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/>
  <mc:AlternateContent xmlns:mc="http://schemas.openxmlformats.org/markup-compatibility/2006">
    <mc:Choice Requires="x15">
      <x15ac:absPath xmlns:x15ac="http://schemas.microsoft.com/office/spreadsheetml/2010/11/ac" url="/Applications/MAMP/htdocs/salajurakan/public/excel/"/>
    </mc:Choice>
  </mc:AlternateContent>
  <xr:revisionPtr revIDLastSave="0" documentId="13_ncr:1_{1E9405A7-81DB-1D4F-9313-8F463F54E20B}" xr6:coauthVersionLast="47" xr6:coauthVersionMax="47" xr10:uidLastSave="{00000000-0000-0000-0000-000000000000}"/>
  <bookViews>
    <workbookView xWindow="0" yWindow="500" windowWidth="28800" windowHeight="16100" activeTab="6" xr2:uid="{00000000-000D-0000-FFFF-FFFF00000000}"/>
  </bookViews>
  <sheets>
    <sheet name="SPENGANTAR" sheetId="12" r:id="rId1"/>
    <sheet name="RFK" sheetId="1" r:id="rId2"/>
    <sheet name="PBJ" sheetId="16" r:id="rId3"/>
    <sheet name="ST" sheetId="17" r:id="rId4"/>
    <sheet name="M" sheetId="8" r:id="rId5"/>
    <sheet name="V" sheetId="18" r:id="rId6"/>
    <sheet name="FISKEU" sheetId="21" r:id="rId7"/>
    <sheet name="INPUT" sheetId="23" r:id="rId8"/>
  </sheets>
  <definedNames>
    <definedName name="PK">#REF!</definedName>
    <definedName name="PR">#REF!</definedName>
    <definedName name="_xlnm.Print_Area" localSheetId="6">FISKEU!$A$1:$V$74</definedName>
    <definedName name="_xlnm.Print_Area" localSheetId="4">M!$A$1:$G$37</definedName>
    <definedName name="_xlnm.Print_Area" localSheetId="2">PBJ!$A$1:$T$42</definedName>
    <definedName name="_xlnm.Print_Area" localSheetId="1">RFK!$A$1:$R$31</definedName>
    <definedName name="_xlnm.Print_Area" localSheetId="0">SPENGANTAR!$A$1:$G$55</definedName>
    <definedName name="_xlnm.Print_Area" localSheetId="3">ST!$A$1:$L$37</definedName>
    <definedName name="_xlnm.Print_Area" localSheetId="5">V!$B$1:$B$51</definedName>
    <definedName name="_xlnm.Print_Titles" localSheetId="6">FISKEU!$8:$8</definedName>
    <definedName name="_xlnm.Print_Titles" localSheetId="4">M!$8:$8</definedName>
    <definedName name="_xlnm.Print_Titles" localSheetId="2">PBJ!$8:$10</definedName>
    <definedName name="_xlnm.Print_Titles" localSheetId="1">RFK!$8:$10</definedName>
    <definedName name="_xlnm.Print_Titles" localSheetId="3">ST!$8:$9</definedName>
    <definedName name="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6" i="21" l="1"/>
  <c r="X55" i="21"/>
  <c r="X54" i="21"/>
  <c r="X53" i="21"/>
  <c r="X50" i="21"/>
  <c r="X49" i="21"/>
  <c r="X48" i="21"/>
  <c r="X47" i="21"/>
  <c r="X44" i="21"/>
  <c r="X43" i="21"/>
  <c r="X42" i="21"/>
  <c r="X41" i="21"/>
  <c r="X35" i="21"/>
  <c r="X38" i="21"/>
  <c r="X37" i="21"/>
  <c r="X36" i="21"/>
  <c r="X32" i="21"/>
  <c r="X31" i="21"/>
  <c r="X30" i="21"/>
  <c r="X29" i="21"/>
  <c r="X26" i="21"/>
  <c r="X25" i="21"/>
  <c r="X24" i="21"/>
  <c r="X23" i="21"/>
  <c r="X20" i="21"/>
  <c r="X19" i="21"/>
  <c r="X18" i="21"/>
  <c r="X17" i="21"/>
  <c r="X11" i="21"/>
  <c r="X14" i="21"/>
  <c r="X13" i="21"/>
  <c r="X12" i="21"/>
  <c r="I13" i="1" s="1"/>
  <c r="J14" i="21"/>
  <c r="J13" i="21"/>
  <c r="P20" i="1"/>
  <c r="Q20" i="1" s="1"/>
  <c r="F14" i="1" l="1"/>
  <c r="I14" i="1"/>
  <c r="I15" i="1"/>
  <c r="F18" i="1"/>
  <c r="I18" i="1"/>
  <c r="L60" i="21"/>
  <c r="K60" i="21"/>
  <c r="F40" i="12"/>
  <c r="D28" i="23"/>
  <c r="K5" i="23"/>
  <c r="K3" i="23"/>
  <c r="C13" i="12" s="1"/>
  <c r="K1" i="23"/>
  <c r="F6" i="12" s="1"/>
  <c r="N24" i="1" s="1"/>
  <c r="X70" i="21"/>
  <c r="U60" i="21"/>
  <c r="T60" i="21"/>
  <c r="S60" i="21"/>
  <c r="R60" i="21"/>
  <c r="Q60" i="21"/>
  <c r="P60" i="21"/>
  <c r="O60" i="21"/>
  <c r="N60" i="21"/>
  <c r="M60" i="21"/>
  <c r="J60" i="21"/>
  <c r="I20" i="1"/>
  <c r="V54" i="21"/>
  <c r="F20" i="1"/>
  <c r="V53" i="21"/>
  <c r="V48" i="21"/>
  <c r="F19" i="1"/>
  <c r="V47" i="21"/>
  <c r="V42" i="21"/>
  <c r="V41" i="21"/>
  <c r="V36" i="21"/>
  <c r="V35" i="21"/>
  <c r="V30" i="21"/>
  <c r="V29" i="21"/>
  <c r="V24" i="21"/>
  <c r="V23" i="21"/>
  <c r="V18" i="21"/>
  <c r="V17" i="21"/>
  <c r="V12" i="21"/>
  <c r="V11" i="21"/>
  <c r="F6" i="21"/>
  <c r="F4" i="21"/>
  <c r="B30" i="8"/>
  <c r="E27" i="17"/>
  <c r="A27" i="17"/>
  <c r="I16" i="17"/>
  <c r="F16" i="17"/>
  <c r="C36" i="16"/>
  <c r="Q31" i="16"/>
  <c r="P31" i="16"/>
  <c r="O31" i="16"/>
  <c r="N31" i="16"/>
  <c r="M31" i="16"/>
  <c r="L31" i="16"/>
  <c r="K31" i="16"/>
  <c r="J31" i="16"/>
  <c r="I31" i="16"/>
  <c r="H31" i="16"/>
  <c r="G31" i="16"/>
  <c r="F31" i="16"/>
  <c r="T29" i="16"/>
  <c r="S29" i="16"/>
  <c r="R29" i="16"/>
  <c r="T28" i="16"/>
  <c r="S28" i="16"/>
  <c r="R28" i="16"/>
  <c r="T27" i="16"/>
  <c r="S27" i="16"/>
  <c r="R27" i="16"/>
  <c r="T26" i="16"/>
  <c r="S26" i="16"/>
  <c r="R26" i="16"/>
  <c r="T25" i="16"/>
  <c r="S25" i="16"/>
  <c r="R25" i="16"/>
  <c r="T24" i="16"/>
  <c r="S24" i="16"/>
  <c r="R24" i="16"/>
  <c r="T23" i="16"/>
  <c r="S23" i="16"/>
  <c r="R23" i="16"/>
  <c r="T22" i="16"/>
  <c r="S22" i="16"/>
  <c r="R22" i="16"/>
  <c r="T21" i="16"/>
  <c r="S21" i="16"/>
  <c r="R21" i="16"/>
  <c r="T20" i="16"/>
  <c r="S20" i="16"/>
  <c r="R20" i="16"/>
  <c r="T19" i="16"/>
  <c r="S19" i="16"/>
  <c r="R19" i="16"/>
  <c r="T18" i="16"/>
  <c r="S18" i="16"/>
  <c r="R18" i="16"/>
  <c r="T17" i="16"/>
  <c r="S17" i="16"/>
  <c r="R17" i="16"/>
  <c r="T16" i="16"/>
  <c r="S16" i="16"/>
  <c r="S31" i="16" s="1"/>
  <c r="R16" i="16"/>
  <c r="T15" i="16"/>
  <c r="S15" i="16"/>
  <c r="R15" i="16"/>
  <c r="T14" i="16"/>
  <c r="S14" i="16"/>
  <c r="R14" i="16"/>
  <c r="T13" i="16"/>
  <c r="T31" i="16" s="1"/>
  <c r="S13" i="16"/>
  <c r="R13" i="16"/>
  <c r="R31" i="16" s="1"/>
  <c r="T12" i="16"/>
  <c r="S12" i="16"/>
  <c r="R12" i="16"/>
  <c r="S6" i="16"/>
  <c r="N31" i="1"/>
  <c r="R71" i="21" s="1"/>
  <c r="B31" i="1"/>
  <c r="B35" i="8" s="1"/>
  <c r="N30" i="1"/>
  <c r="R70" i="21" s="1"/>
  <c r="B30" i="1"/>
  <c r="H70" i="21" s="1"/>
  <c r="D20" i="1"/>
  <c r="H53" i="21" s="1"/>
  <c r="P56" i="21" s="1"/>
  <c r="B20" i="1"/>
  <c r="A53" i="21" s="1"/>
  <c r="I19" i="1"/>
  <c r="D19" i="1"/>
  <c r="H47" i="21" s="1"/>
  <c r="B19" i="1"/>
  <c r="A47" i="21" s="1"/>
  <c r="D18" i="1"/>
  <c r="H41" i="21" s="1"/>
  <c r="B18" i="1"/>
  <c r="A41" i="21" s="1"/>
  <c r="I17" i="1"/>
  <c r="F17" i="1"/>
  <c r="D17" i="1"/>
  <c r="H35" i="21" s="1"/>
  <c r="B17" i="1"/>
  <c r="A35" i="21" s="1"/>
  <c r="I16" i="1"/>
  <c r="F16" i="1"/>
  <c r="D16" i="1"/>
  <c r="H29" i="21" s="1"/>
  <c r="B16" i="1"/>
  <c r="A29" i="21" s="1"/>
  <c r="F15" i="1"/>
  <c r="D15" i="1"/>
  <c r="H23" i="21" s="1"/>
  <c r="B15" i="1"/>
  <c r="A23" i="21" s="1"/>
  <c r="D14" i="1"/>
  <c r="H17" i="21" s="1"/>
  <c r="L20" i="21" s="1"/>
  <c r="B14" i="1"/>
  <c r="A17" i="21" s="1"/>
  <c r="F13" i="1"/>
  <c r="D13" i="1"/>
  <c r="B13" i="1"/>
  <c r="A11" i="21" s="1"/>
  <c r="C6" i="1"/>
  <c r="C6" i="8" s="1"/>
  <c r="C5" i="1"/>
  <c r="C5" i="16" s="1"/>
  <c r="C4" i="1"/>
  <c r="C4" i="8" s="1"/>
  <c r="C3" i="1"/>
  <c r="C3" i="8" s="1"/>
  <c r="F39" i="12"/>
  <c r="C11" i="12"/>
  <c r="L19" i="1" l="1"/>
  <c r="L18" i="1"/>
  <c r="L17" i="1"/>
  <c r="L15" i="1"/>
  <c r="L14" i="1"/>
  <c r="L16" i="1"/>
  <c r="L20" i="1"/>
  <c r="G16" i="1"/>
  <c r="M18" i="1"/>
  <c r="R26" i="21"/>
  <c r="T26" i="21"/>
  <c r="N44" i="21"/>
  <c r="T43" i="21"/>
  <c r="C5" i="8"/>
  <c r="G15" i="1"/>
  <c r="C5" i="17"/>
  <c r="B29" i="21"/>
  <c r="J17" i="1"/>
  <c r="C4" i="17"/>
  <c r="H71" i="21"/>
  <c r="J15" i="1"/>
  <c r="M49" i="21"/>
  <c r="N49" i="21"/>
  <c r="O49" i="21"/>
  <c r="J19" i="1"/>
  <c r="C4" i="16"/>
  <c r="U26" i="21"/>
  <c r="G20" i="1"/>
  <c r="M20" i="1"/>
  <c r="F5" i="21"/>
  <c r="P55" i="21"/>
  <c r="G14" i="1"/>
  <c r="B36" i="17"/>
  <c r="M14" i="1"/>
  <c r="K25" i="21"/>
  <c r="G18" i="1"/>
  <c r="J56" i="21"/>
  <c r="C3" i="16"/>
  <c r="F3" i="21"/>
  <c r="C3" i="17"/>
  <c r="K36" i="17"/>
  <c r="U20" i="21"/>
  <c r="L25" i="21"/>
  <c r="R25" i="21"/>
  <c r="O50" i="21"/>
  <c r="J19" i="21"/>
  <c r="T25" i="21"/>
  <c r="Q50" i="21"/>
  <c r="S25" i="21"/>
  <c r="K14" i="21"/>
  <c r="Q19" i="21"/>
  <c r="L26" i="21"/>
  <c r="V60" i="21"/>
  <c r="P50" i="21"/>
  <c r="R14" i="21"/>
  <c r="R19" i="21"/>
  <c r="M26" i="21"/>
  <c r="M19" i="1"/>
  <c r="S14" i="21"/>
  <c r="S20" i="21"/>
  <c r="J25" i="21"/>
  <c r="N26" i="21"/>
  <c r="G19" i="1"/>
  <c r="F22" i="1"/>
  <c r="S38" i="21"/>
  <c r="K38" i="21"/>
  <c r="Q37" i="21"/>
  <c r="P38" i="21"/>
  <c r="R38" i="21"/>
  <c r="J38" i="21"/>
  <c r="P37" i="21"/>
  <c r="N37" i="21"/>
  <c r="Q38" i="21"/>
  <c r="O37" i="21"/>
  <c r="T38" i="21"/>
  <c r="L38" i="21"/>
  <c r="R37" i="21"/>
  <c r="J37" i="21"/>
  <c r="U37" i="21"/>
  <c r="M37" i="21"/>
  <c r="T37" i="21"/>
  <c r="L37" i="21"/>
  <c r="O38" i="21"/>
  <c r="K37" i="21"/>
  <c r="S37" i="21"/>
  <c r="U38" i="21"/>
  <c r="N38" i="21"/>
  <c r="M38" i="21"/>
  <c r="R63" i="21"/>
  <c r="K30" i="17"/>
  <c r="E28" i="8"/>
  <c r="O34" i="16"/>
  <c r="R32" i="21"/>
  <c r="J32" i="21"/>
  <c r="P31" i="21"/>
  <c r="U31" i="21"/>
  <c r="Q32" i="21"/>
  <c r="O31" i="21"/>
  <c r="O32" i="21"/>
  <c r="P32" i="21"/>
  <c r="N31" i="21"/>
  <c r="M31" i="21"/>
  <c r="S32" i="21"/>
  <c r="K32" i="21"/>
  <c r="Q31" i="21"/>
  <c r="K37" i="17"/>
  <c r="E35" i="8"/>
  <c r="S31" i="21"/>
  <c r="M43" i="21"/>
  <c r="H11" i="21"/>
  <c r="G13" i="1"/>
  <c r="J14" i="1"/>
  <c r="M16" i="1"/>
  <c r="L14" i="21"/>
  <c r="K19" i="21"/>
  <c r="T20" i="21"/>
  <c r="T31" i="21"/>
  <c r="N43" i="21"/>
  <c r="M32" i="21"/>
  <c r="U43" i="21"/>
  <c r="S19" i="21"/>
  <c r="M15" i="1"/>
  <c r="N56" i="21"/>
  <c r="T55" i="21"/>
  <c r="L55" i="21"/>
  <c r="U56" i="21"/>
  <c r="M56" i="21"/>
  <c r="S55" i="21"/>
  <c r="K55" i="21"/>
  <c r="T56" i="21"/>
  <c r="L56" i="21"/>
  <c r="R55" i="21"/>
  <c r="J55" i="21"/>
  <c r="S56" i="21"/>
  <c r="K56" i="21"/>
  <c r="Q55" i="21"/>
  <c r="O56" i="21"/>
  <c r="U55" i="21"/>
  <c r="M55" i="21"/>
  <c r="U14" i="21"/>
  <c r="K20" i="21"/>
  <c r="K31" i="21"/>
  <c r="T32" i="21"/>
  <c r="J20" i="1"/>
  <c r="Q56" i="21"/>
  <c r="X64" i="21"/>
  <c r="L13" i="1"/>
  <c r="L32" i="21"/>
  <c r="T44" i="21"/>
  <c r="L44" i="21"/>
  <c r="R43" i="21"/>
  <c r="J43" i="21"/>
  <c r="O43" i="21"/>
  <c r="S44" i="21"/>
  <c r="K44" i="21"/>
  <c r="Q43" i="21"/>
  <c r="R44" i="21"/>
  <c r="J44" i="21"/>
  <c r="P43" i="21"/>
  <c r="Q44" i="21"/>
  <c r="U44" i="21"/>
  <c r="M44" i="21"/>
  <c r="S43" i="21"/>
  <c r="K43" i="21"/>
  <c r="O41" i="16"/>
  <c r="T14" i="21"/>
  <c r="J31" i="21"/>
  <c r="G17" i="1"/>
  <c r="M17" i="1"/>
  <c r="J16" i="1"/>
  <c r="D22" i="1"/>
  <c r="E20" i="1" s="1"/>
  <c r="L31" i="21"/>
  <c r="U32" i="21"/>
  <c r="O44" i="21"/>
  <c r="U50" i="21"/>
  <c r="M50" i="21"/>
  <c r="S49" i="21"/>
  <c r="K49" i="21"/>
  <c r="R50" i="21"/>
  <c r="T50" i="21"/>
  <c r="L50" i="21"/>
  <c r="R49" i="21"/>
  <c r="J49" i="21"/>
  <c r="S50" i="21"/>
  <c r="K50" i="21"/>
  <c r="Q49" i="21"/>
  <c r="J50" i="21"/>
  <c r="P49" i="21"/>
  <c r="N50" i="21"/>
  <c r="T49" i="21"/>
  <c r="L49" i="21"/>
  <c r="U49" i="21"/>
  <c r="N55" i="21"/>
  <c r="R56" i="21"/>
  <c r="Q20" i="21"/>
  <c r="O19" i="21"/>
  <c r="P14" i="21"/>
  <c r="P20" i="21"/>
  <c r="N19" i="21"/>
  <c r="O14" i="21"/>
  <c r="N20" i="21"/>
  <c r="L19" i="21"/>
  <c r="M14" i="21"/>
  <c r="O20" i="21"/>
  <c r="U19" i="21"/>
  <c r="M19" i="21"/>
  <c r="N14" i="21"/>
  <c r="T19" i="21"/>
  <c r="R20" i="21"/>
  <c r="J20" i="21"/>
  <c r="P19" i="21"/>
  <c r="Q14" i="21"/>
  <c r="J18" i="1"/>
  <c r="N32" i="21"/>
  <c r="C6" i="17"/>
  <c r="C6" i="16"/>
  <c r="M20" i="21"/>
  <c r="R31" i="21"/>
  <c r="L43" i="21"/>
  <c r="P44" i="21"/>
  <c r="O55" i="21"/>
  <c r="X60" i="21"/>
  <c r="L63" i="21"/>
  <c r="C41" i="16"/>
  <c r="Q25" i="21"/>
  <c r="K26" i="21"/>
  <c r="S26" i="21"/>
  <c r="B37" i="17"/>
  <c r="B34" i="8"/>
  <c r="N25" i="21"/>
  <c r="P26" i="21"/>
  <c r="O26" i="21"/>
  <c r="C40" i="16"/>
  <c r="E34" i="8"/>
  <c r="O25" i="21"/>
  <c r="Q26" i="21"/>
  <c r="M25" i="21"/>
  <c r="U25" i="21"/>
  <c r="O40" i="16"/>
  <c r="P25" i="21"/>
  <c r="J26" i="21"/>
  <c r="E16" i="1" l="1"/>
  <c r="H16" i="1" s="1"/>
  <c r="E17" i="1"/>
  <c r="K17" i="1" s="1"/>
  <c r="M13" i="1"/>
  <c r="M22" i="1" s="1"/>
  <c r="P57" i="21"/>
  <c r="H20" i="1"/>
  <c r="U57" i="21"/>
  <c r="O57" i="21"/>
  <c r="Q33" i="21"/>
  <c r="Q39" i="21"/>
  <c r="L39" i="21"/>
  <c r="N57" i="21"/>
  <c r="M57" i="21"/>
  <c r="R57" i="21"/>
  <c r="T57" i="21"/>
  <c r="S33" i="21"/>
  <c r="V56" i="21"/>
  <c r="V19" i="21"/>
  <c r="N13" i="21"/>
  <c r="S13" i="21"/>
  <c r="H60" i="21"/>
  <c r="U13" i="21"/>
  <c r="M13" i="21"/>
  <c r="T13" i="21"/>
  <c r="L13" i="21"/>
  <c r="O13" i="21"/>
  <c r="K13" i="21"/>
  <c r="P13" i="21"/>
  <c r="R13" i="21"/>
  <c r="Q13" i="21"/>
  <c r="V20" i="21"/>
  <c r="P14" i="1"/>
  <c r="K16" i="1"/>
  <c r="J57" i="21"/>
  <c r="N20" i="1"/>
  <c r="R20" i="1" s="1"/>
  <c r="V55" i="21"/>
  <c r="L57" i="21"/>
  <c r="V50" i="21"/>
  <c r="P19" i="1"/>
  <c r="H17" i="1"/>
  <c r="P15" i="1"/>
  <c r="V26" i="21"/>
  <c r="N15" i="1"/>
  <c r="K20" i="1"/>
  <c r="K57" i="21"/>
  <c r="M33" i="21"/>
  <c r="P16" i="1"/>
  <c r="V32" i="21"/>
  <c r="N18" i="1"/>
  <c r="V43" i="21"/>
  <c r="E18" i="1"/>
  <c r="S45" i="21" s="1"/>
  <c r="E14" i="1"/>
  <c r="N21" i="21" s="1"/>
  <c r="E19" i="1"/>
  <c r="K51" i="21" s="1"/>
  <c r="E15" i="1"/>
  <c r="U27" i="21" s="1"/>
  <c r="E13" i="1"/>
  <c r="H13" i="1" s="1"/>
  <c r="P18" i="1"/>
  <c r="V44" i="21"/>
  <c r="Q57" i="21"/>
  <c r="S57" i="21"/>
  <c r="I22" i="1"/>
  <c r="J13" i="1"/>
  <c r="V25" i="21"/>
  <c r="N16" i="1"/>
  <c r="V31" i="21"/>
  <c r="P13" i="1"/>
  <c r="V14" i="21"/>
  <c r="V49" i="21"/>
  <c r="V51" i="21" s="1"/>
  <c r="N19" i="1"/>
  <c r="N14" i="1"/>
  <c r="N17" i="1"/>
  <c r="J39" i="21"/>
  <c r="V37" i="21"/>
  <c r="V38" i="21"/>
  <c r="P17" i="1"/>
  <c r="R19" i="1" l="1"/>
  <c r="R18" i="1"/>
  <c r="R17" i="1"/>
  <c r="R16" i="1"/>
  <c r="R15" i="1"/>
  <c r="R14" i="1"/>
  <c r="O17" i="1"/>
  <c r="O20" i="1"/>
  <c r="L51" i="21"/>
  <c r="R51" i="21"/>
  <c r="O19" i="1"/>
  <c r="Q51" i="21"/>
  <c r="J51" i="21"/>
  <c r="P15" i="21"/>
  <c r="S15" i="21"/>
  <c r="P51" i="21"/>
  <c r="H19" i="1"/>
  <c r="U51" i="21"/>
  <c r="T51" i="21"/>
  <c r="S51" i="21"/>
  <c r="R39" i="21"/>
  <c r="T39" i="21"/>
  <c r="N39" i="21"/>
  <c r="M39" i="21"/>
  <c r="O33" i="21"/>
  <c r="L33" i="21"/>
  <c r="J33" i="21"/>
  <c r="U39" i="21"/>
  <c r="S39" i="21"/>
  <c r="O39" i="21"/>
  <c r="K33" i="21"/>
  <c r="K39" i="21"/>
  <c r="R33" i="21"/>
  <c r="T33" i="21"/>
  <c r="P39" i="21"/>
  <c r="O16" i="1"/>
  <c r="N33" i="21"/>
  <c r="U33" i="21"/>
  <c r="P33" i="21"/>
  <c r="O21" i="21"/>
  <c r="K21" i="21"/>
  <c r="P21" i="21"/>
  <c r="O18" i="1"/>
  <c r="M15" i="21"/>
  <c r="N27" i="21"/>
  <c r="L21" i="21"/>
  <c r="O14" i="1"/>
  <c r="U21" i="21"/>
  <c r="K14" i="1"/>
  <c r="O27" i="21"/>
  <c r="Q15" i="21"/>
  <c r="U15" i="21"/>
  <c r="O15" i="1"/>
  <c r="R15" i="21"/>
  <c r="Q16" i="1"/>
  <c r="N45" i="21"/>
  <c r="H14" i="1"/>
  <c r="R21" i="21"/>
  <c r="J21" i="21"/>
  <c r="Q21" i="21"/>
  <c r="Q15" i="1"/>
  <c r="T21" i="21"/>
  <c r="T15" i="21"/>
  <c r="Q17" i="1"/>
  <c r="H18" i="1"/>
  <c r="T45" i="21"/>
  <c r="Q18" i="1"/>
  <c r="E22" i="1"/>
  <c r="M45" i="21"/>
  <c r="S21" i="21"/>
  <c r="M21" i="21"/>
  <c r="K15" i="21"/>
  <c r="K61" i="21" s="1"/>
  <c r="N15" i="21"/>
  <c r="R45" i="21"/>
  <c r="Q13" i="1"/>
  <c r="U45" i="21"/>
  <c r="L45" i="21"/>
  <c r="O45" i="21"/>
  <c r="K18" i="1"/>
  <c r="H15" i="1"/>
  <c r="S27" i="21"/>
  <c r="K15" i="1"/>
  <c r="K27" i="21"/>
  <c r="J27" i="21"/>
  <c r="T27" i="21"/>
  <c r="L27" i="21"/>
  <c r="R27" i="21"/>
  <c r="P27" i="21"/>
  <c r="Q27" i="21"/>
  <c r="Q19" i="1"/>
  <c r="M27" i="21"/>
  <c r="O15" i="21"/>
  <c r="Q45" i="21"/>
  <c r="J15" i="21"/>
  <c r="V13" i="21"/>
  <c r="N13" i="1"/>
  <c r="K13" i="1"/>
  <c r="P45" i="21"/>
  <c r="Q14" i="1"/>
  <c r="N51" i="21"/>
  <c r="O51" i="21"/>
  <c r="M51" i="21"/>
  <c r="K19" i="1"/>
  <c r="J45" i="21"/>
  <c r="V57" i="21"/>
  <c r="L15" i="21"/>
  <c r="K45" i="21"/>
  <c r="R13" i="1" l="1"/>
  <c r="O13" i="1"/>
  <c r="V39" i="21"/>
  <c r="U61" i="21"/>
  <c r="V33" i="21"/>
  <c r="S61" i="21"/>
  <c r="R61" i="21"/>
  <c r="L61" i="21"/>
  <c r="M61" i="21"/>
  <c r="O22" i="1"/>
  <c r="O61" i="21"/>
  <c r="Q61" i="21"/>
  <c r="H22" i="1"/>
  <c r="P61" i="21"/>
  <c r="N61" i="21"/>
  <c r="V21" i="21"/>
  <c r="V45" i="21"/>
  <c r="K22" i="1"/>
  <c r="F24" i="12" s="1"/>
  <c r="V27" i="21"/>
  <c r="T61" i="21"/>
  <c r="J61" i="21"/>
  <c r="V15" i="21"/>
  <c r="Q22" i="1"/>
  <c r="G24" i="12" s="1"/>
  <c r="L22" i="1" l="1"/>
  <c r="F25" i="12" s="1"/>
  <c r="R22" i="1"/>
  <c r="G25" i="12" s="1"/>
  <c r="G23" i="12"/>
  <c r="F23" i="12"/>
  <c r="X61" i="21"/>
  <c r="V61" i="21"/>
</calcChain>
</file>

<file path=xl/sharedStrings.xml><?xml version="1.0" encoding="utf-8"?>
<sst xmlns="http://schemas.openxmlformats.org/spreadsheetml/2006/main" count="304" uniqueCount="177">
  <si>
    <t>Rp</t>
  </si>
  <si>
    <t>Jumlah</t>
  </si>
  <si>
    <t>RENCANA</t>
  </si>
  <si>
    <t>JUMLAH</t>
  </si>
  <si>
    <t>REALISASI</t>
  </si>
  <si>
    <t>:</t>
  </si>
  <si>
    <t>SKPD</t>
  </si>
  <si>
    <t>LAPORAN  PERMASALAHAN</t>
  </si>
  <si>
    <t>Nomor</t>
  </si>
  <si>
    <t>Lampiran</t>
  </si>
  <si>
    <t>1 (satu) berkas</t>
  </si>
  <si>
    <t>Perihal</t>
  </si>
  <si>
    <t xml:space="preserve">Laporan Kemajuan Pelaksanaan Kegiatan </t>
  </si>
  <si>
    <t>Kepada Yth.</t>
  </si>
  <si>
    <t xml:space="preserve">Bersama ini dengan hormat disampaikan Laporan Kemajuan Pelaksanaan Kegiatan </t>
  </si>
  <si>
    <t>1.</t>
  </si>
  <si>
    <t>2.</t>
  </si>
  <si>
    <t>NO</t>
  </si>
  <si>
    <t>URAIAN</t>
  </si>
  <si>
    <t>Realisasi</t>
  </si>
  <si>
    <t>Rencana</t>
  </si>
  <si>
    <t>3.</t>
  </si>
  <si>
    <t>4.</t>
  </si>
  <si>
    <t>5.</t>
  </si>
  <si>
    <t>sisa tender = nilai pagu - nilai kontrak</t>
  </si>
  <si>
    <t>sisa anggaran = nilai dpa-nilai pagu-realisasi keuangan</t>
  </si>
  <si>
    <t>PEMERINTAH KOTA BANJARMASIN</t>
  </si>
  <si>
    <t xml:space="preserve">LAPORAN REALISASI FISIK DAN KEUANGAN </t>
  </si>
  <si>
    <t/>
  </si>
  <si>
    <t>URAIAN KEGIATAN</t>
  </si>
  <si>
    <t>NILAI DPA</t>
  </si>
  <si>
    <t>%</t>
  </si>
  <si>
    <t>% TTB</t>
  </si>
  <si>
    <t>LAPORAN REALISASI PENGADAAN BARANG DAN JASA</t>
  </si>
  <si>
    <t>FISIK</t>
  </si>
  <si>
    <t>FISIK ( % )</t>
  </si>
  <si>
    <t>KUM</t>
  </si>
  <si>
    <t>TTB</t>
  </si>
  <si>
    <t>URAIAN PAKET PEKERJAAN</t>
  </si>
  <si>
    <t>NILAI DPA ( Rp )</t>
  </si>
  <si>
    <t>BARANG</t>
  </si>
  <si>
    <t>JASA KONSULTANSI</t>
  </si>
  <si>
    <t>PEKERJAAN KONSTRUKSI</t>
  </si>
  <si>
    <t>JASA LAINNYA</t>
  </si>
  <si>
    <t xml:space="preserve">BELUM </t>
  </si>
  <si>
    <t>SEDANG</t>
  </si>
  <si>
    <t>SELESAI</t>
  </si>
  <si>
    <t>FORM-PBJ</t>
  </si>
  <si>
    <t>Dibuat oleh :</t>
  </si>
  <si>
    <t>Pejabat Teknis Pelaksana Kegiatan</t>
  </si>
  <si>
    <t>Disetujui :</t>
  </si>
  <si>
    <t>Pejabat Pelaksana Teknis Kegiatan</t>
  </si>
  <si>
    <t>NILAI KONTRAK           ( Rp )</t>
  </si>
  <si>
    <t>NILAI DPA                   ( Rp )</t>
  </si>
  <si>
    <t>SISA TENDER                   ( Rp )</t>
  </si>
  <si>
    <t>JENIS PENGADAAN</t>
  </si>
  <si>
    <t>NAMA PENYEDIA JASA</t>
  </si>
  <si>
    <t>NOMOR DAN TANGGAL KONTRAK</t>
  </si>
  <si>
    <t>PERMASALAHAN</t>
  </si>
  <si>
    <t>UPAYA PEMECAHAN MASALAH</t>
  </si>
  <si>
    <t>FORM-M</t>
  </si>
  <si>
    <t>KEUANGAN</t>
  </si>
  <si>
    <t>SISA ANGGARAN           ( Rp )</t>
  </si>
  <si>
    <t>NAMA KEGIATAN</t>
  </si>
  <si>
    <t>BIDANG</t>
  </si>
  <si>
    <t>KONDISI S/D TGL.</t>
  </si>
  <si>
    <t>FORM-ST</t>
  </si>
  <si>
    <t>FORM-RFK</t>
  </si>
  <si>
    <t>LAPORAN SISA TENDER</t>
  </si>
  <si>
    <t xml:space="preserve">Di - </t>
  </si>
  <si>
    <t xml:space="preserve">          Banjarmasin</t>
  </si>
  <si>
    <t>( % )</t>
  </si>
  <si>
    <t>Laporan Realisasi Fisik dan Keuangan ( Form-RFK ) :</t>
  </si>
  <si>
    <t xml:space="preserve">Laporan Realisasi Pengadaan Barang dan Jasa ( Form-PBJ ) : </t>
  </si>
  <si>
    <t xml:space="preserve">Laporan Sisa Tender ( Form-ST )            </t>
  </si>
  <si>
    <t xml:space="preserve">Laporan Permasalahan ( Form-M )                           </t>
  </si>
  <si>
    <t>dengan lampiran sebagai  berikut :</t>
  </si>
  <si>
    <t xml:space="preserve">Foto Visual ( Form-V )                      </t>
  </si>
  <si>
    <t>FOTO VISUAL</t>
  </si>
  <si>
    <t>Pekerjaaan Pembangunan ( A )</t>
  </si>
  <si>
    <t>Kondisi :            %</t>
  </si>
  <si>
    <t>Demikian laporan ini disampaikan sebagai bahan evaluasi.</t>
  </si>
  <si>
    <t xml:space="preserve">RENCANA DAN REALISASI </t>
  </si>
  <si>
    <t>PROGRAM</t>
  </si>
  <si>
    <t>KEGIATAN</t>
  </si>
  <si>
    <t xml:space="preserve">BULAN </t>
  </si>
  <si>
    <t>DPA</t>
  </si>
  <si>
    <t>RFK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</si>
  <si>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</si>
  <si>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</si>
  <si>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</si>
  <si>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</si>
  <si>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</si>
  <si>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</si>
  <si>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</si>
  <si>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</si>
  <si>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</si>
  <si>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</si>
  <si>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</si>
  <si>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</si>
  <si>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Renc keuangan</t>
  </si>
  <si>
    <t>Real keuangan</t>
  </si>
  <si>
    <t>Renc fisik</t>
  </si>
  <si>
    <t>Real fisik</t>
  </si>
  <si>
    <t>NILAI HPS                ( Rp )</t>
  </si>
  <si>
    <t>% KUM</t>
  </si>
  <si>
    <t>Kepala Dinas Pendidikan Kota Banjarmasin</t>
  </si>
  <si>
    <t>DINAS PENDIDIKAN</t>
  </si>
  <si>
    <t xml:space="preserve"> </t>
  </si>
  <si>
    <t>Nilai Pagu Pengadaan BJ (Rp)</t>
  </si>
  <si>
    <t>Sekretaris</t>
  </si>
  <si>
    <t>PIHAK YANG DIHARAPKAN DAPAT MEMBANTU PENYELESAIAN MASALAH</t>
  </si>
  <si>
    <t>Total Rencana Keuangan Perbulan</t>
  </si>
  <si>
    <t>Total Rencana Fisik Perbulan</t>
  </si>
  <si>
    <t>No</t>
  </si>
  <si>
    <t>Uraian Kegiatan</t>
  </si>
  <si>
    <t>Kode Rekening</t>
  </si>
  <si>
    <t>NAMA PROGRAM</t>
  </si>
  <si>
    <t>NAMA PPTK</t>
  </si>
  <si>
    <t>NAMA SEKRETARIS/KABID</t>
  </si>
  <si>
    <t>NIP. SEKRETARSI/KABID</t>
  </si>
  <si>
    <t>NIP. PPTK</t>
  </si>
  <si>
    <t xml:space="preserve"> ← ( TULIS MANUAL )</t>
  </si>
  <si>
    <t>Tanggal Pelaporan</t>
  </si>
  <si>
    <t>Kondisi s.d Tgl</t>
  </si>
  <si>
    <t>Bulan</t>
  </si>
  <si>
    <t>Tanggal</t>
  </si>
  <si>
    <t xml:space="preserve">Banjarmasin, </t>
  </si>
  <si>
    <t>Kondisi RFK</t>
  </si>
  <si>
    <t xml:space="preserve"> ← ( TOTAL SESUAI DPA )</t>
  </si>
  <si>
    <t>utk bln selanjutnya ganti Rumus di kolom hijau, misal "=SUM(J10:N10)" (sesuaikan kolom bulan x)
Utk bln Peb (kolom K)  ---&gt; Rumus "=SUM(J10:K10)"
JANGAN LUPA MENGISI REAL KEUANGAN DAN REAL FISIK NYA PERBULAN X</t>
  </si>
  <si>
    <t>Belanja Alat Tulis Kantor</t>
  </si>
  <si>
    <t>Belanja Alat Tulis Kantor (ATK)</t>
  </si>
  <si>
    <t>Belum bisa dicairkan karena ada kenaikan harga dari beberapa item barang pada RKA Alat Tulis Kantor</t>
  </si>
  <si>
    <t>Harga Mengacu pada Pedoman Tahun 2018</t>
  </si>
  <si>
    <t>Rekanan / Pihak ke-3</t>
  </si>
  <si>
    <t>Belanja Makan dan Minuman Harian Pegawai</t>
  </si>
  <si>
    <t>Banyaknya perubahan SK Kegiatan dikarenakan banyak pejabat yang dimutasi.</t>
  </si>
  <si>
    <t>Lagi Proses Melengkapi berkas administrasi dengan segera</t>
  </si>
  <si>
    <t>Belanja Pengadaan Makan Minum Harian Pegawai</t>
  </si>
  <si>
    <t>CV. Mekar Sejahtera</t>
  </si>
  <si>
    <t>800/236.Sekr/Dipendik/2018</t>
  </si>
  <si>
    <t>Tanggal : 16 Januari 2018</t>
  </si>
  <si>
    <t>Pengadaan Langsung (LS)</t>
  </si>
  <si>
    <t>CV. Chaira Megah Utama</t>
  </si>
  <si>
    <t>800/01.10/Disdik/ATK-Sekrt/III/2018</t>
  </si>
  <si>
    <t>Tanggal : 1 Maret 2018</t>
  </si>
  <si>
    <t>5.1.02.02.01.0028</t>
  </si>
  <si>
    <t>Belanja Jasa Tenaga Pelayanan Umum</t>
  </si>
  <si>
    <t>5.1.02.02.01.0030</t>
  </si>
  <si>
    <t>Belanja Jasa Tenaga Kebersihan</t>
  </si>
  <si>
    <t>PROGRAM PENUNJANG URUSAN PEMERINTAHAN DAERAH KABUPATEN / KOTA</t>
  </si>
  <si>
    <t>Belanja Jasa Tenaga Keamanan</t>
  </si>
  <si>
    <t>5.1.02.02.01.0031</t>
  </si>
  <si>
    <t>UMUM DAN KEPEGAWAIAN</t>
  </si>
  <si>
    <t>Belanja Jasa Tenaga Supir</t>
  </si>
  <si>
    <t>5.1.02.02.01.0033</t>
  </si>
  <si>
    <t>Belanja Iuran Jaminan Kesehatan Bagi Non ASN</t>
  </si>
  <si>
    <t>5.1.02.02.02.0005</t>
  </si>
  <si>
    <t>DINAS PENDIDIKAN KOTA BANJARMASIN</t>
  </si>
  <si>
    <t>PENYEDIA JASA PENUNJANG URUSAN PEMERINTAH DAERAH ( PENYEDIA JASA PELAYANAN UMUM KANTOR )</t>
  </si>
  <si>
    <t>5.1.02.01.01.0036</t>
  </si>
  <si>
    <t>Belanja Alat / Bahan Untuk Kegiatan Kantor - Alat / Bahan Untuk Kegiatan Kantor Lainnya</t>
  </si>
  <si>
    <t>Belanja Iuran Jaminan Kecelakaan Kerja Bagi Non ASN</t>
  </si>
  <si>
    <t>5.1.02.02.02.0006</t>
  </si>
  <si>
    <t>5.1.02.02.02.0007</t>
  </si>
  <si>
    <t>Belanja Iuran Jaminan Kematian Bagi Non ASN</t>
  </si>
  <si>
    <t>H. FENDIE, S.PD, M.PD</t>
  </si>
  <si>
    <t>NIP. 19650924 198902 1 003</t>
  </si>
  <si>
    <t>ARDIANSYAH ASMADI, SKM</t>
  </si>
  <si>
    <t>NIP. 19800717 200501 1 014</t>
  </si>
  <si>
    <t>Agustus</t>
  </si>
  <si>
    <t>September</t>
  </si>
  <si>
    <t>800 /  92080 - Sekr / Dipendik / 2022</t>
  </si>
  <si>
    <t>CAPAIAN</t>
  </si>
  <si>
    <t xml:space="preserve">CAPAIAN </t>
  </si>
  <si>
    <t>Capaian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</si>
</sst>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(* #,##0_);_(* \(#,##0\);_(* &quot;-&quot;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_-* #,##0_-;_-* #,##0\-;_-* &quot;-&quot;_-;_-@_-"/>
    <numFmt numFmtId="166" formatCode="_-* #,##0.00_-;_-* #,##0.00\-;_-* &quot;-&quot;??_-;_-@_-"/>
    <numFmt numFmtId="167" formatCode="d\-mmm\-yyyy"/>
    <numFmt numFmtId="168" formatCode="_-* #,##0_-;_-* #,##0_-;_-* &quot;-&quot;_-;_-@_-"/>
    <numFmt numFmtId="169" formatCode="_-* #,##0.000_-;_-* #,##0.000\-;_-* &quot;-&quot;??_-;_-@_-"/>
    <numFmt numFmtId="170" formatCode="[$-409]d\-mmm\-yy;@"/>
    <numFmt numFmtId="171" formatCode="_-* #,##0_-;_-* #,##0\-;_-* &quot;-&quot;??_-;_-@_-"/>
    <numFmt numFmtId="172" formatCode="_-* #,##0_-;\-#,##0_-;_-* &quot;-&quot;_-;_-@_-"/>
    <numFmt numFmtId="173" formatCode="_-* #,##0.00_-;_-* #,##0.00\-;_-* &quot;-&quot;_-;_-@_-"/>
    <numFmt numFmtId="174" formatCode="_-* #,##0.000_-;\-#,##0.000_-;_-* &quot;-&quot;_-;_-@_-"/>
    <numFmt numFmtId="175" formatCode="_-* #,##0.000_-;_-* #,##0.000_-;_-* &quot;-&quot;_-;_-@_-"/>
    <numFmt numFmtId="176" formatCode="_(* #,##0.00_);_(* \(#,##0.00\);_(* &quot;-&quot;_);_(@_)"/>
  </numFmts>
  <fonts count="60">
    <font>
      <sz val="10"/>
      <name val="Arial"/>
    </font>
    <font>
      <sz val="10"/>
      <name val="Helv"/>
    </font>
    <font>
      <sz val="10"/>
      <name val="Times New Roman"/>
      <family val="1"/>
    </font>
    <font>
      <sz val="24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i/>
      <sz val="12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sz val="16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i/>
      <sz val="9"/>
      <name val="Times New Roman"/>
      <family val="1"/>
    </font>
    <font>
      <sz val="8"/>
      <name val="Times New Roman"/>
      <family val="1"/>
    </font>
    <font>
      <u/>
      <sz val="9"/>
      <name val="Times New Roman"/>
      <family val="1"/>
    </font>
    <font>
      <i/>
      <sz val="8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b/>
      <sz val="20"/>
      <name val="Times New Roman"/>
      <family val="1"/>
    </font>
    <font>
      <i/>
      <sz val="11"/>
      <name val="Times New Roman"/>
      <family val="1"/>
    </font>
    <font>
      <u/>
      <sz val="11"/>
      <name val="Times New Roman"/>
      <family val="1"/>
    </font>
    <font>
      <b/>
      <u/>
      <sz val="10"/>
      <name val="Arial"/>
      <family val="2"/>
    </font>
    <font>
      <u/>
      <sz val="16"/>
      <name val="Times New Roman"/>
      <family val="1"/>
    </font>
    <font>
      <sz val="11"/>
      <name val="Calibri"/>
      <family val="2"/>
    </font>
    <font>
      <sz val="10"/>
      <color theme="0"/>
      <name val="Times New Roman"/>
      <family val="1"/>
    </font>
    <font>
      <sz val="9"/>
      <color theme="0"/>
      <name val="Times New Roman"/>
      <family val="1"/>
    </font>
    <font>
      <sz val="9"/>
      <color rgb="FFFF0000"/>
      <name val="Times New Roman"/>
      <family val="1"/>
    </font>
    <font>
      <b/>
      <sz val="12"/>
      <color rgb="FFFF0000"/>
      <name val="Times New Roman"/>
      <family val="1"/>
    </font>
    <font>
      <i/>
      <sz val="10"/>
      <color theme="0"/>
      <name val="Times New Roman"/>
      <family val="1"/>
    </font>
    <font>
      <sz val="16"/>
      <color theme="0"/>
      <name val="Times New Roman"/>
      <family val="1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b/>
      <sz val="9"/>
      <color rgb="FFFF0000"/>
      <name val="Times New Roman"/>
      <family val="1"/>
    </font>
    <font>
      <sz val="9"/>
      <color theme="0"/>
      <name val="Arial"/>
      <family val="2"/>
    </font>
    <font>
      <b/>
      <sz val="10"/>
      <color rgb="FFFF0000"/>
      <name val="Arial"/>
      <family val="2"/>
    </font>
    <font>
      <b/>
      <sz val="14"/>
      <color rgb="FFFF0000"/>
      <name val="Times New Roman"/>
      <family val="1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8"/>
      <color theme="3"/>
      <name val="Cambria"/>
      <family val="2"/>
    </font>
    <font>
      <b/>
      <sz val="11"/>
      <color rgb="FF3F3F3F"/>
      <name val="Calibri"/>
      <family val="2"/>
    </font>
    <font>
      <sz val="11"/>
      <color rgb="FF9C6500"/>
      <name val="Calibri"/>
      <family val="2"/>
    </font>
    <font>
      <sz val="11"/>
      <color rgb="FFFA7D00"/>
      <name val="Calibri"/>
      <family val="2"/>
    </font>
    <font>
      <sz val="11"/>
      <color rgb="FF3F3F76"/>
      <name val="Calibri"/>
      <family val="2"/>
    </font>
    <font>
      <b/>
      <sz val="11"/>
      <color theme="3"/>
      <name val="Calibri"/>
      <family val="2"/>
    </font>
    <font>
      <b/>
      <sz val="13"/>
      <color theme="3"/>
      <name val="Calibri"/>
      <family val="2"/>
    </font>
    <font>
      <b/>
      <sz val="15"/>
      <color theme="3"/>
      <name val="Calibri"/>
      <family val="2"/>
    </font>
    <font>
      <sz val="11"/>
      <color rgb="FF006100"/>
      <name val="Calibri"/>
      <family val="2"/>
    </font>
    <font>
      <i/>
      <sz val="11"/>
      <color rgb="FF7F7F7F"/>
      <name val="Calibri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1"/>
      <color rgb="FF9C0006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58800012207406E-2"/>
        <bgColor indexed="64"/>
      </patternFill>
    </fill>
  </fills>
  <borders count="9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</borders>
  <cellStyleXfs count="51">
    <xf numFmtId="0" fontId="0" fillId="0" borderId="0"/>
    <xf numFmtId="0" fontId="58" fillId="2" borderId="0" applyNumberFormat="0" applyBorder="0" applyAlignment="0" applyProtection="0"/>
    <xf numFmtId="0" fontId="58" fillId="3" borderId="0" applyNumberFormat="0" applyBorder="0" applyAlignment="0" applyProtection="0"/>
    <xf numFmtId="0" fontId="58" fillId="4" borderId="0" applyNumberFormat="0" applyBorder="0" applyAlignment="0" applyProtection="0"/>
    <xf numFmtId="0" fontId="58" fillId="5" borderId="0" applyNumberFormat="0" applyBorder="0" applyAlignment="0" applyProtection="0"/>
    <xf numFmtId="0" fontId="58" fillId="6" borderId="0" applyNumberFormat="0" applyBorder="0" applyAlignment="0" applyProtection="0"/>
    <xf numFmtId="0" fontId="58" fillId="7" borderId="0" applyNumberFormat="0" applyBorder="0" applyAlignment="0" applyProtection="0"/>
    <xf numFmtId="0" fontId="58" fillId="8" borderId="0" applyNumberFormat="0" applyBorder="0" applyAlignment="0" applyProtection="0"/>
    <xf numFmtId="0" fontId="58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3" borderId="0" applyNumberFormat="0" applyBorder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6" borderId="0" applyNumberFormat="0" applyBorder="0" applyAlignment="0" applyProtection="0"/>
    <xf numFmtId="0" fontId="57" fillId="17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0" borderId="0" applyNumberFormat="0" applyBorder="0" applyAlignment="0" applyProtection="0"/>
    <xf numFmtId="0" fontId="57" fillId="21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4" borderId="0" applyNumberFormat="0" applyBorder="0" applyAlignment="0" applyProtection="0"/>
    <xf numFmtId="0" fontId="57" fillId="25" borderId="0" applyNumberFormat="0" applyBorder="0" applyAlignment="0" applyProtection="0"/>
    <xf numFmtId="0" fontId="56" fillId="26" borderId="0" applyNumberFormat="0" applyBorder="0" applyAlignment="0" applyProtection="0"/>
    <xf numFmtId="0" fontId="55" fillId="27" borderId="1" applyNumberFormat="0" applyAlignment="0" applyProtection="0"/>
    <xf numFmtId="0" fontId="54" fillId="28" borderId="2" applyNumberFormat="0" applyAlignment="0" applyProtection="0"/>
    <xf numFmtId="166" fontId="59" fillId="0" borderId="0" applyFont="0" applyFill="0" applyBorder="0" applyAlignment="0" applyProtection="0"/>
    <xf numFmtId="165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2" fillId="29" borderId="0" applyNumberFormat="0" applyBorder="0" applyAlignment="0" applyProtection="0"/>
    <xf numFmtId="0" fontId="51" fillId="0" borderId="3" applyNumberFormat="0" applyFill="0" applyAlignment="0" applyProtection="0"/>
    <xf numFmtId="0" fontId="50" fillId="0" borderId="4" applyNumberFormat="0" applyFill="0" applyAlignment="0" applyProtection="0"/>
    <xf numFmtId="0" fontId="49" fillId="0" borderId="5" applyNumberFormat="0" applyFill="0" applyAlignment="0" applyProtection="0"/>
    <xf numFmtId="0" fontId="49" fillId="0" borderId="0" applyNumberFormat="0" applyFill="0" applyBorder="0" applyAlignment="0" applyProtection="0"/>
    <xf numFmtId="0" fontId="48" fillId="30" borderId="1" applyNumberFormat="0" applyAlignment="0" applyProtection="0"/>
    <xf numFmtId="0" fontId="47" fillId="0" borderId="6" applyNumberFormat="0" applyFill="0" applyAlignment="0" applyProtection="0"/>
    <xf numFmtId="0" fontId="46" fillId="31" borderId="0" applyNumberFormat="0" applyBorder="0" applyAlignment="0" applyProtection="0"/>
    <xf numFmtId="0" fontId="59" fillId="0" borderId="0"/>
    <xf numFmtId="0" fontId="59" fillId="0" borderId="0"/>
    <xf numFmtId="0" fontId="1" fillId="0" borderId="0"/>
    <xf numFmtId="0" fontId="59" fillId="32" borderId="7" applyNumberFormat="0" applyFont="0" applyAlignment="0" applyProtection="0"/>
    <xf numFmtId="0" fontId="45" fillId="27" borderId="8" applyNumberFormat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9" applyNumberFormat="0" applyFill="0" applyAlignment="0" applyProtection="0"/>
    <xf numFmtId="0" fontId="42" fillId="0" borderId="0" applyNumberFormat="0" applyFill="0" applyBorder="0" applyAlignment="0" applyProtection="0"/>
  </cellStyleXfs>
  <cellXfs count="497">
    <xf numFmtId="0" fontId="0" fillId="0" borderId="0" xfId="0"/>
    <xf numFmtId="0" fontId="20" fillId="0" borderId="0" xfId="0" applyFont="1" applyAlignment="1">
      <alignment horizontal="left" vertical="center"/>
    </xf>
    <xf numFmtId="0" fontId="20" fillId="0" borderId="45" xfId="0" applyFont="1" applyBorder="1" applyAlignment="1">
      <alignment horizontal="center" vertical="center"/>
    </xf>
    <xf numFmtId="0" fontId="20" fillId="0" borderId="3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indent="14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10" xfId="0" applyFont="1" applyBorder="1"/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9" fillId="0" borderId="0" xfId="0" applyFont="1" applyAlignment="1">
      <alignment vertical="center"/>
    </xf>
    <xf numFmtId="169" fontId="2" fillId="0" borderId="0" xfId="28" applyNumberFormat="1" applyFont="1" applyFill="1" applyBorder="1" applyAlignment="1">
      <alignment vertical="center"/>
    </xf>
    <xf numFmtId="171" fontId="2" fillId="0" borderId="0" xfId="28" applyNumberFormat="1" applyFont="1" applyFill="1" applyBorder="1" applyAlignment="1">
      <alignment vertical="center"/>
    </xf>
    <xf numFmtId="175" fontId="2" fillId="0" borderId="0" xfId="0" applyNumberFormat="1" applyFont="1" applyAlignment="1">
      <alignment vertical="center"/>
    </xf>
    <xf numFmtId="174" fontId="2" fillId="0" borderId="0" xfId="0" applyNumberFormat="1" applyFont="1" applyAlignment="1">
      <alignment vertical="center"/>
    </xf>
    <xf numFmtId="171" fontId="2" fillId="0" borderId="0" xfId="0" applyNumberFormat="1" applyFont="1"/>
    <xf numFmtId="0" fontId="11" fillId="0" borderId="0" xfId="0" applyFont="1" applyAlignment="1">
      <alignment vertical="center"/>
    </xf>
    <xf numFmtId="0" fontId="2" fillId="0" borderId="0" xfId="41" applyFont="1" applyAlignment="1">
      <alignment vertical="center"/>
    </xf>
    <xf numFmtId="169" fontId="11" fillId="0" borderId="0" xfId="28" applyNumberFormat="1" applyFont="1" applyFill="1" applyBorder="1" applyAlignment="1">
      <alignment vertical="center"/>
    </xf>
    <xf numFmtId="171" fontId="11" fillId="0" borderId="0" xfId="28" applyNumberFormat="1" applyFont="1" applyFill="1" applyBorder="1" applyAlignment="1">
      <alignment vertical="center"/>
    </xf>
    <xf numFmtId="175" fontId="11" fillId="0" borderId="0" xfId="0" applyNumberFormat="1" applyFont="1" applyAlignment="1">
      <alignment vertical="center"/>
    </xf>
    <xf numFmtId="174" fontId="11" fillId="0" borderId="0" xfId="0" applyNumberFormat="1" applyFont="1" applyAlignment="1">
      <alignment vertical="center"/>
    </xf>
    <xf numFmtId="171" fontId="11" fillId="0" borderId="0" xfId="0" applyNumberFormat="1" applyFont="1"/>
    <xf numFmtId="0" fontId="11" fillId="0" borderId="0" xfId="0" applyFont="1"/>
    <xf numFmtId="0" fontId="11" fillId="0" borderId="0" xfId="0" quotePrefix="1" applyFont="1" applyAlignment="1">
      <alignment vertical="center"/>
    </xf>
    <xf numFmtId="170" fontId="12" fillId="0" borderId="0" xfId="0" quotePrefix="1" applyNumberFormat="1" applyFont="1" applyAlignment="1">
      <alignment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3" fillId="33" borderId="14" xfId="0" applyFont="1" applyFill="1" applyBorder="1" applyAlignment="1">
      <alignment horizontal="center" vertical="center"/>
    </xf>
    <xf numFmtId="0" fontId="13" fillId="33" borderId="15" xfId="0" applyFont="1" applyFill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171" fontId="13" fillId="0" borderId="20" xfId="0" applyNumberFormat="1" applyFont="1" applyBorder="1" applyAlignment="1">
      <alignment vertical="center"/>
    </xf>
    <xf numFmtId="171" fontId="13" fillId="0" borderId="20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left" vertical="center"/>
    </xf>
    <xf numFmtId="0" fontId="11" fillId="0" borderId="23" xfId="0" applyFont="1" applyBorder="1" applyAlignment="1">
      <alignment horizontal="center" vertical="center"/>
    </xf>
    <xf numFmtId="165" fontId="11" fillId="0" borderId="22" xfId="29" applyFont="1" applyFill="1" applyBorder="1" applyAlignment="1">
      <alignment horizontal="right" vertical="center"/>
    </xf>
    <xf numFmtId="0" fontId="11" fillId="0" borderId="23" xfId="0" applyFont="1" applyBorder="1" applyAlignment="1">
      <alignment horizontal="center" vertical="top"/>
    </xf>
    <xf numFmtId="165" fontId="11" fillId="0" borderId="22" xfId="29" applyFont="1" applyFill="1" applyBorder="1" applyAlignment="1">
      <alignment horizontal="right" vertical="top"/>
    </xf>
    <xf numFmtId="2" fontId="11" fillId="0" borderId="24" xfId="28" applyNumberFormat="1" applyFont="1" applyFill="1" applyBorder="1" applyAlignment="1">
      <alignment horizontal="right" vertical="top"/>
    </xf>
    <xf numFmtId="173" fontId="11" fillId="0" borderId="22" xfId="29" applyNumberFormat="1" applyFont="1" applyFill="1" applyBorder="1" applyAlignment="1">
      <alignment horizontal="right" vertical="top"/>
    </xf>
    <xf numFmtId="4" fontId="11" fillId="0" borderId="24" xfId="28" applyNumberFormat="1" applyFont="1" applyFill="1" applyBorder="1" applyAlignment="1">
      <alignment horizontal="right" vertical="top"/>
    </xf>
    <xf numFmtId="3" fontId="11" fillId="0" borderId="22" xfId="28" applyNumberFormat="1" applyFont="1" applyFill="1" applyBorder="1" applyAlignment="1">
      <alignment horizontal="right" vertical="top"/>
    </xf>
    <xf numFmtId="171" fontId="11" fillId="0" borderId="0" xfId="0" applyNumberFormat="1" applyFont="1" applyAlignment="1">
      <alignment vertical="top"/>
    </xf>
    <xf numFmtId="0" fontId="11" fillId="0" borderId="0" xfId="0" applyFont="1" applyAlignment="1">
      <alignment vertical="top"/>
    </xf>
    <xf numFmtId="3" fontId="11" fillId="0" borderId="26" xfId="29" applyNumberFormat="1" applyFont="1" applyFill="1" applyBorder="1" applyAlignment="1">
      <alignment vertical="center"/>
    </xf>
    <xf numFmtId="166" fontId="11" fillId="0" borderId="12" xfId="28" applyFont="1" applyFill="1" applyBorder="1" applyAlignment="1">
      <alignment vertical="center"/>
    </xf>
    <xf numFmtId="3" fontId="11" fillId="0" borderId="12" xfId="28" applyNumberFormat="1" applyFont="1" applyFill="1" applyBorder="1" applyAlignment="1">
      <alignment horizontal="right" vertical="center"/>
    </xf>
    <xf numFmtId="166" fontId="11" fillId="0" borderId="12" xfId="28" applyFont="1" applyFill="1" applyBorder="1" applyAlignment="1">
      <alignment horizontal="right" vertical="center"/>
    </xf>
    <xf numFmtId="4" fontId="11" fillId="0" borderId="12" xfId="28" applyNumberFormat="1" applyFont="1" applyFill="1" applyBorder="1" applyAlignment="1">
      <alignment vertical="center"/>
    </xf>
    <xf numFmtId="166" fontId="11" fillId="0" borderId="12" xfId="29" applyNumberFormat="1" applyFont="1" applyFill="1" applyBorder="1" applyAlignment="1">
      <alignment vertical="center"/>
    </xf>
    <xf numFmtId="4" fontId="11" fillId="0" borderId="12" xfId="0" applyNumberFormat="1" applyFont="1" applyBorder="1" applyAlignment="1">
      <alignment horizontal="center" vertical="center"/>
    </xf>
    <xf numFmtId="4" fontId="11" fillId="0" borderId="12" xfId="28" applyNumberFormat="1" applyFont="1" applyFill="1" applyBorder="1" applyAlignment="1">
      <alignment horizontal="right" vertical="center"/>
    </xf>
    <xf numFmtId="165" fontId="11" fillId="0" borderId="26" xfId="29" applyFont="1" applyFill="1" applyBorder="1" applyAlignment="1">
      <alignment horizontal="right" vertical="center"/>
    </xf>
    <xf numFmtId="165" fontId="11" fillId="33" borderId="26" xfId="29" applyFont="1" applyFill="1" applyBorder="1" applyAlignment="1">
      <alignment horizontal="right" vertical="center"/>
    </xf>
    <xf numFmtId="166" fontId="11" fillId="33" borderId="26" xfId="29" applyNumberFormat="1" applyFont="1" applyFill="1" applyBorder="1" applyAlignment="1">
      <alignment vertical="center"/>
    </xf>
    <xf numFmtId="166" fontId="11" fillId="33" borderId="12" xfId="29" applyNumberFormat="1" applyFont="1" applyFill="1" applyBorder="1" applyAlignment="1">
      <alignment horizontal="right" vertical="center"/>
    </xf>
    <xf numFmtId="4" fontId="11" fillId="0" borderId="0" xfId="0" applyNumberFormat="1" applyFont="1" applyAlignment="1">
      <alignment vertical="center"/>
    </xf>
    <xf numFmtId="166" fontId="11" fillId="0" borderId="0" xfId="28" applyFont="1" applyFill="1" applyBorder="1" applyAlignment="1">
      <alignment vertical="center"/>
    </xf>
    <xf numFmtId="170" fontId="11" fillId="0" borderId="0" xfId="0" applyNumberFormat="1" applyFont="1" applyAlignment="1">
      <alignment vertical="center"/>
    </xf>
    <xf numFmtId="165" fontId="11" fillId="0" borderId="0" xfId="0" applyNumberFormat="1" applyFont="1"/>
    <xf numFmtId="173" fontId="14" fillId="0" borderId="0" xfId="29" applyNumberFormat="1" applyFont="1" applyFill="1" applyBorder="1" applyAlignment="1">
      <alignment vertical="center"/>
    </xf>
    <xf numFmtId="173" fontId="11" fillId="0" borderId="0" xfId="29" applyNumberFormat="1" applyFont="1" applyFill="1" applyBorder="1" applyAlignment="1">
      <alignment vertical="center"/>
    </xf>
    <xf numFmtId="0" fontId="15" fillId="0" borderId="0" xfId="0" applyFont="1" applyAlignment="1">
      <alignment vertical="center"/>
    </xf>
    <xf numFmtId="169" fontId="2" fillId="0" borderId="0" xfId="28" applyNumberFormat="1" applyFont="1" applyFill="1" applyBorder="1" applyAlignment="1"/>
    <xf numFmtId="171" fontId="2" fillId="0" borderId="0" xfId="28" applyNumberFormat="1" applyFont="1" applyFill="1" applyBorder="1" applyAlignment="1"/>
    <xf numFmtId="175" fontId="2" fillId="0" borderId="0" xfId="0" applyNumberFormat="1" applyFont="1"/>
    <xf numFmtId="174" fontId="2" fillId="0" borderId="0" xfId="0" applyNumberFormat="1" applyFont="1"/>
    <xf numFmtId="0" fontId="16" fillId="0" borderId="0" xfId="0" applyFont="1" applyAlignment="1">
      <alignment vertical="center"/>
    </xf>
    <xf numFmtId="169" fontId="2" fillId="0" borderId="0" xfId="28" applyNumberFormat="1" applyFont="1" applyFill="1" applyAlignment="1"/>
    <xf numFmtId="171" fontId="2" fillId="0" borderId="0" xfId="28" applyNumberFormat="1" applyFont="1" applyFill="1" applyAlignment="1"/>
    <xf numFmtId="0" fontId="14" fillId="0" borderId="0" xfId="41" applyFont="1"/>
    <xf numFmtId="0" fontId="11" fillId="0" borderId="0" xfId="41" applyFont="1"/>
    <xf numFmtId="0" fontId="14" fillId="0" borderId="0" xfId="41" applyFont="1" applyAlignment="1">
      <alignment vertical="center"/>
    </xf>
    <xf numFmtId="165" fontId="14" fillId="0" borderId="0" xfId="29" applyFont="1" applyAlignment="1">
      <alignment vertical="center"/>
    </xf>
    <xf numFmtId="0" fontId="11" fillId="0" borderId="0" xfId="41" applyFont="1" applyAlignment="1">
      <alignment vertical="center"/>
    </xf>
    <xf numFmtId="0" fontId="2" fillId="0" borderId="0" xfId="41" quotePrefix="1" applyFont="1" applyAlignment="1">
      <alignment vertical="center"/>
    </xf>
    <xf numFmtId="0" fontId="14" fillId="0" borderId="19" xfId="41" applyFont="1" applyBorder="1" applyAlignment="1">
      <alignment vertical="center"/>
    </xf>
    <xf numFmtId="41" fontId="14" fillId="0" borderId="21" xfId="30" applyNumberFormat="1" applyFont="1" applyBorder="1" applyAlignment="1">
      <alignment horizontal="left" vertical="center"/>
    </xf>
    <xf numFmtId="43" fontId="14" fillId="0" borderId="0" xfId="30" applyFont="1" applyAlignment="1">
      <alignment horizontal="left" indent="15"/>
    </xf>
    <xf numFmtId="41" fontId="11" fillId="0" borderId="24" xfId="30" applyNumberFormat="1" applyFont="1" applyBorder="1" applyAlignment="1">
      <alignment vertical="center"/>
    </xf>
    <xf numFmtId="41" fontId="11" fillId="0" borderId="24" xfId="30" applyNumberFormat="1" applyFont="1" applyFill="1" applyBorder="1" applyAlignment="1">
      <alignment vertical="center"/>
    </xf>
    <xf numFmtId="41" fontId="11" fillId="0" borderId="25" xfId="30" applyNumberFormat="1" applyFont="1" applyBorder="1" applyAlignment="1">
      <alignment vertical="center"/>
    </xf>
    <xf numFmtId="43" fontId="11" fillId="0" borderId="0" xfId="30" applyFont="1" applyAlignment="1">
      <alignment horizontal="left" indent="15"/>
    </xf>
    <xf numFmtId="41" fontId="11" fillId="0" borderId="22" xfId="30" applyNumberFormat="1" applyFont="1" applyBorder="1" applyAlignment="1">
      <alignment vertical="center"/>
    </xf>
    <xf numFmtId="41" fontId="31" fillId="0" borderId="25" xfId="30" applyNumberFormat="1" applyFont="1" applyBorder="1" applyAlignment="1">
      <alignment vertical="center"/>
    </xf>
    <xf numFmtId="0" fontId="11" fillId="0" borderId="22" xfId="41" applyFont="1" applyBorder="1" applyAlignment="1">
      <alignment vertical="center"/>
    </xf>
    <xf numFmtId="41" fontId="11" fillId="33" borderId="24" xfId="30" applyNumberFormat="1" applyFont="1" applyFill="1" applyBorder="1" applyAlignment="1">
      <alignment vertical="center"/>
    </xf>
    <xf numFmtId="10" fontId="11" fillId="33" borderId="24" xfId="46" applyNumberFormat="1" applyFont="1" applyFill="1" applyBorder="1" applyAlignment="1">
      <alignment vertical="center"/>
    </xf>
    <xf numFmtId="9" fontId="11" fillId="33" borderId="25" xfId="30" applyNumberFormat="1" applyFont="1" applyFill="1" applyBorder="1" applyAlignment="1">
      <alignment vertical="center"/>
    </xf>
    <xf numFmtId="10" fontId="31" fillId="0" borderId="24" xfId="46" applyNumberFormat="1" applyFont="1" applyFill="1" applyBorder="1" applyAlignment="1">
      <alignment vertical="center"/>
    </xf>
    <xf numFmtId="9" fontId="31" fillId="0" borderId="25" xfId="46" applyFont="1" applyBorder="1" applyAlignment="1">
      <alignment vertical="center"/>
    </xf>
    <xf numFmtId="0" fontId="11" fillId="34" borderId="22" xfId="41" applyFont="1" applyFill="1" applyBorder="1" applyAlignment="1">
      <alignment vertical="center"/>
    </xf>
    <xf numFmtId="176" fontId="11" fillId="34" borderId="22" xfId="41" applyNumberFormat="1" applyFont="1" applyFill="1" applyBorder="1" applyAlignment="1">
      <alignment vertical="center"/>
    </xf>
    <xf numFmtId="176" fontId="11" fillId="34" borderId="24" xfId="30" applyNumberFormat="1" applyFont="1" applyFill="1" applyBorder="1" applyAlignment="1">
      <alignment vertical="center"/>
    </xf>
    <xf numFmtId="176" fontId="11" fillId="34" borderId="25" xfId="30" applyNumberFormat="1" applyFont="1" applyFill="1" applyBorder="1" applyAlignment="1">
      <alignment vertical="center"/>
    </xf>
    <xf numFmtId="43" fontId="11" fillId="34" borderId="0" xfId="30" applyFont="1" applyFill="1" applyAlignment="1">
      <alignment horizontal="left" indent="15"/>
    </xf>
    <xf numFmtId="0" fontId="11" fillId="34" borderId="0" xfId="41" applyFont="1" applyFill="1"/>
    <xf numFmtId="9" fontId="11" fillId="33" borderId="25" xfId="46" applyFont="1" applyFill="1" applyBorder="1" applyAlignment="1">
      <alignment vertical="center"/>
    </xf>
    <xf numFmtId="10" fontId="31" fillId="0" borderId="25" xfId="46" applyNumberFormat="1" applyFont="1" applyBorder="1" applyAlignment="1">
      <alignment vertical="center"/>
    </xf>
    <xf numFmtId="0" fontId="11" fillId="0" borderId="28" xfId="0" applyFont="1" applyBorder="1" applyAlignment="1">
      <alignment horizontal="left" vertical="center"/>
    </xf>
    <xf numFmtId="9" fontId="11" fillId="33" borderId="24" xfId="46" applyFont="1" applyFill="1" applyBorder="1" applyAlignment="1">
      <alignment vertical="center"/>
    </xf>
    <xf numFmtId="9" fontId="11" fillId="0" borderId="25" xfId="46" applyFont="1" applyBorder="1" applyAlignment="1">
      <alignment vertical="center"/>
    </xf>
    <xf numFmtId="0" fontId="11" fillId="0" borderId="29" xfId="41" applyFont="1" applyBorder="1" applyAlignment="1">
      <alignment vertical="center"/>
    </xf>
    <xf numFmtId="41" fontId="11" fillId="0" borderId="29" xfId="30" applyNumberFormat="1" applyFont="1" applyBorder="1" applyAlignment="1">
      <alignment vertical="center"/>
    </xf>
    <xf numFmtId="41" fontId="38" fillId="0" borderId="30" xfId="30" applyNumberFormat="1" applyFont="1" applyFill="1" applyBorder="1" applyAlignment="1">
      <alignment vertical="center"/>
    </xf>
    <xf numFmtId="41" fontId="11" fillId="0" borderId="31" xfId="30" applyNumberFormat="1" applyFont="1" applyBorder="1" applyAlignment="1">
      <alignment vertical="center"/>
    </xf>
    <xf numFmtId="0" fontId="2" fillId="0" borderId="32" xfId="41" applyFont="1" applyBorder="1" applyAlignment="1">
      <alignment vertical="center"/>
    </xf>
    <xf numFmtId="41" fontId="2" fillId="0" borderId="33" xfId="30" applyNumberFormat="1" applyFont="1" applyFill="1" applyBorder="1" applyAlignment="1">
      <alignment vertical="center"/>
    </xf>
    <xf numFmtId="0" fontId="2" fillId="0" borderId="29" xfId="41" applyFont="1" applyBorder="1" applyAlignment="1">
      <alignment vertical="center"/>
    </xf>
    <xf numFmtId="176" fontId="2" fillId="0" borderId="30" xfId="46" applyNumberFormat="1" applyFont="1" applyFill="1" applyBorder="1" applyAlignment="1">
      <alignment vertical="center"/>
    </xf>
    <xf numFmtId="176" fontId="41" fillId="0" borderId="11" xfId="30" applyNumberFormat="1" applyFont="1" applyFill="1" applyBorder="1" applyAlignment="1">
      <alignment vertical="center"/>
    </xf>
    <xf numFmtId="0" fontId="11" fillId="0" borderId="0" xfId="41" quotePrefix="1" applyFont="1" applyAlignment="1">
      <alignment horizontal="right" vertical="center"/>
    </xf>
    <xf numFmtId="0" fontId="2" fillId="0" borderId="0" xfId="41" quotePrefix="1" applyFont="1" applyAlignment="1">
      <alignment horizontal="left" vertical="center"/>
    </xf>
    <xf numFmtId="0" fontId="17" fillId="0" borderId="0" xfId="41" applyFont="1" applyAlignment="1">
      <alignment horizontal="left" vertical="center"/>
    </xf>
    <xf numFmtId="0" fontId="2" fillId="0" borderId="0" xfId="41" applyFont="1" applyAlignment="1">
      <alignment horizontal="left" vertical="center"/>
    </xf>
    <xf numFmtId="41" fontId="14" fillId="0" borderId="0" xfId="41" applyNumberFormat="1" applyFont="1" applyAlignment="1">
      <alignment horizontal="center" vertical="center"/>
    </xf>
    <xf numFmtId="10" fontId="2" fillId="0" borderId="0" xfId="46" applyNumberFormat="1" applyFont="1" applyFill="1" applyBorder="1" applyAlignment="1">
      <alignment vertical="center"/>
    </xf>
    <xf numFmtId="9" fontId="2" fillId="0" borderId="0" xfId="46" applyFont="1" applyBorder="1" applyAlignment="1">
      <alignment vertical="center"/>
    </xf>
    <xf numFmtId="15" fontId="2" fillId="0" borderId="0" xfId="0" applyNumberFormat="1" applyFont="1" applyAlignment="1">
      <alignment vertical="center"/>
    </xf>
    <xf numFmtId="167" fontId="2" fillId="0" borderId="0" xfId="0" applyNumberFormat="1" applyFont="1" applyAlignment="1">
      <alignment vertical="center"/>
    </xf>
    <xf numFmtId="41" fontId="11" fillId="0" borderId="0" xfId="41" applyNumberFormat="1" applyFont="1" applyAlignment="1">
      <alignment vertical="center"/>
    </xf>
    <xf numFmtId="0" fontId="18" fillId="0" borderId="15" xfId="41" applyFont="1" applyBorder="1" applyAlignment="1">
      <alignment horizontal="center" vertical="center"/>
    </xf>
    <xf numFmtId="0" fontId="18" fillId="0" borderId="16" xfId="41" applyFont="1" applyBorder="1" applyAlignment="1">
      <alignment horizontal="center" vertical="center"/>
    </xf>
    <xf numFmtId="0" fontId="18" fillId="0" borderId="0" xfId="41" applyFont="1"/>
    <xf numFmtId="0" fontId="12" fillId="0" borderId="0" xfId="41" applyFont="1"/>
    <xf numFmtId="0" fontId="9" fillId="0" borderId="0" xfId="0" applyFont="1" applyAlignment="1">
      <alignment horizontal="left"/>
    </xf>
    <xf numFmtId="0" fontId="10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left" indent="15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6" fillId="33" borderId="34" xfId="0" applyFont="1" applyFill="1" applyBorder="1" applyAlignment="1">
      <alignment horizontal="center" vertical="top" wrapText="1"/>
    </xf>
    <xf numFmtId="0" fontId="16" fillId="33" borderId="35" xfId="0" applyFont="1" applyFill="1" applyBorder="1" applyAlignment="1">
      <alignment horizontal="center" vertical="top" wrapText="1"/>
    </xf>
    <xf numFmtId="0" fontId="2" fillId="0" borderId="36" xfId="0" applyFont="1" applyBorder="1" applyAlignment="1">
      <alignment horizontal="center" vertical="top" wrapText="1"/>
    </xf>
    <xf numFmtId="0" fontId="2" fillId="0" borderId="37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38" xfId="0" applyFont="1" applyBorder="1" applyAlignment="1">
      <alignment horizontal="center" vertical="top" wrapText="1"/>
    </xf>
    <xf numFmtId="0" fontId="2" fillId="0" borderId="39" xfId="0" applyFont="1" applyBorder="1" applyAlignment="1">
      <alignment vertical="top" wrapText="1"/>
    </xf>
    <xf numFmtId="0" fontId="2" fillId="0" borderId="39" xfId="0" applyFont="1" applyBorder="1" applyAlignment="1">
      <alignment horizontal="left" vertical="top" wrapText="1"/>
    </xf>
    <xf numFmtId="0" fontId="19" fillId="0" borderId="38" xfId="0" quotePrefix="1" applyFont="1" applyBorder="1" applyAlignment="1">
      <alignment horizontal="center"/>
    </xf>
    <xf numFmtId="0" fontId="19" fillId="0" borderId="38" xfId="0" applyFont="1" applyBorder="1" applyAlignment="1">
      <alignment horizontal="center" vertical="top" wrapText="1"/>
    </xf>
    <xf numFmtId="0" fontId="2" fillId="0" borderId="39" xfId="0" applyFont="1" applyBorder="1" applyAlignment="1">
      <alignment horizontal="center" vertical="top" wrapText="1"/>
    </xf>
    <xf numFmtId="0" fontId="19" fillId="0" borderId="39" xfId="0" applyFont="1" applyBorder="1" applyAlignment="1">
      <alignment horizontal="left" indent="1"/>
    </xf>
    <xf numFmtId="0" fontId="19" fillId="0" borderId="39" xfId="0" applyFont="1" applyBorder="1" applyAlignment="1">
      <alignment horizontal="center" vertical="top" wrapText="1"/>
    </xf>
    <xf numFmtId="0" fontId="19" fillId="0" borderId="10" xfId="0" applyFont="1" applyBorder="1" applyAlignment="1">
      <alignment horizontal="center" vertical="top" wrapText="1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left" vertical="top" wrapText="1" indent="1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vertical="top" wrapText="1"/>
    </xf>
    <xf numFmtId="0" fontId="2" fillId="0" borderId="0" xfId="0" quotePrefix="1" applyFont="1"/>
    <xf numFmtId="15" fontId="2" fillId="0" borderId="0" xfId="0" quotePrefix="1" applyNumberFormat="1" applyFont="1" applyAlignment="1">
      <alignment horizontal="left"/>
    </xf>
    <xf numFmtId="0" fontId="2" fillId="0" borderId="41" xfId="0" applyFont="1" applyBorder="1"/>
    <xf numFmtId="0" fontId="16" fillId="33" borderId="14" xfId="0" applyFont="1" applyFill="1" applyBorder="1" applyAlignment="1">
      <alignment horizontal="center"/>
    </xf>
    <xf numFmtId="0" fontId="16" fillId="33" borderId="35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/>
    </xf>
    <xf numFmtId="0" fontId="2" fillId="0" borderId="42" xfId="0" applyFont="1" applyBorder="1"/>
    <xf numFmtId="0" fontId="2" fillId="0" borderId="43" xfId="0" applyFont="1" applyBorder="1"/>
    <xf numFmtId="0" fontId="2" fillId="0" borderId="44" xfId="0" applyFont="1" applyBorder="1"/>
    <xf numFmtId="0" fontId="11" fillId="0" borderId="42" xfId="0" applyFont="1" applyBorder="1" applyAlignment="1">
      <alignment horizontal="center" vertical="center"/>
    </xf>
    <xf numFmtId="165" fontId="11" fillId="0" borderId="24" xfId="29" applyFont="1" applyFill="1" applyBorder="1" applyAlignment="1">
      <alignment horizontal="right" vertical="top"/>
    </xf>
    <xf numFmtId="165" fontId="11" fillId="0" borderId="22" xfId="29" applyFont="1" applyFill="1" applyBorder="1" applyAlignment="1">
      <alignment horizontal="center" vertical="center"/>
    </xf>
    <xf numFmtId="165" fontId="11" fillId="0" borderId="43" xfId="29" applyFont="1" applyFill="1" applyBorder="1" applyAlignment="1">
      <alignment horizontal="center" vertical="center"/>
    </xf>
    <xf numFmtId="0" fontId="11" fillId="0" borderId="43" xfId="0" applyFont="1" applyBorder="1"/>
    <xf numFmtId="0" fontId="2" fillId="0" borderId="45" xfId="0" applyFont="1" applyBorder="1" applyAlignment="1">
      <alignment horizontal="center"/>
    </xf>
    <xf numFmtId="171" fontId="2" fillId="0" borderId="37" xfId="28" applyNumberFormat="1" applyFont="1" applyBorder="1" applyAlignment="1"/>
    <xf numFmtId="171" fontId="2" fillId="0" borderId="39" xfId="28" applyNumberFormat="1" applyFont="1" applyBorder="1" applyAlignment="1"/>
    <xf numFmtId="171" fontId="29" fillId="0" borderId="35" xfId="28" applyNumberFormat="1" applyFont="1" applyBorder="1" applyAlignment="1">
      <alignment vertical="center"/>
    </xf>
    <xf numFmtId="171" fontId="2" fillId="0" borderId="35" xfId="28" applyNumberFormat="1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46" xfId="0" applyFont="1" applyBorder="1" applyAlignment="1">
      <alignment vertical="center"/>
    </xf>
    <xf numFmtId="0" fontId="2" fillId="0" borderId="47" xfId="0" applyFont="1" applyBorder="1" applyAlignment="1">
      <alignment vertical="center"/>
    </xf>
    <xf numFmtId="0" fontId="2" fillId="0" borderId="0" xfId="0" quotePrefix="1" applyFont="1" applyAlignment="1">
      <alignment vertical="center"/>
    </xf>
    <xf numFmtId="169" fontId="20" fillId="0" borderId="0" xfId="28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16" fillId="33" borderId="45" xfId="0" applyFont="1" applyFill="1" applyBorder="1" applyAlignment="1">
      <alignment horizontal="center" vertical="center"/>
    </xf>
    <xf numFmtId="0" fontId="16" fillId="33" borderId="12" xfId="0" applyFont="1" applyFill="1" applyBorder="1" applyAlignment="1">
      <alignment horizontal="center" vertical="center"/>
    </xf>
    <xf numFmtId="0" fontId="16" fillId="33" borderId="27" xfId="0" applyFont="1" applyFill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19" xfId="0" applyFont="1" applyBorder="1" applyAlignment="1">
      <alignment vertical="center"/>
    </xf>
    <xf numFmtId="0" fontId="11" fillId="0" borderId="2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165" fontId="11" fillId="0" borderId="24" xfId="29" applyFont="1" applyFill="1" applyBorder="1" applyAlignment="1">
      <alignment horizontal="left" vertical="center"/>
    </xf>
    <xf numFmtId="172" fontId="11" fillId="0" borderId="22" xfId="0" quotePrefix="1" applyNumberFormat="1" applyFont="1" applyBorder="1" applyAlignment="1">
      <alignment horizontal="center" vertical="center"/>
    </xf>
    <xf numFmtId="172" fontId="11" fillId="0" borderId="24" xfId="0" quotePrefix="1" applyNumberFormat="1" applyFont="1" applyBorder="1" applyAlignment="1">
      <alignment horizontal="center" vertical="center"/>
    </xf>
    <xf numFmtId="172" fontId="11" fillId="0" borderId="24" xfId="0" quotePrefix="1" applyNumberFormat="1" applyFont="1" applyBorder="1" applyAlignment="1">
      <alignment horizontal="center"/>
    </xf>
    <xf numFmtId="172" fontId="11" fillId="0" borderId="24" xfId="29" applyNumberFormat="1" applyFont="1" applyFill="1" applyBorder="1" applyAlignment="1">
      <alignment vertical="center"/>
    </xf>
    <xf numFmtId="172" fontId="11" fillId="0" borderId="25" xfId="29" applyNumberFormat="1" applyFont="1" applyFill="1" applyBorder="1" applyAlignment="1">
      <alignment vertical="center"/>
    </xf>
    <xf numFmtId="172" fontId="11" fillId="0" borderId="22" xfId="0" applyNumberFormat="1" applyFont="1" applyBorder="1" applyAlignment="1">
      <alignment vertical="center"/>
    </xf>
    <xf numFmtId="168" fontId="11" fillId="0" borderId="35" xfId="29" applyNumberFormat="1" applyFont="1" applyFill="1" applyBorder="1" applyAlignment="1">
      <alignment vertical="center"/>
    </xf>
    <xf numFmtId="168" fontId="13" fillId="0" borderId="35" xfId="29" applyNumberFormat="1" applyFont="1" applyFill="1" applyBorder="1" applyAlignment="1">
      <alignment vertical="center"/>
    </xf>
    <xf numFmtId="168" fontId="11" fillId="0" borderId="47" xfId="29" applyNumberFormat="1" applyFont="1" applyFill="1" applyBorder="1" applyAlignment="1">
      <alignment vertical="center"/>
    </xf>
    <xf numFmtId="2" fontId="2" fillId="0" borderId="0" xfId="0" applyNumberFormat="1" applyFont="1" applyAlignment="1">
      <alignment vertical="center"/>
    </xf>
    <xf numFmtId="0" fontId="23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right" vertical="center"/>
    </xf>
    <xf numFmtId="0" fontId="20" fillId="0" borderId="48" xfId="0" applyFont="1" applyBorder="1" applyAlignment="1">
      <alignment horizontal="center" vertical="center"/>
    </xf>
    <xf numFmtId="0" fontId="20" fillId="0" borderId="49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0" fontId="20" fillId="0" borderId="51" xfId="0" applyFont="1" applyBorder="1" applyAlignment="1">
      <alignment horizontal="left" vertical="center"/>
    </xf>
    <xf numFmtId="0" fontId="20" fillId="0" borderId="52" xfId="0" applyFont="1" applyBorder="1" applyAlignment="1">
      <alignment horizontal="left" vertical="center"/>
    </xf>
    <xf numFmtId="4" fontId="24" fillId="0" borderId="48" xfId="0" applyNumberFormat="1" applyFont="1" applyBorder="1" applyAlignment="1">
      <alignment vertical="center"/>
    </xf>
    <xf numFmtId="4" fontId="24" fillId="0" borderId="49" xfId="0" applyNumberFormat="1" applyFont="1" applyBorder="1" applyAlignment="1">
      <alignment vertical="center"/>
    </xf>
    <xf numFmtId="0" fontId="20" fillId="0" borderId="41" xfId="0" applyFont="1" applyBorder="1" applyAlignment="1">
      <alignment horizontal="left" vertical="center"/>
    </xf>
    <xf numFmtId="0" fontId="20" fillId="0" borderId="26" xfId="0" applyFont="1" applyBorder="1" applyAlignment="1">
      <alignment horizontal="left" vertical="center"/>
    </xf>
    <xf numFmtId="4" fontId="24" fillId="0" borderId="12" xfId="0" applyNumberFormat="1" applyFont="1" applyBorder="1" applyAlignment="1">
      <alignment vertical="center"/>
    </xf>
    <xf numFmtId="4" fontId="24" fillId="0" borderId="50" xfId="0" applyNumberFormat="1" applyFont="1" applyBorder="1" applyAlignment="1">
      <alignment vertical="center"/>
    </xf>
    <xf numFmtId="0" fontId="20" fillId="0" borderId="45" xfId="0" applyFont="1" applyBorder="1" applyAlignment="1">
      <alignment vertical="center"/>
    </xf>
    <xf numFmtId="0" fontId="25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40" fillId="0" borderId="0" xfId="0" applyFont="1" applyAlignment="1">
      <alignment horizontal="left" vertical="center"/>
    </xf>
    <xf numFmtId="0" fontId="7" fillId="0" borderId="0" xfId="0" applyFont="1"/>
    <xf numFmtId="0" fontId="0" fillId="35" borderId="53" xfId="0" applyFill="1" applyBorder="1" applyAlignment="1">
      <alignment horizontal="left" vertical="center"/>
    </xf>
    <xf numFmtId="0" fontId="0" fillId="35" borderId="53" xfId="0" applyFill="1" applyBorder="1" applyAlignment="1">
      <alignment horizontal="left"/>
    </xf>
    <xf numFmtId="0" fontId="26" fillId="19" borderId="0" xfId="0" applyFont="1" applyFill="1"/>
    <xf numFmtId="0" fontId="0" fillId="19" borderId="0" xfId="0" applyFill="1"/>
    <xf numFmtId="0" fontId="7" fillId="19" borderId="53" xfId="0" applyFont="1" applyFill="1" applyBorder="1"/>
    <xf numFmtId="0" fontId="40" fillId="19" borderId="0" xfId="0" applyFont="1" applyFill="1" applyAlignment="1">
      <alignment horizontal="left" vertical="center"/>
    </xf>
    <xf numFmtId="0" fontId="7" fillId="19" borderId="53" xfId="0" applyFont="1" applyFill="1" applyBorder="1" applyAlignment="1">
      <alignment horizontal="left"/>
    </xf>
    <xf numFmtId="0" fontId="7" fillId="19" borderId="0" xfId="0" applyFont="1" applyFill="1" applyAlignment="1">
      <alignment horizontal="left"/>
    </xf>
    <xf numFmtId="0" fontId="39" fillId="0" borderId="0" xfId="0" applyFont="1"/>
    <xf numFmtId="0" fontId="36" fillId="0" borderId="0" xfId="0" applyFont="1" applyAlignment="1">
      <alignment horizontal="left"/>
    </xf>
    <xf numFmtId="0" fontId="35" fillId="0" borderId="0" xfId="0" applyFont="1"/>
    <xf numFmtId="0" fontId="0" fillId="0" borderId="54" xfId="0" applyBorder="1" applyAlignment="1">
      <alignment horizontal="center"/>
    </xf>
    <xf numFmtId="0" fontId="0" fillId="35" borderId="55" xfId="0" applyFill="1" applyBorder="1" applyAlignment="1">
      <alignment horizontal="left"/>
    </xf>
    <xf numFmtId="171" fontId="0" fillId="35" borderId="55" xfId="28" applyNumberFormat="1" applyFont="1" applyFill="1" applyBorder="1" applyAlignment="1">
      <alignment horizontal="left"/>
    </xf>
    <xf numFmtId="0" fontId="11" fillId="0" borderId="10" xfId="0" applyFont="1" applyBorder="1" applyAlignment="1">
      <alignment horizontal="center" vertical="center"/>
    </xf>
    <xf numFmtId="171" fontId="8" fillId="36" borderId="55" xfId="0" applyNumberFormat="1" applyFont="1" applyFill="1" applyBorder="1" applyAlignment="1">
      <alignment vertical="center"/>
    </xf>
    <xf numFmtId="176" fontId="11" fillId="0" borderId="24" xfId="30" applyNumberFormat="1" applyFont="1" applyFill="1" applyBorder="1" applyAlignment="1">
      <alignment vertical="center"/>
    </xf>
    <xf numFmtId="10" fontId="38" fillId="0" borderId="11" xfId="46" applyNumberFormat="1" applyFont="1" applyFill="1" applyBorder="1" applyAlignment="1">
      <alignment vertical="center"/>
    </xf>
    <xf numFmtId="41" fontId="32" fillId="0" borderId="0" xfId="0" applyNumberFormat="1" applyFont="1"/>
    <xf numFmtId="41" fontId="38" fillId="0" borderId="11" xfId="30" applyNumberFormat="1" applyFont="1" applyFill="1" applyBorder="1" applyAlignment="1">
      <alignment vertical="center"/>
    </xf>
    <xf numFmtId="0" fontId="2" fillId="0" borderId="39" xfId="0" applyFont="1" applyBorder="1" applyAlignment="1">
      <alignment wrapText="1"/>
    </xf>
    <xf numFmtId="0" fontId="2" fillId="0" borderId="44" xfId="0" applyFont="1" applyBorder="1" applyAlignment="1">
      <alignment wrapText="1"/>
    </xf>
    <xf numFmtId="0" fontId="11" fillId="0" borderId="44" xfId="0" applyFont="1" applyBorder="1" applyAlignment="1">
      <alignment wrapText="1"/>
    </xf>
    <xf numFmtId="0" fontId="11" fillId="0" borderId="44" xfId="0" applyFont="1" applyBorder="1" applyAlignment="1">
      <alignment vertical="top" wrapText="1"/>
    </xf>
    <xf numFmtId="0" fontId="37" fillId="0" borderId="0" xfId="0" applyFont="1"/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41" fontId="14" fillId="0" borderId="48" xfId="30" applyNumberFormat="1" applyFont="1" applyBorder="1" applyAlignment="1">
      <alignment horizontal="left" vertical="center"/>
    </xf>
    <xf numFmtId="41" fontId="31" fillId="0" borderId="44" xfId="30" applyNumberFormat="1" applyFont="1" applyFill="1" applyBorder="1" applyAlignment="1">
      <alignment vertical="center"/>
    </xf>
    <xf numFmtId="164" fontId="28" fillId="0" borderId="24" xfId="0" applyNumberFormat="1" applyFont="1" applyBorder="1"/>
    <xf numFmtId="41" fontId="11" fillId="0" borderId="56" xfId="30" applyNumberFormat="1" applyFont="1" applyFill="1" applyBorder="1" applyAlignment="1">
      <alignment vertical="center"/>
    </xf>
    <xf numFmtId="9" fontId="11" fillId="0" borderId="56" xfId="46" applyFont="1" applyFill="1" applyBorder="1" applyAlignment="1">
      <alignment vertical="center"/>
    </xf>
    <xf numFmtId="176" fontId="11" fillId="0" borderId="0" xfId="41" applyNumberFormat="1" applyFont="1" applyAlignment="1">
      <alignment vertical="center"/>
    </xf>
    <xf numFmtId="0" fontId="4" fillId="0" borderId="0" xfId="41" applyFont="1" applyAlignment="1">
      <alignment vertical="center"/>
    </xf>
    <xf numFmtId="176" fontId="4" fillId="0" borderId="0" xfId="41" applyNumberFormat="1" applyFont="1" applyAlignment="1">
      <alignment vertical="center"/>
    </xf>
    <xf numFmtId="15" fontId="9" fillId="0" borderId="0" xfId="0" applyNumberFormat="1" applyFont="1" applyAlignment="1">
      <alignment vertical="center"/>
    </xf>
    <xf numFmtId="41" fontId="34" fillId="0" borderId="0" xfId="0" applyNumberFormat="1" applyFont="1"/>
    <xf numFmtId="167" fontId="9" fillId="0" borderId="0" xfId="0" applyNumberFormat="1" applyFont="1" applyAlignment="1">
      <alignment vertical="center"/>
    </xf>
    <xf numFmtId="0" fontId="9" fillId="0" borderId="0" xfId="0" applyFont="1"/>
    <xf numFmtId="176" fontId="9" fillId="0" borderId="0" xfId="0" applyNumberFormat="1" applyFont="1"/>
    <xf numFmtId="0" fontId="27" fillId="0" borderId="0" xfId="0" applyFont="1" applyAlignment="1">
      <alignment vertical="center"/>
    </xf>
    <xf numFmtId="165" fontId="11" fillId="34" borderId="26" xfId="29" applyFont="1" applyFill="1" applyBorder="1" applyAlignment="1">
      <alignment horizontal="right" vertical="center"/>
    </xf>
    <xf numFmtId="41" fontId="2" fillId="0" borderId="0" xfId="0" applyNumberFormat="1" applyFont="1"/>
    <xf numFmtId="0" fontId="0" fillId="35" borderId="53" xfId="0" quotePrefix="1" applyFill="1" applyBorder="1" applyAlignment="1">
      <alignment horizontal="left"/>
    </xf>
    <xf numFmtId="41" fontId="28" fillId="0" borderId="0" xfId="0" applyNumberFormat="1" applyFont="1"/>
    <xf numFmtId="0" fontId="29" fillId="0" borderId="38" xfId="0" applyFont="1" applyBorder="1" applyAlignment="1">
      <alignment horizontal="center" vertical="top" wrapText="1"/>
    </xf>
    <xf numFmtId="0" fontId="29" fillId="0" borderId="39" xfId="0" applyFont="1" applyBorder="1" applyAlignment="1">
      <alignment vertical="top" wrapText="1"/>
    </xf>
    <xf numFmtId="0" fontId="29" fillId="0" borderId="39" xfId="0" applyFont="1" applyBorder="1" applyAlignment="1">
      <alignment horizontal="left" vertical="top" wrapText="1"/>
    </xf>
    <xf numFmtId="0" fontId="33" fillId="0" borderId="38" xfId="0" quotePrefix="1" applyFont="1" applyBorder="1" applyAlignment="1">
      <alignment horizontal="center"/>
    </xf>
    <xf numFmtId="0" fontId="33" fillId="0" borderId="38" xfId="0" applyFont="1" applyBorder="1" applyAlignment="1">
      <alignment horizontal="center" vertical="top" wrapText="1"/>
    </xf>
    <xf numFmtId="0" fontId="30" fillId="0" borderId="42" xfId="0" applyFont="1" applyBorder="1" applyAlignment="1">
      <alignment horizontal="center" vertical="center"/>
    </xf>
    <xf numFmtId="165" fontId="30" fillId="0" borderId="24" xfId="29" applyFont="1" applyFill="1" applyBorder="1" applyAlignment="1">
      <alignment horizontal="right" vertical="top"/>
    </xf>
    <xf numFmtId="0" fontId="30" fillId="0" borderId="44" xfId="0" applyFont="1" applyBorder="1" applyAlignment="1">
      <alignment wrapText="1"/>
    </xf>
    <xf numFmtId="165" fontId="30" fillId="0" borderId="22" xfId="29" applyFont="1" applyFill="1" applyBorder="1" applyAlignment="1">
      <alignment horizontal="center" vertical="center"/>
    </xf>
    <xf numFmtId="165" fontId="30" fillId="0" borderId="43" xfId="29" applyFont="1" applyFill="1" applyBorder="1" applyAlignment="1">
      <alignment horizontal="center" vertical="center"/>
    </xf>
    <xf numFmtId="0" fontId="30" fillId="0" borderId="43" xfId="0" applyFont="1" applyBorder="1"/>
    <xf numFmtId="164" fontId="30" fillId="0" borderId="24" xfId="29" applyNumberFormat="1" applyFont="1" applyFill="1" applyBorder="1" applyAlignment="1">
      <alignment horizontal="right" vertical="top"/>
    </xf>
    <xf numFmtId="0" fontId="30" fillId="0" borderId="44" xfId="0" applyFont="1" applyBorder="1" applyAlignment="1">
      <alignment vertical="top" wrapText="1"/>
    </xf>
    <xf numFmtId="164" fontId="30" fillId="0" borderId="43" xfId="0" applyNumberFormat="1" applyFont="1" applyBorder="1"/>
    <xf numFmtId="165" fontId="30" fillId="0" borderId="24" xfId="29" applyFont="1" applyFill="1" applyBorder="1" applyAlignment="1">
      <alignment horizontal="left" vertical="center"/>
    </xf>
    <xf numFmtId="172" fontId="30" fillId="0" borderId="22" xfId="0" quotePrefix="1" applyNumberFormat="1" applyFont="1" applyBorder="1" applyAlignment="1">
      <alignment horizontal="center" vertical="center"/>
    </xf>
    <xf numFmtId="172" fontId="30" fillId="0" borderId="24" xfId="0" quotePrefix="1" applyNumberFormat="1" applyFont="1" applyBorder="1" applyAlignment="1">
      <alignment horizontal="center" vertical="center"/>
    </xf>
    <xf numFmtId="172" fontId="30" fillId="0" borderId="24" xfId="0" quotePrefix="1" applyNumberFormat="1" applyFont="1" applyBorder="1" applyAlignment="1">
      <alignment horizontal="center"/>
    </xf>
    <xf numFmtId="172" fontId="30" fillId="0" borderId="24" xfId="29" applyNumberFormat="1" applyFont="1" applyFill="1" applyBorder="1" applyAlignment="1">
      <alignment vertical="center"/>
    </xf>
    <xf numFmtId="10" fontId="14" fillId="0" borderId="0" xfId="41" applyNumberFormat="1" applyFont="1" applyAlignment="1">
      <alignment vertical="center"/>
    </xf>
    <xf numFmtId="41" fontId="17" fillId="37" borderId="33" xfId="30" applyNumberFormat="1" applyFont="1" applyFill="1" applyBorder="1" applyAlignment="1">
      <alignment vertical="center"/>
    </xf>
    <xf numFmtId="0" fontId="11" fillId="0" borderId="28" xfId="41" quotePrefix="1" applyFont="1" applyBorder="1" applyAlignment="1">
      <alignment horizontal="center" vertical="center"/>
    </xf>
    <xf numFmtId="0" fontId="11" fillId="0" borderId="57" xfId="41" quotePrefix="1" applyFont="1" applyBorder="1" applyAlignment="1">
      <alignment horizontal="center" vertical="center"/>
    </xf>
    <xf numFmtId="0" fontId="11" fillId="0" borderId="22" xfId="41" quotePrefix="1" applyFont="1" applyBorder="1" applyAlignment="1">
      <alignment horizontal="center" vertical="center"/>
    </xf>
    <xf numFmtId="0" fontId="0" fillId="35" borderId="55" xfId="0" applyFill="1" applyBorder="1" applyAlignment="1">
      <alignment horizontal="left" wrapText="1"/>
    </xf>
    <xf numFmtId="0" fontId="0" fillId="35" borderId="58" xfId="0" applyFill="1" applyBorder="1" applyAlignment="1">
      <alignment horizontal="left" vertical="center"/>
    </xf>
    <xf numFmtId="0" fontId="0" fillId="0" borderId="59" xfId="0" applyBorder="1" applyAlignment="1">
      <alignment horizontal="center" vertical="center"/>
    </xf>
    <xf numFmtId="171" fontId="0" fillId="35" borderId="58" xfId="28" applyNumberFormat="1" applyFont="1" applyFill="1" applyBorder="1" applyAlignment="1">
      <alignment horizontal="left" vertical="center"/>
    </xf>
    <xf numFmtId="0" fontId="11" fillId="0" borderId="10" xfId="0" applyFont="1" applyBorder="1" applyAlignment="1">
      <alignment horizontal="center" vertical="top"/>
    </xf>
    <xf numFmtId="165" fontId="12" fillId="34" borderId="12" xfId="29" applyFont="1" applyFill="1" applyBorder="1" applyAlignment="1">
      <alignment horizontal="right" vertical="center"/>
    </xf>
    <xf numFmtId="41" fontId="11" fillId="35" borderId="25" xfId="30" applyNumberFormat="1" applyFont="1" applyFill="1" applyBorder="1" applyAlignment="1"/>
    <xf numFmtId="41" fontId="11" fillId="35" borderId="25" xfId="30" applyNumberFormat="1" applyFont="1" applyFill="1" applyBorder="1" applyAlignment="1">
      <alignment vertical="center"/>
    </xf>
    <xf numFmtId="43" fontId="2" fillId="0" borderId="0" xfId="0" applyNumberFormat="1" applyFont="1"/>
    <xf numFmtId="41" fontId="32" fillId="0" borderId="11" xfId="0" applyNumberFormat="1" applyFont="1" applyBorder="1" applyAlignment="1">
      <alignment vertical="center"/>
    </xf>
    <xf numFmtId="3" fontId="11" fillId="34" borderId="12" xfId="28" applyNumberFormat="1" applyFont="1" applyFill="1" applyBorder="1" applyAlignment="1">
      <alignment horizontal="right" vertical="center"/>
    </xf>
    <xf numFmtId="169" fontId="10" fillId="0" borderId="62" xfId="28" applyNumberFormat="1" applyFont="1" applyFill="1" applyBorder="1" applyAlignment="1">
      <alignment horizontal="center" vertical="center"/>
    </xf>
    <xf numFmtId="170" fontId="12" fillId="0" borderId="0" xfId="0" quotePrefix="1" applyNumberFormat="1" applyFont="1" applyAlignment="1">
      <alignment horizontal="center" vertical="center"/>
    </xf>
    <xf numFmtId="176" fontId="11" fillId="0" borderId="22" xfId="41" applyNumberFormat="1" applyFont="1" applyBorder="1" applyAlignment="1">
      <alignment vertical="center"/>
    </xf>
    <xf numFmtId="176" fontId="11" fillId="0" borderId="28" xfId="30" applyNumberFormat="1" applyFont="1" applyFill="1" applyBorder="1" applyAlignment="1">
      <alignment vertical="center"/>
    </xf>
    <xf numFmtId="43" fontId="11" fillId="0" borderId="0" xfId="30" applyFont="1" applyFill="1" applyAlignment="1">
      <alignment horizontal="left" indent="15"/>
    </xf>
    <xf numFmtId="0" fontId="11" fillId="34" borderId="63" xfId="0" applyFont="1" applyFill="1" applyBorder="1" applyAlignment="1">
      <alignment horizontal="center" vertical="center"/>
    </xf>
    <xf numFmtId="0" fontId="11" fillId="34" borderId="12" xfId="0" applyFont="1" applyFill="1" applyBorder="1" applyAlignment="1">
      <alignment horizontal="center" vertical="center"/>
    </xf>
    <xf numFmtId="0" fontId="13" fillId="34" borderId="15" xfId="0" applyFont="1" applyFill="1" applyBorder="1" applyAlignment="1">
      <alignment horizontal="center" vertical="center"/>
    </xf>
    <xf numFmtId="171" fontId="13" fillId="34" borderId="20" xfId="0" applyNumberFormat="1" applyFont="1" applyFill="1" applyBorder="1" applyAlignment="1">
      <alignment horizontal="center" vertical="center"/>
    </xf>
    <xf numFmtId="4" fontId="11" fillId="34" borderId="22" xfId="28" applyNumberFormat="1" applyFont="1" applyFill="1" applyBorder="1" applyAlignment="1">
      <alignment horizontal="right" vertical="top"/>
    </xf>
    <xf numFmtId="166" fontId="11" fillId="34" borderId="12" xfId="28" applyFont="1" applyFill="1" applyBorder="1" applyAlignment="1">
      <alignment horizontal="right" vertical="center"/>
    </xf>
    <xf numFmtId="4" fontId="11" fillId="34" borderId="12" xfId="28" applyNumberFormat="1" applyFont="1" applyFill="1" applyBorder="1" applyAlignment="1">
      <alignment horizontal="right" vertical="center"/>
    </xf>
    <xf numFmtId="0" fontId="11" fillId="34" borderId="11" xfId="0" applyFont="1" applyFill="1" applyBorder="1" applyAlignment="1">
      <alignment horizontal="center" vertical="center"/>
    </xf>
    <xf numFmtId="0" fontId="11" fillId="34" borderId="13" xfId="0" applyFont="1" applyFill="1" applyBorder="1" applyAlignment="1">
      <alignment horizontal="center" vertical="center"/>
    </xf>
    <xf numFmtId="0" fontId="13" fillId="34" borderId="20" xfId="0" applyFont="1" applyFill="1" applyBorder="1" applyAlignment="1">
      <alignment horizontal="center" vertical="center"/>
    </xf>
    <xf numFmtId="4" fontId="11" fillId="34" borderId="24" xfId="28" applyNumberFormat="1" applyFont="1" applyFill="1" applyBorder="1" applyAlignment="1">
      <alignment horizontal="right" vertical="top"/>
    </xf>
    <xf numFmtId="166" fontId="11" fillId="34" borderId="12" xfId="29" applyNumberFormat="1" applyFont="1" applyFill="1" applyBorder="1" applyAlignment="1">
      <alignment vertical="center"/>
    </xf>
    <xf numFmtId="166" fontId="11" fillId="34" borderId="26" xfId="29" applyNumberFormat="1" applyFont="1" applyFill="1" applyBorder="1" applyAlignment="1">
      <alignment horizontal="right" vertical="center"/>
    </xf>
    <xf numFmtId="10" fontId="11" fillId="36" borderId="24" xfId="30" applyNumberFormat="1" applyFont="1" applyFill="1" applyBorder="1" applyAlignment="1">
      <alignment vertical="center"/>
    </xf>
    <xf numFmtId="41" fontId="11" fillId="36" borderId="24" xfId="30" applyNumberFormat="1" applyFont="1" applyFill="1" applyBorder="1" applyAlignment="1">
      <alignment vertical="center"/>
    </xf>
    <xf numFmtId="10" fontId="11" fillId="34" borderId="24" xfId="30" applyNumberFormat="1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36" xfId="0" applyFont="1" applyBorder="1" applyAlignment="1">
      <alignment horizontal="center" vertical="center"/>
    </xf>
    <xf numFmtId="0" fontId="20" fillId="0" borderId="45" xfId="0" applyFont="1" applyBorder="1" applyAlignment="1">
      <alignment horizontal="center" vertical="center"/>
    </xf>
    <xf numFmtId="0" fontId="20" fillId="0" borderId="60" xfId="0" applyFont="1" applyBorder="1" applyAlignment="1">
      <alignment horizontal="center" vertical="center"/>
    </xf>
    <xf numFmtId="0" fontId="20" fillId="0" borderId="52" xfId="0" applyFont="1" applyBorder="1" applyAlignment="1">
      <alignment horizontal="center" vertical="center"/>
    </xf>
    <xf numFmtId="0" fontId="20" fillId="0" borderId="61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left" vertical="top" wrapText="1"/>
    </xf>
    <xf numFmtId="0" fontId="11" fillId="0" borderId="74" xfId="0" applyFont="1" applyBorder="1" applyAlignment="1">
      <alignment horizontal="left" vertical="top" wrapText="1"/>
    </xf>
    <xf numFmtId="0" fontId="11" fillId="0" borderId="75" xfId="0" applyFont="1" applyBorder="1" applyAlignment="1">
      <alignment horizontal="left" vertical="top" wrapText="1"/>
    </xf>
    <xf numFmtId="0" fontId="11" fillId="0" borderId="28" xfId="0" applyFont="1" applyBorder="1" applyAlignment="1">
      <alignment horizontal="left" vertical="top"/>
    </xf>
    <xf numFmtId="0" fontId="11" fillId="0" borderId="22" xfId="0" applyFont="1" applyBorder="1" applyAlignment="1">
      <alignment horizontal="left" vertical="top"/>
    </xf>
    <xf numFmtId="0" fontId="11" fillId="0" borderId="68" xfId="0" applyFont="1" applyBorder="1" applyAlignment="1">
      <alignment horizontal="center" vertical="center"/>
    </xf>
    <xf numFmtId="0" fontId="11" fillId="0" borderId="69" xfId="0" applyFont="1" applyBorder="1" applyAlignment="1">
      <alignment horizontal="center" vertical="center"/>
    </xf>
    <xf numFmtId="0" fontId="11" fillId="0" borderId="70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71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1" fillId="0" borderId="28" xfId="0" applyFont="1" applyBorder="1" applyAlignment="1">
      <alignment horizontal="left" vertical="top" wrapText="1"/>
    </xf>
    <xf numFmtId="0" fontId="11" fillId="0" borderId="22" xfId="0" applyFont="1" applyBorder="1" applyAlignment="1">
      <alignment horizontal="left" vertical="top" wrapText="1"/>
    </xf>
    <xf numFmtId="0" fontId="11" fillId="0" borderId="65" xfId="0" applyFont="1" applyBorder="1" applyAlignment="1">
      <alignment horizontal="center" vertical="center"/>
    </xf>
    <xf numFmtId="0" fontId="11" fillId="0" borderId="67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0" fontId="11" fillId="0" borderId="60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72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61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3" fillId="33" borderId="46" xfId="0" applyFont="1" applyFill="1" applyBorder="1" applyAlignment="1">
      <alignment horizontal="center" vertical="center"/>
    </xf>
    <xf numFmtId="0" fontId="13" fillId="33" borderId="35" xfId="0" applyFont="1" applyFill="1" applyBorder="1" applyAlignment="1">
      <alignment horizontal="center" vertical="center"/>
    </xf>
    <xf numFmtId="0" fontId="11" fillId="0" borderId="73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169" fontId="11" fillId="0" borderId="73" xfId="28" applyNumberFormat="1" applyFont="1" applyFill="1" applyBorder="1" applyAlignment="1">
      <alignment horizontal="center" vertical="center" wrapText="1"/>
    </xf>
    <xf numFmtId="0" fontId="11" fillId="0" borderId="62" xfId="0" applyFont="1" applyBorder="1" applyAlignment="1">
      <alignment horizontal="center" vertical="center"/>
    </xf>
    <xf numFmtId="0" fontId="11" fillId="0" borderId="6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64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left" vertical="center" wrapText="1"/>
    </xf>
    <xf numFmtId="0" fontId="11" fillId="0" borderId="22" xfId="0" applyFont="1" applyBorder="1" applyAlignment="1">
      <alignment horizontal="left" vertical="center" wrapText="1"/>
    </xf>
    <xf numFmtId="0" fontId="11" fillId="0" borderId="48" xfId="0" applyFont="1" applyBorder="1" applyAlignment="1">
      <alignment horizontal="center" vertical="center" wrapText="1"/>
    </xf>
    <xf numFmtId="0" fontId="11" fillId="0" borderId="66" xfId="0" applyFont="1" applyBorder="1" applyAlignment="1">
      <alignment horizontal="center" vertical="center"/>
    </xf>
    <xf numFmtId="169" fontId="10" fillId="0" borderId="62" xfId="28" applyNumberFormat="1" applyFont="1" applyFill="1" applyBorder="1" applyAlignment="1">
      <alignment horizontal="center" vertical="center"/>
    </xf>
    <xf numFmtId="169" fontId="10" fillId="0" borderId="63" xfId="28" applyNumberFormat="1" applyFont="1" applyFill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76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71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30" fillId="0" borderId="28" xfId="0" applyFont="1" applyBorder="1" applyAlignment="1">
      <alignment horizontal="center" wrapText="1"/>
    </xf>
    <xf numFmtId="0" fontId="30" fillId="0" borderId="57" xfId="0" applyFont="1" applyBorder="1" applyAlignment="1">
      <alignment horizontal="center" wrapText="1"/>
    </xf>
    <xf numFmtId="0" fontId="16" fillId="33" borderId="61" xfId="0" applyFont="1" applyFill="1" applyBorder="1" applyAlignment="1">
      <alignment horizontal="center" vertical="center"/>
    </xf>
    <xf numFmtId="0" fontId="16" fillId="33" borderId="26" xfId="0" applyFont="1" applyFill="1" applyBorder="1" applyAlignment="1">
      <alignment horizontal="center" vertical="center"/>
    </xf>
    <xf numFmtId="0" fontId="11" fillId="0" borderId="28" xfId="0" applyFont="1" applyBorder="1" applyAlignment="1">
      <alignment horizontal="center" wrapText="1"/>
    </xf>
    <xf numFmtId="0" fontId="11" fillId="0" borderId="79" xfId="0" applyFont="1" applyBorder="1" applyAlignment="1">
      <alignment horizontal="center" wrapText="1"/>
    </xf>
    <xf numFmtId="0" fontId="30" fillId="0" borderId="22" xfId="0" applyFont="1" applyBorder="1" applyAlignment="1">
      <alignment horizontal="center" wrapText="1"/>
    </xf>
    <xf numFmtId="0" fontId="30" fillId="0" borderId="79" xfId="0" applyFont="1" applyBorder="1" applyAlignment="1">
      <alignment horizontal="center" wrapText="1"/>
    </xf>
    <xf numFmtId="0" fontId="11" fillId="0" borderId="57" xfId="0" applyFont="1" applyBorder="1" applyAlignment="1">
      <alignment horizontal="center" wrapText="1"/>
    </xf>
    <xf numFmtId="0" fontId="11" fillId="0" borderId="22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2" fillId="0" borderId="78" xfId="0" applyFont="1" applyBorder="1" applyAlignment="1">
      <alignment horizontal="center" wrapText="1"/>
    </xf>
    <xf numFmtId="0" fontId="16" fillId="33" borderId="46" xfId="0" applyFont="1" applyFill="1" applyBorder="1" applyAlignment="1">
      <alignment horizontal="center"/>
    </xf>
    <xf numFmtId="0" fontId="16" fillId="33" borderId="47" xfId="0" applyFont="1" applyFill="1" applyBorder="1" applyAlignment="1">
      <alignment horizontal="center"/>
    </xf>
    <xf numFmtId="0" fontId="11" fillId="0" borderId="60" xfId="0" applyFont="1" applyBorder="1" applyAlignment="1">
      <alignment horizontal="center" vertical="center" wrapText="1"/>
    </xf>
    <xf numFmtId="0" fontId="2" fillId="0" borderId="49" xfId="0" applyFont="1" applyBorder="1" applyAlignment="1">
      <alignment vertical="center" wrapText="1"/>
    </xf>
    <xf numFmtId="0" fontId="2" fillId="0" borderId="61" xfId="0" applyFont="1" applyBorder="1" applyAlignment="1">
      <alignment vertical="center" wrapText="1"/>
    </xf>
    <xf numFmtId="0" fontId="2" fillId="0" borderId="50" xfId="0" applyFont="1" applyBorder="1" applyAlignment="1">
      <alignment vertical="center" wrapText="1"/>
    </xf>
    <xf numFmtId="0" fontId="11" fillId="38" borderId="48" xfId="0" applyFont="1" applyFill="1" applyBorder="1" applyAlignment="1">
      <alignment horizontal="center" vertical="center" wrapText="1"/>
    </xf>
    <xf numFmtId="0" fontId="11" fillId="38" borderId="12" xfId="0" applyFont="1" applyFill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30" fillId="0" borderId="28" xfId="0" applyFont="1" applyBorder="1" applyAlignment="1">
      <alignment horizontal="left" wrapText="1"/>
    </xf>
    <xf numFmtId="0" fontId="30" fillId="0" borderId="57" xfId="0" applyFont="1" applyBorder="1" applyAlignment="1">
      <alignment horizontal="left" wrapText="1"/>
    </xf>
    <xf numFmtId="0" fontId="30" fillId="0" borderId="22" xfId="0" applyFont="1" applyBorder="1" applyAlignment="1">
      <alignment horizontal="left" wrapText="1"/>
    </xf>
    <xf numFmtId="0" fontId="16" fillId="33" borderId="71" xfId="0" applyFont="1" applyFill="1" applyBorder="1" applyAlignment="1">
      <alignment horizontal="center"/>
    </xf>
    <xf numFmtId="0" fontId="16" fillId="33" borderId="35" xfId="0" applyFont="1" applyFill="1" applyBorder="1" applyAlignment="1">
      <alignment horizontal="center"/>
    </xf>
    <xf numFmtId="0" fontId="2" fillId="0" borderId="77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72" xfId="0" quotePrefix="1" applyFont="1" applyBorder="1" applyAlignment="1">
      <alignment horizontal="center" vertical="top" wrapText="1"/>
    </xf>
    <xf numFmtId="0" fontId="2" fillId="0" borderId="80" xfId="0" quotePrefix="1" applyFont="1" applyBorder="1" applyAlignment="1">
      <alignment horizontal="center" vertical="top" wrapText="1"/>
    </xf>
    <xf numFmtId="0" fontId="11" fillId="0" borderId="72" xfId="0" applyFont="1" applyBorder="1" applyAlignment="1">
      <alignment horizontal="center" vertical="top"/>
    </xf>
    <xf numFmtId="0" fontId="11" fillId="0" borderId="37" xfId="0" applyFont="1" applyBorder="1" applyAlignment="1">
      <alignment horizontal="center" vertical="top"/>
    </xf>
    <xf numFmtId="0" fontId="2" fillId="0" borderId="61" xfId="0" applyFont="1" applyBorder="1" applyAlignment="1">
      <alignment horizontal="center" vertical="top" wrapText="1"/>
    </xf>
    <xf numFmtId="0" fontId="2" fillId="0" borderId="50" xfId="0" applyFont="1" applyBorder="1" applyAlignment="1">
      <alignment horizontal="center" vertical="top" wrapText="1"/>
    </xf>
    <xf numFmtId="0" fontId="16" fillId="33" borderId="46" xfId="0" applyFont="1" applyFill="1" applyBorder="1" applyAlignment="1">
      <alignment horizontal="center" vertical="top" wrapText="1"/>
    </xf>
    <xf numFmtId="0" fontId="16" fillId="33" borderId="47" xfId="0" applyFont="1" applyFill="1" applyBorder="1" applyAlignment="1">
      <alignment horizontal="center" vertical="top" wrapText="1"/>
    </xf>
    <xf numFmtId="0" fontId="2" fillId="0" borderId="46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16" fillId="33" borderId="35" xfId="0" applyFont="1" applyFill="1" applyBorder="1" applyAlignment="1">
      <alignment horizontal="center" vertical="top" wrapText="1"/>
    </xf>
    <xf numFmtId="0" fontId="30" fillId="0" borderId="72" xfId="0" applyFont="1" applyBorder="1" applyAlignment="1">
      <alignment horizontal="center" vertical="top"/>
    </xf>
    <xf numFmtId="0" fontId="30" fillId="0" borderId="37" xfId="0" applyFont="1" applyBorder="1" applyAlignment="1">
      <alignment horizontal="center" vertical="top"/>
    </xf>
    <xf numFmtId="0" fontId="2" fillId="0" borderId="60" xfId="0" applyFont="1" applyBorder="1" applyAlignment="1">
      <alignment horizontal="center" vertical="top" wrapText="1"/>
    </xf>
    <xf numFmtId="0" fontId="2" fillId="0" borderId="52" xfId="0" applyFont="1" applyBorder="1" applyAlignment="1">
      <alignment horizontal="center" vertical="top" wrapText="1"/>
    </xf>
    <xf numFmtId="0" fontId="2" fillId="0" borderId="49" xfId="0" applyFont="1" applyBorder="1" applyAlignment="1">
      <alignment horizontal="center" vertical="top" wrapText="1"/>
    </xf>
    <xf numFmtId="0" fontId="29" fillId="0" borderId="72" xfId="0" quotePrefix="1" applyFont="1" applyBorder="1" applyAlignment="1">
      <alignment horizontal="center" vertical="top" wrapText="1"/>
    </xf>
    <xf numFmtId="0" fontId="29" fillId="0" borderId="80" xfId="0" quotePrefix="1" applyFont="1" applyBorder="1" applyAlignment="1">
      <alignment horizontal="center" vertical="top" wrapText="1"/>
    </xf>
    <xf numFmtId="0" fontId="30" fillId="0" borderId="72" xfId="0" applyFont="1" applyBorder="1" applyAlignment="1">
      <alignment horizontal="left" vertical="top"/>
    </xf>
    <xf numFmtId="0" fontId="30" fillId="0" borderId="37" xfId="0" applyFont="1" applyBorder="1" applyAlignment="1">
      <alignment horizontal="left" vertical="top"/>
    </xf>
    <xf numFmtId="0" fontId="29" fillId="0" borderId="39" xfId="0" applyFont="1" applyBorder="1" applyAlignment="1">
      <alignment horizontal="left" vertical="top" wrapText="1"/>
    </xf>
    <xf numFmtId="0" fontId="2" fillId="0" borderId="81" xfId="0" applyFont="1" applyBorder="1" applyAlignment="1">
      <alignment vertical="center" wrapText="1"/>
    </xf>
    <xf numFmtId="0" fontId="2" fillId="0" borderId="82" xfId="0" applyFont="1" applyBorder="1" applyAlignment="1">
      <alignment vertical="center" wrapText="1"/>
    </xf>
    <xf numFmtId="0" fontId="2" fillId="0" borderId="83" xfId="0" applyFont="1" applyBorder="1" applyAlignment="1">
      <alignment vertical="center" wrapText="1"/>
    </xf>
    <xf numFmtId="0" fontId="12" fillId="0" borderId="28" xfId="41" applyFont="1" applyBorder="1" applyAlignment="1">
      <alignment horizontal="left" vertical="center"/>
    </xf>
    <xf numFmtId="0" fontId="12" fillId="0" borderId="57" xfId="41" applyFont="1" applyBorder="1" applyAlignment="1">
      <alignment horizontal="left" vertical="center"/>
    </xf>
    <xf numFmtId="0" fontId="12" fillId="0" borderId="22" xfId="41" applyFont="1" applyBorder="1" applyAlignment="1">
      <alignment horizontal="left" vertical="center"/>
    </xf>
    <xf numFmtId="0" fontId="11" fillId="34" borderId="28" xfId="41" quotePrefix="1" applyFont="1" applyFill="1" applyBorder="1" applyAlignment="1">
      <alignment horizontal="center" vertical="center"/>
    </xf>
    <xf numFmtId="0" fontId="11" fillId="34" borderId="57" xfId="41" quotePrefix="1" applyFont="1" applyFill="1" applyBorder="1" applyAlignment="1">
      <alignment horizontal="center" vertical="center"/>
    </xf>
    <xf numFmtId="0" fontId="11" fillId="34" borderId="22" xfId="41" quotePrefix="1" applyFont="1" applyFill="1" applyBorder="1" applyAlignment="1">
      <alignment horizontal="center" vertical="center"/>
    </xf>
    <xf numFmtId="0" fontId="11" fillId="0" borderId="28" xfId="41" applyFont="1" applyBorder="1" applyAlignment="1">
      <alignment horizontal="left" vertical="center"/>
    </xf>
    <xf numFmtId="0" fontId="11" fillId="0" borderId="57" xfId="41" applyFont="1" applyBorder="1" applyAlignment="1">
      <alignment horizontal="left" vertical="center"/>
    </xf>
    <xf numFmtId="0" fontId="11" fillId="0" borderId="22" xfId="41" applyFont="1" applyBorder="1" applyAlignment="1">
      <alignment horizontal="left" vertical="center"/>
    </xf>
    <xf numFmtId="0" fontId="11" fillId="0" borderId="28" xfId="0" applyFont="1" applyBorder="1" applyAlignment="1">
      <alignment horizontal="left" vertical="center"/>
    </xf>
    <xf numFmtId="0" fontId="11" fillId="0" borderId="57" xfId="0" applyFont="1" applyBorder="1" applyAlignment="1">
      <alignment horizontal="left" vertical="center"/>
    </xf>
    <xf numFmtId="0" fontId="11" fillId="0" borderId="22" xfId="0" applyFont="1" applyBorder="1" applyAlignment="1">
      <alignment horizontal="left" vertical="center"/>
    </xf>
    <xf numFmtId="0" fontId="11" fillId="0" borderId="28" xfId="41" quotePrefix="1" applyFont="1" applyBorder="1" applyAlignment="1">
      <alignment horizontal="center" vertical="center"/>
    </xf>
    <xf numFmtId="0" fontId="11" fillId="0" borderId="57" xfId="41" quotePrefix="1" applyFont="1" applyBorder="1" applyAlignment="1">
      <alignment horizontal="center" vertical="center"/>
    </xf>
    <xf numFmtId="0" fontId="11" fillId="0" borderId="22" xfId="41" quotePrefix="1" applyFont="1" applyBorder="1" applyAlignment="1">
      <alignment horizontal="center" vertical="center"/>
    </xf>
    <xf numFmtId="0" fontId="17" fillId="0" borderId="0" xfId="41" applyFont="1" applyAlignment="1">
      <alignment vertical="top" wrapText="1"/>
    </xf>
    <xf numFmtId="0" fontId="17" fillId="0" borderId="89" xfId="41" applyFont="1" applyBorder="1" applyAlignment="1">
      <alignment vertical="top" wrapText="1"/>
    </xf>
    <xf numFmtId="0" fontId="14" fillId="0" borderId="18" xfId="41" applyFont="1" applyBorder="1" applyAlignment="1">
      <alignment horizontal="center" vertical="center"/>
    </xf>
    <xf numFmtId="0" fontId="14" fillId="0" borderId="77" xfId="41" applyFont="1" applyBorder="1" applyAlignment="1">
      <alignment horizontal="center" vertical="center"/>
    </xf>
    <xf numFmtId="0" fontId="14" fillId="0" borderId="19" xfId="41" applyFont="1" applyBorder="1" applyAlignment="1">
      <alignment horizontal="center" vertical="center"/>
    </xf>
    <xf numFmtId="0" fontId="9" fillId="0" borderId="0" xfId="41" applyFont="1" applyAlignment="1">
      <alignment horizontal="center" vertical="center"/>
    </xf>
    <xf numFmtId="0" fontId="18" fillId="0" borderId="15" xfId="41" applyFont="1" applyBorder="1" applyAlignment="1">
      <alignment horizontal="center" vertical="center"/>
    </xf>
    <xf numFmtId="17" fontId="2" fillId="0" borderId="0" xfId="41" quotePrefix="1" applyNumberFormat="1" applyFont="1" applyAlignment="1">
      <alignment horizontal="left" vertical="center"/>
    </xf>
    <xf numFmtId="17" fontId="2" fillId="0" borderId="0" xfId="41" applyNumberFormat="1" applyFont="1" applyAlignment="1">
      <alignment horizontal="left" vertical="center"/>
    </xf>
    <xf numFmtId="0" fontId="11" fillId="0" borderId="28" xfId="41" applyFont="1" applyBorder="1" applyAlignment="1">
      <alignment horizontal="left" vertical="center" wrapText="1"/>
    </xf>
    <xf numFmtId="0" fontId="11" fillId="0" borderId="57" xfId="41" applyFont="1" applyBorder="1" applyAlignment="1">
      <alignment horizontal="left" vertical="center" wrapText="1"/>
    </xf>
    <xf numFmtId="0" fontId="11" fillId="0" borderId="22" xfId="41" applyFont="1" applyBorder="1" applyAlignment="1">
      <alignment horizontal="left" vertical="center" wrapText="1"/>
    </xf>
    <xf numFmtId="41" fontId="12" fillId="35" borderId="39" xfId="41" applyNumberFormat="1" applyFont="1" applyFill="1" applyBorder="1" applyAlignment="1">
      <alignment horizontal="center" vertical="center"/>
    </xf>
    <xf numFmtId="41" fontId="12" fillId="35" borderId="33" xfId="41" applyNumberFormat="1" applyFont="1" applyFill="1" applyBorder="1" applyAlignment="1">
      <alignment horizontal="center" vertical="center"/>
    </xf>
    <xf numFmtId="0" fontId="11" fillId="0" borderId="84" xfId="41" quotePrefix="1" applyFont="1" applyBorder="1" applyAlignment="1">
      <alignment horizontal="center" vertical="center"/>
    </xf>
    <xf numFmtId="0" fontId="11" fillId="0" borderId="85" xfId="41" quotePrefix="1" applyFont="1" applyBorder="1" applyAlignment="1">
      <alignment horizontal="center" vertical="center"/>
    </xf>
    <xf numFmtId="0" fontId="11" fillId="0" borderId="29" xfId="41" quotePrefix="1" applyFont="1" applyBorder="1" applyAlignment="1">
      <alignment horizontal="center" vertical="center"/>
    </xf>
    <xf numFmtId="0" fontId="2" fillId="0" borderId="86" xfId="41" applyFont="1" applyBorder="1" applyAlignment="1">
      <alignment horizontal="center" vertical="center"/>
    </xf>
    <xf numFmtId="0" fontId="2" fillId="0" borderId="87" xfId="41" applyFont="1" applyBorder="1" applyAlignment="1">
      <alignment horizontal="center" vertical="center"/>
    </xf>
    <xf numFmtId="0" fontId="2" fillId="0" borderId="88" xfId="41" applyFont="1" applyBorder="1" applyAlignment="1">
      <alignment horizontal="center" vertical="center"/>
    </xf>
    <xf numFmtId="0" fontId="8" fillId="0" borderId="54" xfId="0" applyFont="1" applyBorder="1" applyAlignment="1">
      <alignment horizontal="center" vertical="center" wrapText="1"/>
    </xf>
    <xf numFmtId="0" fontId="8" fillId="0" borderId="55" xfId="0" applyFont="1" applyBorder="1" applyAlignment="1">
      <alignment horizontal="center" vertical="center" wrapText="1"/>
    </xf>
  </cellXfs>
  <cellStyles count="51">
    <cellStyle name="20% - Accent1" xfId="1" xr:uid="{00000000-0005-0000-0000-000001000000}"/>
    <cellStyle name="20% - Accent2" xfId="2" xr:uid="{00000000-0005-0000-0000-000002000000}"/>
    <cellStyle name="20% - Accent3" xfId="3" xr:uid="{00000000-0005-0000-0000-000003000000}"/>
    <cellStyle name="20% - Accent4" xfId="4" xr:uid="{00000000-0005-0000-0000-000004000000}"/>
    <cellStyle name="20% - Accent5" xfId="5" xr:uid="{00000000-0005-0000-0000-000005000000}"/>
    <cellStyle name="20% - Accent6" xfId="6" xr:uid="{00000000-0005-0000-0000-000006000000}"/>
    <cellStyle name="40% - Accent1" xfId="7" xr:uid="{00000000-0005-0000-0000-000007000000}"/>
    <cellStyle name="40% - Accent2" xfId="8" xr:uid="{00000000-0005-0000-0000-000008000000}"/>
    <cellStyle name="40% - Accent3" xfId="9" xr:uid="{00000000-0005-0000-0000-000009000000}"/>
    <cellStyle name="40% - Accent4" xfId="10" xr:uid="{00000000-0005-0000-0000-00000A000000}"/>
    <cellStyle name="40% - Accent5" xfId="11" xr:uid="{00000000-0005-0000-0000-00000B000000}"/>
    <cellStyle name="40% - Accent6" xfId="12" xr:uid="{00000000-0005-0000-0000-00000C000000}"/>
    <cellStyle name="60% - Accent1" xfId="13" xr:uid="{00000000-0005-0000-0000-00000D000000}"/>
    <cellStyle name="60% - Accent2" xfId="14" xr:uid="{00000000-0005-0000-0000-00000E000000}"/>
    <cellStyle name="60% - Accent3" xfId="15" xr:uid="{00000000-0005-0000-0000-00000F000000}"/>
    <cellStyle name="60% - Accent4" xfId="16" xr:uid="{00000000-0005-0000-0000-000010000000}"/>
    <cellStyle name="60% - Accent5" xfId="17" xr:uid="{00000000-0005-0000-0000-000011000000}"/>
    <cellStyle name="60% - Accent6" xfId="18" xr:uid="{00000000-0005-0000-0000-000012000000}"/>
    <cellStyle name="Accent1" xfId="19" xr:uid="{00000000-0005-0000-0000-000013000000}"/>
    <cellStyle name="Accent2" xfId="20" xr:uid="{00000000-0005-0000-0000-000014000000}"/>
    <cellStyle name="Accent3" xfId="21" xr:uid="{00000000-0005-0000-0000-000015000000}"/>
    <cellStyle name="Accent4" xfId="22" xr:uid="{00000000-0005-0000-0000-000016000000}"/>
    <cellStyle name="Accent5" xfId="23" xr:uid="{00000000-0005-0000-0000-000017000000}"/>
    <cellStyle name="Accent6" xfId="24" xr:uid="{00000000-0005-0000-0000-000018000000}"/>
    <cellStyle name="Bad" xfId="25" xr:uid="{00000000-0005-0000-0000-000019000000}"/>
    <cellStyle name="Calculation" xfId="26" xr:uid="{00000000-0005-0000-0000-00001A000000}"/>
    <cellStyle name="Check Cell" xfId="27" xr:uid="{00000000-0005-0000-0000-00001B000000}"/>
    <cellStyle name="Comma" xfId="28" builtinId="3"/>
    <cellStyle name="Comma [0]" xfId="29" builtinId="6"/>
    <cellStyle name="Comma 11" xfId="30" xr:uid="{00000000-0005-0000-0000-00001E000000}"/>
    <cellStyle name="Comma 2" xfId="31" xr:uid="{00000000-0005-0000-0000-00001F000000}"/>
    <cellStyle name="Explanatory Text" xfId="32" xr:uid="{00000000-0005-0000-0000-000022000000}"/>
    <cellStyle name="Good" xfId="33" xr:uid="{00000000-0005-0000-0000-000023000000}"/>
    <cellStyle name="Heading 1" xfId="34" xr:uid="{00000000-0005-0000-0000-000024000000}"/>
    <cellStyle name="Heading 2" xfId="35" xr:uid="{00000000-0005-0000-0000-000025000000}"/>
    <cellStyle name="Heading 3" xfId="36" xr:uid="{00000000-0005-0000-0000-000026000000}"/>
    <cellStyle name="Heading 4" xfId="37" xr:uid="{00000000-0005-0000-0000-000027000000}"/>
    <cellStyle name="Input" xfId="38" xr:uid="{00000000-0005-0000-0000-000028000000}"/>
    <cellStyle name="Linked Cell" xfId="39" xr:uid="{00000000-0005-0000-0000-000029000000}"/>
    <cellStyle name="Neutral" xfId="40" xr:uid="{00000000-0005-0000-0000-00002A000000}"/>
    <cellStyle name="Normal" xfId="0" builtinId="0"/>
    <cellStyle name="Normal 2" xfId="41" xr:uid="{00000000-0005-0000-0000-00002B000000}"/>
    <cellStyle name="Normal 2 2" xfId="42" xr:uid="{00000000-0005-0000-0000-00002C000000}"/>
    <cellStyle name="Normal 3" xfId="43" xr:uid="{00000000-0005-0000-0000-00002D000000}"/>
    <cellStyle name="Note" xfId="44" xr:uid="{00000000-0005-0000-0000-00002E000000}"/>
    <cellStyle name="Output" xfId="45" xr:uid="{00000000-0005-0000-0000-00002F000000}"/>
    <cellStyle name="Percent" xfId="46" builtinId="5"/>
    <cellStyle name="Percent 2" xfId="47" xr:uid="{00000000-0005-0000-0000-000031000000}"/>
    <cellStyle name="Title" xfId="48" xr:uid="{00000000-0005-0000-0000-000032000000}"/>
    <cellStyle name="Total" xfId="49" xr:uid="{00000000-0005-0000-0000-000033000000}"/>
    <cellStyle name="Warning Text" xfId="50" xr:uid="{00000000-0005-0000-0000-00003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66917</xdr:colOff>
      <xdr:row>3</xdr:row>
      <xdr:rowOff>57299</xdr:rowOff>
    </xdr:from>
    <xdr:to>
      <xdr:col>6</xdr:col>
      <xdr:colOff>1343025</xdr:colOff>
      <xdr:row>3</xdr:row>
      <xdr:rowOff>57299</xdr:rowOff>
    </xdr:to>
    <xdr:sp macro="" textlink="">
      <xdr:nvSpPr>
        <xdr:cNvPr id="1105" name="Line 3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SpPr/>
      </xdr:nvSpPr>
      <xdr:spPr>
        <a:xfrm>
          <a:off x="66675" y="1238250"/>
          <a:ext cx="6296025" cy="0"/>
        </a:xfrm>
        <a:prstGeom prst="line">
          <a:avLst/>
        </a:prstGeom>
        <a:noFill/>
        <a:ln w="57150" cmpd="thinThick"/>
      </xdr:spPr>
    </xdr:sp>
    <xdr:clientData/>
  </xdr:twoCellAnchor>
  <xdr:twoCellAnchor editAs="oneCell">
    <xdr:from>
      <xdr:col>0</xdr:col>
      <xdr:colOff>0</xdr:colOff>
      <xdr:row>0</xdr:row>
      <xdr:rowOff>95250</xdr:rowOff>
    </xdr:from>
    <xdr:to>
      <xdr:col>2</xdr:col>
      <xdr:colOff>142801</xdr:colOff>
      <xdr:row>2</xdr:row>
      <xdr:rowOff>725091</xdr:rowOff>
    </xdr:to>
    <xdr:pic>
      <xdr:nvPicPr>
        <xdr:cNvPr id="1106" name="Picture 3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0"/>
          <a:ext cx="885825" cy="1009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74FA6-D37B-4554-BCD3-5C5ABC7FE3D6}">
  <sheetPr>
    <tabColor rgb="FFFF0000"/>
  </sheetPr>
  <dimension ref="A1:J56"/>
  <sheetViews>
    <sheetView showGridLines="0" topLeftCell="A2" workbookViewId="0">
      <selection activeCell="I11" sqref="I11"/>
    </sheetView>
  </sheetViews>
  <sheetFormatPr baseColWidth="10" defaultColWidth="9.1640625" defaultRowHeight="13"/>
  <cols>
    <col min="1" max="1" width="9.5" style="7" customWidth="1"/>
    <col min="2" max="2" width="1.6640625" style="7" customWidth="1"/>
    <col min="3" max="3" width="5.5" style="7" customWidth="1"/>
    <col min="4" max="4" width="14.1640625" style="7" customWidth="1"/>
    <col min="5" max="5" width="27.83203125" style="7" customWidth="1"/>
    <col min="6" max="6" width="16.6640625" style="7" customWidth="1"/>
    <col min="7" max="7" width="20.1640625" style="7" customWidth="1"/>
    <col min="8" max="8" width="7.83203125" style="7" customWidth="1"/>
    <col min="9" max="16384" width="9.1640625" style="7"/>
  </cols>
  <sheetData>
    <row r="1" spans="1:10" s="6" customFormat="1" ht="15" customHeight="1"/>
    <row r="2" spans="1:10" s="6" customFormat="1" ht="15" customHeight="1">
      <c r="A2" s="345" t="s">
        <v>26</v>
      </c>
      <c r="B2" s="345"/>
      <c r="C2" s="345"/>
      <c r="D2" s="345"/>
      <c r="E2" s="345"/>
      <c r="F2" s="345"/>
      <c r="G2" s="345"/>
      <c r="H2" s="22"/>
      <c r="I2" s="22"/>
      <c r="J2" s="22"/>
    </row>
    <row r="3" spans="1:10" s="6" customFormat="1" ht="63" customHeight="1">
      <c r="A3" s="346" t="s">
        <v>107</v>
      </c>
      <c r="B3" s="346"/>
      <c r="C3" s="346"/>
      <c r="D3" s="346"/>
      <c r="E3" s="346"/>
      <c r="F3" s="346"/>
      <c r="G3" s="346"/>
      <c r="H3" s="211"/>
      <c r="I3" s="211"/>
      <c r="J3" s="211"/>
    </row>
    <row r="4" spans="1:10" s="6" customFormat="1" ht="15" customHeight="1"/>
    <row r="5" spans="1:10" s="6" customFormat="1" ht="15" customHeight="1">
      <c r="A5" s="212"/>
      <c r="B5" s="212"/>
      <c r="C5" s="212"/>
      <c r="D5" s="212"/>
      <c r="E5" s="212"/>
      <c r="F5" s="212"/>
      <c r="G5" s="212"/>
    </row>
    <row r="6" spans="1:10" s="6" customFormat="1" ht="15" customHeight="1">
      <c r="A6" s="212"/>
      <c r="B6" s="1"/>
      <c r="C6" s="1"/>
      <c r="D6" s="1"/>
      <c r="E6" s="1"/>
      <c r="F6" s="212" t="str">
        <f>INPUT!K1</f>
        <v>Banjarmasin, 1 September 2022</v>
      </c>
      <c r="G6" s="212"/>
    </row>
    <row r="7" spans="1:10" s="6" customFormat="1" ht="15" customHeight="1">
      <c r="A7" s="212"/>
      <c r="B7" s="1"/>
      <c r="C7" s="1"/>
      <c r="D7" s="1"/>
      <c r="E7" s="1"/>
      <c r="F7" s="213" t="s">
        <v>108</v>
      </c>
      <c r="G7" s="213"/>
    </row>
    <row r="8" spans="1:10" s="6" customFormat="1" ht="15" customHeight="1">
      <c r="A8" s="1" t="s">
        <v>8</v>
      </c>
      <c r="B8" s="1" t="s">
        <v>5</v>
      </c>
      <c r="C8" s="212" t="s">
        <v>173</v>
      </c>
      <c r="D8" s="1"/>
      <c r="E8" s="1"/>
      <c r="F8" s="212" t="s">
        <v>13</v>
      </c>
      <c r="G8" s="212"/>
    </row>
    <row r="9" spans="1:10" s="6" customFormat="1" ht="15" customHeight="1">
      <c r="A9" s="1" t="s">
        <v>9</v>
      </c>
      <c r="B9" s="1" t="s">
        <v>5</v>
      </c>
      <c r="C9" s="1" t="s">
        <v>10</v>
      </c>
      <c r="D9" s="212"/>
      <c r="E9" s="1"/>
      <c r="F9" s="6" t="s">
        <v>106</v>
      </c>
      <c r="G9" s="212"/>
    </row>
    <row r="10" spans="1:10" s="6" customFormat="1" ht="15" customHeight="1">
      <c r="A10" s="1" t="s">
        <v>11</v>
      </c>
      <c r="B10" s="1" t="s">
        <v>5</v>
      </c>
      <c r="C10" s="1" t="s">
        <v>12</v>
      </c>
      <c r="D10" s="212"/>
      <c r="E10" s="1"/>
      <c r="F10" s="212" t="s">
        <v>69</v>
      </c>
      <c r="G10" s="212"/>
    </row>
    <row r="11" spans="1:10" s="6" customFormat="1" ht="15" customHeight="1">
      <c r="A11" s="1"/>
      <c r="B11" s="1"/>
      <c r="C11" s="348" t="str">
        <f>INPUT!H3</f>
        <v>PENYEDIA JASA PENUNJANG URUSAN PEMERINTAH DAERAH ( PENYEDIA JASA PELAYANAN UMUM KANTOR )</v>
      </c>
      <c r="D11" s="348"/>
      <c r="E11" s="348"/>
      <c r="F11" s="212" t="s">
        <v>70</v>
      </c>
      <c r="G11" s="212"/>
    </row>
    <row r="12" spans="1:10" s="6" customFormat="1" ht="37.5" customHeight="1">
      <c r="A12" s="1"/>
      <c r="B12" s="1"/>
      <c r="C12" s="348"/>
      <c r="D12" s="348"/>
      <c r="E12" s="348"/>
      <c r="F12" s="212"/>
      <c r="G12" s="212"/>
    </row>
    <row r="13" spans="1:10" s="6" customFormat="1" ht="15" customHeight="1">
      <c r="A13" s="1"/>
      <c r="B13" s="1"/>
      <c r="C13" s="1" t="str">
        <f>INPUT!K3</f>
        <v>Bulan Agustus Tahun 2022</v>
      </c>
      <c r="D13" s="1"/>
      <c r="E13" s="212"/>
      <c r="F13" s="212"/>
      <c r="G13" s="212"/>
    </row>
    <row r="14" spans="1:10" s="6" customFormat="1" ht="15" customHeight="1">
      <c r="A14" s="1"/>
      <c r="B14" s="1"/>
      <c r="C14" s="1"/>
      <c r="D14" s="1"/>
      <c r="E14" s="212"/>
      <c r="F14" s="212"/>
      <c r="G14" s="212"/>
    </row>
    <row r="15" spans="1:10" s="6" customFormat="1" ht="15" customHeight="1">
      <c r="A15" s="1"/>
      <c r="B15" s="1"/>
      <c r="C15" s="1"/>
      <c r="D15" s="1"/>
      <c r="E15" s="212"/>
      <c r="F15" s="212"/>
      <c r="G15" s="212"/>
    </row>
    <row r="16" spans="1:10" s="6" customFormat="1" ht="15" customHeight="1">
      <c r="A16" s="1"/>
      <c r="B16" s="1"/>
      <c r="C16" s="1" t="s">
        <v>14</v>
      </c>
      <c r="D16" s="212"/>
      <c r="E16" s="1"/>
      <c r="F16" s="212"/>
      <c r="G16" s="212"/>
    </row>
    <row r="17" spans="1:7" s="6" customFormat="1" ht="15" customHeight="1">
      <c r="A17" s="1"/>
      <c r="B17" s="1"/>
      <c r="C17" s="1" t="s">
        <v>76</v>
      </c>
      <c r="D17" s="212"/>
      <c r="E17" s="1"/>
      <c r="F17" s="212"/>
      <c r="G17" s="212"/>
    </row>
    <row r="18" spans="1:7" s="6" customFormat="1" ht="15" customHeight="1">
      <c r="A18" s="1"/>
      <c r="B18" s="1"/>
      <c r="C18" s="1"/>
      <c r="D18" s="1"/>
      <c r="E18" s="1"/>
      <c r="F18" s="212"/>
      <c r="G18" s="212"/>
    </row>
    <row r="19" spans="1:7" s="6" customFormat="1" ht="15" customHeight="1">
      <c r="A19" s="212"/>
      <c r="B19" s="212"/>
      <c r="C19" s="1" t="s">
        <v>15</v>
      </c>
      <c r="D19" s="1" t="s">
        <v>72</v>
      </c>
      <c r="E19" s="1"/>
      <c r="F19" s="212"/>
      <c r="G19" s="212"/>
    </row>
    <row r="20" spans="1:7" s="6" customFormat="1" ht="15" customHeight="1" thickBot="1">
      <c r="A20" s="1"/>
      <c r="B20" s="1"/>
      <c r="C20" s="212"/>
      <c r="D20" s="1"/>
      <c r="E20" s="1"/>
      <c r="F20" s="212"/>
      <c r="G20" s="212"/>
    </row>
    <row r="21" spans="1:7" s="6" customFormat="1" ht="17.25" customHeight="1" thickTop="1">
      <c r="A21" s="1"/>
      <c r="B21" s="1"/>
      <c r="C21" s="339" t="s">
        <v>17</v>
      </c>
      <c r="D21" s="341" t="s">
        <v>18</v>
      </c>
      <c r="E21" s="342"/>
      <c r="F21" s="214" t="s">
        <v>61</v>
      </c>
      <c r="G21" s="215" t="s">
        <v>34</v>
      </c>
    </row>
    <row r="22" spans="1:7" s="6" customFormat="1" ht="18" customHeight="1" thickBot="1">
      <c r="A22" s="1"/>
      <c r="B22" s="1"/>
      <c r="C22" s="340"/>
      <c r="D22" s="343"/>
      <c r="E22" s="344"/>
      <c r="F22" s="216" t="s">
        <v>71</v>
      </c>
      <c r="G22" s="217" t="s">
        <v>71</v>
      </c>
    </row>
    <row r="23" spans="1:7" s="6" customFormat="1" ht="20" customHeight="1" thickTop="1">
      <c r="A23" s="1"/>
      <c r="B23" s="1"/>
      <c r="C23" s="3">
        <v>1</v>
      </c>
      <c r="D23" s="218" t="s">
        <v>20</v>
      </c>
      <c r="E23" s="219"/>
      <c r="F23" s="220">
        <f>RFK!H22</f>
        <v>7.6766117947883474</v>
      </c>
      <c r="G23" s="221">
        <f>RFK!O22</f>
        <v>7.6766117947883474</v>
      </c>
    </row>
    <row r="24" spans="1:7" s="6" customFormat="1" ht="20" customHeight="1" thickBot="1">
      <c r="A24" s="1"/>
      <c r="B24" s="1"/>
      <c r="C24" s="2">
        <v>2</v>
      </c>
      <c r="D24" s="222" t="s">
        <v>19</v>
      </c>
      <c r="E24" s="223"/>
      <c r="F24" s="224">
        <f>RFK!K22</f>
        <v>7.6766117947883474</v>
      </c>
      <c r="G24" s="225">
        <f>RFK!Q22</f>
        <v>7.6766117947883474</v>
      </c>
    </row>
    <row r="25" spans="1:7" s="6" customFormat="1" ht="20" customHeight="1" thickTop="1" thickBot="1">
      <c r="A25" s="1"/>
      <c r="B25" s="1"/>
      <c r="C25" s="226"/>
      <c r="D25" s="222" t="s">
        <v>176</v>
      </c>
      <c r="E25" s="223"/>
      <c r="F25" s="224">
        <f>RFK!L22</f>
        <v>100</v>
      </c>
      <c r="G25" s="225">
        <f>RFK!R22</f>
        <v>100</v>
      </c>
    </row>
    <row r="26" spans="1:7" s="6" customFormat="1" ht="15" customHeight="1" thickTop="1">
      <c r="A26" s="1"/>
      <c r="B26" s="1"/>
      <c r="C26" s="212"/>
      <c r="D26" s="1"/>
      <c r="E26" s="1"/>
      <c r="F26" s="212"/>
      <c r="G26" s="212"/>
    </row>
    <row r="27" spans="1:7" s="6" customFormat="1" ht="15" customHeight="1">
      <c r="A27" s="1"/>
      <c r="B27" s="1"/>
      <c r="C27" s="1" t="s">
        <v>16</v>
      </c>
      <c r="D27" s="1" t="s">
        <v>73</v>
      </c>
      <c r="E27" s="1"/>
      <c r="F27" s="212"/>
      <c r="G27" s="212"/>
    </row>
    <row r="28" spans="1:7" s="6" customFormat="1" ht="15" customHeight="1">
      <c r="A28" s="1"/>
      <c r="B28" s="1"/>
      <c r="C28" s="1" t="s">
        <v>21</v>
      </c>
      <c r="D28" s="1" t="s">
        <v>74</v>
      </c>
      <c r="E28" s="1"/>
      <c r="F28" s="212"/>
      <c r="G28" s="212"/>
    </row>
    <row r="29" spans="1:7" s="6" customFormat="1" ht="15" customHeight="1">
      <c r="A29" s="1"/>
      <c r="B29" s="1"/>
      <c r="C29" s="1" t="s">
        <v>22</v>
      </c>
      <c r="D29" s="1" t="s">
        <v>75</v>
      </c>
      <c r="E29" s="1"/>
      <c r="F29" s="212"/>
      <c r="G29" s="212"/>
    </row>
    <row r="30" spans="1:7" s="6" customFormat="1" ht="15" customHeight="1">
      <c r="A30" s="212"/>
      <c r="B30" s="212"/>
      <c r="C30" s="1" t="s">
        <v>23</v>
      </c>
      <c r="D30" s="1" t="s">
        <v>77</v>
      </c>
      <c r="E30" s="1"/>
      <c r="F30" s="212"/>
      <c r="G30" s="212"/>
    </row>
    <row r="31" spans="1:7" s="6" customFormat="1" ht="15" customHeight="1">
      <c r="A31" s="1"/>
      <c r="B31" s="1"/>
      <c r="C31" s="1"/>
      <c r="D31" s="1"/>
      <c r="E31" s="1"/>
      <c r="F31" s="212"/>
      <c r="G31" s="212"/>
    </row>
    <row r="32" spans="1:7" s="6" customFormat="1" ht="15" customHeight="1">
      <c r="A32" s="212"/>
      <c r="B32" s="1"/>
      <c r="C32" s="1" t="s">
        <v>81</v>
      </c>
      <c r="D32" s="1"/>
      <c r="E32" s="1"/>
      <c r="F32" s="212"/>
      <c r="G32" s="212"/>
    </row>
    <row r="33" spans="1:7" s="6" customFormat="1" ht="15" customHeight="1">
      <c r="A33" s="1"/>
      <c r="B33" s="1"/>
      <c r="C33" s="1"/>
      <c r="D33" s="1"/>
      <c r="E33" s="1"/>
      <c r="F33" s="212"/>
      <c r="G33" s="212"/>
    </row>
    <row r="34" spans="1:7" s="6" customFormat="1" ht="15" customHeight="1">
      <c r="A34" s="1"/>
      <c r="B34" s="1"/>
      <c r="C34" s="1"/>
      <c r="D34" s="1"/>
      <c r="E34" s="1"/>
      <c r="F34" s="212"/>
      <c r="G34" s="212"/>
    </row>
    <row r="35" spans="1:7" s="6" customFormat="1" ht="15" customHeight="1">
      <c r="A35" s="1"/>
      <c r="B35" s="1"/>
      <c r="C35" s="1"/>
      <c r="D35" s="1"/>
      <c r="E35" s="1"/>
      <c r="F35" s="347" t="s">
        <v>51</v>
      </c>
      <c r="G35" s="347"/>
    </row>
    <row r="36" spans="1:7" s="6" customFormat="1" ht="15" customHeight="1">
      <c r="A36" s="1"/>
      <c r="B36" s="1"/>
      <c r="C36" s="1"/>
      <c r="D36" s="1"/>
      <c r="E36" s="1"/>
      <c r="F36" s="1"/>
      <c r="G36" s="1"/>
    </row>
    <row r="37" spans="1:7" s="6" customFormat="1" ht="15" customHeight="1">
      <c r="A37" s="1"/>
      <c r="B37" s="1"/>
      <c r="C37" s="1"/>
      <c r="D37" s="1"/>
      <c r="E37" s="1"/>
      <c r="F37" s="1"/>
      <c r="G37" s="1"/>
    </row>
    <row r="38" spans="1:7" s="6" customFormat="1" ht="15" customHeight="1">
      <c r="A38" s="1"/>
      <c r="B38" s="1"/>
      <c r="C38" s="1"/>
      <c r="D38" s="1"/>
      <c r="E38" s="1"/>
      <c r="F38" s="1"/>
      <c r="G38" s="1"/>
    </row>
    <row r="39" spans="1:7" s="6" customFormat="1" ht="15" customHeight="1">
      <c r="A39" s="1"/>
      <c r="B39" s="1"/>
      <c r="C39" s="1"/>
      <c r="D39" s="1"/>
      <c r="E39" s="1"/>
      <c r="F39" s="227" t="str">
        <f>INPUT!H6</f>
        <v>ARDIANSYAH ASMADI, SKM</v>
      </c>
      <c r="G39" s="227"/>
    </row>
    <row r="40" spans="1:7" s="6" customFormat="1" ht="15" customHeight="1">
      <c r="A40" s="1"/>
      <c r="B40" s="1"/>
      <c r="C40" s="1"/>
      <c r="D40" s="1"/>
      <c r="E40" s="1"/>
      <c r="F40" s="212" t="str">
        <f>INPUT!H7</f>
        <v>NIP. 19800717 200501 1 014</v>
      </c>
      <c r="G40" s="212"/>
    </row>
    <row r="41" spans="1:7" s="6" customFormat="1" ht="15" customHeight="1">
      <c r="A41" s="1"/>
      <c r="B41" s="1"/>
      <c r="C41" s="1"/>
      <c r="D41" s="1"/>
      <c r="E41" s="1"/>
      <c r="F41" s="212"/>
      <c r="G41" s="212"/>
    </row>
    <row r="42" spans="1:7" s="6" customFormat="1" ht="15" customHeight="1">
      <c r="A42" s="228"/>
      <c r="B42" s="228"/>
      <c r="C42" s="228"/>
      <c r="D42" s="228"/>
      <c r="E42" s="228"/>
      <c r="F42" s="229"/>
      <c r="G42" s="229"/>
    </row>
    <row r="43" spans="1:7" s="6" customFormat="1" ht="15" customHeight="1">
      <c r="A43" s="228"/>
      <c r="B43" s="228"/>
      <c r="C43" s="228"/>
      <c r="D43" s="228"/>
      <c r="E43" s="228"/>
      <c r="F43" s="229"/>
      <c r="G43" s="229"/>
    </row>
    <row r="44" spans="1:7" s="6" customFormat="1" ht="15" customHeight="1">
      <c r="A44" s="228"/>
      <c r="B44" s="228"/>
      <c r="C44" s="228"/>
      <c r="D44" s="228"/>
      <c r="E44" s="228"/>
      <c r="F44" s="229"/>
      <c r="G44" s="229"/>
    </row>
    <row r="45" spans="1:7" s="6" customFormat="1" ht="15" customHeight="1">
      <c r="A45" s="228"/>
      <c r="B45" s="228"/>
      <c r="C45" s="228"/>
      <c r="D45" s="228"/>
      <c r="E45" s="228"/>
      <c r="F45" s="229"/>
      <c r="G45" s="229"/>
    </row>
    <row r="46" spans="1:7" s="6" customFormat="1" ht="15" customHeight="1">
      <c r="A46" s="228"/>
      <c r="B46" s="228"/>
      <c r="C46" s="228"/>
      <c r="D46" s="228"/>
      <c r="E46" s="228"/>
      <c r="F46" s="229"/>
      <c r="G46" s="229"/>
    </row>
    <row r="47" spans="1:7" s="6" customFormat="1" ht="15" customHeight="1">
      <c r="A47" s="228"/>
      <c r="B47" s="228"/>
      <c r="C47" s="228"/>
      <c r="D47" s="228"/>
      <c r="E47" s="228"/>
      <c r="F47" s="229"/>
      <c r="G47" s="229"/>
    </row>
    <row r="48" spans="1:7" s="6" customFormat="1" ht="15" customHeight="1">
      <c r="A48" s="228"/>
      <c r="B48" s="228"/>
      <c r="C48" s="228"/>
      <c r="D48" s="228"/>
      <c r="E48" s="228"/>
      <c r="F48" s="229"/>
      <c r="G48" s="229"/>
    </row>
    <row r="49" spans="1:7" s="6" customFormat="1" ht="15" customHeight="1">
      <c r="A49" s="228"/>
      <c r="B49" s="228"/>
      <c r="C49" s="228"/>
      <c r="D49" s="228"/>
      <c r="E49" s="228"/>
      <c r="F49" s="229"/>
      <c r="G49" s="229"/>
    </row>
    <row r="50" spans="1:7" s="6" customFormat="1" ht="15" customHeight="1">
      <c r="A50" s="228"/>
      <c r="B50" s="228"/>
      <c r="C50" s="228"/>
      <c r="D50" s="228"/>
      <c r="E50" s="228"/>
      <c r="F50" s="229"/>
      <c r="G50" s="229"/>
    </row>
    <row r="51" spans="1:7" s="6" customFormat="1" ht="15" customHeight="1">
      <c r="A51" s="228"/>
      <c r="B51" s="228"/>
      <c r="C51" s="228"/>
      <c r="D51" s="228"/>
      <c r="E51" s="228"/>
      <c r="F51" s="229"/>
      <c r="G51" s="229"/>
    </row>
    <row r="52" spans="1:7" s="6" customFormat="1" ht="15" customHeight="1">
      <c r="A52" s="230"/>
      <c r="B52" s="230"/>
      <c r="C52" s="230"/>
      <c r="D52" s="230"/>
      <c r="E52" s="230"/>
    </row>
    <row r="53" spans="1:7" s="6" customFormat="1" ht="15" customHeight="1">
      <c r="A53" s="338"/>
      <c r="B53" s="338"/>
      <c r="C53" s="338"/>
      <c r="D53" s="338"/>
      <c r="E53" s="338"/>
      <c r="F53" s="338"/>
      <c r="G53" s="338"/>
    </row>
    <row r="54" spans="1:7" s="6" customFormat="1" ht="15" customHeight="1">
      <c r="A54" s="338"/>
      <c r="B54" s="338"/>
      <c r="C54" s="338"/>
      <c r="D54" s="338"/>
      <c r="E54" s="338"/>
      <c r="F54" s="338"/>
      <c r="G54" s="338"/>
    </row>
    <row r="55" spans="1:7" s="6" customFormat="1" ht="15" customHeight="1">
      <c r="A55" s="231"/>
      <c r="B55" s="230"/>
      <c r="C55" s="230"/>
      <c r="D55" s="230"/>
      <c r="E55" s="230"/>
    </row>
    <row r="56" spans="1:7">
      <c r="A56" s="11"/>
    </row>
  </sheetData>
  <mergeCells count="8">
    <mergeCell ref="A53:G53"/>
    <mergeCell ref="A54:G54"/>
    <mergeCell ref="C21:C22"/>
    <mergeCell ref="D21:E22"/>
    <mergeCell ref="A2:G2"/>
    <mergeCell ref="A3:G3"/>
    <mergeCell ref="F35:G35"/>
    <mergeCell ref="C11:E12"/>
  </mergeCells>
  <printOptions horizontalCentered="1"/>
  <pageMargins left="1.0629921259842501" right="0.66929133858267698" top="0.78740157480314998" bottom="1.1811023622047201" header="0.43307086614173201" footer="0.31496062992126"/>
  <pageSetup scale="8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BC66E-FD87-4100-8E4C-B40C5A2B583B}">
  <sheetPr>
    <tabColor rgb="FFFF0000"/>
  </sheetPr>
  <dimension ref="A1:S51"/>
  <sheetViews>
    <sheetView showGridLines="0" workbookViewId="0">
      <selection activeCell="H22" sqref="H22"/>
    </sheetView>
  </sheetViews>
  <sheetFormatPr baseColWidth="10" defaultColWidth="9.1640625" defaultRowHeight="13"/>
  <cols>
    <col min="1" max="1" width="3.5" style="7" customWidth="1"/>
    <col min="2" max="2" width="14.83203125" style="7" customWidth="1"/>
    <col min="3" max="3" width="28" style="7" customWidth="1"/>
    <col min="4" max="4" width="12.83203125" style="7" customWidth="1"/>
    <col min="5" max="5" width="6.6640625" style="83" customWidth="1"/>
    <col min="6" max="6" width="12.6640625" style="83" customWidth="1"/>
    <col min="7" max="8" width="6.6640625" style="83" customWidth="1"/>
    <col min="9" max="9" width="12.6640625" style="84" customWidth="1"/>
    <col min="10" max="10" width="6.83203125" style="84" customWidth="1"/>
    <col min="11" max="12" width="6.6640625" style="84" customWidth="1"/>
    <col min="13" max="13" width="14.6640625" style="84" customWidth="1"/>
    <col min="14" max="14" width="6.6640625" style="80" customWidth="1"/>
    <col min="15" max="16" width="6.6640625" style="81" customWidth="1"/>
    <col min="17" max="17" width="6.6640625" style="83" customWidth="1"/>
    <col min="18" max="18" width="10.1640625" style="83" customWidth="1"/>
    <col min="19" max="19" width="7" style="27" customWidth="1"/>
    <col min="20" max="20" width="6.33203125" style="7" customWidth="1"/>
    <col min="21" max="16384" width="9.1640625" style="7"/>
  </cols>
  <sheetData>
    <row r="1" spans="1:19" ht="20" customHeight="1">
      <c r="A1" s="22" t="s">
        <v>27</v>
      </c>
      <c r="B1" s="5"/>
      <c r="C1" s="6"/>
      <c r="D1" s="6"/>
      <c r="E1" s="23"/>
      <c r="F1" s="23"/>
      <c r="G1" s="23"/>
      <c r="H1" s="23"/>
      <c r="I1" s="24"/>
      <c r="J1" s="24"/>
      <c r="K1" s="24"/>
      <c r="L1" s="24"/>
      <c r="M1" s="24"/>
      <c r="N1" s="25"/>
      <c r="O1" s="26"/>
      <c r="P1" s="26"/>
      <c r="Q1" s="23"/>
      <c r="R1" s="23"/>
    </row>
    <row r="2" spans="1:19" ht="12.75" customHeight="1">
      <c r="A2" s="5"/>
      <c r="B2" s="5"/>
      <c r="C2" s="6"/>
      <c r="D2" s="6"/>
      <c r="E2" s="23"/>
      <c r="F2" s="23"/>
      <c r="G2" s="23"/>
      <c r="H2" s="23"/>
      <c r="I2" s="24"/>
      <c r="J2" s="24"/>
      <c r="K2" s="24"/>
      <c r="L2" s="24"/>
      <c r="M2" s="24"/>
      <c r="N2" s="25"/>
      <c r="O2" s="26"/>
      <c r="P2" s="26"/>
      <c r="Q2" s="23"/>
      <c r="R2" s="317" t="s">
        <v>67</v>
      </c>
    </row>
    <row r="3" spans="1:19" s="35" customFormat="1" ht="13" customHeight="1">
      <c r="A3" s="28" t="s">
        <v>63</v>
      </c>
      <c r="B3" s="28"/>
      <c r="C3" s="29" t="str">
        <f>": "&amp;INPUT!H3</f>
        <v>: PENYEDIA JASA PENUNJANG URUSAN PEMERINTAH DAERAH ( PENYEDIA JASA PELAYANAN UMUM KANTOR )</v>
      </c>
      <c r="D3" s="28"/>
      <c r="E3" s="30"/>
      <c r="F3" s="30"/>
      <c r="G3" s="30"/>
      <c r="H3" s="30"/>
      <c r="I3" s="31"/>
      <c r="J3" s="31"/>
      <c r="K3" s="31"/>
      <c r="L3" s="31"/>
      <c r="M3" s="31"/>
      <c r="N3" s="32"/>
      <c r="O3" s="33"/>
      <c r="P3" s="33"/>
      <c r="Q3" s="30"/>
      <c r="R3" s="30"/>
      <c r="S3" s="34"/>
    </row>
    <row r="4" spans="1:19" s="35" customFormat="1" ht="13" customHeight="1">
      <c r="A4" s="28" t="s">
        <v>6</v>
      </c>
      <c r="B4" s="28"/>
      <c r="C4" s="29" t="str">
        <f>": "&amp;INPUT!H1</f>
        <v>: DINAS PENDIDIKAN KOTA BANJARMASIN</v>
      </c>
      <c r="D4" s="28"/>
      <c r="E4" s="30"/>
      <c r="F4" s="30"/>
      <c r="G4" s="30"/>
      <c r="H4" s="30"/>
      <c r="I4" s="31"/>
      <c r="J4" s="31"/>
      <c r="K4" s="31"/>
      <c r="L4" s="31"/>
      <c r="M4" s="31"/>
      <c r="N4" s="32"/>
      <c r="O4" s="33"/>
      <c r="P4" s="33"/>
      <c r="Q4" s="30"/>
      <c r="R4" s="30"/>
      <c r="S4" s="34"/>
    </row>
    <row r="5" spans="1:19" s="35" customFormat="1" ht="13" customHeight="1">
      <c r="A5" s="28" t="s">
        <v>64</v>
      </c>
      <c r="B5" s="28"/>
      <c r="C5" s="29" t="str">
        <f>": "&amp;INPUT!H8</f>
        <v>: UMUM DAN KEPEGAWAIAN</v>
      </c>
      <c r="D5" s="28"/>
      <c r="E5" s="30"/>
      <c r="F5" s="30"/>
      <c r="G5" s="30"/>
      <c r="H5" s="30"/>
      <c r="I5" s="31"/>
      <c r="J5" s="31"/>
      <c r="K5" s="31"/>
      <c r="L5" s="31"/>
      <c r="M5" s="31"/>
      <c r="N5" s="32"/>
      <c r="O5" s="33"/>
      <c r="P5" s="33"/>
      <c r="Q5" s="30"/>
      <c r="R5" s="30"/>
      <c r="S5" s="34"/>
    </row>
    <row r="6" spans="1:19" s="35" customFormat="1" ht="13" customHeight="1">
      <c r="A6" s="28" t="s">
        <v>65</v>
      </c>
      <c r="C6" s="36" t="str">
        <f>": "&amp;INPUT!K5</f>
        <v>: 31 Agustus 2022</v>
      </c>
      <c r="D6" s="28"/>
      <c r="E6" s="30"/>
      <c r="F6" s="30"/>
      <c r="G6" s="30"/>
      <c r="H6" s="30"/>
      <c r="I6" s="31"/>
      <c r="J6" s="31"/>
      <c r="K6" s="31"/>
      <c r="L6" s="31"/>
      <c r="M6" s="31"/>
      <c r="N6" s="32"/>
      <c r="O6" s="33"/>
      <c r="P6" s="33"/>
      <c r="Q6" s="37"/>
      <c r="R6" s="318" t="s">
        <v>28</v>
      </c>
      <c r="S6" s="34"/>
    </row>
    <row r="7" spans="1:19" s="35" customFormat="1" ht="13" customHeight="1" thickBot="1">
      <c r="A7" s="28"/>
      <c r="B7" s="28"/>
      <c r="C7" s="28"/>
      <c r="D7" s="28"/>
      <c r="E7" s="30"/>
      <c r="F7" s="30"/>
      <c r="G7" s="30"/>
      <c r="H7" s="30"/>
      <c r="I7" s="31"/>
      <c r="J7" s="31"/>
      <c r="K7" s="31"/>
      <c r="L7" s="31"/>
      <c r="M7" s="31"/>
      <c r="N7" s="32"/>
      <c r="O7" s="33"/>
      <c r="P7" s="33"/>
      <c r="Q7" s="30"/>
      <c r="R7" s="30"/>
      <c r="S7" s="34"/>
    </row>
    <row r="8" spans="1:19" s="35" customFormat="1" ht="15" customHeight="1" thickTop="1">
      <c r="A8" s="363" t="s">
        <v>17</v>
      </c>
      <c r="B8" s="366" t="s">
        <v>29</v>
      </c>
      <c r="C8" s="367"/>
      <c r="D8" s="361" t="s">
        <v>30</v>
      </c>
      <c r="E8" s="362"/>
      <c r="F8" s="380" t="s">
        <v>61</v>
      </c>
      <c r="G8" s="361"/>
      <c r="H8" s="361"/>
      <c r="I8" s="361"/>
      <c r="J8" s="361"/>
      <c r="K8" s="361"/>
      <c r="L8" s="361"/>
      <c r="M8" s="362"/>
      <c r="N8" s="379" t="s">
        <v>35</v>
      </c>
      <c r="O8" s="379"/>
      <c r="P8" s="379"/>
      <c r="Q8" s="379"/>
      <c r="R8" s="379"/>
      <c r="S8" s="34"/>
    </row>
    <row r="9" spans="1:19" s="35" customFormat="1" ht="13" customHeight="1">
      <c r="A9" s="364"/>
      <c r="B9" s="368"/>
      <c r="C9" s="369"/>
      <c r="D9" s="374" t="s">
        <v>0</v>
      </c>
      <c r="E9" s="376" t="s">
        <v>31</v>
      </c>
      <c r="F9" s="353" t="s">
        <v>2</v>
      </c>
      <c r="G9" s="354"/>
      <c r="H9" s="355"/>
      <c r="I9" s="353" t="s">
        <v>4</v>
      </c>
      <c r="J9" s="354"/>
      <c r="K9" s="355"/>
      <c r="L9" s="322"/>
      <c r="M9" s="381" t="s">
        <v>62</v>
      </c>
      <c r="N9" s="377" t="s">
        <v>2</v>
      </c>
      <c r="O9" s="378"/>
      <c r="P9" s="377" t="s">
        <v>4</v>
      </c>
      <c r="Q9" s="378"/>
      <c r="R9" s="329" t="s">
        <v>175</v>
      </c>
      <c r="S9" s="34"/>
    </row>
    <row r="10" spans="1:19" s="35" customFormat="1" ht="27.75" customHeight="1" thickBot="1">
      <c r="A10" s="365"/>
      <c r="B10" s="370"/>
      <c r="C10" s="371"/>
      <c r="D10" s="375"/>
      <c r="E10" s="375"/>
      <c r="F10" s="38" t="s">
        <v>0</v>
      </c>
      <c r="G10" s="38" t="s">
        <v>105</v>
      </c>
      <c r="H10" s="38" t="s">
        <v>32</v>
      </c>
      <c r="I10" s="38" t="s">
        <v>0</v>
      </c>
      <c r="J10" s="38" t="s">
        <v>105</v>
      </c>
      <c r="K10" s="38" t="s">
        <v>32</v>
      </c>
      <c r="L10" s="323" t="s">
        <v>174</v>
      </c>
      <c r="M10" s="375"/>
      <c r="N10" s="39" t="s">
        <v>36</v>
      </c>
      <c r="O10" s="39" t="s">
        <v>37</v>
      </c>
      <c r="P10" s="39" t="s">
        <v>36</v>
      </c>
      <c r="Q10" s="39" t="s">
        <v>37</v>
      </c>
      <c r="R10" s="330" t="s">
        <v>31</v>
      </c>
      <c r="S10" s="34"/>
    </row>
    <row r="11" spans="1:19" s="35" customFormat="1" ht="13" customHeight="1" thickTop="1" thickBot="1">
      <c r="A11" s="40">
        <v>1</v>
      </c>
      <c r="B11" s="372">
        <v>2</v>
      </c>
      <c r="C11" s="373"/>
      <c r="D11" s="41">
        <v>3</v>
      </c>
      <c r="E11" s="41">
        <v>4</v>
      </c>
      <c r="F11" s="41">
        <v>5</v>
      </c>
      <c r="G11" s="41">
        <v>6</v>
      </c>
      <c r="H11" s="41">
        <v>7</v>
      </c>
      <c r="I11" s="41">
        <v>8</v>
      </c>
      <c r="J11" s="41">
        <v>9</v>
      </c>
      <c r="K11" s="41">
        <v>10</v>
      </c>
      <c r="L11" s="324">
        <v>11</v>
      </c>
      <c r="M11" s="41">
        <v>12</v>
      </c>
      <c r="N11" s="41">
        <v>13</v>
      </c>
      <c r="O11" s="41">
        <v>14</v>
      </c>
      <c r="P11" s="41">
        <v>15</v>
      </c>
      <c r="Q11" s="41">
        <v>16</v>
      </c>
      <c r="R11" s="324">
        <v>17</v>
      </c>
      <c r="S11" s="34"/>
    </row>
    <row r="12" spans="1:19" s="35" customFormat="1" ht="13" customHeight="1" thickTop="1">
      <c r="A12" s="42"/>
      <c r="B12" s="43"/>
      <c r="C12" s="44"/>
      <c r="D12" s="44"/>
      <c r="E12" s="45"/>
      <c r="F12" s="46"/>
      <c r="G12" s="46"/>
      <c r="H12" s="47"/>
      <c r="I12" s="46"/>
      <c r="J12" s="46"/>
      <c r="K12" s="47"/>
      <c r="L12" s="325"/>
      <c r="M12" s="47"/>
      <c r="N12" s="45"/>
      <c r="O12" s="45"/>
      <c r="P12" s="45"/>
      <c r="Q12" s="45"/>
      <c r="R12" s="331"/>
      <c r="S12" s="34"/>
    </row>
    <row r="13" spans="1:19" s="35" customFormat="1" ht="27" customHeight="1">
      <c r="A13" s="51">
        <v>1</v>
      </c>
      <c r="B13" s="359" t="str">
        <f>INPUT!C3</f>
        <v>Belanja Alat / Bahan Untuk Kegiatan Kantor - Alat / Bahan Untuk Kegiatan Kantor Lainnya</v>
      </c>
      <c r="C13" s="360"/>
      <c r="D13" s="52">
        <f>INPUT!D3</f>
        <v>12813000</v>
      </c>
      <c r="E13" s="53">
        <f>D13/$D$22*100</f>
        <v>1.2419245824068574</v>
      </c>
      <c r="F13" s="52">
        <f>FISKEU!X11</f>
        <v>0</v>
      </c>
      <c r="G13" s="54">
        <f t="shared" ref="G13:G20" si="0">+F13/D13*100</f>
        <v>0</v>
      </c>
      <c r="H13" s="55">
        <f>+G13*E13/100</f>
        <v>0</v>
      </c>
      <c r="I13" s="52">
        <f>FISKEU!X12</f>
        <v>0</v>
      </c>
      <c r="J13" s="52">
        <f t="shared" ref="J13:J20" si="1">+I13/D13*100</f>
        <v>0</v>
      </c>
      <c r="K13" s="55">
        <f t="shared" ref="K13:K20" si="2">+J13*E13/100</f>
        <v>0</v>
      </c>
      <c r="L13" s="326">
        <f>IF(AND(F13=0, I13=0),100,I13/F13 * 100)</f>
        <v>100</v>
      </c>
      <c r="M13" s="56">
        <f t="shared" ref="M13:M20" si="3">+D13-I13</f>
        <v>12813000</v>
      </c>
      <c r="N13" s="55">
        <f>FISKEU!X13*100</f>
        <v>0</v>
      </c>
      <c r="O13" s="55">
        <f t="shared" ref="O13:O20" si="4">+N13*E13/100</f>
        <v>0</v>
      </c>
      <c r="P13" s="55">
        <f>FISKEU!X14*100</f>
        <v>0</v>
      </c>
      <c r="Q13" s="55">
        <f t="shared" ref="Q13:Q19" si="5">+P13*E13/100</f>
        <v>0</v>
      </c>
      <c r="R13" s="332">
        <f>IF(AND(N13=0,P13=0),100,P13/N13 *100)</f>
        <v>100</v>
      </c>
      <c r="S13" s="34"/>
    </row>
    <row r="14" spans="1:19" s="58" customFormat="1" ht="12">
      <c r="A14" s="51">
        <v>2</v>
      </c>
      <c r="B14" s="351" t="str">
        <f>INPUT!C4</f>
        <v>Belanja Jasa Tenaga Pelayanan Umum</v>
      </c>
      <c r="C14" s="352"/>
      <c r="D14" s="52">
        <f>INPUT!D4</f>
        <v>388800000</v>
      </c>
      <c r="E14" s="53">
        <f t="shared" ref="E14:E19" si="6">D14/$D$22*100</f>
        <v>37.685185174415523</v>
      </c>
      <c r="F14" s="52">
        <f>FISKEU!X17</f>
        <v>32400000</v>
      </c>
      <c r="G14" s="54">
        <f t="shared" si="0"/>
        <v>8.3333333333333321</v>
      </c>
      <c r="H14" s="55">
        <f t="shared" ref="H14:H19" si="7">+G14*E14/100</f>
        <v>3.1404320978679596</v>
      </c>
      <c r="I14" s="52">
        <f>FISKEU!X18</f>
        <v>32400000</v>
      </c>
      <c r="J14" s="54">
        <f t="shared" si="1"/>
        <v>8.3333333333333321</v>
      </c>
      <c r="K14" s="55">
        <f t="shared" si="2"/>
        <v>3.1404320978679596</v>
      </c>
      <c r="L14" s="326">
        <f t="shared" ref="L14:L20" si="8">IF(AND(F14=0, I14=0),100,I14/F14 * 100)</f>
        <v>100</v>
      </c>
      <c r="M14" s="56">
        <f t="shared" si="3"/>
        <v>356400000</v>
      </c>
      <c r="N14" s="55">
        <f>FISKEU!X19*100</f>
        <v>8.3333333333333321</v>
      </c>
      <c r="O14" s="55">
        <f t="shared" si="4"/>
        <v>3.1404320978679596</v>
      </c>
      <c r="P14" s="55">
        <f>FISKEU!X20*100</f>
        <v>8.3333333333333321</v>
      </c>
      <c r="Q14" s="55">
        <f t="shared" si="5"/>
        <v>3.1404320978679596</v>
      </c>
      <c r="R14" s="332">
        <f t="shared" ref="R14:R20" si="9">IF(AND(N14=0,P14=0),100,P14/N14 *100)</f>
        <v>100</v>
      </c>
      <c r="S14" s="57"/>
    </row>
    <row r="15" spans="1:19" s="58" customFormat="1" ht="13" customHeight="1">
      <c r="A15" s="51">
        <v>3</v>
      </c>
      <c r="B15" s="351" t="str">
        <f>INPUT!C5</f>
        <v>Belanja Jasa Tenaga Kebersihan</v>
      </c>
      <c r="C15" s="352"/>
      <c r="D15" s="52">
        <f>INPUT!D5</f>
        <v>259200000</v>
      </c>
      <c r="E15" s="53">
        <f t="shared" si="6"/>
        <v>25.123456782943688</v>
      </c>
      <c r="F15" s="52">
        <f>FISKEU!X23</f>
        <v>21600000</v>
      </c>
      <c r="G15" s="54">
        <f t="shared" si="0"/>
        <v>8.3333333333333321</v>
      </c>
      <c r="H15" s="55">
        <f t="shared" si="7"/>
        <v>2.0936213985786405</v>
      </c>
      <c r="I15" s="52">
        <f>FISKEU!X24</f>
        <v>21600000</v>
      </c>
      <c r="J15" s="54">
        <f t="shared" si="1"/>
        <v>8.3333333333333321</v>
      </c>
      <c r="K15" s="55">
        <f t="shared" si="2"/>
        <v>2.0936213985786405</v>
      </c>
      <c r="L15" s="326">
        <f t="shared" si="8"/>
        <v>100</v>
      </c>
      <c r="M15" s="56">
        <f t="shared" si="3"/>
        <v>237600000</v>
      </c>
      <c r="N15" s="55">
        <f>FISKEU!X25*100</f>
        <v>8.3333333333333321</v>
      </c>
      <c r="O15" s="55">
        <f t="shared" si="4"/>
        <v>2.0936213985786405</v>
      </c>
      <c r="P15" s="55">
        <f>FISKEU!X26*100</f>
        <v>8.3333333333333321</v>
      </c>
      <c r="Q15" s="55">
        <f t="shared" si="5"/>
        <v>2.0936213985786405</v>
      </c>
      <c r="R15" s="332">
        <f t="shared" si="9"/>
        <v>100</v>
      </c>
      <c r="S15" s="57"/>
    </row>
    <row r="16" spans="1:19" s="58" customFormat="1" ht="13" customHeight="1">
      <c r="A16" s="51">
        <v>4</v>
      </c>
      <c r="B16" s="351" t="str">
        <f>INPUT!C6</f>
        <v>Belanja Jasa Tenaga Keamanan</v>
      </c>
      <c r="C16" s="352"/>
      <c r="D16" s="52">
        <f>INPUT!D6</f>
        <v>280800000</v>
      </c>
      <c r="E16" s="53">
        <f t="shared" si="6"/>
        <v>27.217078181522325</v>
      </c>
      <c r="F16" s="52">
        <f>FISKEU!X29</f>
        <v>23400000</v>
      </c>
      <c r="G16" s="54">
        <f t="shared" si="0"/>
        <v>8.3333333333333321</v>
      </c>
      <c r="H16" s="55">
        <f t="shared" si="7"/>
        <v>2.2680898484601935</v>
      </c>
      <c r="I16" s="52">
        <f>FISKEU!X30</f>
        <v>23400000</v>
      </c>
      <c r="J16" s="54">
        <f t="shared" si="1"/>
        <v>8.3333333333333321</v>
      </c>
      <c r="K16" s="55">
        <f t="shared" si="2"/>
        <v>2.2680898484601935</v>
      </c>
      <c r="L16" s="326">
        <f t="shared" si="8"/>
        <v>100</v>
      </c>
      <c r="M16" s="56">
        <f t="shared" si="3"/>
        <v>257400000</v>
      </c>
      <c r="N16" s="55">
        <f>FISKEU!X31*100</f>
        <v>8.3333333333333321</v>
      </c>
      <c r="O16" s="55">
        <f t="shared" si="4"/>
        <v>2.2680898484601935</v>
      </c>
      <c r="P16" s="55">
        <f>FISKEU!X32*100</f>
        <v>8.3333333333333321</v>
      </c>
      <c r="Q16" s="55">
        <f t="shared" si="5"/>
        <v>2.2680898484601935</v>
      </c>
      <c r="R16" s="332">
        <f t="shared" si="9"/>
        <v>100</v>
      </c>
      <c r="S16" s="57"/>
    </row>
    <row r="17" spans="1:19" s="58" customFormat="1" ht="12">
      <c r="A17" s="51">
        <v>5</v>
      </c>
      <c r="B17" s="359" t="str">
        <f>INPUT!C7</f>
        <v>Belanja Jasa Tenaga Supir</v>
      </c>
      <c r="C17" s="360"/>
      <c r="D17" s="52">
        <f>INPUT!D7</f>
        <v>21600000</v>
      </c>
      <c r="E17" s="53">
        <f t="shared" si="6"/>
        <v>2.0936213985786405</v>
      </c>
      <c r="F17" s="52">
        <f>FISKEU!X35</f>
        <v>1800000</v>
      </c>
      <c r="G17" s="54">
        <f t="shared" si="0"/>
        <v>8.3333333333333321</v>
      </c>
      <c r="H17" s="55">
        <f t="shared" si="7"/>
        <v>0.17446844988155333</v>
      </c>
      <c r="I17" s="52">
        <f>FISKEU!X36</f>
        <v>1800000</v>
      </c>
      <c r="J17" s="54">
        <f t="shared" si="1"/>
        <v>8.3333333333333321</v>
      </c>
      <c r="K17" s="55">
        <f t="shared" si="2"/>
        <v>0.17446844988155333</v>
      </c>
      <c r="L17" s="326">
        <f t="shared" si="8"/>
        <v>100</v>
      </c>
      <c r="M17" s="56">
        <f t="shared" si="3"/>
        <v>19800000</v>
      </c>
      <c r="N17" s="55">
        <f>FISKEU!X37*100</f>
        <v>8.3333333333333321</v>
      </c>
      <c r="O17" s="55">
        <f t="shared" si="4"/>
        <v>0.17446844988155333</v>
      </c>
      <c r="P17" s="55">
        <f>FISKEU!X38*100</f>
        <v>8.3333333333333321</v>
      </c>
      <c r="Q17" s="55">
        <f t="shared" si="5"/>
        <v>0.17446844988155333</v>
      </c>
      <c r="R17" s="332">
        <f t="shared" si="9"/>
        <v>100</v>
      </c>
      <c r="S17" s="57"/>
    </row>
    <row r="18" spans="1:19" s="58" customFormat="1" ht="13" customHeight="1">
      <c r="A18" s="51">
        <v>6</v>
      </c>
      <c r="B18" s="351" t="str">
        <f>INPUT!C8</f>
        <v>Belanja Iuran Jaminan Kesehatan Bagi Non ASN</v>
      </c>
      <c r="C18" s="352"/>
      <c r="D18" s="52">
        <f>INPUT!D8</f>
        <v>63360000</v>
      </c>
      <c r="E18" s="53">
        <f t="shared" si="6"/>
        <v>6.1412894358306787</v>
      </c>
      <c r="F18" s="52">
        <f>FISKEU!X41</f>
        <v>0</v>
      </c>
      <c r="G18" s="54">
        <f t="shared" si="0"/>
        <v>0</v>
      </c>
      <c r="H18" s="55">
        <f t="shared" si="7"/>
        <v>0</v>
      </c>
      <c r="I18" s="52">
        <f>FISKEU!X42</f>
        <v>0</v>
      </c>
      <c r="J18" s="54">
        <f t="shared" si="1"/>
        <v>0</v>
      </c>
      <c r="K18" s="55">
        <f t="shared" si="2"/>
        <v>0</v>
      </c>
      <c r="L18" s="326">
        <f t="shared" si="8"/>
        <v>100</v>
      </c>
      <c r="M18" s="56">
        <f t="shared" si="3"/>
        <v>63360000</v>
      </c>
      <c r="N18" s="55">
        <f>FISKEU!X43*100</f>
        <v>0</v>
      </c>
      <c r="O18" s="55">
        <f t="shared" si="4"/>
        <v>0</v>
      </c>
      <c r="P18" s="55">
        <f>FISKEU!X44*100</f>
        <v>0</v>
      </c>
      <c r="Q18" s="55">
        <f t="shared" si="5"/>
        <v>0</v>
      </c>
      <c r="R18" s="332">
        <f t="shared" si="9"/>
        <v>100</v>
      </c>
      <c r="S18" s="57"/>
    </row>
    <row r="19" spans="1:19" s="58" customFormat="1" ht="13" customHeight="1">
      <c r="A19" s="51">
        <v>7</v>
      </c>
      <c r="B19" s="351" t="str">
        <f>INPUT!C9</f>
        <v>Belanja Iuran Jaminan Kecelakaan Kerja Bagi Non ASN</v>
      </c>
      <c r="C19" s="352"/>
      <c r="D19" s="52">
        <f>INPUT!D9</f>
        <v>2280960</v>
      </c>
      <c r="E19" s="53">
        <f t="shared" si="6"/>
        <v>0.22108641968990442</v>
      </c>
      <c r="F19" s="52">
        <f>FISKEU!X47</f>
        <v>0</v>
      </c>
      <c r="G19" s="54">
        <f t="shared" si="0"/>
        <v>0</v>
      </c>
      <c r="H19" s="55">
        <f t="shared" si="7"/>
        <v>0</v>
      </c>
      <c r="I19" s="52">
        <f>FISKEU!X48</f>
        <v>0</v>
      </c>
      <c r="J19" s="54">
        <f t="shared" si="1"/>
        <v>0</v>
      </c>
      <c r="K19" s="55">
        <f t="shared" si="2"/>
        <v>0</v>
      </c>
      <c r="L19" s="326">
        <f t="shared" si="8"/>
        <v>100</v>
      </c>
      <c r="M19" s="56">
        <f t="shared" si="3"/>
        <v>2280960</v>
      </c>
      <c r="N19" s="55">
        <f>FISKEU!X49*100</f>
        <v>0</v>
      </c>
      <c r="O19" s="55">
        <f t="shared" si="4"/>
        <v>0</v>
      </c>
      <c r="P19" s="55">
        <f>FISKEU!X50*100</f>
        <v>0</v>
      </c>
      <c r="Q19" s="55">
        <f t="shared" si="5"/>
        <v>0</v>
      </c>
      <c r="R19" s="332">
        <f t="shared" si="9"/>
        <v>100</v>
      </c>
      <c r="S19" s="57"/>
    </row>
    <row r="20" spans="1:19" s="58" customFormat="1" ht="13" customHeight="1">
      <c r="A20" s="310">
        <v>8</v>
      </c>
      <c r="B20" s="351" t="str">
        <f>INPUT!C10</f>
        <v>Belanja Iuran Jaminan Kematian Bagi Non ASN</v>
      </c>
      <c r="C20" s="352"/>
      <c r="D20" s="52">
        <f>INPUT!D10</f>
        <v>2851200</v>
      </c>
      <c r="E20" s="53">
        <f>D20/$D$22*100</f>
        <v>0.27635802461238052</v>
      </c>
      <c r="F20" s="52">
        <f>FISKEU!X53</f>
        <v>0</v>
      </c>
      <c r="G20" s="54">
        <f t="shared" si="0"/>
        <v>0</v>
      </c>
      <c r="H20" s="55">
        <f>+G20*E20/100</f>
        <v>0</v>
      </c>
      <c r="I20" s="52">
        <f>FISKEU!X54</f>
        <v>0</v>
      </c>
      <c r="J20" s="54">
        <f t="shared" si="1"/>
        <v>0</v>
      </c>
      <c r="K20" s="55">
        <f t="shared" si="2"/>
        <v>0</v>
      </c>
      <c r="L20" s="326">
        <f t="shared" si="8"/>
        <v>100</v>
      </c>
      <c r="M20" s="56">
        <f t="shared" si="3"/>
        <v>2851200</v>
      </c>
      <c r="N20" s="55">
        <f>FISKEU!X55*100</f>
        <v>0</v>
      </c>
      <c r="O20" s="55">
        <f t="shared" si="4"/>
        <v>0</v>
      </c>
      <c r="P20" s="55">
        <f>FISKEU!X56*100</f>
        <v>0</v>
      </c>
      <c r="Q20" s="55">
        <f>+P20*E20/100</f>
        <v>0</v>
      </c>
      <c r="R20" s="332">
        <f t="shared" si="9"/>
        <v>100</v>
      </c>
      <c r="S20" s="57"/>
    </row>
    <row r="21" spans="1:19" s="35" customFormat="1" ht="13" customHeight="1" thickBot="1">
      <c r="A21" s="251"/>
      <c r="B21" s="349"/>
      <c r="C21" s="350"/>
      <c r="D21" s="59"/>
      <c r="E21" s="60"/>
      <c r="F21" s="61"/>
      <c r="G21" s="61"/>
      <c r="H21" s="62"/>
      <c r="I21" s="61"/>
      <c r="J21" s="61"/>
      <c r="K21" s="62"/>
      <c r="L21" s="327"/>
      <c r="M21" s="62"/>
      <c r="N21" s="63"/>
      <c r="O21" s="64"/>
      <c r="P21" s="65"/>
      <c r="Q21" s="60"/>
      <c r="R21" s="333"/>
      <c r="S21" s="34"/>
    </row>
    <row r="22" spans="1:19" s="35" customFormat="1" ht="20" customHeight="1" thickTop="1" thickBot="1">
      <c r="A22" s="356" t="s">
        <v>1</v>
      </c>
      <c r="B22" s="357"/>
      <c r="C22" s="358"/>
      <c r="D22" s="311">
        <f>SUM(D13:D20)</f>
        <v>1031705160</v>
      </c>
      <c r="E22" s="66">
        <f>SUM(E13:E21)</f>
        <v>100</v>
      </c>
      <c r="F22" s="67">
        <f>SUM(F13:F21)</f>
        <v>79200000</v>
      </c>
      <c r="G22" s="68"/>
      <c r="H22" s="66">
        <f>SUM(H13:H21)</f>
        <v>7.6766117947883474</v>
      </c>
      <c r="I22" s="278">
        <f>SUM(I13:I21)</f>
        <v>79200000</v>
      </c>
      <c r="J22" s="68"/>
      <c r="K22" s="66">
        <f>SUM(K13:K21)</f>
        <v>7.6766117947883474</v>
      </c>
      <c r="L22" s="328">
        <f>IF(H22=0,100,K22/H22 * 100)</f>
        <v>100</v>
      </c>
      <c r="M22" s="316">
        <f>SUM(M13:M21)</f>
        <v>952505160</v>
      </c>
      <c r="N22" s="69"/>
      <c r="O22" s="66">
        <f>SUM(O13:O21)</f>
        <v>7.6766117947883474</v>
      </c>
      <c r="P22" s="70"/>
      <c r="Q22" s="66">
        <f>SUM(Q13:Q21)</f>
        <v>7.6766117947883474</v>
      </c>
      <c r="R22" s="334">
        <f>IF(O22=0,100,Q22/O22 * 100)</f>
        <v>100</v>
      </c>
      <c r="S22" s="34"/>
    </row>
    <row r="23" spans="1:19" s="35" customFormat="1" ht="13" customHeight="1" thickTop="1">
      <c r="A23" s="28"/>
      <c r="B23" s="28"/>
      <c r="C23" s="28"/>
      <c r="D23" s="71"/>
      <c r="E23" s="30"/>
      <c r="F23" s="30"/>
      <c r="G23" s="30"/>
      <c r="H23" s="30"/>
      <c r="I23" s="31"/>
      <c r="J23" s="31"/>
      <c r="K23" s="31"/>
      <c r="L23" s="31"/>
      <c r="M23" s="31"/>
      <c r="N23" s="32"/>
      <c r="O23" s="33"/>
      <c r="P23" s="33"/>
      <c r="Q23" s="30"/>
      <c r="R23" s="30"/>
      <c r="S23" s="34"/>
    </row>
    <row r="24" spans="1:19" s="35" customFormat="1" ht="13" customHeight="1">
      <c r="A24" s="28"/>
      <c r="B24" s="28"/>
      <c r="C24" s="28"/>
      <c r="E24" s="30"/>
      <c r="F24" s="30"/>
      <c r="G24" s="30"/>
      <c r="H24" s="30"/>
      <c r="I24" s="72"/>
      <c r="J24" s="72"/>
      <c r="K24" s="31"/>
      <c r="L24" s="31"/>
      <c r="M24" s="31"/>
      <c r="N24" s="28" t="str">
        <f>SPENGANTAR!F6</f>
        <v>Banjarmasin, 1 September 2022</v>
      </c>
      <c r="P24" s="73"/>
      <c r="Q24" s="30"/>
      <c r="R24" s="30"/>
      <c r="S24" s="34"/>
    </row>
    <row r="25" spans="1:19" s="35" customFormat="1" ht="13" customHeight="1">
      <c r="A25" s="28"/>
      <c r="B25" s="28" t="s">
        <v>50</v>
      </c>
      <c r="C25" s="28"/>
      <c r="D25" s="74"/>
      <c r="E25" s="30"/>
      <c r="F25" s="30"/>
      <c r="G25" s="30"/>
      <c r="H25" s="30"/>
      <c r="I25" s="75"/>
      <c r="J25" s="76"/>
      <c r="K25" s="31"/>
      <c r="L25" s="31"/>
      <c r="M25" s="31"/>
      <c r="N25" s="28" t="s">
        <v>48</v>
      </c>
      <c r="P25" s="33"/>
      <c r="Q25" s="30"/>
      <c r="R25" s="30"/>
      <c r="S25" s="34"/>
    </row>
    <row r="26" spans="1:19" s="35" customFormat="1" ht="13" customHeight="1">
      <c r="A26" s="28"/>
      <c r="B26" s="28" t="s">
        <v>110</v>
      </c>
      <c r="C26" s="28"/>
      <c r="E26" s="30"/>
      <c r="F26" s="30"/>
      <c r="G26" s="30"/>
      <c r="H26" s="30"/>
      <c r="I26" s="31"/>
      <c r="J26" s="31"/>
      <c r="K26" s="31"/>
      <c r="L26" s="31"/>
      <c r="M26" s="31"/>
      <c r="N26" s="28" t="s">
        <v>49</v>
      </c>
      <c r="P26" s="33"/>
      <c r="Q26" s="30"/>
      <c r="R26" s="30"/>
      <c r="S26" s="34"/>
    </row>
    <row r="27" spans="1:19" s="35" customFormat="1" ht="13" customHeight="1">
      <c r="A27" s="28"/>
      <c r="B27" s="28"/>
      <c r="C27" s="28"/>
      <c r="E27" s="30"/>
      <c r="F27" s="30"/>
      <c r="G27" s="30"/>
      <c r="H27" s="30"/>
      <c r="I27" s="31"/>
      <c r="J27" s="31"/>
      <c r="K27" s="31"/>
      <c r="L27" s="31"/>
      <c r="M27" s="31"/>
      <c r="N27" s="28"/>
      <c r="P27" s="33"/>
      <c r="Q27" s="30"/>
      <c r="R27" s="30"/>
      <c r="S27" s="34"/>
    </row>
    <row r="28" spans="1:19" s="35" customFormat="1" ht="13" customHeight="1">
      <c r="A28" s="28"/>
      <c r="B28" s="28"/>
      <c r="C28" s="28"/>
      <c r="E28" s="30"/>
      <c r="F28" s="30"/>
      <c r="G28" s="30"/>
      <c r="H28" s="30"/>
      <c r="I28" s="31"/>
      <c r="J28" s="31"/>
      <c r="K28" s="31"/>
      <c r="L28" s="31"/>
      <c r="M28" s="31"/>
      <c r="N28" s="28"/>
      <c r="P28" s="33"/>
      <c r="Q28" s="30"/>
      <c r="R28" s="30"/>
      <c r="S28" s="34"/>
    </row>
    <row r="29" spans="1:19" s="35" customFormat="1" ht="13" customHeight="1">
      <c r="A29" s="28"/>
      <c r="B29" s="28"/>
      <c r="C29" s="28"/>
      <c r="D29" s="28"/>
      <c r="E29" s="30"/>
      <c r="F29" s="30"/>
      <c r="G29" s="30"/>
      <c r="H29" s="30"/>
      <c r="I29" s="31"/>
      <c r="J29" s="31"/>
      <c r="K29" s="31"/>
      <c r="L29" s="31"/>
      <c r="M29" s="31"/>
      <c r="N29" s="28"/>
      <c r="P29" s="33"/>
      <c r="Q29" s="30"/>
      <c r="R29" s="30"/>
      <c r="S29" s="34"/>
    </row>
    <row r="30" spans="1:19" s="35" customFormat="1" ht="13" customHeight="1">
      <c r="A30" s="28"/>
      <c r="B30" s="77" t="str">
        <f>INPUT!H4</f>
        <v>H. FENDIE, S.PD, M.PD</v>
      </c>
      <c r="C30" s="28"/>
      <c r="D30" s="28"/>
      <c r="E30" s="30"/>
      <c r="F30" s="30"/>
      <c r="G30" s="30"/>
      <c r="H30" s="30"/>
      <c r="I30" s="31"/>
      <c r="J30" s="31"/>
      <c r="K30" s="31"/>
      <c r="L30" s="31"/>
      <c r="M30" s="31"/>
      <c r="N30" s="77" t="str">
        <f>INPUT!H6</f>
        <v>ARDIANSYAH ASMADI, SKM</v>
      </c>
      <c r="P30" s="33"/>
      <c r="Q30" s="30"/>
      <c r="R30" s="30"/>
      <c r="S30" s="34"/>
    </row>
    <row r="31" spans="1:19" s="35" customFormat="1" ht="13" customHeight="1">
      <c r="A31" s="28"/>
      <c r="B31" s="28" t="str">
        <f>INPUT!H5</f>
        <v>NIP. 19650924 198902 1 003</v>
      </c>
      <c r="C31" s="28"/>
      <c r="D31" s="28"/>
      <c r="E31" s="30"/>
      <c r="F31" s="30"/>
      <c r="G31" s="30"/>
      <c r="H31" s="30"/>
      <c r="I31" s="31"/>
      <c r="J31" s="31"/>
      <c r="K31" s="31"/>
      <c r="L31" s="31"/>
      <c r="M31" s="31"/>
      <c r="N31" s="28" t="str">
        <f>INPUT!H7</f>
        <v>NIP. 19800717 200501 1 014</v>
      </c>
      <c r="O31" s="28"/>
      <c r="P31" s="33"/>
      <c r="Q31" s="30"/>
      <c r="R31" s="30"/>
      <c r="S31" s="34"/>
    </row>
    <row r="32" spans="1:19">
      <c r="A32" s="28"/>
      <c r="B32" s="28"/>
      <c r="C32" s="28"/>
      <c r="D32" s="28"/>
      <c r="E32" s="30"/>
      <c r="F32" s="30"/>
      <c r="G32" s="30"/>
      <c r="H32" s="30"/>
      <c r="I32" s="31"/>
      <c r="J32" s="31"/>
      <c r="K32" s="31"/>
      <c r="L32" s="31"/>
      <c r="M32" s="31"/>
      <c r="N32" s="32"/>
      <c r="O32" s="33"/>
      <c r="P32" s="33"/>
      <c r="Q32" s="30"/>
      <c r="R32" s="30"/>
    </row>
    <row r="33" spans="2:19" ht="1.5" customHeight="1">
      <c r="E33" s="78"/>
      <c r="F33" s="78"/>
      <c r="G33" s="78"/>
      <c r="H33" s="78"/>
      <c r="I33" s="79"/>
      <c r="J33" s="79"/>
      <c r="K33" s="79"/>
      <c r="L33" s="79"/>
      <c r="M33" s="79"/>
      <c r="Q33" s="78"/>
      <c r="R33" s="78"/>
    </row>
    <row r="34" spans="2:19">
      <c r="E34" s="78"/>
      <c r="F34" s="78"/>
      <c r="G34" s="78"/>
      <c r="H34" s="78"/>
      <c r="I34" s="79"/>
      <c r="J34" s="79"/>
      <c r="K34" s="79"/>
      <c r="L34" s="79"/>
      <c r="M34" s="79"/>
      <c r="Q34" s="78"/>
      <c r="R34" s="78"/>
    </row>
    <row r="35" spans="2:19">
      <c r="B35" s="82"/>
      <c r="E35" s="78"/>
      <c r="F35" s="78"/>
      <c r="G35" s="78"/>
      <c r="H35" s="78"/>
      <c r="I35" s="79"/>
      <c r="J35" s="79"/>
      <c r="K35" s="79"/>
      <c r="L35" s="79"/>
      <c r="M35" s="79"/>
      <c r="Q35" s="78"/>
      <c r="R35" s="78"/>
    </row>
    <row r="36" spans="2:19">
      <c r="B36" s="82"/>
      <c r="E36" s="78"/>
      <c r="F36" s="78"/>
      <c r="G36" s="78"/>
      <c r="H36" s="78"/>
      <c r="I36" s="79"/>
      <c r="J36" s="79"/>
      <c r="K36" s="79"/>
      <c r="L36" s="79"/>
      <c r="M36" s="79"/>
      <c r="Q36" s="78"/>
      <c r="R36" s="78"/>
    </row>
    <row r="37" spans="2:19">
      <c r="B37" s="82"/>
      <c r="C37" s="35"/>
      <c r="E37" s="78"/>
      <c r="F37" s="78"/>
      <c r="G37" s="78"/>
      <c r="H37" s="78"/>
      <c r="I37" s="79"/>
      <c r="J37" s="79"/>
      <c r="K37" s="79"/>
      <c r="L37" s="79"/>
      <c r="M37" s="79"/>
      <c r="Q37" s="78"/>
      <c r="R37" s="78"/>
    </row>
    <row r="38" spans="2:19">
      <c r="B38" s="82"/>
      <c r="C38" s="35"/>
      <c r="E38" s="78"/>
      <c r="F38" s="78"/>
      <c r="G38" s="78"/>
      <c r="H38" s="78"/>
      <c r="I38" s="79"/>
      <c r="J38" s="79"/>
      <c r="K38" s="79"/>
      <c r="L38" s="79"/>
      <c r="M38" s="79"/>
      <c r="Q38" s="78"/>
      <c r="R38" s="78"/>
    </row>
    <row r="39" spans="2:19">
      <c r="B39" s="82"/>
      <c r="C39" s="35"/>
    </row>
    <row r="40" spans="2:19">
      <c r="B40" s="82"/>
      <c r="C40" s="35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2:19"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2:19">
      <c r="C42" s="35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2:19">
      <c r="C43" s="35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5" spans="2:19">
      <c r="C45" s="35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7" spans="2:19">
      <c r="C47" s="35"/>
    </row>
    <row r="49" spans="3:3">
      <c r="C49" s="35"/>
    </row>
    <row r="51" spans="3:3">
      <c r="C51" s="35"/>
    </row>
  </sheetData>
  <mergeCells count="23">
    <mergeCell ref="N9:O9"/>
    <mergeCell ref="P9:Q9"/>
    <mergeCell ref="N8:R8"/>
    <mergeCell ref="F8:M8"/>
    <mergeCell ref="M9:M10"/>
    <mergeCell ref="F9:H9"/>
    <mergeCell ref="D8:E8"/>
    <mergeCell ref="A8:A10"/>
    <mergeCell ref="B8:C10"/>
    <mergeCell ref="B11:C11"/>
    <mergeCell ref="D9:D10"/>
    <mergeCell ref="E9:E10"/>
    <mergeCell ref="B21:C21"/>
    <mergeCell ref="B14:C14"/>
    <mergeCell ref="B20:C20"/>
    <mergeCell ref="I9:K9"/>
    <mergeCell ref="A22:C22"/>
    <mergeCell ref="B15:C15"/>
    <mergeCell ref="B13:C13"/>
    <mergeCell ref="B16:C16"/>
    <mergeCell ref="B17:C17"/>
    <mergeCell ref="B18:C18"/>
    <mergeCell ref="B19:C19"/>
  </mergeCells>
  <pageMargins left="0.196850393700787" right="0.196850393700787" top="0.98425196850393704" bottom="0.39370078740157499" header="0.31496062992126" footer="0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726DE-3349-4B33-80A0-533527796113}">
  <sheetPr>
    <tabColor rgb="FFFFFF00"/>
  </sheetPr>
  <dimension ref="A1:T42"/>
  <sheetViews>
    <sheetView showGridLines="0" workbookViewId="0">
      <selection activeCell="L3" sqref="L3"/>
    </sheetView>
  </sheetViews>
  <sheetFormatPr baseColWidth="10" defaultColWidth="9.1640625" defaultRowHeight="13"/>
  <cols>
    <col min="1" max="1" width="3.5" style="7" customWidth="1"/>
    <col min="2" max="2" width="13.5" style="7" customWidth="1"/>
    <col min="3" max="3" width="23" style="7" customWidth="1"/>
    <col min="4" max="4" width="18" style="7" customWidth="1"/>
    <col min="5" max="5" width="20" style="7" bestFit="1" customWidth="1"/>
    <col min="6" max="20" width="8.33203125" style="7" customWidth="1"/>
    <col min="21" max="16384" width="9.1640625" style="7"/>
  </cols>
  <sheetData>
    <row r="1" spans="1:20" ht="20" customHeight="1">
      <c r="A1" s="22" t="s">
        <v>33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ht="20" customHeight="1">
      <c r="A2" s="8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386" t="s">
        <v>47</v>
      </c>
      <c r="T2" s="387"/>
    </row>
    <row r="3" spans="1:20" ht="15" customHeight="1">
      <c r="A3" s="6" t="s">
        <v>63</v>
      </c>
      <c r="B3" s="5"/>
      <c r="C3" s="186" t="str">
        <f>RFK!C3</f>
        <v>: PENYEDIA JASA PENUNJANG URUSAN PEMERINTAH DAERAH ( PENYEDIA JASA PELAYANAN UMUM KANTOR )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187"/>
      <c r="T3" s="187"/>
    </row>
    <row r="4" spans="1:20" ht="15" customHeight="1">
      <c r="A4" s="6" t="s">
        <v>6</v>
      </c>
      <c r="B4" s="5"/>
      <c r="C4" s="186" t="str">
        <f>RFK!C4</f>
        <v>: DINAS PENDIDIKAN KOTA BANJARMASIN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187"/>
      <c r="T4" s="187"/>
    </row>
    <row r="5" spans="1:20">
      <c r="A5" s="6" t="s">
        <v>64</v>
      </c>
      <c r="B5" s="6"/>
      <c r="C5" s="186" t="str">
        <f>RFK!C5</f>
        <v>: UMUM DAN KEPEGAWAIAN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>
      <c r="A6" s="6" t="s">
        <v>65</v>
      </c>
      <c r="B6" s="6"/>
      <c r="C6" s="186" t="str">
        <f>RFK!C6</f>
        <v>: 31 Agustus 2022</v>
      </c>
      <c r="D6" s="134"/>
      <c r="E6" s="134"/>
      <c r="F6" s="6"/>
      <c r="G6" s="6"/>
      <c r="H6" s="6"/>
      <c r="I6" s="6"/>
      <c r="J6" s="6"/>
      <c r="P6" s="28"/>
      <c r="Q6" s="6"/>
      <c r="R6" s="6"/>
      <c r="S6" s="133" t="str">
        <f>RFK!R6</f>
        <v/>
      </c>
      <c r="T6" s="133"/>
    </row>
    <row r="7" spans="1:20" ht="13" customHeight="1" thickBo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18.75" customHeight="1" thickTop="1">
      <c r="A8" s="363" t="s">
        <v>17</v>
      </c>
      <c r="B8" s="366" t="s">
        <v>38</v>
      </c>
      <c r="C8" s="367"/>
      <c r="D8" s="384" t="s">
        <v>39</v>
      </c>
      <c r="E8" s="384" t="s">
        <v>55</v>
      </c>
      <c r="F8" s="391" t="s">
        <v>40</v>
      </c>
      <c r="G8" s="391"/>
      <c r="H8" s="391"/>
      <c r="I8" s="391" t="s">
        <v>41</v>
      </c>
      <c r="J8" s="391"/>
      <c r="K8" s="391"/>
      <c r="L8" s="388" t="s">
        <v>42</v>
      </c>
      <c r="M8" s="389"/>
      <c r="N8" s="390"/>
      <c r="O8" s="388" t="s">
        <v>43</v>
      </c>
      <c r="P8" s="389"/>
      <c r="Q8" s="390"/>
      <c r="R8" s="380" t="s">
        <v>3</v>
      </c>
      <c r="S8" s="361"/>
      <c r="T8" s="385"/>
    </row>
    <row r="9" spans="1:20" ht="19.5" customHeight="1" thickBot="1">
      <c r="A9" s="365"/>
      <c r="B9" s="370"/>
      <c r="C9" s="371"/>
      <c r="D9" s="375"/>
      <c r="E9" s="375"/>
      <c r="F9" s="188" t="s">
        <v>44</v>
      </c>
      <c r="G9" s="188" t="s">
        <v>45</v>
      </c>
      <c r="H9" s="188" t="s">
        <v>46</v>
      </c>
      <c r="I9" s="188" t="s">
        <v>44</v>
      </c>
      <c r="J9" s="188" t="s">
        <v>45</v>
      </c>
      <c r="K9" s="188" t="s">
        <v>46</v>
      </c>
      <c r="L9" s="188" t="s">
        <v>44</v>
      </c>
      <c r="M9" s="188" t="s">
        <v>45</v>
      </c>
      <c r="N9" s="188" t="s">
        <v>46</v>
      </c>
      <c r="O9" s="188" t="s">
        <v>44</v>
      </c>
      <c r="P9" s="188" t="s">
        <v>45</v>
      </c>
      <c r="Q9" s="188" t="s">
        <v>46</v>
      </c>
      <c r="R9" s="188" t="s">
        <v>44</v>
      </c>
      <c r="S9" s="188" t="s">
        <v>45</v>
      </c>
      <c r="T9" s="189" t="s">
        <v>46</v>
      </c>
    </row>
    <row r="10" spans="1:20" ht="13" customHeight="1" thickTop="1" thickBot="1">
      <c r="A10" s="190">
        <v>1</v>
      </c>
      <c r="B10" s="397">
        <v>2</v>
      </c>
      <c r="C10" s="398"/>
      <c r="D10" s="191">
        <v>3</v>
      </c>
      <c r="E10" s="191">
        <v>4</v>
      </c>
      <c r="F10" s="191">
        <v>5</v>
      </c>
      <c r="G10" s="191">
        <v>6</v>
      </c>
      <c r="H10" s="191">
        <v>7</v>
      </c>
      <c r="I10" s="191">
        <v>8</v>
      </c>
      <c r="J10" s="191">
        <v>9</v>
      </c>
      <c r="K10" s="191">
        <v>10</v>
      </c>
      <c r="L10" s="191">
        <v>11</v>
      </c>
      <c r="M10" s="191">
        <v>12</v>
      </c>
      <c r="N10" s="191">
        <v>13</v>
      </c>
      <c r="O10" s="191">
        <v>14</v>
      </c>
      <c r="P10" s="191">
        <v>15</v>
      </c>
      <c r="Q10" s="191">
        <v>16</v>
      </c>
      <c r="R10" s="191">
        <v>17</v>
      </c>
      <c r="S10" s="191">
        <v>18</v>
      </c>
      <c r="T10" s="192">
        <v>19</v>
      </c>
    </row>
    <row r="11" spans="1:20" ht="13" customHeight="1" thickTop="1">
      <c r="A11" s="193"/>
      <c r="B11" s="194"/>
      <c r="C11" s="195"/>
      <c r="D11" s="195"/>
      <c r="E11" s="196"/>
      <c r="F11" s="197"/>
      <c r="G11" s="198"/>
      <c r="H11" s="198"/>
      <c r="I11" s="198"/>
      <c r="J11" s="198"/>
      <c r="K11" s="198"/>
      <c r="L11" s="198"/>
      <c r="M11" s="198"/>
      <c r="N11" s="198"/>
      <c r="O11" s="198"/>
      <c r="P11" s="198"/>
      <c r="Q11" s="198"/>
      <c r="R11" s="198"/>
      <c r="S11" s="198"/>
      <c r="T11" s="199"/>
    </row>
    <row r="12" spans="1:20" ht="12.75" customHeight="1">
      <c r="A12" s="49"/>
      <c r="B12" s="395" t="s">
        <v>139</v>
      </c>
      <c r="C12" s="396"/>
      <c r="D12" s="288">
        <v>217800000</v>
      </c>
      <c r="E12" s="296" t="s">
        <v>143</v>
      </c>
      <c r="F12" s="297"/>
      <c r="G12" s="298"/>
      <c r="H12" s="299"/>
      <c r="I12" s="298"/>
      <c r="J12" s="298"/>
      <c r="K12" s="298"/>
      <c r="L12" s="298"/>
      <c r="M12" s="298"/>
      <c r="N12" s="298"/>
      <c r="O12" s="298"/>
      <c r="P12" s="298">
        <v>1</v>
      </c>
      <c r="Q12" s="298"/>
      <c r="R12" s="204">
        <f t="shared" ref="R12:T16" si="0">F12+I12+L12+O12</f>
        <v>0</v>
      </c>
      <c r="S12" s="300">
        <f t="shared" si="0"/>
        <v>1</v>
      </c>
      <c r="T12" s="205">
        <f t="shared" si="0"/>
        <v>0</v>
      </c>
    </row>
    <row r="13" spans="1:20" ht="12.75" customHeight="1">
      <c r="A13" s="49"/>
      <c r="B13" s="382"/>
      <c r="C13" s="383"/>
      <c r="D13" s="175"/>
      <c r="E13" s="200"/>
      <c r="F13" s="206"/>
      <c r="G13" s="204"/>
      <c r="H13" s="204"/>
      <c r="I13" s="204"/>
      <c r="J13" s="204"/>
      <c r="K13" s="204"/>
      <c r="L13" s="204"/>
      <c r="M13" s="204"/>
      <c r="N13" s="204"/>
      <c r="O13" s="204"/>
      <c r="P13" s="204"/>
      <c r="Q13" s="204"/>
      <c r="R13" s="204">
        <f t="shared" si="0"/>
        <v>0</v>
      </c>
      <c r="S13" s="204">
        <f t="shared" si="0"/>
        <v>0</v>
      </c>
      <c r="T13" s="205">
        <f t="shared" si="0"/>
        <v>0</v>
      </c>
    </row>
    <row r="14" spans="1:20" ht="12.75" customHeight="1">
      <c r="A14" s="49"/>
      <c r="B14" s="382"/>
      <c r="C14" s="383"/>
      <c r="D14" s="50"/>
      <c r="E14" s="200"/>
      <c r="F14" s="201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4">
        <f t="shared" si="0"/>
        <v>0</v>
      </c>
      <c r="S14" s="204">
        <f t="shared" si="0"/>
        <v>0</v>
      </c>
      <c r="T14" s="205">
        <f t="shared" si="0"/>
        <v>0</v>
      </c>
    </row>
    <row r="15" spans="1:20" ht="13" customHeight="1">
      <c r="A15" s="49"/>
      <c r="B15" s="382"/>
      <c r="C15" s="383"/>
      <c r="D15" s="175"/>
      <c r="E15" s="200"/>
      <c r="F15" s="206"/>
      <c r="G15" s="204"/>
      <c r="H15" s="204"/>
      <c r="I15" s="204"/>
      <c r="J15" s="204"/>
      <c r="K15" s="204"/>
      <c r="L15" s="204"/>
      <c r="M15" s="204"/>
      <c r="N15" s="204"/>
      <c r="O15" s="204"/>
      <c r="P15" s="204"/>
      <c r="Q15" s="204"/>
      <c r="R15" s="204">
        <f t="shared" si="0"/>
        <v>0</v>
      </c>
      <c r="S15" s="204">
        <f t="shared" si="0"/>
        <v>0</v>
      </c>
      <c r="T15" s="205">
        <f t="shared" si="0"/>
        <v>0</v>
      </c>
    </row>
    <row r="16" spans="1:20" ht="12.75" customHeight="1">
      <c r="A16" s="49"/>
      <c r="B16" s="382"/>
      <c r="C16" s="383"/>
      <c r="D16" s="175"/>
      <c r="E16" s="200"/>
      <c r="F16" s="201"/>
      <c r="G16" s="202"/>
      <c r="H16" s="202"/>
      <c r="I16" s="202"/>
      <c r="J16" s="202"/>
      <c r="K16" s="202"/>
      <c r="L16" s="202"/>
      <c r="M16" s="202"/>
      <c r="N16" s="202"/>
      <c r="O16" s="202"/>
      <c r="P16" s="202"/>
      <c r="Q16" s="202"/>
      <c r="R16" s="204">
        <f t="shared" si="0"/>
        <v>0</v>
      </c>
      <c r="S16" s="204">
        <f t="shared" si="0"/>
        <v>0</v>
      </c>
      <c r="T16" s="205">
        <f t="shared" si="0"/>
        <v>0</v>
      </c>
    </row>
    <row r="17" spans="1:20">
      <c r="A17" s="49"/>
      <c r="B17" s="382"/>
      <c r="C17" s="383"/>
      <c r="D17" s="50"/>
      <c r="E17" s="200"/>
      <c r="F17" s="201"/>
      <c r="G17" s="202"/>
      <c r="H17" s="203"/>
      <c r="I17" s="202"/>
      <c r="J17" s="202"/>
      <c r="K17" s="202"/>
      <c r="L17" s="202"/>
      <c r="M17" s="202"/>
      <c r="N17" s="202"/>
      <c r="O17" s="202"/>
      <c r="P17" s="202"/>
      <c r="Q17" s="202"/>
      <c r="R17" s="204">
        <f t="shared" ref="R17:R29" si="1">F17+I17+L17+O17</f>
        <v>0</v>
      </c>
      <c r="S17" s="204">
        <f t="shared" ref="S17:S29" si="2">G17+J17+M17+P17</f>
        <v>0</v>
      </c>
      <c r="T17" s="205">
        <f t="shared" ref="T17:T29" si="3">H17+K17+N17+Q17</f>
        <v>0</v>
      </c>
    </row>
    <row r="18" spans="1:20" ht="12.75" customHeight="1">
      <c r="A18" s="49"/>
      <c r="B18" s="382"/>
      <c r="C18" s="383"/>
      <c r="D18" s="175"/>
      <c r="E18" s="200"/>
      <c r="F18" s="206"/>
      <c r="G18" s="204"/>
      <c r="H18" s="204"/>
      <c r="I18" s="204"/>
      <c r="J18" s="204"/>
      <c r="K18" s="204"/>
      <c r="L18" s="204"/>
      <c r="M18" s="204"/>
      <c r="N18" s="204"/>
      <c r="O18" s="204"/>
      <c r="P18" s="204"/>
      <c r="Q18" s="204"/>
      <c r="R18" s="204">
        <f t="shared" si="1"/>
        <v>0</v>
      </c>
      <c r="S18" s="204">
        <f t="shared" si="2"/>
        <v>0</v>
      </c>
      <c r="T18" s="205">
        <f t="shared" si="3"/>
        <v>0</v>
      </c>
    </row>
    <row r="19" spans="1:20" ht="12.75" customHeight="1">
      <c r="A19" s="49"/>
      <c r="B19" s="382"/>
      <c r="C19" s="383"/>
      <c r="D19" s="50"/>
      <c r="E19" s="200"/>
      <c r="F19" s="201"/>
      <c r="G19" s="202"/>
      <c r="H19" s="202"/>
      <c r="I19" s="202"/>
      <c r="J19" s="202"/>
      <c r="K19" s="202"/>
      <c r="L19" s="202"/>
      <c r="M19" s="202"/>
      <c r="N19" s="202"/>
      <c r="O19" s="202"/>
      <c r="P19" s="202"/>
      <c r="Q19" s="202"/>
      <c r="R19" s="204">
        <f t="shared" si="1"/>
        <v>0</v>
      </c>
      <c r="S19" s="204">
        <f t="shared" si="2"/>
        <v>0</v>
      </c>
      <c r="T19" s="205">
        <f t="shared" si="3"/>
        <v>0</v>
      </c>
    </row>
    <row r="20" spans="1:20" ht="13" customHeight="1">
      <c r="A20" s="49"/>
      <c r="B20" s="382"/>
      <c r="C20" s="383"/>
      <c r="D20" s="175"/>
      <c r="E20" s="200"/>
      <c r="F20" s="206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>
        <f t="shared" si="1"/>
        <v>0</v>
      </c>
      <c r="S20" s="204">
        <f t="shared" si="2"/>
        <v>0</v>
      </c>
      <c r="T20" s="205">
        <f t="shared" si="3"/>
        <v>0</v>
      </c>
    </row>
    <row r="21" spans="1:20" ht="12.75" customHeight="1">
      <c r="A21" s="49"/>
      <c r="B21" s="382"/>
      <c r="C21" s="383"/>
      <c r="D21" s="175"/>
      <c r="E21" s="200"/>
      <c r="F21" s="206"/>
      <c r="G21" s="204"/>
      <c r="H21" s="204"/>
      <c r="I21" s="204"/>
      <c r="J21" s="204"/>
      <c r="K21" s="204"/>
      <c r="L21" s="204"/>
      <c r="M21" s="204"/>
      <c r="N21" s="204"/>
      <c r="O21" s="204"/>
      <c r="P21" s="204"/>
      <c r="Q21" s="204"/>
      <c r="R21" s="204">
        <f t="shared" si="1"/>
        <v>0</v>
      </c>
      <c r="S21" s="204">
        <f t="shared" si="2"/>
        <v>0</v>
      </c>
      <c r="T21" s="205">
        <f t="shared" si="3"/>
        <v>0</v>
      </c>
    </row>
    <row r="22" spans="1:20" ht="12.75" customHeight="1">
      <c r="A22" s="49"/>
      <c r="B22" s="382"/>
      <c r="C22" s="383"/>
      <c r="D22" s="50"/>
      <c r="E22" s="200"/>
      <c r="F22" s="201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4">
        <f t="shared" si="1"/>
        <v>0</v>
      </c>
      <c r="S22" s="204">
        <f t="shared" si="2"/>
        <v>0</v>
      </c>
      <c r="T22" s="205">
        <f t="shared" si="3"/>
        <v>0</v>
      </c>
    </row>
    <row r="23" spans="1:20" ht="13" customHeight="1">
      <c r="A23" s="49"/>
      <c r="B23" s="382"/>
      <c r="C23" s="383"/>
      <c r="D23" s="175"/>
      <c r="E23" s="200"/>
      <c r="F23" s="206"/>
      <c r="G23" s="204"/>
      <c r="H23" s="204"/>
      <c r="I23" s="204"/>
      <c r="J23" s="204"/>
      <c r="K23" s="204"/>
      <c r="L23" s="204"/>
      <c r="M23" s="204"/>
      <c r="N23" s="204"/>
      <c r="O23" s="204"/>
      <c r="P23" s="204"/>
      <c r="Q23" s="204"/>
      <c r="R23" s="204">
        <f t="shared" si="1"/>
        <v>0</v>
      </c>
      <c r="S23" s="204">
        <f t="shared" si="2"/>
        <v>0</v>
      </c>
      <c r="T23" s="205">
        <f t="shared" si="3"/>
        <v>0</v>
      </c>
    </row>
    <row r="24" spans="1:20" ht="12.75" customHeight="1">
      <c r="A24" s="49"/>
      <c r="B24" s="382"/>
      <c r="C24" s="383"/>
      <c r="D24" s="175"/>
      <c r="E24" s="200"/>
      <c r="F24" s="201"/>
      <c r="G24" s="202"/>
      <c r="H24" s="202"/>
      <c r="I24" s="202"/>
      <c r="J24" s="202"/>
      <c r="K24" s="202"/>
      <c r="L24" s="202"/>
      <c r="M24" s="202"/>
      <c r="N24" s="202"/>
      <c r="O24" s="202"/>
      <c r="P24" s="202"/>
      <c r="Q24" s="202"/>
      <c r="R24" s="204">
        <f t="shared" si="1"/>
        <v>0</v>
      </c>
      <c r="S24" s="204">
        <f t="shared" si="2"/>
        <v>0</v>
      </c>
      <c r="T24" s="205">
        <f t="shared" si="3"/>
        <v>0</v>
      </c>
    </row>
    <row r="25" spans="1:20">
      <c r="A25" s="49"/>
      <c r="B25" s="382"/>
      <c r="C25" s="383"/>
      <c r="D25" s="50"/>
      <c r="E25" s="200"/>
      <c r="F25" s="201"/>
      <c r="G25" s="202"/>
      <c r="H25" s="203"/>
      <c r="I25" s="202"/>
      <c r="J25" s="202"/>
      <c r="K25" s="202"/>
      <c r="L25" s="202"/>
      <c r="M25" s="202"/>
      <c r="N25" s="202"/>
      <c r="O25" s="202"/>
      <c r="P25" s="202"/>
      <c r="Q25" s="202"/>
      <c r="R25" s="204">
        <f t="shared" ref="R25:T28" si="4">F25+I25+L25+O25</f>
        <v>0</v>
      </c>
      <c r="S25" s="204">
        <f t="shared" si="4"/>
        <v>0</v>
      </c>
      <c r="T25" s="205">
        <f t="shared" si="4"/>
        <v>0</v>
      </c>
    </row>
    <row r="26" spans="1:20" ht="12.75" customHeight="1">
      <c r="A26" s="49"/>
      <c r="B26" s="382"/>
      <c r="C26" s="383"/>
      <c r="D26" s="175"/>
      <c r="E26" s="200"/>
      <c r="F26" s="206"/>
      <c r="G26" s="204"/>
      <c r="H26" s="204"/>
      <c r="I26" s="204"/>
      <c r="J26" s="204"/>
      <c r="K26" s="204"/>
      <c r="L26" s="204"/>
      <c r="M26" s="204"/>
      <c r="N26" s="204"/>
      <c r="O26" s="204"/>
      <c r="P26" s="204"/>
      <c r="Q26" s="204"/>
      <c r="R26" s="204">
        <f t="shared" si="4"/>
        <v>0</v>
      </c>
      <c r="S26" s="204">
        <f t="shared" si="4"/>
        <v>0</v>
      </c>
      <c r="T26" s="205">
        <f t="shared" si="4"/>
        <v>0</v>
      </c>
    </row>
    <row r="27" spans="1:20" ht="12.75" customHeight="1">
      <c r="A27" s="49"/>
      <c r="B27" s="382"/>
      <c r="C27" s="383"/>
      <c r="D27" s="50"/>
      <c r="E27" s="200"/>
      <c r="F27" s="201"/>
      <c r="G27" s="202"/>
      <c r="H27" s="202"/>
      <c r="I27" s="202"/>
      <c r="J27" s="202"/>
      <c r="K27" s="202"/>
      <c r="L27" s="202"/>
      <c r="M27" s="202"/>
      <c r="N27" s="202"/>
      <c r="O27" s="202"/>
      <c r="P27" s="202"/>
      <c r="Q27" s="202"/>
      <c r="R27" s="204">
        <f t="shared" si="4"/>
        <v>0</v>
      </c>
      <c r="S27" s="204">
        <f t="shared" si="4"/>
        <v>0</v>
      </c>
      <c r="T27" s="205">
        <f t="shared" si="4"/>
        <v>0</v>
      </c>
    </row>
    <row r="28" spans="1:20" ht="13" customHeight="1">
      <c r="A28" s="49"/>
      <c r="B28" s="382"/>
      <c r="C28" s="383"/>
      <c r="D28" s="175"/>
      <c r="E28" s="200"/>
      <c r="F28" s="206"/>
      <c r="G28" s="204"/>
      <c r="H28" s="204"/>
      <c r="I28" s="204"/>
      <c r="J28" s="204"/>
      <c r="K28" s="204"/>
      <c r="L28" s="204"/>
      <c r="M28" s="204"/>
      <c r="N28" s="204"/>
      <c r="O28" s="204"/>
      <c r="P28" s="204"/>
      <c r="Q28" s="204"/>
      <c r="R28" s="204">
        <f t="shared" si="4"/>
        <v>0</v>
      </c>
      <c r="S28" s="204">
        <f t="shared" si="4"/>
        <v>0</v>
      </c>
      <c r="T28" s="205">
        <f t="shared" si="4"/>
        <v>0</v>
      </c>
    </row>
    <row r="29" spans="1:20" ht="12.75" customHeight="1">
      <c r="A29" s="49"/>
      <c r="B29" s="382"/>
      <c r="C29" s="383"/>
      <c r="D29" s="175"/>
      <c r="E29" s="200"/>
      <c r="F29" s="201"/>
      <c r="G29" s="202"/>
      <c r="H29" s="202"/>
      <c r="I29" s="202"/>
      <c r="J29" s="202"/>
      <c r="K29" s="202"/>
      <c r="L29" s="202"/>
      <c r="M29" s="202"/>
      <c r="N29" s="202"/>
      <c r="O29" s="202"/>
      <c r="P29" s="202"/>
      <c r="Q29" s="202"/>
      <c r="R29" s="204">
        <f t="shared" si="1"/>
        <v>0</v>
      </c>
      <c r="S29" s="204">
        <f t="shared" si="2"/>
        <v>0</v>
      </c>
      <c r="T29" s="205">
        <f t="shared" si="3"/>
        <v>0</v>
      </c>
    </row>
    <row r="30" spans="1:20" ht="13" customHeight="1" thickBot="1">
      <c r="A30" s="49"/>
      <c r="B30" s="114"/>
      <c r="C30" s="48"/>
      <c r="D30" s="175"/>
      <c r="E30" s="200"/>
      <c r="F30" s="206"/>
      <c r="G30" s="204"/>
      <c r="H30" s="204"/>
      <c r="I30" s="204"/>
      <c r="J30" s="204"/>
      <c r="K30" s="204"/>
      <c r="L30" s="204"/>
      <c r="M30" s="204"/>
      <c r="N30" s="204"/>
      <c r="O30" s="204"/>
      <c r="P30" s="204"/>
      <c r="Q30" s="204"/>
      <c r="R30" s="204"/>
      <c r="S30" s="204"/>
      <c r="T30" s="205"/>
    </row>
    <row r="31" spans="1:20" ht="20" customHeight="1" thickTop="1" thickBot="1">
      <c r="A31" s="392" t="s">
        <v>1</v>
      </c>
      <c r="B31" s="393"/>
      <c r="C31" s="394"/>
      <c r="D31" s="207">
        <v>0</v>
      </c>
      <c r="E31" s="208"/>
      <c r="F31" s="207">
        <f t="shared" ref="F31:T31" si="5">SUM(F12:F30)</f>
        <v>0</v>
      </c>
      <c r="G31" s="207">
        <f t="shared" si="5"/>
        <v>0</v>
      </c>
      <c r="H31" s="207">
        <f t="shared" si="5"/>
        <v>0</v>
      </c>
      <c r="I31" s="207">
        <f t="shared" si="5"/>
        <v>0</v>
      </c>
      <c r="J31" s="207">
        <f t="shared" si="5"/>
        <v>0</v>
      </c>
      <c r="K31" s="207">
        <f t="shared" si="5"/>
        <v>0</v>
      </c>
      <c r="L31" s="207">
        <f t="shared" si="5"/>
        <v>0</v>
      </c>
      <c r="M31" s="207">
        <f t="shared" si="5"/>
        <v>0</v>
      </c>
      <c r="N31" s="207">
        <f t="shared" si="5"/>
        <v>0</v>
      </c>
      <c r="O31" s="207">
        <f t="shared" si="5"/>
        <v>0</v>
      </c>
      <c r="P31" s="207">
        <f t="shared" si="5"/>
        <v>1</v>
      </c>
      <c r="Q31" s="207">
        <f t="shared" si="5"/>
        <v>0</v>
      </c>
      <c r="R31" s="207">
        <f t="shared" si="5"/>
        <v>0</v>
      </c>
      <c r="S31" s="207">
        <f t="shared" si="5"/>
        <v>1</v>
      </c>
      <c r="T31" s="209">
        <f t="shared" si="5"/>
        <v>0</v>
      </c>
    </row>
    <row r="32" spans="1:20" ht="13" customHeight="1" thickTop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210"/>
      <c r="S32" s="6"/>
      <c r="T32" s="6"/>
    </row>
    <row r="33" spans="1:20" ht="13" customHeight="1">
      <c r="A33" s="6"/>
      <c r="B33" s="6"/>
      <c r="C33" s="6"/>
      <c r="D33" s="6"/>
      <c r="E33" s="6"/>
      <c r="F33" s="6" t="s">
        <v>108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210"/>
      <c r="S33" s="6"/>
      <c r="T33" s="6"/>
    </row>
    <row r="34" spans="1:20" ht="13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133"/>
      <c r="M34" s="133"/>
      <c r="N34" s="134"/>
      <c r="O34" s="28" t="str">
        <f>RFK!N24</f>
        <v>Banjarmasin, 1 September 2022</v>
      </c>
      <c r="P34" s="134"/>
      <c r="Q34" s="134"/>
      <c r="R34" s="134"/>
      <c r="S34" s="6"/>
      <c r="T34" s="6"/>
    </row>
    <row r="35" spans="1:20" ht="13" customHeight="1">
      <c r="A35" s="6"/>
      <c r="C35" s="28" t="s">
        <v>50</v>
      </c>
      <c r="D35" s="6"/>
      <c r="E35" s="6"/>
      <c r="F35" s="6"/>
      <c r="G35" s="6"/>
      <c r="H35" s="6"/>
      <c r="I35" s="6"/>
      <c r="J35" s="6"/>
      <c r="K35" s="6"/>
      <c r="M35" s="6"/>
      <c r="N35" s="6"/>
      <c r="O35" s="28" t="s">
        <v>48</v>
      </c>
      <c r="P35" s="6"/>
      <c r="Q35" s="6"/>
      <c r="R35" s="6"/>
      <c r="S35" s="6"/>
      <c r="T35" s="6"/>
    </row>
    <row r="36" spans="1:20" ht="13" customHeight="1">
      <c r="A36" s="6"/>
      <c r="C36" s="28" t="str">
        <f>RFK!B26</f>
        <v>Sekretaris</v>
      </c>
      <c r="D36" s="6"/>
      <c r="E36" s="6"/>
      <c r="F36" s="6"/>
      <c r="G36" s="6"/>
      <c r="H36" s="6"/>
      <c r="I36" s="6"/>
      <c r="J36" s="6"/>
      <c r="K36" s="6"/>
      <c r="M36" s="6"/>
      <c r="N36" s="6"/>
      <c r="O36" s="28" t="s">
        <v>49</v>
      </c>
      <c r="P36" s="6"/>
      <c r="Q36" s="6"/>
      <c r="R36" s="6"/>
      <c r="S36" s="6"/>
      <c r="T36" s="6"/>
    </row>
    <row r="37" spans="1:20" ht="13" customHeight="1">
      <c r="A37" s="6"/>
      <c r="C37" s="28"/>
      <c r="D37" s="6"/>
      <c r="E37" s="6"/>
      <c r="F37" s="6"/>
      <c r="G37" s="6"/>
      <c r="H37" s="6"/>
      <c r="I37" s="6"/>
      <c r="J37" s="6"/>
      <c r="K37" s="6"/>
      <c r="M37" s="6"/>
      <c r="N37" s="6"/>
      <c r="O37" s="28"/>
      <c r="P37" s="6"/>
      <c r="Q37" s="6"/>
      <c r="R37" s="6"/>
      <c r="S37" s="6"/>
      <c r="T37" s="6"/>
    </row>
    <row r="38" spans="1:20" ht="13" customHeight="1">
      <c r="A38" s="6"/>
      <c r="C38" s="28"/>
      <c r="D38" s="6"/>
      <c r="E38" s="6"/>
      <c r="F38" s="6"/>
      <c r="G38" s="6"/>
      <c r="H38" s="6"/>
      <c r="I38" s="6"/>
      <c r="J38" s="6"/>
      <c r="K38" s="6"/>
      <c r="M38" s="6"/>
      <c r="N38" s="6"/>
      <c r="O38" s="28"/>
      <c r="P38" s="6"/>
      <c r="Q38" s="6"/>
      <c r="R38" s="6"/>
      <c r="S38" s="6"/>
      <c r="T38" s="6"/>
    </row>
    <row r="39" spans="1:20" ht="13" customHeight="1">
      <c r="A39" s="6"/>
      <c r="C39" s="28"/>
      <c r="D39" s="6"/>
      <c r="E39" s="6"/>
      <c r="F39" s="6"/>
      <c r="G39" s="6"/>
      <c r="H39" s="6"/>
      <c r="I39" s="6"/>
      <c r="J39" s="6"/>
      <c r="K39" s="6"/>
      <c r="M39" s="6"/>
      <c r="N39" s="6"/>
      <c r="O39" s="6"/>
      <c r="P39" s="6"/>
      <c r="Q39" s="6"/>
      <c r="R39" s="6"/>
      <c r="S39" s="6"/>
      <c r="T39" s="6"/>
    </row>
    <row r="40" spans="1:20" ht="13" customHeight="1">
      <c r="A40" s="6"/>
      <c r="C40" s="77" t="str">
        <f>RFK!B30</f>
        <v>H. FENDIE, S.PD, M.PD</v>
      </c>
      <c r="D40" s="6"/>
      <c r="E40" s="6"/>
      <c r="F40" s="6"/>
      <c r="G40" s="6"/>
      <c r="H40" s="6"/>
      <c r="I40" s="6"/>
      <c r="J40" s="6"/>
      <c r="K40" s="6"/>
      <c r="M40" s="6"/>
      <c r="N40" s="6"/>
      <c r="O40" s="77" t="str">
        <f>RFK!N30</f>
        <v>ARDIANSYAH ASMADI, SKM</v>
      </c>
      <c r="P40" s="6"/>
      <c r="Q40" s="6"/>
      <c r="R40" s="6"/>
      <c r="S40" s="6"/>
      <c r="T40" s="6"/>
    </row>
    <row r="41" spans="1:20" ht="13" customHeight="1">
      <c r="A41" s="6"/>
      <c r="C41" s="28" t="str">
        <f>RFK!B31</f>
        <v>NIP. 19650924 198902 1 003</v>
      </c>
      <c r="D41" s="6"/>
      <c r="E41" s="6"/>
      <c r="F41" s="6"/>
      <c r="G41" s="6"/>
      <c r="H41" s="6"/>
      <c r="I41" s="6"/>
      <c r="J41" s="6"/>
      <c r="K41" s="6"/>
      <c r="M41" s="6"/>
      <c r="N41" s="6"/>
      <c r="O41" s="28" t="str">
        <f>RFK!N31</f>
        <v>NIP. 19800717 200501 1 014</v>
      </c>
      <c r="P41" s="6"/>
      <c r="Q41" s="6"/>
      <c r="R41" s="6"/>
      <c r="S41" s="6"/>
      <c r="T41" s="6"/>
    </row>
    <row r="42" spans="1:20" ht="13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</sheetData>
  <mergeCells count="30">
    <mergeCell ref="A31:C31"/>
    <mergeCell ref="A8:A9"/>
    <mergeCell ref="B8:C9"/>
    <mergeCell ref="D8:D9"/>
    <mergeCell ref="B15:C15"/>
    <mergeCell ref="B12:C12"/>
    <mergeCell ref="B13:C13"/>
    <mergeCell ref="B14:C14"/>
    <mergeCell ref="B10:C10"/>
    <mergeCell ref="B16:C16"/>
    <mergeCell ref="B29:C29"/>
    <mergeCell ref="B21:C21"/>
    <mergeCell ref="B22:C22"/>
    <mergeCell ref="B23:C23"/>
    <mergeCell ref="B24:C24"/>
    <mergeCell ref="B25:C25"/>
    <mergeCell ref="R8:T8"/>
    <mergeCell ref="S2:T2"/>
    <mergeCell ref="L8:N8"/>
    <mergeCell ref="O8:Q8"/>
    <mergeCell ref="F8:H8"/>
    <mergeCell ref="I8:K8"/>
    <mergeCell ref="B26:C26"/>
    <mergeCell ref="B27:C27"/>
    <mergeCell ref="B28:C28"/>
    <mergeCell ref="E8:E9"/>
    <mergeCell ref="B17:C17"/>
    <mergeCell ref="B18:C18"/>
    <mergeCell ref="B19:C19"/>
    <mergeCell ref="B20:C20"/>
  </mergeCells>
  <pageMargins left="0.59055118110236204" right="0.59055118110236204" top="0.39370078740157499" bottom="0.39370078740157499" header="0.31496062992126" footer="0.23622047244094499"/>
  <pageSetup paperSize="9" scale="65" orientation="landscape" horizontalDpi="300" verticalDpi="300" r:id="rId1"/>
  <headerFooter alignWithMargins="0">
    <oddFooter>&amp;C&amp;"Arial Narrow,Regular"&amp;8[&amp;F] - &amp;A&amp;R&amp;P/&amp;N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7B1BA-6CAA-43C6-9D97-505F189A8A6E}">
  <sheetPr>
    <tabColor rgb="FFFFFF00"/>
  </sheetPr>
  <dimension ref="A1:O67"/>
  <sheetViews>
    <sheetView showGridLines="0" workbookViewId="0">
      <selection activeCell="J3" sqref="J3"/>
    </sheetView>
  </sheetViews>
  <sheetFormatPr baseColWidth="10" defaultColWidth="9.1640625" defaultRowHeight="13"/>
  <cols>
    <col min="1" max="1" width="4.1640625" style="7" customWidth="1"/>
    <col min="2" max="2" width="14.5" style="7" customWidth="1"/>
    <col min="3" max="3" width="4.83203125" style="7" customWidth="1"/>
    <col min="4" max="4" width="16.83203125" style="7" customWidth="1"/>
    <col min="5" max="5" width="16.6640625" style="7" customWidth="1"/>
    <col min="6" max="6" width="14.6640625" style="7" customWidth="1"/>
    <col min="7" max="7" width="15.33203125" style="7" customWidth="1"/>
    <col min="8" max="9" width="16.6640625" style="7" customWidth="1"/>
    <col min="10" max="11" width="21.5" style="7" customWidth="1"/>
    <col min="12" max="12" width="12.33203125" style="7" customWidth="1"/>
    <col min="13" max="13" width="9.1640625" style="7"/>
    <col min="14" max="14" width="20.5" style="7" bestFit="1" customWidth="1"/>
    <col min="15" max="16384" width="9.1640625" style="7"/>
  </cols>
  <sheetData>
    <row r="1" spans="1:15" ht="20" customHeight="1">
      <c r="A1" s="22" t="s">
        <v>68</v>
      </c>
      <c r="B1" s="9"/>
      <c r="C1" s="9"/>
      <c r="D1" s="10"/>
    </row>
    <row r="2" spans="1:15" ht="20" customHeight="1">
      <c r="L2" s="141" t="s">
        <v>66</v>
      </c>
    </row>
    <row r="3" spans="1:15" ht="13" customHeight="1">
      <c r="A3" s="6" t="s">
        <v>63</v>
      </c>
      <c r="C3" s="164" t="str">
        <f>RFK!C3</f>
        <v>: PENYEDIA JASA PENUNJANG URUSAN PEMERINTAH DAERAH ( PENYEDIA JASA PELAYANAN UMUM KANTOR )</v>
      </c>
    </row>
    <row r="4" spans="1:15" ht="13" customHeight="1">
      <c r="A4" s="6" t="s">
        <v>6</v>
      </c>
      <c r="C4" s="164" t="str">
        <f>RFK!C4</f>
        <v>: DINAS PENDIDIKAN KOTA BANJARMASIN</v>
      </c>
    </row>
    <row r="5" spans="1:15" ht="13" customHeight="1">
      <c r="A5" s="6" t="s">
        <v>64</v>
      </c>
      <c r="C5" s="164" t="str">
        <f>RFK!C5</f>
        <v>: UMUM DAN KEPEGAWAIAN</v>
      </c>
    </row>
    <row r="6" spans="1:15" ht="13" customHeight="1">
      <c r="A6" s="6" t="s">
        <v>65</v>
      </c>
      <c r="C6" s="164" t="str">
        <f>RFK!C6</f>
        <v>: 31 Agustus 2022</v>
      </c>
      <c r="J6" s="35"/>
      <c r="K6" s="35"/>
      <c r="L6" s="165"/>
    </row>
    <row r="7" spans="1:15" ht="13" customHeight="1" thickBot="1">
      <c r="A7" s="166"/>
      <c r="B7" s="166"/>
      <c r="C7" s="166"/>
      <c r="D7" s="166"/>
      <c r="E7" s="166"/>
      <c r="F7" s="166"/>
      <c r="G7" s="166"/>
      <c r="H7" s="166"/>
      <c r="I7" s="166"/>
      <c r="J7" s="166"/>
      <c r="K7" s="166"/>
      <c r="L7" s="166"/>
    </row>
    <row r="8" spans="1:15" ht="17.25" customHeight="1" thickTop="1">
      <c r="A8" s="418" t="s">
        <v>17</v>
      </c>
      <c r="B8" s="420" t="s">
        <v>38</v>
      </c>
      <c r="C8" s="421"/>
      <c r="D8" s="422"/>
      <c r="E8" s="384" t="s">
        <v>53</v>
      </c>
      <c r="F8" s="384" t="s">
        <v>109</v>
      </c>
      <c r="G8" s="413" t="s">
        <v>104</v>
      </c>
      <c r="H8" s="384" t="s">
        <v>52</v>
      </c>
      <c r="I8" s="384" t="s">
        <v>54</v>
      </c>
      <c r="J8" s="384" t="s">
        <v>56</v>
      </c>
      <c r="K8" s="409" t="s">
        <v>57</v>
      </c>
      <c r="L8" s="410"/>
      <c r="O8" s="7" t="s">
        <v>24</v>
      </c>
    </row>
    <row r="9" spans="1:15" ht="27.75" customHeight="1" thickBot="1">
      <c r="A9" s="419"/>
      <c r="B9" s="423"/>
      <c r="C9" s="424"/>
      <c r="D9" s="425"/>
      <c r="E9" s="375"/>
      <c r="F9" s="375"/>
      <c r="G9" s="414"/>
      <c r="H9" s="375"/>
      <c r="I9" s="375"/>
      <c r="J9" s="375"/>
      <c r="K9" s="411"/>
      <c r="L9" s="412"/>
      <c r="O9" s="7" t="s">
        <v>25</v>
      </c>
    </row>
    <row r="10" spans="1:15" ht="13" customHeight="1" thickTop="1" thickBot="1">
      <c r="A10" s="167">
        <v>1</v>
      </c>
      <c r="B10" s="407">
        <v>2</v>
      </c>
      <c r="C10" s="429"/>
      <c r="D10" s="430"/>
      <c r="E10" s="168">
        <v>3</v>
      </c>
      <c r="F10" s="168"/>
      <c r="G10" s="169">
        <v>4</v>
      </c>
      <c r="H10" s="169">
        <v>5</v>
      </c>
      <c r="I10" s="169">
        <v>6</v>
      </c>
      <c r="J10" s="169">
        <v>7</v>
      </c>
      <c r="K10" s="407">
        <v>8</v>
      </c>
      <c r="L10" s="408"/>
    </row>
    <row r="11" spans="1:15" ht="13" customHeight="1" thickTop="1">
      <c r="A11" s="170"/>
      <c r="B11" s="405"/>
      <c r="C11" s="431"/>
      <c r="D11" s="432"/>
      <c r="E11" s="171"/>
      <c r="F11" s="171"/>
      <c r="G11" s="172"/>
      <c r="H11" s="172"/>
      <c r="I11" s="172"/>
      <c r="J11" s="258"/>
      <c r="K11" s="405"/>
      <c r="L11" s="406"/>
    </row>
    <row r="12" spans="1:15">
      <c r="A12" s="287">
        <v>1</v>
      </c>
      <c r="B12" s="395" t="s">
        <v>139</v>
      </c>
      <c r="C12" s="396"/>
      <c r="D12" s="401"/>
      <c r="E12" s="288">
        <v>217800000</v>
      </c>
      <c r="F12" s="288">
        <v>217800000</v>
      </c>
      <c r="G12" s="288">
        <v>199800000</v>
      </c>
      <c r="H12" s="288">
        <v>197750000</v>
      </c>
      <c r="I12" s="288">
        <v>20050000</v>
      </c>
      <c r="J12" s="289" t="s">
        <v>140</v>
      </c>
      <c r="K12" s="395" t="s">
        <v>141</v>
      </c>
      <c r="L12" s="402"/>
    </row>
    <row r="13" spans="1:15" ht="13" customHeight="1">
      <c r="A13" s="287"/>
      <c r="B13" s="395"/>
      <c r="C13" s="396"/>
      <c r="D13" s="401"/>
      <c r="E13" s="290"/>
      <c r="F13" s="291"/>
      <c r="G13" s="292"/>
      <c r="H13" s="292"/>
      <c r="I13" s="292"/>
      <c r="J13" s="289"/>
      <c r="K13" s="395"/>
      <c r="L13" s="402"/>
    </row>
    <row r="14" spans="1:15" ht="13" customHeight="1">
      <c r="A14" s="287"/>
      <c r="B14" s="395"/>
      <c r="C14" s="396"/>
      <c r="D14" s="401"/>
      <c r="E14" s="290"/>
      <c r="F14" s="291"/>
      <c r="G14" s="292"/>
      <c r="H14" s="292"/>
      <c r="I14" s="292"/>
      <c r="J14" s="289"/>
      <c r="K14" s="395" t="s">
        <v>142</v>
      </c>
      <c r="L14" s="402"/>
    </row>
    <row r="15" spans="1:15" ht="13" customHeight="1">
      <c r="A15" s="287"/>
      <c r="B15" s="395"/>
      <c r="C15" s="396"/>
      <c r="D15" s="401"/>
      <c r="E15" s="290"/>
      <c r="F15" s="291"/>
      <c r="G15" s="292"/>
      <c r="H15" s="292"/>
      <c r="I15" s="292"/>
      <c r="J15" s="289"/>
      <c r="K15" s="395"/>
      <c r="L15" s="402"/>
    </row>
    <row r="16" spans="1:15">
      <c r="A16" s="287">
        <v>2</v>
      </c>
      <c r="B16" s="426" t="s">
        <v>131</v>
      </c>
      <c r="C16" s="427"/>
      <c r="D16" s="428"/>
      <c r="E16" s="288">
        <v>146705000</v>
      </c>
      <c r="F16" s="288">
        <f>E16</f>
        <v>146705000</v>
      </c>
      <c r="G16" s="288">
        <v>145240000</v>
      </c>
      <c r="H16" s="288">
        <v>145000000</v>
      </c>
      <c r="I16" s="293">
        <f>G16-H16</f>
        <v>240000</v>
      </c>
      <c r="J16" s="294" t="s">
        <v>144</v>
      </c>
      <c r="K16" s="395" t="s">
        <v>145</v>
      </c>
      <c r="L16" s="402"/>
    </row>
    <row r="17" spans="1:12" ht="13" customHeight="1">
      <c r="A17" s="287"/>
      <c r="B17" s="395"/>
      <c r="C17" s="396"/>
      <c r="D17" s="401"/>
      <c r="E17" s="290"/>
      <c r="F17" s="291"/>
      <c r="G17" s="292"/>
      <c r="H17" s="292"/>
      <c r="I17" s="295"/>
      <c r="J17" s="289"/>
      <c r="K17" s="395"/>
      <c r="L17" s="402"/>
    </row>
    <row r="18" spans="1:12" ht="12.75" customHeight="1">
      <c r="A18" s="287"/>
      <c r="B18" s="395"/>
      <c r="C18" s="396"/>
      <c r="D18" s="401"/>
      <c r="E18" s="290"/>
      <c r="F18" s="291"/>
      <c r="G18" s="292"/>
      <c r="H18" s="292"/>
      <c r="I18" s="295"/>
      <c r="J18" s="289"/>
      <c r="K18" s="395" t="s">
        <v>146</v>
      </c>
      <c r="L18" s="402"/>
    </row>
    <row r="19" spans="1:12">
      <c r="A19" s="287"/>
      <c r="B19" s="395"/>
      <c r="C19" s="396"/>
      <c r="D19" s="401"/>
      <c r="E19" s="288"/>
      <c r="F19" s="288"/>
      <c r="G19" s="288"/>
      <c r="H19" s="288"/>
      <c r="I19" s="293"/>
      <c r="J19" s="289"/>
      <c r="K19" s="395"/>
      <c r="L19" s="402"/>
    </row>
    <row r="20" spans="1:12" ht="13" customHeight="1">
      <c r="A20" s="173"/>
      <c r="B20" s="399"/>
      <c r="C20" s="403"/>
      <c r="D20" s="404"/>
      <c r="E20" s="175"/>
      <c r="F20" s="176"/>
      <c r="G20" s="177"/>
      <c r="H20" s="177"/>
      <c r="I20" s="177"/>
      <c r="J20" s="259"/>
      <c r="K20" s="399"/>
      <c r="L20" s="400"/>
    </row>
    <row r="21" spans="1:12" ht="13" customHeight="1">
      <c r="A21" s="173"/>
      <c r="B21" s="399"/>
      <c r="C21" s="403"/>
      <c r="D21" s="404"/>
      <c r="E21" s="175"/>
      <c r="F21" s="176"/>
      <c r="G21" s="177"/>
      <c r="H21" s="177"/>
      <c r="I21" s="177"/>
      <c r="J21" s="259"/>
      <c r="K21" s="399"/>
      <c r="L21" s="400"/>
    </row>
    <row r="22" spans="1:12" ht="13" customHeight="1">
      <c r="A22" s="173"/>
      <c r="B22" s="399"/>
      <c r="C22" s="403"/>
      <c r="D22" s="404"/>
      <c r="E22" s="175"/>
      <c r="F22" s="176"/>
      <c r="G22" s="177"/>
      <c r="H22" s="177"/>
      <c r="I22" s="177"/>
      <c r="J22" s="259"/>
      <c r="K22" s="399"/>
      <c r="L22" s="400"/>
    </row>
    <row r="23" spans="1:12">
      <c r="A23" s="173"/>
      <c r="B23" s="399"/>
      <c r="C23" s="403"/>
      <c r="D23" s="404"/>
      <c r="E23" s="174"/>
      <c r="F23" s="174"/>
      <c r="G23" s="174"/>
      <c r="H23" s="174"/>
      <c r="I23" s="174"/>
      <c r="J23" s="260"/>
      <c r="K23" s="399"/>
      <c r="L23" s="400"/>
    </row>
    <row r="24" spans="1:12" ht="13" customHeight="1">
      <c r="A24" s="173"/>
      <c r="B24" s="399"/>
      <c r="C24" s="403"/>
      <c r="D24" s="404"/>
      <c r="E24" s="175"/>
      <c r="F24" s="176"/>
      <c r="G24" s="177"/>
      <c r="H24" s="177"/>
      <c r="I24" s="177"/>
      <c r="J24" s="259"/>
      <c r="K24" s="399"/>
      <c r="L24" s="400"/>
    </row>
    <row r="25" spans="1:12" ht="12.75" customHeight="1">
      <c r="A25" s="173"/>
      <c r="B25" s="399"/>
      <c r="C25" s="403"/>
      <c r="D25" s="404"/>
      <c r="E25" s="175"/>
      <c r="F25" s="176"/>
      <c r="G25" s="177"/>
      <c r="H25" s="177"/>
      <c r="I25" s="177"/>
      <c r="J25" s="259"/>
      <c r="K25" s="399"/>
      <c r="L25" s="400"/>
    </row>
    <row r="26" spans="1:12" ht="13" customHeight="1" thickBot="1">
      <c r="A26" s="178"/>
      <c r="B26" s="399"/>
      <c r="C26" s="403"/>
      <c r="D26" s="404"/>
      <c r="E26" s="179"/>
      <c r="F26" s="179"/>
      <c r="G26" s="180"/>
      <c r="H26" s="180"/>
      <c r="I26" s="180"/>
      <c r="J26" s="257"/>
      <c r="K26" s="399"/>
      <c r="L26" s="400"/>
    </row>
    <row r="27" spans="1:12" s="6" customFormat="1" ht="20" customHeight="1" thickTop="1" thickBot="1">
      <c r="A27" s="415" t="str">
        <f>RFK!A22</f>
        <v>Jumlah</v>
      </c>
      <c r="B27" s="416"/>
      <c r="C27" s="416"/>
      <c r="D27" s="417"/>
      <c r="E27" s="181">
        <f>SUM(E11:E26)</f>
        <v>364505000</v>
      </c>
      <c r="F27" s="182"/>
      <c r="G27" s="182"/>
      <c r="H27" s="182"/>
      <c r="I27" s="182"/>
      <c r="J27" s="183"/>
      <c r="K27" s="184"/>
      <c r="L27" s="185"/>
    </row>
    <row r="28" spans="1:12" ht="13" customHeight="1" thickTop="1">
      <c r="A28" s="11"/>
    </row>
    <row r="29" spans="1:12" ht="13" customHeight="1">
      <c r="A29" s="11"/>
    </row>
    <row r="30" spans="1:12" ht="13" customHeight="1">
      <c r="A30" s="11"/>
      <c r="K30" s="28" t="str">
        <f>RFK!N24</f>
        <v>Banjarmasin, 1 September 2022</v>
      </c>
    </row>
    <row r="31" spans="1:12" ht="13" customHeight="1">
      <c r="A31" s="11"/>
      <c r="B31" s="28" t="s">
        <v>50</v>
      </c>
      <c r="C31" s="28"/>
      <c r="K31" s="28" t="s">
        <v>48</v>
      </c>
    </row>
    <row r="32" spans="1:12" ht="13" customHeight="1">
      <c r="A32" s="11"/>
      <c r="B32" s="28" t="s">
        <v>110</v>
      </c>
      <c r="C32" s="28"/>
      <c r="K32" s="28" t="s">
        <v>49</v>
      </c>
    </row>
    <row r="33" spans="1:11" ht="13" customHeight="1">
      <c r="A33" s="11"/>
      <c r="B33" s="28"/>
      <c r="C33" s="28"/>
      <c r="K33" s="28"/>
    </row>
    <row r="34" spans="1:11" ht="13" customHeight="1">
      <c r="A34" s="11"/>
      <c r="B34" s="28"/>
      <c r="C34" s="28"/>
      <c r="K34" s="28"/>
    </row>
    <row r="35" spans="1:11" ht="13" customHeight="1">
      <c r="A35" s="11"/>
      <c r="B35" s="28"/>
      <c r="C35" s="28"/>
      <c r="K35" s="6"/>
    </row>
    <row r="36" spans="1:11" ht="13" customHeight="1">
      <c r="A36" s="11"/>
      <c r="B36" s="77" t="str">
        <f>RFK!B30</f>
        <v>H. FENDIE, S.PD, M.PD</v>
      </c>
      <c r="C36" s="77"/>
      <c r="K36" s="77" t="str">
        <f>RFK!N30</f>
        <v>ARDIANSYAH ASMADI, SKM</v>
      </c>
    </row>
    <row r="37" spans="1:11" ht="13" customHeight="1">
      <c r="A37" s="11"/>
      <c r="B37" s="28" t="str">
        <f>RFK!B31</f>
        <v>NIP. 19650924 198902 1 003</v>
      </c>
      <c r="C37" s="28"/>
      <c r="K37" s="28" t="str">
        <f>RFK!N31</f>
        <v>NIP. 19800717 200501 1 014</v>
      </c>
    </row>
    <row r="38" spans="1:11" ht="13" customHeight="1">
      <c r="A38" s="11"/>
    </row>
    <row r="39" spans="1:11" ht="13" customHeight="1">
      <c r="A39" s="11"/>
    </row>
    <row r="40" spans="1:11" ht="13" customHeight="1">
      <c r="A40" s="11"/>
    </row>
    <row r="41" spans="1:11">
      <c r="A41" s="11"/>
    </row>
    <row r="42" spans="1:11">
      <c r="A42" s="11"/>
    </row>
    <row r="43" spans="1:11">
      <c r="A43" s="11"/>
    </row>
    <row r="44" spans="1:11">
      <c r="A44" s="11"/>
    </row>
    <row r="45" spans="1:11">
      <c r="A45" s="11"/>
    </row>
    <row r="46" spans="1:11">
      <c r="A46" s="11"/>
    </row>
    <row r="47" spans="1:11">
      <c r="A47" s="11"/>
    </row>
    <row r="48" spans="1:11">
      <c r="A48" s="11"/>
    </row>
    <row r="49" spans="1:1">
      <c r="A49" s="11"/>
    </row>
    <row r="50" spans="1:1">
      <c r="A50" s="11"/>
    </row>
    <row r="51" spans="1:1">
      <c r="A51" s="11"/>
    </row>
    <row r="52" spans="1:1">
      <c r="A52" s="11"/>
    </row>
    <row r="53" spans="1:1">
      <c r="A53" s="11"/>
    </row>
    <row r="54" spans="1:1">
      <c r="A54" s="11"/>
    </row>
    <row r="55" spans="1:1">
      <c r="A55" s="11"/>
    </row>
    <row r="56" spans="1:1">
      <c r="A56" s="11"/>
    </row>
    <row r="57" spans="1:1">
      <c r="A57" s="11"/>
    </row>
    <row r="58" spans="1:1">
      <c r="A58" s="11"/>
    </row>
    <row r="59" spans="1:1">
      <c r="A59" s="11"/>
    </row>
    <row r="60" spans="1:1">
      <c r="A60" s="11"/>
    </row>
    <row r="61" spans="1:1">
      <c r="A61" s="11"/>
    </row>
    <row r="62" spans="1:1">
      <c r="A62" s="11"/>
    </row>
    <row r="63" spans="1:1">
      <c r="A63" s="11"/>
    </row>
    <row r="64" spans="1:1">
      <c r="A64" s="11"/>
    </row>
    <row r="65" spans="1:1">
      <c r="A65" s="11"/>
    </row>
    <row r="66" spans="1:1">
      <c r="A66" s="11"/>
    </row>
    <row r="67" spans="1:1">
      <c r="A67" s="11"/>
    </row>
  </sheetData>
  <mergeCells count="44">
    <mergeCell ref="A27:D27"/>
    <mergeCell ref="A8:A9"/>
    <mergeCell ref="B8:D9"/>
    <mergeCell ref="B16:D16"/>
    <mergeCell ref="B18:D18"/>
    <mergeCell ref="B17:D17"/>
    <mergeCell ref="B10:D10"/>
    <mergeCell ref="B11:D11"/>
    <mergeCell ref="B13:D13"/>
    <mergeCell ref="B14:D14"/>
    <mergeCell ref="B15:D15"/>
    <mergeCell ref="B26:D26"/>
    <mergeCell ref="B12:D12"/>
    <mergeCell ref="B25:D25"/>
    <mergeCell ref="J8:J9"/>
    <mergeCell ref="G8:G9"/>
    <mergeCell ref="E8:E9"/>
    <mergeCell ref="I8:I9"/>
    <mergeCell ref="H8:H9"/>
    <mergeCell ref="F8:F9"/>
    <mergeCell ref="K16:L16"/>
    <mergeCell ref="K17:L17"/>
    <mergeCell ref="K18:L18"/>
    <mergeCell ref="K10:L10"/>
    <mergeCell ref="K8:L9"/>
    <mergeCell ref="K11:L11"/>
    <mergeCell ref="K12:L12"/>
    <mergeCell ref="K13:L13"/>
    <mergeCell ref="K14:L14"/>
    <mergeCell ref="K15:L15"/>
    <mergeCell ref="K26:L26"/>
    <mergeCell ref="B19:D19"/>
    <mergeCell ref="K19:L19"/>
    <mergeCell ref="B20:D20"/>
    <mergeCell ref="K20:L20"/>
    <mergeCell ref="B21:D21"/>
    <mergeCell ref="K21:L21"/>
    <mergeCell ref="B22:D22"/>
    <mergeCell ref="K22:L22"/>
    <mergeCell ref="B23:D23"/>
    <mergeCell ref="K23:L23"/>
    <mergeCell ref="B24:D24"/>
    <mergeCell ref="K24:L24"/>
    <mergeCell ref="K25:L25"/>
  </mergeCells>
  <pageMargins left="0.59055118110236204" right="0.59055118110236204" top="0.39370078740157499" bottom="0.39370078740157499" header="0.31496062992126" footer="0.31496062992126"/>
  <pageSetup paperSize="9" scale="7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F1697-D51A-4CEA-8CA8-1991F5F0484A}">
  <sheetPr>
    <tabColor rgb="FFFFFF00"/>
  </sheetPr>
  <dimension ref="A1:H36"/>
  <sheetViews>
    <sheetView showGridLines="0" workbookViewId="0">
      <selection activeCell="D33" sqref="D33"/>
    </sheetView>
  </sheetViews>
  <sheetFormatPr baseColWidth="10" defaultColWidth="9.1640625" defaultRowHeight="13"/>
  <cols>
    <col min="1" max="1" width="5.33203125" style="7" customWidth="1"/>
    <col min="2" max="2" width="13.5" style="7" customWidth="1"/>
    <col min="3" max="3" width="27" style="7" customWidth="1"/>
    <col min="4" max="4" width="50.1640625" style="7" customWidth="1"/>
    <col min="5" max="5" width="43.5" style="7" customWidth="1"/>
    <col min="6" max="6" width="12.6640625" style="7" customWidth="1"/>
    <col min="7" max="7" width="16.83203125" style="7" customWidth="1"/>
    <col min="8" max="16384" width="9.1640625" style="7"/>
  </cols>
  <sheetData>
    <row r="1" spans="1:8" ht="20" customHeight="1">
      <c r="A1" s="140" t="s">
        <v>7</v>
      </c>
      <c r="B1" s="11"/>
      <c r="C1" s="11"/>
      <c r="D1" s="11"/>
      <c r="E1" s="11"/>
      <c r="F1" s="11"/>
    </row>
    <row r="2" spans="1:8" ht="20" customHeight="1">
      <c r="A2" s="12"/>
      <c r="B2" s="11"/>
      <c r="C2" s="12"/>
      <c r="D2" s="12"/>
      <c r="E2" s="13"/>
      <c r="G2" s="141" t="s">
        <v>60</v>
      </c>
    </row>
    <row r="3" spans="1:8" ht="13" customHeight="1">
      <c r="A3" s="6" t="s">
        <v>63</v>
      </c>
      <c r="B3" s="6"/>
      <c r="C3" s="29" t="str">
        <f>RFK!C3</f>
        <v>: PENYEDIA JASA PENUNJANG URUSAN PEMERINTAH DAERAH ( PENYEDIA JASA PELAYANAN UMUM KANTOR )</v>
      </c>
      <c r="D3" s="12"/>
      <c r="E3" s="13"/>
    </row>
    <row r="4" spans="1:8" ht="13" customHeight="1">
      <c r="A4" s="6" t="s">
        <v>6</v>
      </c>
      <c r="B4" s="6"/>
      <c r="C4" s="29" t="str">
        <f>RFK!C4</f>
        <v>: DINAS PENDIDIKAN KOTA BANJARMASIN</v>
      </c>
      <c r="D4" s="12"/>
      <c r="E4" s="13"/>
    </row>
    <row r="5" spans="1:8" ht="13" customHeight="1">
      <c r="A5" s="6" t="s">
        <v>64</v>
      </c>
      <c r="B5" s="6"/>
      <c r="C5" s="29" t="str">
        <f>RFK!C5</f>
        <v>: UMUM DAN KEPEGAWAIAN</v>
      </c>
      <c r="D5" s="12"/>
      <c r="E5" s="13"/>
    </row>
    <row r="6" spans="1:8" ht="13" customHeight="1">
      <c r="A6" s="6" t="s">
        <v>65</v>
      </c>
      <c r="B6" s="6"/>
      <c r="C6" s="36" t="str">
        <f>RFK!C6</f>
        <v>: 31 Agustus 2022</v>
      </c>
      <c r="D6" s="12"/>
      <c r="E6" s="13"/>
    </row>
    <row r="7" spans="1:8" ht="13" customHeight="1" thickBot="1">
      <c r="A7" s="142"/>
    </row>
    <row r="8" spans="1:8" ht="39.75" customHeight="1" thickTop="1" thickBot="1">
      <c r="A8" s="143" t="s">
        <v>17</v>
      </c>
      <c r="B8" s="443" t="s">
        <v>29</v>
      </c>
      <c r="C8" s="444"/>
      <c r="D8" s="144" t="s">
        <v>58</v>
      </c>
      <c r="E8" s="144" t="s">
        <v>59</v>
      </c>
      <c r="F8" s="443" t="s">
        <v>111</v>
      </c>
      <c r="G8" s="445"/>
    </row>
    <row r="9" spans="1:8" ht="13" customHeight="1" thickTop="1" thickBot="1">
      <c r="A9" s="145">
        <v>1</v>
      </c>
      <c r="B9" s="441">
        <v>2</v>
      </c>
      <c r="C9" s="446"/>
      <c r="D9" s="146">
        <v>3</v>
      </c>
      <c r="E9" s="146">
        <v>4</v>
      </c>
      <c r="F9" s="441">
        <v>5</v>
      </c>
      <c r="G9" s="442"/>
    </row>
    <row r="10" spans="1:8" ht="13" customHeight="1" thickTop="1">
      <c r="A10" s="147"/>
      <c r="B10" s="449"/>
      <c r="C10" s="450"/>
      <c r="D10" s="148"/>
      <c r="E10" s="149"/>
      <c r="F10" s="449"/>
      <c r="G10" s="451"/>
      <c r="H10" s="16"/>
    </row>
    <row r="11" spans="1:8" ht="28">
      <c r="A11" s="282">
        <v>1</v>
      </c>
      <c r="B11" s="454" t="s">
        <v>132</v>
      </c>
      <c r="C11" s="455"/>
      <c r="D11" s="283" t="s">
        <v>133</v>
      </c>
      <c r="E11" s="284" t="s">
        <v>134</v>
      </c>
      <c r="F11" s="452" t="s">
        <v>135</v>
      </c>
      <c r="G11" s="453"/>
      <c r="H11" s="16"/>
    </row>
    <row r="12" spans="1:8" ht="13" customHeight="1">
      <c r="A12" s="282"/>
      <c r="B12" s="447"/>
      <c r="C12" s="448"/>
      <c r="D12" s="283"/>
      <c r="E12" s="283"/>
      <c r="F12" s="452"/>
      <c r="G12" s="453"/>
      <c r="H12" s="16"/>
    </row>
    <row r="13" spans="1:8" ht="13" customHeight="1">
      <c r="A13" s="285" t="s">
        <v>16</v>
      </c>
      <c r="B13" s="454" t="s">
        <v>136</v>
      </c>
      <c r="C13" s="455"/>
      <c r="D13" s="456" t="s">
        <v>137</v>
      </c>
      <c r="E13" s="456" t="s">
        <v>138</v>
      </c>
      <c r="F13" s="452" t="s">
        <v>135</v>
      </c>
      <c r="G13" s="453"/>
      <c r="H13" s="16"/>
    </row>
    <row r="14" spans="1:8" ht="13" customHeight="1">
      <c r="A14" s="286"/>
      <c r="B14" s="447"/>
      <c r="C14" s="448"/>
      <c r="D14" s="456"/>
      <c r="E14" s="456"/>
      <c r="F14" s="452"/>
      <c r="G14" s="453"/>
      <c r="H14" s="16"/>
    </row>
    <row r="15" spans="1:8" ht="13" customHeight="1">
      <c r="A15" s="150"/>
      <c r="B15" s="437"/>
      <c r="C15" s="438"/>
      <c r="D15" s="151"/>
      <c r="E15" s="151"/>
      <c r="F15" s="435"/>
      <c r="G15" s="436"/>
      <c r="H15" s="16"/>
    </row>
    <row r="16" spans="1:8" ht="13" customHeight="1">
      <c r="A16" s="154"/>
      <c r="B16" s="437"/>
      <c r="C16" s="438"/>
      <c r="D16" s="156"/>
      <c r="E16" s="157"/>
      <c r="F16" s="435"/>
      <c r="G16" s="436"/>
      <c r="H16" s="16"/>
    </row>
    <row r="17" spans="1:8" ht="13" customHeight="1">
      <c r="A17" s="150"/>
      <c r="B17" s="437"/>
      <c r="C17" s="438"/>
      <c r="D17" s="151"/>
      <c r="E17" s="151"/>
      <c r="F17" s="435"/>
      <c r="G17" s="436"/>
      <c r="H17" s="16"/>
    </row>
    <row r="18" spans="1:8" ht="13" customHeight="1">
      <c r="A18" s="153"/>
      <c r="B18" s="437"/>
      <c r="C18" s="438"/>
      <c r="D18" s="151"/>
      <c r="E18" s="151"/>
      <c r="F18" s="435"/>
      <c r="G18" s="436"/>
      <c r="H18" s="16"/>
    </row>
    <row r="19" spans="1:8" ht="13" customHeight="1">
      <c r="A19" s="154"/>
      <c r="B19" s="437"/>
      <c r="C19" s="438"/>
      <c r="D19" s="151"/>
      <c r="E19" s="155"/>
      <c r="F19" s="435"/>
      <c r="G19" s="436"/>
      <c r="H19" s="16"/>
    </row>
    <row r="20" spans="1:8" ht="13" customHeight="1">
      <c r="A20" s="154"/>
      <c r="B20" s="437"/>
      <c r="C20" s="438"/>
      <c r="D20" s="156"/>
      <c r="E20" s="157"/>
      <c r="F20" s="435"/>
      <c r="G20" s="436"/>
      <c r="H20" s="16"/>
    </row>
    <row r="21" spans="1:8" ht="13" customHeight="1">
      <c r="A21" s="150"/>
      <c r="B21" s="437"/>
      <c r="C21" s="438"/>
      <c r="D21" s="257"/>
      <c r="E21" s="152"/>
      <c r="F21" s="435"/>
      <c r="G21" s="436"/>
      <c r="H21" s="16"/>
    </row>
    <row r="22" spans="1:8" ht="13" customHeight="1">
      <c r="A22" s="154"/>
      <c r="B22" s="437"/>
      <c r="C22" s="438"/>
      <c r="D22" s="257"/>
      <c r="E22" s="157"/>
      <c r="F22" s="435"/>
      <c r="G22" s="436"/>
      <c r="H22" s="16"/>
    </row>
    <row r="23" spans="1:8" ht="13" customHeight="1">
      <c r="A23" s="158"/>
      <c r="B23" s="437"/>
      <c r="C23" s="438"/>
      <c r="D23" s="257"/>
      <c r="E23" s="157"/>
      <c r="F23" s="435"/>
      <c r="G23" s="436"/>
      <c r="H23" s="16"/>
    </row>
    <row r="24" spans="1:8" ht="13" customHeight="1" thickBot="1">
      <c r="A24" s="159"/>
      <c r="B24" s="433"/>
      <c r="C24" s="434"/>
      <c r="D24" s="160"/>
      <c r="E24" s="161"/>
      <c r="F24" s="439"/>
      <c r="G24" s="440"/>
      <c r="H24" s="16"/>
    </row>
    <row r="25" spans="1:8" ht="13" customHeight="1" thickTop="1">
      <c r="A25" s="11"/>
      <c r="B25" s="162"/>
      <c r="E25" s="163"/>
      <c r="F25" s="163"/>
    </row>
    <row r="26" spans="1:8" ht="13" customHeight="1">
      <c r="A26" s="11"/>
      <c r="B26" s="162"/>
      <c r="E26" s="163"/>
      <c r="F26" s="163"/>
    </row>
    <row r="28" spans="1:8">
      <c r="E28" s="28" t="str">
        <f>RFK!N24</f>
        <v>Banjarmasin, 1 September 2022</v>
      </c>
      <c r="G28" s="28"/>
    </row>
    <row r="29" spans="1:8">
      <c r="B29" s="28" t="s">
        <v>50</v>
      </c>
      <c r="E29" s="28" t="s">
        <v>48</v>
      </c>
      <c r="G29" s="28"/>
    </row>
    <row r="30" spans="1:8">
      <c r="B30" s="28" t="str">
        <f>RFK!B26</f>
        <v>Sekretaris</v>
      </c>
      <c r="E30" s="28" t="s">
        <v>49</v>
      </c>
      <c r="G30" s="28"/>
    </row>
    <row r="31" spans="1:8">
      <c r="B31" s="28"/>
      <c r="E31" s="28"/>
      <c r="G31" s="28"/>
    </row>
    <row r="32" spans="1:8">
      <c r="B32" s="28"/>
      <c r="E32" s="28"/>
      <c r="G32" s="28"/>
    </row>
    <row r="33" spans="2:7">
      <c r="B33" s="28"/>
      <c r="E33" s="28"/>
      <c r="G33" s="28"/>
    </row>
    <row r="34" spans="2:7">
      <c r="B34" s="77" t="str">
        <f>RFK!B30</f>
        <v>H. FENDIE, S.PD, M.PD</v>
      </c>
      <c r="E34" s="77" t="str">
        <f>RFK!N30</f>
        <v>ARDIANSYAH ASMADI, SKM</v>
      </c>
      <c r="G34" s="77"/>
    </row>
    <row r="35" spans="2:7">
      <c r="B35" s="28" t="str">
        <f>RFK!B31</f>
        <v>NIP. 19650924 198902 1 003</v>
      </c>
      <c r="E35" s="28" t="str">
        <f>RFK!N31</f>
        <v>NIP. 19800717 200501 1 014</v>
      </c>
      <c r="G35" s="28"/>
    </row>
    <row r="36" spans="2:7">
      <c r="E36" s="7" t="s">
        <v>108</v>
      </c>
    </row>
  </sheetData>
  <mergeCells count="36">
    <mergeCell ref="F14:G14"/>
    <mergeCell ref="B14:C14"/>
    <mergeCell ref="B11:C11"/>
    <mergeCell ref="B13:C13"/>
    <mergeCell ref="F17:G17"/>
    <mergeCell ref="B16:C16"/>
    <mergeCell ref="D13:D14"/>
    <mergeCell ref="E13:E14"/>
    <mergeCell ref="F15:G15"/>
    <mergeCell ref="B15:C15"/>
    <mergeCell ref="F13:G13"/>
    <mergeCell ref="F9:G9"/>
    <mergeCell ref="B8:C8"/>
    <mergeCell ref="F8:G8"/>
    <mergeCell ref="B9:C9"/>
    <mergeCell ref="B12:C12"/>
    <mergeCell ref="B10:C10"/>
    <mergeCell ref="F10:G10"/>
    <mergeCell ref="F11:G11"/>
    <mergeCell ref="F12:G12"/>
    <mergeCell ref="B24:C24"/>
    <mergeCell ref="F16:G16"/>
    <mergeCell ref="F21:G21"/>
    <mergeCell ref="B21:C21"/>
    <mergeCell ref="F24:G24"/>
    <mergeCell ref="B17:C17"/>
    <mergeCell ref="F22:G22"/>
    <mergeCell ref="F18:G18"/>
    <mergeCell ref="B19:C19"/>
    <mergeCell ref="F19:G19"/>
    <mergeCell ref="B20:C20"/>
    <mergeCell ref="F23:G23"/>
    <mergeCell ref="B23:C23"/>
    <mergeCell ref="B22:C22"/>
    <mergeCell ref="F20:G20"/>
    <mergeCell ref="B18:C18"/>
  </mergeCells>
  <pageMargins left="0.59055118110236204" right="0.59055118110236204" top="0.39370078740157499" bottom="0.39370078740157499" header="0.35433070866141703" footer="0.27559055118110198"/>
  <pageSetup paperSize="9" scale="7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15499-7276-4218-8CE1-E09516DF45CE}">
  <sheetPr>
    <tabColor rgb="FFFFFF00"/>
  </sheetPr>
  <dimension ref="B1:B50"/>
  <sheetViews>
    <sheetView showGridLines="0" workbookViewId="0">
      <selection activeCell="B29" sqref="B29:B47"/>
    </sheetView>
  </sheetViews>
  <sheetFormatPr baseColWidth="10" defaultColWidth="9.1640625" defaultRowHeight="13"/>
  <cols>
    <col min="1" max="1" width="9.1640625" style="7"/>
    <col min="2" max="2" width="92.5" style="7" customWidth="1"/>
    <col min="3" max="16384" width="9.1640625" style="7"/>
  </cols>
  <sheetData>
    <row r="1" spans="2:2" ht="28.5" customHeight="1">
      <c r="B1" s="14" t="s">
        <v>78</v>
      </c>
    </row>
    <row r="3" spans="2:2" ht="14" thickBot="1"/>
    <row r="4" spans="2:2" ht="14" thickTop="1">
      <c r="B4" s="457"/>
    </row>
    <row r="5" spans="2:2">
      <c r="B5" s="458"/>
    </row>
    <row r="6" spans="2:2">
      <c r="B6" s="458"/>
    </row>
    <row r="7" spans="2:2">
      <c r="B7" s="458"/>
    </row>
    <row r="8" spans="2:2">
      <c r="B8" s="458"/>
    </row>
    <row r="9" spans="2:2">
      <c r="B9" s="458"/>
    </row>
    <row r="10" spans="2:2">
      <c r="B10" s="458"/>
    </row>
    <row r="11" spans="2:2">
      <c r="B11" s="458"/>
    </row>
    <row r="12" spans="2:2">
      <c r="B12" s="458"/>
    </row>
    <row r="13" spans="2:2">
      <c r="B13" s="458"/>
    </row>
    <row r="14" spans="2:2">
      <c r="B14" s="458"/>
    </row>
    <row r="15" spans="2:2">
      <c r="B15" s="458"/>
    </row>
    <row r="16" spans="2:2">
      <c r="B16" s="458"/>
    </row>
    <row r="17" spans="2:2">
      <c r="B17" s="458"/>
    </row>
    <row r="18" spans="2:2">
      <c r="B18" s="458"/>
    </row>
    <row r="19" spans="2:2">
      <c r="B19" s="458"/>
    </row>
    <row r="20" spans="2:2">
      <c r="B20" s="458"/>
    </row>
    <row r="21" spans="2:2">
      <c r="B21" s="458"/>
    </row>
    <row r="22" spans="2:2" ht="14" thickBot="1">
      <c r="B22" s="459"/>
    </row>
    <row r="23" spans="2:2" ht="14" thickTop="1"/>
    <row r="24" spans="2:2" ht="16">
      <c r="B24" s="15" t="s">
        <v>79</v>
      </c>
    </row>
    <row r="25" spans="2:2" ht="16">
      <c r="B25" s="15" t="s">
        <v>80</v>
      </c>
    </row>
    <row r="28" spans="2:2" ht="14" thickBot="1"/>
    <row r="29" spans="2:2" ht="14" thickTop="1">
      <c r="B29" s="457"/>
    </row>
    <row r="30" spans="2:2">
      <c r="B30" s="458"/>
    </row>
    <row r="31" spans="2:2">
      <c r="B31" s="458"/>
    </row>
    <row r="32" spans="2:2">
      <c r="B32" s="458"/>
    </row>
    <row r="33" spans="2:2">
      <c r="B33" s="458"/>
    </row>
    <row r="34" spans="2:2">
      <c r="B34" s="458"/>
    </row>
    <row r="35" spans="2:2">
      <c r="B35" s="458"/>
    </row>
    <row r="36" spans="2:2">
      <c r="B36" s="458"/>
    </row>
    <row r="37" spans="2:2">
      <c r="B37" s="458"/>
    </row>
    <row r="38" spans="2:2">
      <c r="B38" s="458"/>
    </row>
    <row r="39" spans="2:2">
      <c r="B39" s="458"/>
    </row>
    <row r="40" spans="2:2">
      <c r="B40" s="458"/>
    </row>
    <row r="41" spans="2:2">
      <c r="B41" s="458"/>
    </row>
    <row r="42" spans="2:2">
      <c r="B42" s="458"/>
    </row>
    <row r="43" spans="2:2">
      <c r="B43" s="458"/>
    </row>
    <row r="44" spans="2:2">
      <c r="B44" s="458"/>
    </row>
    <row r="45" spans="2:2">
      <c r="B45" s="458"/>
    </row>
    <row r="46" spans="2:2">
      <c r="B46" s="458"/>
    </row>
    <row r="47" spans="2:2" ht="14" thickBot="1">
      <c r="B47" s="459"/>
    </row>
    <row r="48" spans="2:2" ht="14" thickTop="1"/>
    <row r="49" spans="2:2" ht="16">
      <c r="B49" s="15" t="s">
        <v>79</v>
      </c>
    </row>
    <row r="50" spans="2:2" ht="16">
      <c r="B50" s="15" t="s">
        <v>80</v>
      </c>
    </row>
  </sheetData>
  <mergeCells count="2">
    <mergeCell ref="B4:B22"/>
    <mergeCell ref="B29:B47"/>
  </mergeCells>
  <pageMargins left="0.59055118110236204" right="0.59055118110236204" top="0.59055118110236204" bottom="0.59055118110236204" header="0.31496062992126" footer="0.31496062992126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2DE94-A62F-46E0-8288-5D8A333CD226}">
  <sheetPr>
    <tabColor rgb="FF92D050"/>
  </sheetPr>
  <dimension ref="A1:X115"/>
  <sheetViews>
    <sheetView showGridLines="0" tabSelected="1" zoomScale="85" zoomScaleNormal="85" zoomScaleSheetLayoutView="106" workbookViewId="0">
      <pane xSplit="9" ySplit="8" topLeftCell="M9" activePane="bottomRight" state="frozen"/>
      <selection pane="topRight" activeCell="J1" sqref="J1"/>
      <selection pane="bottomLeft" activeCell="A9" sqref="A9"/>
      <selection pane="bottomRight" activeCell="X57" sqref="X57"/>
    </sheetView>
  </sheetViews>
  <sheetFormatPr baseColWidth="10" defaultColWidth="9.1640625" defaultRowHeight="12"/>
  <cols>
    <col min="1" max="1" width="1.5" style="86" customWidth="1"/>
    <col min="2" max="2" width="2.33203125" style="86" customWidth="1"/>
    <col min="3" max="3" width="10.33203125" style="86" customWidth="1"/>
    <col min="4" max="4" width="1.33203125" style="86" customWidth="1"/>
    <col min="5" max="5" width="2.6640625" style="86" customWidth="1"/>
    <col min="6" max="6" width="3.1640625" style="86" customWidth="1"/>
    <col min="7" max="7" width="23.1640625" style="86" customWidth="1"/>
    <col min="8" max="8" width="14.6640625" style="86" customWidth="1"/>
    <col min="9" max="9" width="13.6640625" style="86" customWidth="1"/>
    <col min="10" max="11" width="14.5" style="86" bestFit="1" customWidth="1"/>
    <col min="12" max="12" width="17.5" style="86" bestFit="1" customWidth="1"/>
    <col min="13" max="17" width="14.5" style="86" bestFit="1" customWidth="1"/>
    <col min="18" max="18" width="14.1640625" style="86" customWidth="1"/>
    <col min="19" max="19" width="14.5" style="86" bestFit="1" customWidth="1"/>
    <col min="20" max="21" width="14.1640625" style="86" bestFit="1" customWidth="1"/>
    <col min="22" max="22" width="14.6640625" style="86" customWidth="1"/>
    <col min="23" max="23" width="3.6640625" style="86" customWidth="1"/>
    <col min="24" max="24" width="25.33203125" style="86" customWidth="1"/>
    <col min="25" max="16384" width="9.1640625" style="86"/>
  </cols>
  <sheetData>
    <row r="1" spans="1:24" ht="20.25" customHeight="1">
      <c r="A1" s="480" t="s">
        <v>82</v>
      </c>
      <c r="B1" s="480"/>
      <c r="C1" s="480"/>
      <c r="D1" s="480"/>
      <c r="E1" s="480"/>
      <c r="F1" s="480"/>
      <c r="G1" s="480"/>
      <c r="H1" s="480"/>
      <c r="I1" s="480"/>
      <c r="J1" s="480"/>
      <c r="K1" s="480"/>
      <c r="L1" s="480"/>
      <c r="M1" s="480"/>
      <c r="N1" s="480"/>
      <c r="O1" s="480"/>
      <c r="P1" s="480"/>
      <c r="Q1" s="480"/>
      <c r="R1" s="480"/>
      <c r="S1" s="480"/>
      <c r="T1" s="480"/>
      <c r="U1" s="480"/>
      <c r="V1" s="480"/>
      <c r="W1" s="85"/>
      <c r="X1" s="475" t="s">
        <v>130</v>
      </c>
    </row>
    <row r="2" spans="1:24" ht="12" customHeight="1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8"/>
      <c r="U2" s="87"/>
      <c r="V2" s="87"/>
      <c r="W2" s="85"/>
      <c r="X2" s="475"/>
    </row>
    <row r="3" spans="1:24" ht="12.75" customHeight="1">
      <c r="B3" s="89" t="s">
        <v>6</v>
      </c>
      <c r="C3" s="89"/>
      <c r="D3" s="29"/>
      <c r="E3" s="90"/>
      <c r="F3" s="29" t="str">
        <f>RFK!C4</f>
        <v>: DINAS PENDIDIKAN KOTA BANJARMASIN</v>
      </c>
      <c r="G3" s="87"/>
      <c r="H3" s="87"/>
      <c r="I3" s="87"/>
      <c r="J3" s="301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5"/>
      <c r="X3" s="475"/>
    </row>
    <row r="4" spans="1:24" ht="12.75" customHeight="1">
      <c r="B4" s="29" t="s">
        <v>83</v>
      </c>
      <c r="C4" s="89"/>
      <c r="D4" s="29"/>
      <c r="E4" s="90"/>
      <c r="F4" s="29" t="str">
        <f>": "&amp;INPUT!H2</f>
        <v>: PROGRAM PENUNJANG URUSAN PEMERINTAHAN DAERAH KABUPATEN / KOTA</v>
      </c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5"/>
      <c r="X4" s="475"/>
    </row>
    <row r="5" spans="1:24" ht="12.75" customHeight="1">
      <c r="B5" s="29" t="s">
        <v>84</v>
      </c>
      <c r="C5" s="89"/>
      <c r="D5" s="29"/>
      <c r="E5" s="90"/>
      <c r="F5" s="29" t="str">
        <f>RFK!C3</f>
        <v>: PENYEDIA JASA PENUNJANG URUSAN PEMERINTAH DAERAH ( PENYEDIA JASA PELAYANAN UMUM KANTOR )</v>
      </c>
      <c r="G5" s="87"/>
      <c r="H5" s="87"/>
      <c r="I5" s="87"/>
      <c r="J5" s="87"/>
      <c r="K5" s="87"/>
      <c r="L5" s="87"/>
      <c r="M5" s="87"/>
      <c r="N5" s="281"/>
      <c r="O5" s="87"/>
      <c r="P5" s="87"/>
      <c r="Q5" s="87"/>
      <c r="R5" s="87"/>
      <c r="S5" s="87"/>
      <c r="T5" s="87"/>
      <c r="U5" s="87"/>
      <c r="V5" s="87"/>
      <c r="W5" s="85"/>
      <c r="X5" s="475"/>
    </row>
    <row r="6" spans="1:24" ht="12.75" customHeight="1">
      <c r="B6" s="29" t="s">
        <v>85</v>
      </c>
      <c r="C6" s="89"/>
      <c r="D6" s="29"/>
      <c r="E6" s="90"/>
      <c r="F6" s="482" t="str">
        <f>": "&amp;INPUT!H15&amp;" "&amp;INPUT!H17</f>
        <v>: Agustus 2022</v>
      </c>
      <c r="G6" s="483"/>
      <c r="H6" s="483"/>
      <c r="I6" s="87"/>
      <c r="J6" s="87"/>
      <c r="K6" s="87"/>
      <c r="L6" s="87"/>
      <c r="M6" s="87"/>
      <c r="N6" s="281"/>
      <c r="O6" s="87"/>
      <c r="P6" s="87"/>
      <c r="Q6" s="87"/>
      <c r="R6" s="87"/>
      <c r="S6" s="87"/>
      <c r="T6" s="87"/>
      <c r="U6" s="87"/>
      <c r="V6" s="87"/>
      <c r="W6" s="85"/>
      <c r="X6" s="475"/>
    </row>
    <row r="7" spans="1:24" ht="5.25" customHeight="1" thickBot="1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5"/>
      <c r="X7" s="475"/>
    </row>
    <row r="8" spans="1:24" s="139" customFormat="1" ht="22" customHeight="1" thickTop="1" thickBot="1">
      <c r="A8" s="481" t="s">
        <v>18</v>
      </c>
      <c r="B8" s="481"/>
      <c r="C8" s="481"/>
      <c r="D8" s="481"/>
      <c r="E8" s="481"/>
      <c r="F8" s="481"/>
      <c r="G8" s="481"/>
      <c r="H8" s="136" t="s">
        <v>86</v>
      </c>
      <c r="I8" s="136" t="s">
        <v>87</v>
      </c>
      <c r="J8" s="136" t="s">
        <v>88</v>
      </c>
      <c r="K8" s="136" t="s">
        <v>89</v>
      </c>
      <c r="L8" s="136" t="s">
        <v>90</v>
      </c>
      <c r="M8" s="136" t="s">
        <v>91</v>
      </c>
      <c r="N8" s="136" t="s">
        <v>92</v>
      </c>
      <c r="O8" s="136" t="s">
        <v>93</v>
      </c>
      <c r="P8" s="136" t="s">
        <v>94</v>
      </c>
      <c r="Q8" s="136" t="s">
        <v>95</v>
      </c>
      <c r="R8" s="136" t="s">
        <v>96</v>
      </c>
      <c r="S8" s="136" t="s">
        <v>97</v>
      </c>
      <c r="T8" s="136" t="s">
        <v>98</v>
      </c>
      <c r="U8" s="136" t="s">
        <v>99</v>
      </c>
      <c r="V8" s="137" t="s">
        <v>3</v>
      </c>
      <c r="W8" s="138"/>
      <c r="X8" s="475"/>
    </row>
    <row r="9" spans="1:24" ht="10.5" customHeight="1" thickTop="1">
      <c r="A9" s="477"/>
      <c r="B9" s="478"/>
      <c r="C9" s="478"/>
      <c r="D9" s="478"/>
      <c r="E9" s="478"/>
      <c r="F9" s="478"/>
      <c r="G9" s="479"/>
      <c r="H9" s="91"/>
      <c r="I9" s="91"/>
      <c r="J9" s="264"/>
      <c r="K9" s="264"/>
      <c r="L9" s="264"/>
      <c r="M9" s="264"/>
      <c r="N9" s="264"/>
      <c r="O9" s="264"/>
      <c r="P9" s="264"/>
      <c r="Q9" s="264"/>
      <c r="R9" s="264"/>
      <c r="S9" s="264"/>
      <c r="T9" s="264"/>
      <c r="U9" s="264"/>
      <c r="V9" s="92"/>
      <c r="W9" s="93"/>
      <c r="X9" s="476"/>
    </row>
    <row r="10" spans="1:24" ht="3" customHeight="1">
      <c r="A10" s="472"/>
      <c r="B10" s="473"/>
      <c r="C10" s="473"/>
      <c r="D10" s="473"/>
      <c r="E10" s="473"/>
      <c r="F10" s="473"/>
      <c r="G10" s="474"/>
      <c r="H10" s="100"/>
      <c r="I10" s="100"/>
      <c r="J10" s="267"/>
      <c r="K10" s="267"/>
      <c r="L10" s="267"/>
      <c r="M10" s="267"/>
      <c r="N10" s="267"/>
      <c r="O10" s="267"/>
      <c r="P10" s="267"/>
      <c r="Q10" s="267"/>
      <c r="R10" s="267"/>
      <c r="S10" s="267"/>
      <c r="T10" s="267"/>
      <c r="U10" s="267"/>
      <c r="V10" s="96"/>
      <c r="W10" s="97"/>
      <c r="X10" s="95"/>
    </row>
    <row r="11" spans="1:24" ht="27" customHeight="1">
      <c r="A11" s="484" t="str">
        <f>RFK!B13</f>
        <v>Belanja Alat / Bahan Untuk Kegiatan Kantor - Alat / Bahan Untuk Kegiatan Kantor Lainnya</v>
      </c>
      <c r="B11" s="485"/>
      <c r="C11" s="485"/>
      <c r="D11" s="485"/>
      <c r="E11" s="485"/>
      <c r="F11" s="485"/>
      <c r="G11" s="486"/>
      <c r="H11" s="94">
        <f>RFK!D13</f>
        <v>12813000</v>
      </c>
      <c r="I11" s="94" t="s">
        <v>100</v>
      </c>
      <c r="J11" s="266">
        <v>0</v>
      </c>
      <c r="K11" s="266">
        <v>0</v>
      </c>
      <c r="L11" s="266">
        <v>0</v>
      </c>
      <c r="M11" s="266">
        <v>100000</v>
      </c>
      <c r="N11" s="266">
        <v>100000</v>
      </c>
      <c r="O11" s="266">
        <v>100000</v>
      </c>
      <c r="P11" s="266">
        <v>11560000</v>
      </c>
      <c r="Q11" s="266">
        <v>160000</v>
      </c>
      <c r="R11" s="266">
        <v>200000</v>
      </c>
      <c r="S11" s="266">
        <v>200000</v>
      </c>
      <c r="T11" s="266">
        <v>200000</v>
      </c>
      <c r="U11" s="266">
        <v>193000</v>
      </c>
      <c r="V11" s="312">
        <f>SUM(J11:U11)</f>
        <v>12813000</v>
      </c>
      <c r="W11" s="97"/>
      <c r="X11" s="336">
        <f>SUM(J11:K11)</f>
        <v>0</v>
      </c>
    </row>
    <row r="12" spans="1:24" ht="17" customHeight="1">
      <c r="A12" s="460"/>
      <c r="B12" s="461"/>
      <c r="C12" s="461"/>
      <c r="D12" s="461"/>
      <c r="E12" s="461"/>
      <c r="F12" s="461"/>
      <c r="G12" s="462"/>
      <c r="H12" s="98"/>
      <c r="I12" s="94" t="s">
        <v>101</v>
      </c>
      <c r="J12" s="265">
        <v>0</v>
      </c>
      <c r="K12" s="265">
        <v>0</v>
      </c>
      <c r="L12" s="265">
        <v>0</v>
      </c>
      <c r="M12" s="265">
        <v>0</v>
      </c>
      <c r="N12" s="265">
        <v>0</v>
      </c>
      <c r="O12" s="265">
        <v>0</v>
      </c>
      <c r="P12" s="265">
        <v>0</v>
      </c>
      <c r="Q12" s="265">
        <v>0</v>
      </c>
      <c r="R12" s="265">
        <v>0</v>
      </c>
      <c r="S12" s="265">
        <v>0</v>
      </c>
      <c r="T12" s="265">
        <v>0</v>
      </c>
      <c r="U12" s="265">
        <v>0</v>
      </c>
      <c r="V12" s="99">
        <f>SUM(J12:U12)</f>
        <v>0</v>
      </c>
      <c r="W12" s="97"/>
      <c r="X12" s="336">
        <f>SUM(J12:K12)</f>
        <v>0</v>
      </c>
    </row>
    <row r="13" spans="1:24" ht="17" customHeight="1">
      <c r="A13" s="460"/>
      <c r="B13" s="461"/>
      <c r="C13" s="461"/>
      <c r="D13" s="461"/>
      <c r="E13" s="461"/>
      <c r="F13" s="461"/>
      <c r="G13" s="462"/>
      <c r="H13" s="100"/>
      <c r="I13" s="101" t="s">
        <v>102</v>
      </c>
      <c r="J13" s="102">
        <f>J11/$H$11*100%</f>
        <v>0</v>
      </c>
      <c r="K13" s="102">
        <f t="shared" ref="K13:U13" si="0">K11/$H$11*100%</f>
        <v>0</v>
      </c>
      <c r="L13" s="102">
        <f t="shared" si="0"/>
        <v>0</v>
      </c>
      <c r="M13" s="102">
        <f t="shared" si="0"/>
        <v>7.8045734800593148E-3</v>
      </c>
      <c r="N13" s="102">
        <f t="shared" si="0"/>
        <v>7.8045734800593148E-3</v>
      </c>
      <c r="O13" s="102">
        <f t="shared" si="0"/>
        <v>7.8045734800593148E-3</v>
      </c>
      <c r="P13" s="102">
        <f t="shared" si="0"/>
        <v>0.90220869429485684</v>
      </c>
      <c r="Q13" s="102">
        <f t="shared" si="0"/>
        <v>1.2487317568094904E-2</v>
      </c>
      <c r="R13" s="102">
        <f t="shared" si="0"/>
        <v>1.560914696011863E-2</v>
      </c>
      <c r="S13" s="102">
        <f t="shared" si="0"/>
        <v>1.560914696011863E-2</v>
      </c>
      <c r="T13" s="102">
        <f t="shared" si="0"/>
        <v>1.560914696011863E-2</v>
      </c>
      <c r="U13" s="102">
        <f t="shared" si="0"/>
        <v>1.5062826816514477E-2</v>
      </c>
      <c r="V13" s="112">
        <f>SUM(J13:U13)</f>
        <v>1</v>
      </c>
      <c r="W13" s="97"/>
      <c r="X13" s="335">
        <f>SUM(J13:K13)</f>
        <v>0</v>
      </c>
    </row>
    <row r="14" spans="1:24" ht="17" customHeight="1">
      <c r="A14" s="460"/>
      <c r="B14" s="461"/>
      <c r="C14" s="461"/>
      <c r="D14" s="461"/>
      <c r="E14" s="461"/>
      <c r="F14" s="461"/>
      <c r="G14" s="462"/>
      <c r="H14" s="100"/>
      <c r="I14" s="94" t="s">
        <v>103</v>
      </c>
      <c r="J14" s="104">
        <f t="shared" ref="J14:U14" si="1">(J12/$H$17)*100%</f>
        <v>0</v>
      </c>
      <c r="K14" s="104">
        <f t="shared" si="1"/>
        <v>0</v>
      </c>
      <c r="L14" s="104">
        <f t="shared" si="1"/>
        <v>0</v>
      </c>
      <c r="M14" s="104">
        <f>(M12/$H$17)*100%</f>
        <v>0</v>
      </c>
      <c r="N14" s="104">
        <f t="shared" si="1"/>
        <v>0</v>
      </c>
      <c r="O14" s="104">
        <f t="shared" si="1"/>
        <v>0</v>
      </c>
      <c r="P14" s="104">
        <f t="shared" si="1"/>
        <v>0</v>
      </c>
      <c r="Q14" s="104">
        <f t="shared" si="1"/>
        <v>0</v>
      </c>
      <c r="R14" s="104">
        <f t="shared" si="1"/>
        <v>0</v>
      </c>
      <c r="S14" s="104">
        <f t="shared" si="1"/>
        <v>0</v>
      </c>
      <c r="T14" s="104">
        <f t="shared" si="1"/>
        <v>0</v>
      </c>
      <c r="U14" s="104">
        <f t="shared" si="1"/>
        <v>0</v>
      </c>
      <c r="V14" s="113">
        <f>SUM(J14:U14)</f>
        <v>0</v>
      </c>
      <c r="W14" s="97"/>
      <c r="X14" s="335">
        <f>SUM(J14:K14)</f>
        <v>0</v>
      </c>
    </row>
    <row r="15" spans="1:24" ht="17" customHeight="1">
      <c r="A15" s="463"/>
      <c r="B15" s="464"/>
      <c r="C15" s="464"/>
      <c r="D15" s="464"/>
      <c r="E15" s="464"/>
      <c r="F15" s="464"/>
      <c r="G15" s="465"/>
      <c r="H15" s="106"/>
      <c r="I15" s="107"/>
      <c r="J15" s="108">
        <f>J13*RFK!$E$13</f>
        <v>0</v>
      </c>
      <c r="K15" s="108">
        <f>K13*RFK!$E$13</f>
        <v>0</v>
      </c>
      <c r="L15" s="108">
        <f>L13*RFK!$E$13</f>
        <v>0</v>
      </c>
      <c r="M15" s="108">
        <f>M13*RFK!$E$13</f>
        <v>9.6926916600862979E-3</v>
      </c>
      <c r="N15" s="108">
        <f>N13*RFK!$E$13</f>
        <v>9.6926916600862979E-3</v>
      </c>
      <c r="O15" s="108">
        <f>O13*RFK!$E$13</f>
        <v>9.6926916600862979E-3</v>
      </c>
      <c r="P15" s="108">
        <f>P13*RFK!$E$13</f>
        <v>1.1204751559059762</v>
      </c>
      <c r="Q15" s="108">
        <f>Q13*RFK!$E$13</f>
        <v>1.5508306656138077E-2</v>
      </c>
      <c r="R15" s="108">
        <f>R13*RFK!$E$13</f>
        <v>1.9385383320172596E-2</v>
      </c>
      <c r="S15" s="108">
        <f>S13*RFK!$E$13</f>
        <v>1.9385383320172596E-2</v>
      </c>
      <c r="T15" s="108">
        <f>T13*RFK!$E$13</f>
        <v>1.9385383320172596E-2</v>
      </c>
      <c r="U15" s="108">
        <f>U13*RFK!$E$13</f>
        <v>1.8706894903966556E-2</v>
      </c>
      <c r="V15" s="109">
        <f>SUM(J15:U15)</f>
        <v>1.2419245824068579</v>
      </c>
      <c r="W15" s="97"/>
      <c r="X15" s="337"/>
    </row>
    <row r="16" spans="1:24" ht="3" customHeight="1">
      <c r="A16" s="303"/>
      <c r="B16" s="304"/>
      <c r="C16" s="304"/>
      <c r="D16" s="304"/>
      <c r="E16" s="304"/>
      <c r="F16" s="304"/>
      <c r="G16" s="305"/>
      <c r="H16" s="100"/>
      <c r="I16" s="100"/>
      <c r="J16" s="267"/>
      <c r="K16" s="267"/>
      <c r="L16" s="267"/>
      <c r="M16" s="267"/>
      <c r="N16" s="267"/>
      <c r="O16" s="267"/>
      <c r="P16" s="267"/>
      <c r="Q16" s="267"/>
      <c r="R16" s="267"/>
      <c r="S16" s="267"/>
      <c r="T16" s="267"/>
      <c r="U16" s="267"/>
      <c r="V16" s="96"/>
      <c r="W16" s="97"/>
      <c r="X16" s="335"/>
    </row>
    <row r="17" spans="1:24" ht="17" customHeight="1">
      <c r="A17" s="466" t="str">
        <f>RFK!B14</f>
        <v>Belanja Jasa Tenaga Pelayanan Umum</v>
      </c>
      <c r="B17" s="467"/>
      <c r="C17" s="467"/>
      <c r="D17" s="467"/>
      <c r="E17" s="467"/>
      <c r="F17" s="467"/>
      <c r="G17" s="468"/>
      <c r="H17" s="94">
        <f>RFK!D14</f>
        <v>388800000</v>
      </c>
      <c r="I17" s="94" t="s">
        <v>100</v>
      </c>
      <c r="J17" s="266">
        <v>0</v>
      </c>
      <c r="K17" s="266">
        <v>32400000</v>
      </c>
      <c r="L17" s="266">
        <v>32400000</v>
      </c>
      <c r="M17" s="266">
        <v>32400000</v>
      </c>
      <c r="N17" s="266">
        <v>32400000</v>
      </c>
      <c r="O17" s="266">
        <v>32400000</v>
      </c>
      <c r="P17" s="266">
        <v>32400000</v>
      </c>
      <c r="Q17" s="266">
        <v>32400000</v>
      </c>
      <c r="R17" s="266">
        <v>32400000</v>
      </c>
      <c r="S17" s="266">
        <v>32400000</v>
      </c>
      <c r="T17" s="266">
        <v>32400000</v>
      </c>
      <c r="U17" s="266">
        <v>64800000</v>
      </c>
      <c r="V17" s="313">
        <f>SUM(J17:U17)</f>
        <v>388800000</v>
      </c>
      <c r="W17" s="97"/>
      <c r="X17" s="336">
        <f>SUM(J17:K17)</f>
        <v>32400000</v>
      </c>
    </row>
    <row r="18" spans="1:24" ht="17" customHeight="1">
      <c r="A18" s="460"/>
      <c r="B18" s="461"/>
      <c r="C18" s="461"/>
      <c r="D18" s="461"/>
      <c r="E18" s="461"/>
      <c r="F18" s="461"/>
      <c r="G18" s="462"/>
      <c r="H18" s="98"/>
      <c r="I18" s="94" t="s">
        <v>101</v>
      </c>
      <c r="J18" s="265">
        <v>0</v>
      </c>
      <c r="K18" s="265">
        <v>32400000</v>
      </c>
      <c r="L18" s="265">
        <v>32400000</v>
      </c>
      <c r="M18" s="265">
        <v>32400000</v>
      </c>
      <c r="N18" s="265">
        <v>32400000</v>
      </c>
      <c r="O18" s="265">
        <v>32400000</v>
      </c>
      <c r="P18" s="265">
        <v>32400000</v>
      </c>
      <c r="Q18" s="265">
        <v>32400000</v>
      </c>
      <c r="R18" s="265">
        <v>0</v>
      </c>
      <c r="S18" s="265">
        <v>0</v>
      </c>
      <c r="T18" s="265">
        <v>0</v>
      </c>
      <c r="U18" s="265">
        <v>0</v>
      </c>
      <c r="V18" s="99">
        <f>SUM(J18:U18)</f>
        <v>226800000</v>
      </c>
      <c r="W18" s="97"/>
      <c r="X18" s="336">
        <f>SUM(J18:K18)</f>
        <v>32400000</v>
      </c>
    </row>
    <row r="19" spans="1:24" ht="17" customHeight="1">
      <c r="A19" s="460"/>
      <c r="B19" s="461"/>
      <c r="C19" s="461"/>
      <c r="D19" s="461"/>
      <c r="E19" s="461"/>
      <c r="F19" s="461"/>
      <c r="G19" s="462"/>
      <c r="H19" s="100"/>
      <c r="I19" s="101" t="s">
        <v>102</v>
      </c>
      <c r="J19" s="102">
        <f>J17/$H$17*100%</f>
        <v>0</v>
      </c>
      <c r="K19" s="115">
        <f t="shared" ref="K19:U19" si="2">K17/$H$17*100%</f>
        <v>8.3333333333333329E-2</v>
      </c>
      <c r="L19" s="115">
        <f t="shared" si="2"/>
        <v>8.3333333333333329E-2</v>
      </c>
      <c r="M19" s="115">
        <f t="shared" si="2"/>
        <v>8.3333333333333329E-2</v>
      </c>
      <c r="N19" s="115">
        <f t="shared" si="2"/>
        <v>8.3333333333333329E-2</v>
      </c>
      <c r="O19" s="115">
        <f t="shared" si="2"/>
        <v>8.3333333333333329E-2</v>
      </c>
      <c r="P19" s="115">
        <f t="shared" si="2"/>
        <v>8.3333333333333329E-2</v>
      </c>
      <c r="Q19" s="115">
        <f t="shared" si="2"/>
        <v>8.3333333333333329E-2</v>
      </c>
      <c r="R19" s="115">
        <f t="shared" si="2"/>
        <v>8.3333333333333329E-2</v>
      </c>
      <c r="S19" s="115">
        <f t="shared" si="2"/>
        <v>8.3333333333333329E-2</v>
      </c>
      <c r="T19" s="115">
        <f t="shared" si="2"/>
        <v>8.3333333333333329E-2</v>
      </c>
      <c r="U19" s="115">
        <f t="shared" si="2"/>
        <v>0.16666666666666666</v>
      </c>
      <c r="V19" s="112">
        <f>SUM(J19:U19)</f>
        <v>1</v>
      </c>
      <c r="W19" s="97"/>
      <c r="X19" s="335">
        <f>SUM(J19:K19)</f>
        <v>8.3333333333333329E-2</v>
      </c>
    </row>
    <row r="20" spans="1:24" ht="17" customHeight="1">
      <c r="A20" s="460"/>
      <c r="B20" s="461"/>
      <c r="C20" s="461"/>
      <c r="D20" s="461"/>
      <c r="E20" s="461"/>
      <c r="F20" s="461"/>
      <c r="G20" s="462"/>
      <c r="H20" s="100"/>
      <c r="I20" s="94" t="s">
        <v>103</v>
      </c>
      <c r="J20" s="104">
        <f>(J18/$H$17)*100%</f>
        <v>0</v>
      </c>
      <c r="K20" s="104">
        <f t="shared" ref="K20:U20" si="3">(K18/$H$17)*100%</f>
        <v>8.3333333333333329E-2</v>
      </c>
      <c r="L20" s="104">
        <f t="shared" si="3"/>
        <v>8.3333333333333329E-2</v>
      </c>
      <c r="M20" s="104">
        <f t="shared" si="3"/>
        <v>8.3333333333333329E-2</v>
      </c>
      <c r="N20" s="104">
        <f t="shared" si="3"/>
        <v>8.3333333333333329E-2</v>
      </c>
      <c r="O20" s="104">
        <f t="shared" si="3"/>
        <v>8.3333333333333329E-2</v>
      </c>
      <c r="P20" s="104">
        <f t="shared" si="3"/>
        <v>8.3333333333333329E-2</v>
      </c>
      <c r="Q20" s="104">
        <f t="shared" si="3"/>
        <v>8.3333333333333329E-2</v>
      </c>
      <c r="R20" s="104">
        <f t="shared" si="3"/>
        <v>0</v>
      </c>
      <c r="S20" s="104">
        <f t="shared" si="3"/>
        <v>0</v>
      </c>
      <c r="T20" s="104">
        <f t="shared" si="3"/>
        <v>0</v>
      </c>
      <c r="U20" s="104">
        <f t="shared" si="3"/>
        <v>0</v>
      </c>
      <c r="V20" s="113">
        <f>SUM(J20:U20)</f>
        <v>0.58333333333333326</v>
      </c>
      <c r="W20" s="97"/>
      <c r="X20" s="335">
        <f>SUM(J20:K20)</f>
        <v>8.3333333333333329E-2</v>
      </c>
    </row>
    <row r="21" spans="1:24" s="111" customFormat="1" ht="17" customHeight="1">
      <c r="A21" s="463"/>
      <c r="B21" s="464"/>
      <c r="C21" s="464"/>
      <c r="D21" s="464"/>
      <c r="E21" s="464"/>
      <c r="F21" s="464"/>
      <c r="G21" s="465"/>
      <c r="H21" s="106"/>
      <c r="I21" s="107"/>
      <c r="J21" s="108">
        <f>J19*RFK!$E$14</f>
        <v>0</v>
      </c>
      <c r="K21" s="108">
        <f>K19*RFK!$E$14</f>
        <v>3.1404320978679601</v>
      </c>
      <c r="L21" s="108">
        <f>L19*RFK!$E$14</f>
        <v>3.1404320978679601</v>
      </c>
      <c r="M21" s="108">
        <f>M19*RFK!$E$14</f>
        <v>3.1404320978679601</v>
      </c>
      <c r="N21" s="108">
        <f>N19*RFK!$E$14</f>
        <v>3.1404320978679601</v>
      </c>
      <c r="O21" s="108">
        <f>O19*RFK!$E$14</f>
        <v>3.1404320978679601</v>
      </c>
      <c r="P21" s="108">
        <f>P19*RFK!$E$14</f>
        <v>3.1404320978679601</v>
      </c>
      <c r="Q21" s="108">
        <f>Q19*RFK!$E$14</f>
        <v>3.1404320978679601</v>
      </c>
      <c r="R21" s="108">
        <f>R19*RFK!$E$14</f>
        <v>3.1404320978679601</v>
      </c>
      <c r="S21" s="108">
        <f>S19*RFK!$E$14</f>
        <v>3.1404320978679601</v>
      </c>
      <c r="T21" s="108">
        <f>T19*RFK!$E$14</f>
        <v>3.1404320978679601</v>
      </c>
      <c r="U21" s="108">
        <f>U19*RFK!$E$14</f>
        <v>6.2808641957359201</v>
      </c>
      <c r="V21" s="109">
        <f>SUM(J21:U21)</f>
        <v>37.68518517441553</v>
      </c>
      <c r="W21" s="110"/>
      <c r="X21" s="337"/>
    </row>
    <row r="22" spans="1:24" ht="3" customHeight="1">
      <c r="A22" s="472"/>
      <c r="B22" s="473"/>
      <c r="C22" s="473"/>
      <c r="D22" s="473"/>
      <c r="E22" s="473"/>
      <c r="F22" s="473"/>
      <c r="G22" s="474"/>
      <c r="H22" s="100"/>
      <c r="I22" s="100"/>
      <c r="J22" s="267"/>
      <c r="K22" s="267"/>
      <c r="L22" s="267"/>
      <c r="M22" s="267"/>
      <c r="N22" s="267"/>
      <c r="O22" s="267"/>
      <c r="P22" s="267"/>
      <c r="Q22" s="267"/>
      <c r="R22" s="267"/>
      <c r="S22" s="267"/>
      <c r="T22" s="267"/>
      <c r="U22" s="267"/>
      <c r="V22" s="96"/>
      <c r="W22" s="97"/>
      <c r="X22" s="335"/>
    </row>
    <row r="23" spans="1:24" ht="17" customHeight="1">
      <c r="A23" s="469" t="str">
        <f>RFK!B15</f>
        <v>Belanja Jasa Tenaga Kebersihan</v>
      </c>
      <c r="B23" s="470"/>
      <c r="C23" s="470"/>
      <c r="D23" s="470"/>
      <c r="E23" s="470"/>
      <c r="F23" s="470"/>
      <c r="G23" s="471"/>
      <c r="H23" s="94">
        <f>RFK!D15</f>
        <v>259200000</v>
      </c>
      <c r="I23" s="94" t="s">
        <v>100</v>
      </c>
      <c r="J23" s="266">
        <v>0</v>
      </c>
      <c r="K23" s="266">
        <v>21600000</v>
      </c>
      <c r="L23" s="266">
        <v>21600000</v>
      </c>
      <c r="M23" s="266">
        <v>21600000</v>
      </c>
      <c r="N23" s="266">
        <v>21600000</v>
      </c>
      <c r="O23" s="266">
        <v>21600000</v>
      </c>
      <c r="P23" s="266">
        <v>21600000</v>
      </c>
      <c r="Q23" s="266">
        <v>21600000</v>
      </c>
      <c r="R23" s="266">
        <v>21600000</v>
      </c>
      <c r="S23" s="266">
        <v>21600000</v>
      </c>
      <c r="T23" s="266">
        <v>21600000</v>
      </c>
      <c r="U23" s="266">
        <v>43200000</v>
      </c>
      <c r="V23" s="313">
        <f>SUM(J23:U23)</f>
        <v>259200000</v>
      </c>
      <c r="W23" s="97"/>
      <c r="X23" s="336">
        <f>SUM(J23:K23)</f>
        <v>21600000</v>
      </c>
    </row>
    <row r="24" spans="1:24" ht="17" customHeight="1">
      <c r="A24" s="460"/>
      <c r="B24" s="461"/>
      <c r="C24" s="461"/>
      <c r="D24" s="461"/>
      <c r="E24" s="461"/>
      <c r="F24" s="461"/>
      <c r="G24" s="462"/>
      <c r="H24" s="98"/>
      <c r="I24" s="94" t="s">
        <v>101</v>
      </c>
      <c r="J24" s="265">
        <v>0</v>
      </c>
      <c r="K24" s="265">
        <v>21600000</v>
      </c>
      <c r="L24" s="265">
        <v>21600000</v>
      </c>
      <c r="M24" s="265">
        <v>21600000</v>
      </c>
      <c r="N24" s="265">
        <v>21600000</v>
      </c>
      <c r="O24" s="265">
        <v>21600000</v>
      </c>
      <c r="P24" s="265">
        <v>21600000</v>
      </c>
      <c r="Q24" s="265">
        <v>21600000</v>
      </c>
      <c r="R24" s="265">
        <v>0</v>
      </c>
      <c r="S24" s="265">
        <v>0</v>
      </c>
      <c r="T24" s="265">
        <v>0</v>
      </c>
      <c r="U24" s="265">
        <v>0</v>
      </c>
      <c r="V24" s="99">
        <f>SUM(J24:U24)</f>
        <v>151200000</v>
      </c>
      <c r="W24" s="97"/>
      <c r="X24" s="336">
        <f>SUM(J24:K24)</f>
        <v>21600000</v>
      </c>
    </row>
    <row r="25" spans="1:24" ht="17" customHeight="1">
      <c r="A25" s="460"/>
      <c r="B25" s="461"/>
      <c r="C25" s="461"/>
      <c r="D25" s="461"/>
      <c r="E25" s="461"/>
      <c r="F25" s="461"/>
      <c r="G25" s="462"/>
      <c r="H25" s="100"/>
      <c r="I25" s="101" t="s">
        <v>102</v>
      </c>
      <c r="J25" s="115">
        <f>J23/$H$23*100%</f>
        <v>0</v>
      </c>
      <c r="K25" s="115">
        <f t="shared" ref="K25:U25" si="4">K23/$H$23*100%</f>
        <v>8.3333333333333329E-2</v>
      </c>
      <c r="L25" s="115">
        <f t="shared" si="4"/>
        <v>8.3333333333333329E-2</v>
      </c>
      <c r="M25" s="115">
        <f t="shared" si="4"/>
        <v>8.3333333333333329E-2</v>
      </c>
      <c r="N25" s="115">
        <f t="shared" si="4"/>
        <v>8.3333333333333329E-2</v>
      </c>
      <c r="O25" s="115">
        <f t="shared" si="4"/>
        <v>8.3333333333333329E-2</v>
      </c>
      <c r="P25" s="115">
        <f t="shared" si="4"/>
        <v>8.3333333333333329E-2</v>
      </c>
      <c r="Q25" s="115">
        <f t="shared" si="4"/>
        <v>8.3333333333333329E-2</v>
      </c>
      <c r="R25" s="115">
        <f t="shared" si="4"/>
        <v>8.3333333333333329E-2</v>
      </c>
      <c r="S25" s="115">
        <f t="shared" si="4"/>
        <v>8.3333333333333329E-2</v>
      </c>
      <c r="T25" s="115">
        <f t="shared" si="4"/>
        <v>8.3333333333333329E-2</v>
      </c>
      <c r="U25" s="115">
        <f t="shared" si="4"/>
        <v>0.16666666666666666</v>
      </c>
      <c r="V25" s="112">
        <f>SUM(J25:U25)</f>
        <v>1</v>
      </c>
      <c r="W25" s="97"/>
      <c r="X25" s="335">
        <f>SUM(J25:K25)</f>
        <v>8.3333333333333329E-2</v>
      </c>
    </row>
    <row r="26" spans="1:24" ht="17" customHeight="1">
      <c r="A26" s="460"/>
      <c r="B26" s="461"/>
      <c r="C26" s="461"/>
      <c r="D26" s="461"/>
      <c r="E26" s="461"/>
      <c r="F26" s="461"/>
      <c r="G26" s="462"/>
      <c r="H26" s="100"/>
      <c r="I26" s="94" t="s">
        <v>103</v>
      </c>
      <c r="J26" s="104">
        <f>(J24/$H$23)*100%</f>
        <v>0</v>
      </c>
      <c r="K26" s="104">
        <f t="shared" ref="K26:U26" si="5">(K24/$H$23)*100%</f>
        <v>8.3333333333333329E-2</v>
      </c>
      <c r="L26" s="104">
        <f t="shared" si="5"/>
        <v>8.3333333333333329E-2</v>
      </c>
      <c r="M26" s="104">
        <f t="shared" si="5"/>
        <v>8.3333333333333329E-2</v>
      </c>
      <c r="N26" s="104">
        <f t="shared" si="5"/>
        <v>8.3333333333333329E-2</v>
      </c>
      <c r="O26" s="104">
        <f t="shared" si="5"/>
        <v>8.3333333333333329E-2</v>
      </c>
      <c r="P26" s="104">
        <f t="shared" si="5"/>
        <v>8.3333333333333329E-2</v>
      </c>
      <c r="Q26" s="104">
        <f t="shared" si="5"/>
        <v>8.3333333333333329E-2</v>
      </c>
      <c r="R26" s="104">
        <f t="shared" si="5"/>
        <v>0</v>
      </c>
      <c r="S26" s="104">
        <f t="shared" si="5"/>
        <v>0</v>
      </c>
      <c r="T26" s="104">
        <f t="shared" si="5"/>
        <v>0</v>
      </c>
      <c r="U26" s="104">
        <f t="shared" si="5"/>
        <v>0</v>
      </c>
      <c r="V26" s="105">
        <f>SUM(J26:U26)</f>
        <v>0.58333333333333326</v>
      </c>
      <c r="W26" s="97"/>
      <c r="X26" s="335">
        <f>SUM(J26:K26)</f>
        <v>8.3333333333333329E-2</v>
      </c>
    </row>
    <row r="27" spans="1:24" s="111" customFormat="1" ht="17" customHeight="1">
      <c r="A27" s="463"/>
      <c r="B27" s="464"/>
      <c r="C27" s="464"/>
      <c r="D27" s="464"/>
      <c r="E27" s="464"/>
      <c r="F27" s="464"/>
      <c r="G27" s="465"/>
      <c r="H27" s="106"/>
      <c r="I27" s="107"/>
      <c r="J27" s="108">
        <f>J25*RFK!$E$15</f>
        <v>0</v>
      </c>
      <c r="K27" s="108">
        <f>K25*RFK!$E$15</f>
        <v>2.0936213985786405</v>
      </c>
      <c r="L27" s="108">
        <f>L25*RFK!$E$15</f>
        <v>2.0936213985786405</v>
      </c>
      <c r="M27" s="108">
        <f>M25*RFK!$E$15</f>
        <v>2.0936213985786405</v>
      </c>
      <c r="N27" s="108">
        <f>N25*RFK!$E$15</f>
        <v>2.0936213985786405</v>
      </c>
      <c r="O27" s="108">
        <f>O25*RFK!$E$15</f>
        <v>2.0936213985786405</v>
      </c>
      <c r="P27" s="108">
        <f>P25*RFK!$E$15</f>
        <v>2.0936213985786405</v>
      </c>
      <c r="Q27" s="108">
        <f>Q25*RFK!$E$15</f>
        <v>2.0936213985786405</v>
      </c>
      <c r="R27" s="108">
        <f>R25*RFK!$E$15</f>
        <v>2.0936213985786405</v>
      </c>
      <c r="S27" s="108">
        <f>S25*RFK!$E$15</f>
        <v>2.0936213985786405</v>
      </c>
      <c r="T27" s="108">
        <f>T25*RFK!$E$15</f>
        <v>2.0936213985786405</v>
      </c>
      <c r="U27" s="108">
        <f>U25*RFK!$E$15</f>
        <v>4.187242797157281</v>
      </c>
      <c r="V27" s="109">
        <f>SUM(J27:U27)</f>
        <v>25.123456782943688</v>
      </c>
      <c r="W27" s="110"/>
      <c r="X27" s="337"/>
    </row>
    <row r="28" spans="1:24" ht="3" customHeight="1">
      <c r="A28" s="472"/>
      <c r="B28" s="473"/>
      <c r="C28" s="473"/>
      <c r="D28" s="473"/>
      <c r="E28" s="473"/>
      <c r="F28" s="473"/>
      <c r="G28" s="474"/>
      <c r="H28" s="100"/>
      <c r="I28" s="94"/>
      <c r="J28" s="267"/>
      <c r="K28" s="267"/>
      <c r="L28" s="267"/>
      <c r="M28" s="267"/>
      <c r="N28" s="267"/>
      <c r="O28" s="267"/>
      <c r="P28" s="267"/>
      <c r="Q28" s="267"/>
      <c r="R28" s="267"/>
      <c r="S28" s="267"/>
      <c r="T28" s="267"/>
      <c r="U28" s="267"/>
      <c r="V28" s="96"/>
      <c r="W28" s="97"/>
      <c r="X28" s="335"/>
    </row>
    <row r="29" spans="1:24" ht="17" customHeight="1">
      <c r="A29" s="469" t="str">
        <f>RFK!B16</f>
        <v>Belanja Jasa Tenaga Keamanan</v>
      </c>
      <c r="B29" s="470" t="str">
        <f>RFK!B16</f>
        <v>Belanja Jasa Tenaga Keamanan</v>
      </c>
      <c r="C29" s="470"/>
      <c r="D29" s="470"/>
      <c r="E29" s="470"/>
      <c r="F29" s="470"/>
      <c r="G29" s="471"/>
      <c r="H29" s="94">
        <f>RFK!D16</f>
        <v>280800000</v>
      </c>
      <c r="I29" s="94" t="s">
        <v>100</v>
      </c>
      <c r="J29" s="266">
        <v>0</v>
      </c>
      <c r="K29" s="266">
        <v>23400000</v>
      </c>
      <c r="L29" s="266">
        <v>23400000</v>
      </c>
      <c r="M29" s="266">
        <v>23400000</v>
      </c>
      <c r="N29" s="266">
        <v>23400000</v>
      </c>
      <c r="O29" s="266">
        <v>23400000</v>
      </c>
      <c r="P29" s="266">
        <v>23400000</v>
      </c>
      <c r="Q29" s="266">
        <v>23400000</v>
      </c>
      <c r="R29" s="266">
        <v>23400000</v>
      </c>
      <c r="S29" s="266">
        <v>23400000</v>
      </c>
      <c r="T29" s="266">
        <v>23400000</v>
      </c>
      <c r="U29" s="266">
        <v>46800000</v>
      </c>
      <c r="V29" s="313">
        <f>SUM(J29:U29)</f>
        <v>280800000</v>
      </c>
      <c r="W29" s="97"/>
      <c r="X29" s="336">
        <f>SUM(J29:K29)</f>
        <v>23400000</v>
      </c>
    </row>
    <row r="30" spans="1:24" ht="17" customHeight="1">
      <c r="A30" s="460"/>
      <c r="B30" s="461"/>
      <c r="C30" s="461"/>
      <c r="D30" s="461"/>
      <c r="E30" s="461"/>
      <c r="F30" s="461"/>
      <c r="G30" s="462"/>
      <c r="H30" s="98"/>
      <c r="I30" s="94" t="s">
        <v>101</v>
      </c>
      <c r="J30" s="265">
        <v>0</v>
      </c>
      <c r="K30" s="265">
        <v>23400000</v>
      </c>
      <c r="L30" s="265">
        <v>23400000</v>
      </c>
      <c r="M30" s="265">
        <v>23400000</v>
      </c>
      <c r="N30" s="265">
        <v>23400000</v>
      </c>
      <c r="O30" s="265">
        <v>23400000</v>
      </c>
      <c r="P30" s="265">
        <v>23400000</v>
      </c>
      <c r="Q30" s="265">
        <v>23400000</v>
      </c>
      <c r="R30" s="265">
        <v>0</v>
      </c>
      <c r="S30" s="265">
        <v>0</v>
      </c>
      <c r="T30" s="265">
        <v>0</v>
      </c>
      <c r="U30" s="265">
        <v>0</v>
      </c>
      <c r="V30" s="99">
        <f>SUM(J30:U30)</f>
        <v>163800000</v>
      </c>
      <c r="W30" s="97"/>
      <c r="X30" s="336">
        <f>SUM(J30:K30)</f>
        <v>23400000</v>
      </c>
    </row>
    <row r="31" spans="1:24" ht="17" customHeight="1">
      <c r="A31" s="460"/>
      <c r="B31" s="461"/>
      <c r="C31" s="461"/>
      <c r="D31" s="461"/>
      <c r="E31" s="461"/>
      <c r="F31" s="461"/>
      <c r="G31" s="462"/>
      <c r="H31" s="100"/>
      <c r="I31" s="101" t="s">
        <v>102</v>
      </c>
      <c r="J31" s="115">
        <f>J29/$H$29*100%</f>
        <v>0</v>
      </c>
      <c r="K31" s="115">
        <f t="shared" ref="K31:U31" si="6">K29/$H$29*100%</f>
        <v>8.3333333333333329E-2</v>
      </c>
      <c r="L31" s="115">
        <f t="shared" si="6"/>
        <v>8.3333333333333329E-2</v>
      </c>
      <c r="M31" s="115">
        <f t="shared" si="6"/>
        <v>8.3333333333333329E-2</v>
      </c>
      <c r="N31" s="115">
        <f t="shared" si="6"/>
        <v>8.3333333333333329E-2</v>
      </c>
      <c r="O31" s="115">
        <f t="shared" si="6"/>
        <v>8.3333333333333329E-2</v>
      </c>
      <c r="P31" s="115">
        <f t="shared" si="6"/>
        <v>8.3333333333333329E-2</v>
      </c>
      <c r="Q31" s="115">
        <f t="shared" si="6"/>
        <v>8.3333333333333329E-2</v>
      </c>
      <c r="R31" s="115">
        <f t="shared" si="6"/>
        <v>8.3333333333333329E-2</v>
      </c>
      <c r="S31" s="115">
        <f t="shared" si="6"/>
        <v>8.3333333333333329E-2</v>
      </c>
      <c r="T31" s="115">
        <f t="shared" si="6"/>
        <v>8.3333333333333329E-2</v>
      </c>
      <c r="U31" s="115">
        <f t="shared" si="6"/>
        <v>0.16666666666666666</v>
      </c>
      <c r="V31" s="103">
        <f>SUM(J31:U31)</f>
        <v>1</v>
      </c>
      <c r="W31" s="97"/>
      <c r="X31" s="335">
        <f>SUM(J31:K31)</f>
        <v>8.3333333333333329E-2</v>
      </c>
    </row>
    <row r="32" spans="1:24" ht="17" customHeight="1">
      <c r="A32" s="460"/>
      <c r="B32" s="461"/>
      <c r="C32" s="461"/>
      <c r="D32" s="461"/>
      <c r="E32" s="461"/>
      <c r="F32" s="461"/>
      <c r="G32" s="462"/>
      <c r="H32" s="100"/>
      <c r="I32" s="94" t="s">
        <v>103</v>
      </c>
      <c r="J32" s="104">
        <f>(J30/$H$29)*100%</f>
        <v>0</v>
      </c>
      <c r="K32" s="104">
        <f t="shared" ref="K32:U32" si="7">(K30/$H$29)*100%</f>
        <v>8.3333333333333329E-2</v>
      </c>
      <c r="L32" s="104">
        <f t="shared" si="7"/>
        <v>8.3333333333333329E-2</v>
      </c>
      <c r="M32" s="104">
        <f t="shared" si="7"/>
        <v>8.3333333333333329E-2</v>
      </c>
      <c r="N32" s="104">
        <f t="shared" si="7"/>
        <v>8.3333333333333329E-2</v>
      </c>
      <c r="O32" s="104">
        <f t="shared" si="7"/>
        <v>8.3333333333333329E-2</v>
      </c>
      <c r="P32" s="104">
        <f t="shared" si="7"/>
        <v>8.3333333333333329E-2</v>
      </c>
      <c r="Q32" s="104">
        <f t="shared" si="7"/>
        <v>8.3333333333333329E-2</v>
      </c>
      <c r="R32" s="104">
        <f t="shared" si="7"/>
        <v>0</v>
      </c>
      <c r="S32" s="104">
        <f t="shared" si="7"/>
        <v>0</v>
      </c>
      <c r="T32" s="104">
        <f t="shared" si="7"/>
        <v>0</v>
      </c>
      <c r="U32" s="104">
        <f t="shared" si="7"/>
        <v>0</v>
      </c>
      <c r="V32" s="105">
        <f>SUM(J32:U32)</f>
        <v>0.58333333333333326</v>
      </c>
      <c r="W32" s="97"/>
      <c r="X32" s="335">
        <f>SUM(J32:K32)</f>
        <v>8.3333333333333329E-2</v>
      </c>
    </row>
    <row r="33" spans="1:24" s="111" customFormat="1" ht="17" customHeight="1">
      <c r="A33" s="463"/>
      <c r="B33" s="464"/>
      <c r="C33" s="464"/>
      <c r="D33" s="464"/>
      <c r="E33" s="464"/>
      <c r="F33" s="464"/>
      <c r="G33" s="465"/>
      <c r="H33" s="106"/>
      <c r="I33" s="107"/>
      <c r="J33" s="108">
        <f>J31*RFK!$E$16</f>
        <v>0</v>
      </c>
      <c r="K33" s="108">
        <f>K31*RFK!$E$16</f>
        <v>2.2680898484601935</v>
      </c>
      <c r="L33" s="108">
        <f>L31*RFK!$E$16</f>
        <v>2.2680898484601935</v>
      </c>
      <c r="M33" s="108">
        <f>M31*RFK!$E$16</f>
        <v>2.2680898484601935</v>
      </c>
      <c r="N33" s="108">
        <f>N31*RFK!$E$16</f>
        <v>2.2680898484601935</v>
      </c>
      <c r="O33" s="108">
        <f>O31*RFK!$E$16</f>
        <v>2.2680898484601935</v>
      </c>
      <c r="P33" s="108">
        <f>P31*RFK!$E$16</f>
        <v>2.2680898484601935</v>
      </c>
      <c r="Q33" s="108">
        <f>Q31*RFK!$E$16</f>
        <v>2.2680898484601935</v>
      </c>
      <c r="R33" s="108">
        <f>R31*RFK!$E$16</f>
        <v>2.2680898484601935</v>
      </c>
      <c r="S33" s="108">
        <f>S31*RFK!$E$16</f>
        <v>2.2680898484601935</v>
      </c>
      <c r="T33" s="108">
        <f>T31*RFK!$E$16</f>
        <v>2.2680898484601935</v>
      </c>
      <c r="U33" s="108">
        <f>U31*RFK!$E$16</f>
        <v>4.5361796969203869</v>
      </c>
      <c r="V33" s="109">
        <f>SUM(J33:U33)</f>
        <v>27.217078181522318</v>
      </c>
      <c r="W33" s="110"/>
      <c r="X33" s="337"/>
    </row>
    <row r="34" spans="1:24" ht="3" customHeight="1">
      <c r="A34" s="472"/>
      <c r="B34" s="473"/>
      <c r="C34" s="473"/>
      <c r="D34" s="473"/>
      <c r="E34" s="473"/>
      <c r="F34" s="473"/>
      <c r="G34" s="474"/>
      <c r="H34" s="100"/>
      <c r="I34" s="94"/>
      <c r="J34" s="267"/>
      <c r="K34" s="267"/>
      <c r="L34" s="267"/>
      <c r="M34" s="267"/>
      <c r="N34" s="267"/>
      <c r="O34" s="267"/>
      <c r="P34" s="267"/>
      <c r="Q34" s="267"/>
      <c r="R34" s="267"/>
      <c r="S34" s="267"/>
      <c r="T34" s="267"/>
      <c r="U34" s="267"/>
      <c r="V34" s="96"/>
      <c r="W34" s="97"/>
      <c r="X34" s="335"/>
    </row>
    <row r="35" spans="1:24" ht="17" customHeight="1">
      <c r="A35" s="466" t="str">
        <f>RFK!B17</f>
        <v>Belanja Jasa Tenaga Supir</v>
      </c>
      <c r="B35" s="467"/>
      <c r="C35" s="467"/>
      <c r="D35" s="467"/>
      <c r="E35" s="467"/>
      <c r="F35" s="467"/>
      <c r="G35" s="468"/>
      <c r="H35" s="94">
        <f>RFK!D17</f>
        <v>21600000</v>
      </c>
      <c r="I35" s="94" t="s">
        <v>100</v>
      </c>
      <c r="J35" s="266">
        <v>0</v>
      </c>
      <c r="K35" s="266">
        <v>1800000</v>
      </c>
      <c r="L35" s="266">
        <v>1800000</v>
      </c>
      <c r="M35" s="266">
        <v>1800000</v>
      </c>
      <c r="N35" s="266">
        <v>1800000</v>
      </c>
      <c r="O35" s="266">
        <v>1800000</v>
      </c>
      <c r="P35" s="266">
        <v>1800000</v>
      </c>
      <c r="Q35" s="266">
        <v>1800000</v>
      </c>
      <c r="R35" s="266">
        <v>1800000</v>
      </c>
      <c r="S35" s="266">
        <v>1800000</v>
      </c>
      <c r="T35" s="266">
        <v>1800000</v>
      </c>
      <c r="U35" s="266">
        <v>3600000</v>
      </c>
      <c r="V35" s="313">
        <f>SUM(J35:U35)</f>
        <v>21600000</v>
      </c>
      <c r="W35" s="97"/>
      <c r="X35" s="336">
        <f>SUM(J35:K35)</f>
        <v>1800000</v>
      </c>
    </row>
    <row r="36" spans="1:24" ht="17" customHeight="1">
      <c r="A36" s="460"/>
      <c r="B36" s="461"/>
      <c r="C36" s="461"/>
      <c r="D36" s="461"/>
      <c r="E36" s="461"/>
      <c r="F36" s="461"/>
      <c r="G36" s="462"/>
      <c r="H36" s="98"/>
      <c r="I36" s="94" t="s">
        <v>101</v>
      </c>
      <c r="J36" s="265">
        <v>0</v>
      </c>
      <c r="K36" s="265">
        <v>1800000</v>
      </c>
      <c r="L36" s="265">
        <v>1800000</v>
      </c>
      <c r="M36" s="265">
        <v>1800000</v>
      </c>
      <c r="N36" s="265">
        <v>1800000</v>
      </c>
      <c r="O36" s="265">
        <v>1800000</v>
      </c>
      <c r="P36" s="265">
        <v>1800000</v>
      </c>
      <c r="Q36" s="265">
        <v>1800000</v>
      </c>
      <c r="R36" s="265">
        <v>0</v>
      </c>
      <c r="S36" s="265">
        <v>0</v>
      </c>
      <c r="T36" s="265">
        <v>0</v>
      </c>
      <c r="U36" s="265">
        <v>0</v>
      </c>
      <c r="V36" s="99">
        <f>SUM(J36:U36)</f>
        <v>12600000</v>
      </c>
      <c r="W36" s="97"/>
      <c r="X36" s="336">
        <f>SUM(J36:K36)</f>
        <v>1800000</v>
      </c>
    </row>
    <row r="37" spans="1:24" ht="17" customHeight="1">
      <c r="A37" s="460"/>
      <c r="B37" s="461"/>
      <c r="C37" s="461"/>
      <c r="D37" s="461"/>
      <c r="E37" s="461"/>
      <c r="F37" s="461"/>
      <c r="G37" s="462"/>
      <c r="H37" s="100"/>
      <c r="I37" s="101" t="s">
        <v>102</v>
      </c>
      <c r="J37" s="115">
        <f>J35/$H$35*100%</f>
        <v>0</v>
      </c>
      <c r="K37" s="115">
        <f t="shared" ref="K37:U37" si="8">K35/$H$35*100%</f>
        <v>8.3333333333333329E-2</v>
      </c>
      <c r="L37" s="115">
        <f t="shared" si="8"/>
        <v>8.3333333333333329E-2</v>
      </c>
      <c r="M37" s="115">
        <f t="shared" si="8"/>
        <v>8.3333333333333329E-2</v>
      </c>
      <c r="N37" s="115">
        <f t="shared" si="8"/>
        <v>8.3333333333333329E-2</v>
      </c>
      <c r="O37" s="115">
        <f t="shared" si="8"/>
        <v>8.3333333333333329E-2</v>
      </c>
      <c r="P37" s="115">
        <f t="shared" si="8"/>
        <v>8.3333333333333329E-2</v>
      </c>
      <c r="Q37" s="115">
        <f t="shared" si="8"/>
        <v>8.3333333333333329E-2</v>
      </c>
      <c r="R37" s="115">
        <f t="shared" si="8"/>
        <v>8.3333333333333329E-2</v>
      </c>
      <c r="S37" s="115">
        <f t="shared" si="8"/>
        <v>8.3333333333333329E-2</v>
      </c>
      <c r="T37" s="115">
        <f t="shared" si="8"/>
        <v>8.3333333333333329E-2</v>
      </c>
      <c r="U37" s="115">
        <f t="shared" si="8"/>
        <v>0.16666666666666666</v>
      </c>
      <c r="V37" s="112">
        <f>SUM(J37:U37)</f>
        <v>1</v>
      </c>
      <c r="W37" s="97"/>
      <c r="X37" s="335">
        <f>SUM(J37:K37)</f>
        <v>8.3333333333333329E-2</v>
      </c>
    </row>
    <row r="38" spans="1:24" ht="17" customHeight="1">
      <c r="A38" s="460"/>
      <c r="B38" s="461"/>
      <c r="C38" s="461"/>
      <c r="D38" s="461"/>
      <c r="E38" s="461"/>
      <c r="F38" s="461"/>
      <c r="G38" s="462"/>
      <c r="H38" s="100"/>
      <c r="I38" s="94" t="s">
        <v>103</v>
      </c>
      <c r="J38" s="104">
        <f>(J36/$H$35)*100%</f>
        <v>0</v>
      </c>
      <c r="K38" s="104">
        <f t="shared" ref="K38:U38" si="9">(K36/$H$35)*100%</f>
        <v>8.3333333333333329E-2</v>
      </c>
      <c r="L38" s="104">
        <f t="shared" si="9"/>
        <v>8.3333333333333329E-2</v>
      </c>
      <c r="M38" s="104">
        <f>(M36/$H$35)*100%</f>
        <v>8.3333333333333329E-2</v>
      </c>
      <c r="N38" s="104">
        <f t="shared" si="9"/>
        <v>8.3333333333333329E-2</v>
      </c>
      <c r="O38" s="104">
        <f t="shared" si="9"/>
        <v>8.3333333333333329E-2</v>
      </c>
      <c r="P38" s="104">
        <f t="shared" si="9"/>
        <v>8.3333333333333329E-2</v>
      </c>
      <c r="Q38" s="104">
        <f t="shared" si="9"/>
        <v>8.3333333333333329E-2</v>
      </c>
      <c r="R38" s="104">
        <f t="shared" si="9"/>
        <v>0</v>
      </c>
      <c r="S38" s="104">
        <f t="shared" si="9"/>
        <v>0</v>
      </c>
      <c r="T38" s="104">
        <f t="shared" si="9"/>
        <v>0</v>
      </c>
      <c r="U38" s="104">
        <f t="shared" si="9"/>
        <v>0</v>
      </c>
      <c r="V38" s="105">
        <f>SUM(J38:U38)</f>
        <v>0.58333333333333326</v>
      </c>
      <c r="W38" s="97"/>
      <c r="X38" s="335">
        <f>SUM(J38:K38)</f>
        <v>8.3333333333333329E-2</v>
      </c>
    </row>
    <row r="39" spans="1:24" s="111" customFormat="1" ht="17" customHeight="1">
      <c r="A39" s="463"/>
      <c r="B39" s="464"/>
      <c r="C39" s="464"/>
      <c r="D39" s="464"/>
      <c r="E39" s="464"/>
      <c r="F39" s="464"/>
      <c r="G39" s="465"/>
      <c r="H39" s="106"/>
      <c r="I39" s="107"/>
      <c r="J39" s="108">
        <f>J37*RFK!$E$17</f>
        <v>0</v>
      </c>
      <c r="K39" s="108">
        <f>K37*RFK!$E$17</f>
        <v>0.17446844988155336</v>
      </c>
      <c r="L39" s="108">
        <f>L37*RFK!$E$17</f>
        <v>0.17446844988155336</v>
      </c>
      <c r="M39" s="108">
        <f>M37*RFK!$E$17</f>
        <v>0.17446844988155336</v>
      </c>
      <c r="N39" s="108">
        <f>N37*RFK!$E$17</f>
        <v>0.17446844988155336</v>
      </c>
      <c r="O39" s="108">
        <f>O37*RFK!$E$17</f>
        <v>0.17446844988155336</v>
      </c>
      <c r="P39" s="108">
        <f>P37*RFK!$E$17</f>
        <v>0.17446844988155336</v>
      </c>
      <c r="Q39" s="108">
        <f>Q37*RFK!$E$17</f>
        <v>0.17446844988155336</v>
      </c>
      <c r="R39" s="108">
        <f>R37*RFK!$E$17</f>
        <v>0.17446844988155336</v>
      </c>
      <c r="S39" s="108">
        <f>S37*RFK!$E$17</f>
        <v>0.17446844988155336</v>
      </c>
      <c r="T39" s="108">
        <f>T37*RFK!$E$17</f>
        <v>0.17446844988155336</v>
      </c>
      <c r="U39" s="108">
        <f>U37*RFK!$E$17</f>
        <v>0.34893689976310671</v>
      </c>
      <c r="V39" s="109">
        <f>SUM(J39:U39)</f>
        <v>2.0936213985786405</v>
      </c>
      <c r="W39" s="110"/>
      <c r="X39" s="337"/>
    </row>
    <row r="40" spans="1:24" ht="3" customHeight="1">
      <c r="A40" s="472"/>
      <c r="B40" s="473"/>
      <c r="C40" s="473"/>
      <c r="D40" s="473"/>
      <c r="E40" s="473"/>
      <c r="F40" s="473"/>
      <c r="G40" s="474"/>
      <c r="H40" s="100"/>
      <c r="I40" s="94"/>
      <c r="J40" s="267"/>
      <c r="K40" s="267"/>
      <c r="L40" s="267"/>
      <c r="M40" s="267"/>
      <c r="N40" s="267"/>
      <c r="O40" s="267"/>
      <c r="P40" s="267"/>
      <c r="Q40" s="267"/>
      <c r="R40" s="267"/>
      <c r="S40" s="267"/>
      <c r="T40" s="267"/>
      <c r="U40" s="267"/>
      <c r="V40" s="96"/>
      <c r="W40" s="97"/>
      <c r="X40" s="336"/>
    </row>
    <row r="41" spans="1:24" ht="17" customHeight="1">
      <c r="A41" s="466" t="str">
        <f>RFK!B18</f>
        <v>Belanja Iuran Jaminan Kesehatan Bagi Non ASN</v>
      </c>
      <c r="B41" s="467"/>
      <c r="C41" s="467"/>
      <c r="D41" s="467"/>
      <c r="E41" s="467"/>
      <c r="F41" s="467"/>
      <c r="G41" s="468"/>
      <c r="H41" s="94">
        <f>RFK!D18</f>
        <v>63360000</v>
      </c>
      <c r="I41" s="94" t="s">
        <v>100</v>
      </c>
      <c r="J41" s="266">
        <v>0</v>
      </c>
      <c r="K41" s="266">
        <v>0</v>
      </c>
      <c r="L41" s="266">
        <v>6336000</v>
      </c>
      <c r="M41" s="266">
        <v>6336000</v>
      </c>
      <c r="N41" s="266">
        <v>6336000</v>
      </c>
      <c r="O41" s="266">
        <v>6336000</v>
      </c>
      <c r="P41" s="266">
        <v>6336000</v>
      </c>
      <c r="Q41" s="266">
        <v>6336000</v>
      </c>
      <c r="R41" s="266">
        <v>6336000</v>
      </c>
      <c r="S41" s="266">
        <v>6336000</v>
      </c>
      <c r="T41" s="266">
        <v>6336000</v>
      </c>
      <c r="U41" s="266">
        <v>6336000</v>
      </c>
      <c r="V41" s="313">
        <f>SUM(J41:U41)</f>
        <v>63360000</v>
      </c>
      <c r="W41" s="97"/>
      <c r="X41" s="336">
        <f>SUM(J41:K41)</f>
        <v>0</v>
      </c>
    </row>
    <row r="42" spans="1:24" ht="17" customHeight="1">
      <c r="A42" s="460"/>
      <c r="B42" s="461"/>
      <c r="C42" s="461"/>
      <c r="D42" s="461"/>
      <c r="E42" s="461"/>
      <c r="F42" s="461"/>
      <c r="G42" s="462"/>
      <c r="H42" s="98"/>
      <c r="I42" s="94" t="s">
        <v>101</v>
      </c>
      <c r="J42" s="265">
        <v>0</v>
      </c>
      <c r="K42" s="265">
        <v>0</v>
      </c>
      <c r="L42" s="265">
        <v>0</v>
      </c>
      <c r="M42" s="265">
        <v>0</v>
      </c>
      <c r="N42" s="265">
        <v>0</v>
      </c>
      <c r="O42" s="265">
        <v>0</v>
      </c>
      <c r="P42" s="265">
        <v>0</v>
      </c>
      <c r="Q42" s="265">
        <v>0</v>
      </c>
      <c r="R42" s="265">
        <v>0</v>
      </c>
      <c r="S42" s="265">
        <v>0</v>
      </c>
      <c r="T42" s="265">
        <v>0</v>
      </c>
      <c r="U42" s="265">
        <v>0</v>
      </c>
      <c r="V42" s="99">
        <f>SUM(J42:U42)</f>
        <v>0</v>
      </c>
      <c r="W42" s="97"/>
      <c r="X42" s="336">
        <f>SUM(J42:K42)</f>
        <v>0</v>
      </c>
    </row>
    <row r="43" spans="1:24" ht="17" customHeight="1">
      <c r="A43" s="460"/>
      <c r="B43" s="461"/>
      <c r="C43" s="461"/>
      <c r="D43" s="461"/>
      <c r="E43" s="461"/>
      <c r="F43" s="461"/>
      <c r="G43" s="462"/>
      <c r="H43" s="100"/>
      <c r="I43" s="101" t="s">
        <v>102</v>
      </c>
      <c r="J43" s="115">
        <f>J41/$H$41*100%</f>
        <v>0</v>
      </c>
      <c r="K43" s="115">
        <f t="shared" ref="K43:U43" si="10">K41/$H$41*100%</f>
        <v>0</v>
      </c>
      <c r="L43" s="115">
        <f t="shared" si="10"/>
        <v>0.1</v>
      </c>
      <c r="M43" s="115">
        <f t="shared" si="10"/>
        <v>0.1</v>
      </c>
      <c r="N43" s="115">
        <f t="shared" si="10"/>
        <v>0.1</v>
      </c>
      <c r="O43" s="115">
        <f t="shared" si="10"/>
        <v>0.1</v>
      </c>
      <c r="P43" s="115">
        <f t="shared" si="10"/>
        <v>0.1</v>
      </c>
      <c r="Q43" s="115">
        <f t="shared" si="10"/>
        <v>0.1</v>
      </c>
      <c r="R43" s="115">
        <f t="shared" si="10"/>
        <v>0.1</v>
      </c>
      <c r="S43" s="115">
        <f t="shared" si="10"/>
        <v>0.1</v>
      </c>
      <c r="T43" s="115">
        <f t="shared" si="10"/>
        <v>0.1</v>
      </c>
      <c r="U43" s="115">
        <f t="shared" si="10"/>
        <v>0.1</v>
      </c>
      <c r="V43" s="112">
        <f>SUM(J43:U43)</f>
        <v>0.99999999999999989</v>
      </c>
      <c r="W43" s="97"/>
      <c r="X43" s="335">
        <f>SUM(J43:K43)</f>
        <v>0</v>
      </c>
    </row>
    <row r="44" spans="1:24" ht="17" customHeight="1">
      <c r="A44" s="460"/>
      <c r="B44" s="461"/>
      <c r="C44" s="461"/>
      <c r="D44" s="461"/>
      <c r="E44" s="461"/>
      <c r="F44" s="461"/>
      <c r="G44" s="462"/>
      <c r="H44" s="100"/>
      <c r="I44" s="94" t="s">
        <v>103</v>
      </c>
      <c r="J44" s="104">
        <f t="shared" ref="J44:U44" si="11">(J42/$H$41)*100%</f>
        <v>0</v>
      </c>
      <c r="K44" s="104">
        <f t="shared" si="11"/>
        <v>0</v>
      </c>
      <c r="L44" s="104">
        <f t="shared" si="11"/>
        <v>0</v>
      </c>
      <c r="M44" s="104">
        <f t="shared" si="11"/>
        <v>0</v>
      </c>
      <c r="N44" s="104">
        <f t="shared" si="11"/>
        <v>0</v>
      </c>
      <c r="O44" s="104">
        <f t="shared" si="11"/>
        <v>0</v>
      </c>
      <c r="P44" s="104">
        <f t="shared" si="11"/>
        <v>0</v>
      </c>
      <c r="Q44" s="104">
        <f t="shared" si="11"/>
        <v>0</v>
      </c>
      <c r="R44" s="104">
        <f t="shared" si="11"/>
        <v>0</v>
      </c>
      <c r="S44" s="104">
        <f t="shared" si="11"/>
        <v>0</v>
      </c>
      <c r="T44" s="104">
        <f t="shared" si="11"/>
        <v>0</v>
      </c>
      <c r="U44" s="104">
        <f t="shared" si="11"/>
        <v>0</v>
      </c>
      <c r="V44" s="105">
        <f>SUM(J44:U44)</f>
        <v>0</v>
      </c>
      <c r="W44" s="97"/>
      <c r="X44" s="335">
        <f>SUM(J44:K44)</f>
        <v>0</v>
      </c>
    </row>
    <row r="45" spans="1:24" s="111" customFormat="1" ht="17" customHeight="1">
      <c r="A45" s="463"/>
      <c r="B45" s="464"/>
      <c r="C45" s="464"/>
      <c r="D45" s="464"/>
      <c r="E45" s="464"/>
      <c r="F45" s="464"/>
      <c r="G45" s="465"/>
      <c r="H45" s="106"/>
      <c r="I45" s="107"/>
      <c r="J45" s="108">
        <f>J43*RFK!$E$18</f>
        <v>0</v>
      </c>
      <c r="K45" s="108">
        <f>K43*RFK!$E$18</f>
        <v>0</v>
      </c>
      <c r="L45" s="108">
        <f>L43*RFK!$E$18</f>
        <v>0.61412894358306791</v>
      </c>
      <c r="M45" s="108">
        <f>M43*RFK!$E$18</f>
        <v>0.61412894358306791</v>
      </c>
      <c r="N45" s="108">
        <f>N43*RFK!$E$18</f>
        <v>0.61412894358306791</v>
      </c>
      <c r="O45" s="108">
        <f>O43*RFK!$E$18</f>
        <v>0.61412894358306791</v>
      </c>
      <c r="P45" s="108">
        <f>P43*RFK!$E$18</f>
        <v>0.61412894358306791</v>
      </c>
      <c r="Q45" s="108">
        <f>Q43*RFK!$E$18</f>
        <v>0.61412894358306791</v>
      </c>
      <c r="R45" s="108">
        <f>R43*RFK!$E$18</f>
        <v>0.61412894358306791</v>
      </c>
      <c r="S45" s="108">
        <f>S43*RFK!$E$18</f>
        <v>0.61412894358306791</v>
      </c>
      <c r="T45" s="108">
        <f>T43*RFK!$E$18</f>
        <v>0.61412894358306791</v>
      </c>
      <c r="U45" s="108">
        <f>U43*RFK!$E$18</f>
        <v>0.61412894358306791</v>
      </c>
      <c r="V45" s="109">
        <f>SUM(J45:U45)</f>
        <v>6.1412894358306778</v>
      </c>
      <c r="W45" s="110"/>
      <c r="X45" s="337"/>
    </row>
    <row r="46" spans="1:24" ht="3" customHeight="1">
      <c r="A46" s="472"/>
      <c r="B46" s="473"/>
      <c r="C46" s="473"/>
      <c r="D46" s="473"/>
      <c r="E46" s="473"/>
      <c r="F46" s="473"/>
      <c r="G46" s="474"/>
      <c r="H46" s="100"/>
      <c r="I46" s="94"/>
      <c r="J46" s="267"/>
      <c r="K46" s="267"/>
      <c r="L46" s="267"/>
      <c r="M46" s="267"/>
      <c r="N46" s="267"/>
      <c r="O46" s="267"/>
      <c r="P46" s="267"/>
      <c r="Q46" s="267"/>
      <c r="R46" s="267"/>
      <c r="S46" s="267"/>
      <c r="T46" s="267"/>
      <c r="U46" s="267"/>
      <c r="V46" s="96"/>
      <c r="W46" s="97"/>
      <c r="X46" s="335"/>
    </row>
    <row r="47" spans="1:24" ht="17" customHeight="1">
      <c r="A47" s="466" t="str">
        <f>RFK!B19</f>
        <v>Belanja Iuran Jaminan Kecelakaan Kerja Bagi Non ASN</v>
      </c>
      <c r="B47" s="467"/>
      <c r="C47" s="467"/>
      <c r="D47" s="467"/>
      <c r="E47" s="467"/>
      <c r="F47" s="467"/>
      <c r="G47" s="468"/>
      <c r="H47" s="94">
        <f>RFK!D19</f>
        <v>2280960</v>
      </c>
      <c r="I47" s="94" t="s">
        <v>100</v>
      </c>
      <c r="J47" s="266">
        <v>0</v>
      </c>
      <c r="K47" s="266">
        <v>0</v>
      </c>
      <c r="L47" s="266">
        <v>228096</v>
      </c>
      <c r="M47" s="266">
        <v>228096</v>
      </c>
      <c r="N47" s="266">
        <v>228096</v>
      </c>
      <c r="O47" s="266">
        <v>228096</v>
      </c>
      <c r="P47" s="266">
        <v>228096</v>
      </c>
      <c r="Q47" s="266">
        <v>228096</v>
      </c>
      <c r="R47" s="266">
        <v>228096</v>
      </c>
      <c r="S47" s="266">
        <v>228096</v>
      </c>
      <c r="T47" s="266">
        <v>228096</v>
      </c>
      <c r="U47" s="266">
        <v>228096</v>
      </c>
      <c r="V47" s="313">
        <f t="shared" ref="V47:V57" si="12">SUM(J47:U47)</f>
        <v>2280960</v>
      </c>
      <c r="W47" s="97"/>
      <c r="X47" s="336">
        <f>SUM(J47:K47)</f>
        <v>0</v>
      </c>
    </row>
    <row r="48" spans="1:24" ht="17" customHeight="1">
      <c r="A48" s="460"/>
      <c r="B48" s="461"/>
      <c r="C48" s="461"/>
      <c r="D48" s="461"/>
      <c r="E48" s="461"/>
      <c r="F48" s="461"/>
      <c r="G48" s="462"/>
      <c r="H48" s="98"/>
      <c r="I48" s="94" t="s">
        <v>101</v>
      </c>
      <c r="J48" s="265">
        <v>0</v>
      </c>
      <c r="K48" s="265">
        <v>0</v>
      </c>
      <c r="L48" s="265">
        <v>0</v>
      </c>
      <c r="M48" s="265">
        <v>190080</v>
      </c>
      <c r="N48" s="265">
        <v>190080</v>
      </c>
      <c r="O48" s="265">
        <v>190080</v>
      </c>
      <c r="P48" s="265">
        <v>190080</v>
      </c>
      <c r="Q48" s="265">
        <v>190080</v>
      </c>
      <c r="R48" s="265">
        <v>0</v>
      </c>
      <c r="S48" s="265">
        <v>0</v>
      </c>
      <c r="T48" s="265">
        <v>0</v>
      </c>
      <c r="U48" s="265">
        <v>0</v>
      </c>
      <c r="V48" s="99">
        <f t="shared" si="12"/>
        <v>950400</v>
      </c>
      <c r="W48" s="97"/>
      <c r="X48" s="336">
        <f>SUM(J48:K48)</f>
        <v>0</v>
      </c>
    </row>
    <row r="49" spans="1:24" ht="17" customHeight="1">
      <c r="A49" s="460"/>
      <c r="B49" s="461"/>
      <c r="C49" s="461"/>
      <c r="D49" s="461"/>
      <c r="E49" s="461"/>
      <c r="F49" s="461"/>
      <c r="G49" s="462"/>
      <c r="H49" s="100"/>
      <c r="I49" s="101" t="s">
        <v>102</v>
      </c>
      <c r="J49" s="115">
        <f>J47/$H$47*100%</f>
        <v>0</v>
      </c>
      <c r="K49" s="115">
        <f>K47/$H$47*100%</f>
        <v>0</v>
      </c>
      <c r="L49" s="115">
        <f>L47/$H$47*100%</f>
        <v>0.1</v>
      </c>
      <c r="M49" s="115">
        <f>M47/$H$47*100%</f>
        <v>0.1</v>
      </c>
      <c r="N49" s="115">
        <f t="shared" ref="N49:U49" si="13">N47/$H$47*100%</f>
        <v>0.1</v>
      </c>
      <c r="O49" s="115">
        <f t="shared" si="13"/>
        <v>0.1</v>
      </c>
      <c r="P49" s="115">
        <f t="shared" si="13"/>
        <v>0.1</v>
      </c>
      <c r="Q49" s="115">
        <f t="shared" si="13"/>
        <v>0.1</v>
      </c>
      <c r="R49" s="115">
        <f t="shared" si="13"/>
        <v>0.1</v>
      </c>
      <c r="S49" s="115">
        <f t="shared" si="13"/>
        <v>0.1</v>
      </c>
      <c r="T49" s="115">
        <f t="shared" si="13"/>
        <v>0.1</v>
      </c>
      <c r="U49" s="115">
        <f t="shared" si="13"/>
        <v>0.1</v>
      </c>
      <c r="V49" s="112">
        <f t="shared" si="12"/>
        <v>0.99999999999999989</v>
      </c>
      <c r="W49" s="97"/>
      <c r="X49" s="335">
        <f>SUM(J49:K49)</f>
        <v>0</v>
      </c>
    </row>
    <row r="50" spans="1:24" ht="17" customHeight="1">
      <c r="A50" s="460"/>
      <c r="B50" s="461"/>
      <c r="C50" s="461"/>
      <c r="D50" s="461"/>
      <c r="E50" s="461"/>
      <c r="F50" s="461"/>
      <c r="G50" s="462"/>
      <c r="H50" s="100"/>
      <c r="I50" s="94" t="s">
        <v>103</v>
      </c>
      <c r="J50" s="104">
        <f t="shared" ref="J50:U50" si="14">(J48/$H$47)*100%</f>
        <v>0</v>
      </c>
      <c r="K50" s="104">
        <f t="shared" si="14"/>
        <v>0</v>
      </c>
      <c r="L50" s="104">
        <f t="shared" si="14"/>
        <v>0</v>
      </c>
      <c r="M50" s="104">
        <f>(M48/$H$47)*100%</f>
        <v>8.3333333333333329E-2</v>
      </c>
      <c r="N50" s="104">
        <f t="shared" si="14"/>
        <v>8.3333333333333329E-2</v>
      </c>
      <c r="O50" s="104">
        <f t="shared" si="14"/>
        <v>8.3333333333333329E-2</v>
      </c>
      <c r="P50" s="104">
        <f t="shared" si="14"/>
        <v>8.3333333333333329E-2</v>
      </c>
      <c r="Q50" s="104">
        <f t="shared" si="14"/>
        <v>8.3333333333333329E-2</v>
      </c>
      <c r="R50" s="104">
        <f t="shared" si="14"/>
        <v>0</v>
      </c>
      <c r="S50" s="104">
        <f t="shared" si="14"/>
        <v>0</v>
      </c>
      <c r="T50" s="104">
        <f t="shared" si="14"/>
        <v>0</v>
      </c>
      <c r="U50" s="104">
        <f t="shared" si="14"/>
        <v>0</v>
      </c>
      <c r="V50" s="105">
        <f t="shared" si="12"/>
        <v>0.41666666666666663</v>
      </c>
      <c r="W50" s="97"/>
      <c r="X50" s="335">
        <f>SUM(J50:K50)</f>
        <v>0</v>
      </c>
    </row>
    <row r="51" spans="1:24" s="111" customFormat="1" ht="17" customHeight="1">
      <c r="A51" s="463"/>
      <c r="B51" s="464"/>
      <c r="C51" s="464"/>
      <c r="D51" s="464"/>
      <c r="E51" s="464"/>
      <c r="F51" s="464"/>
      <c r="G51" s="465"/>
      <c r="H51" s="106"/>
      <c r="I51" s="107"/>
      <c r="J51" s="108">
        <f>J49*RFK!$E$19</f>
        <v>0</v>
      </c>
      <c r="K51" s="108">
        <f>K49*RFK!$E$19</f>
        <v>0</v>
      </c>
      <c r="L51" s="108">
        <f>L49*RFK!$E$19</f>
        <v>2.2108641968990442E-2</v>
      </c>
      <c r="M51" s="108">
        <f>M49*RFK!$E$19</f>
        <v>2.2108641968990442E-2</v>
      </c>
      <c r="N51" s="108">
        <f>N49*RFK!$E$19</f>
        <v>2.2108641968990442E-2</v>
      </c>
      <c r="O51" s="108">
        <f>O49*RFK!$E$19</f>
        <v>2.2108641968990442E-2</v>
      </c>
      <c r="P51" s="108">
        <f>P49*RFK!$E$19</f>
        <v>2.2108641968990442E-2</v>
      </c>
      <c r="Q51" s="108">
        <f>Q49*RFK!$E$19</f>
        <v>2.2108641968990442E-2</v>
      </c>
      <c r="R51" s="108">
        <f>R49*RFK!$E$19</f>
        <v>2.2108641968990442E-2</v>
      </c>
      <c r="S51" s="108">
        <f>S49*RFK!$E$19</f>
        <v>2.2108641968990442E-2</v>
      </c>
      <c r="T51" s="108">
        <f>T49*RFK!$E$19</f>
        <v>2.2108641968990442E-2</v>
      </c>
      <c r="U51" s="108">
        <f>U49*RFK!$E$19</f>
        <v>2.2108641968990442E-2</v>
      </c>
      <c r="V51" s="108">
        <f>V49*RFK!$E$19</f>
        <v>0.22108641968990439</v>
      </c>
      <c r="W51" s="110"/>
      <c r="X51" s="337"/>
    </row>
    <row r="52" spans="1:24" ht="5" customHeight="1">
      <c r="A52" s="303"/>
      <c r="B52" s="304"/>
      <c r="C52" s="304"/>
      <c r="D52" s="304"/>
      <c r="E52" s="304"/>
      <c r="F52" s="304"/>
      <c r="G52" s="305"/>
      <c r="H52" s="100"/>
      <c r="I52" s="319"/>
      <c r="J52" s="253"/>
      <c r="K52" s="253"/>
      <c r="L52" s="253"/>
      <c r="M52" s="253"/>
      <c r="N52" s="253"/>
      <c r="O52" s="253"/>
      <c r="P52" s="253"/>
      <c r="Q52" s="253"/>
      <c r="R52" s="253"/>
      <c r="S52" s="253"/>
      <c r="T52" s="253"/>
      <c r="U52" s="253"/>
      <c r="V52" s="320"/>
      <c r="W52" s="321"/>
      <c r="X52" s="335"/>
    </row>
    <row r="53" spans="1:24" ht="17" customHeight="1">
      <c r="A53" s="466" t="str">
        <f>RFK!B20</f>
        <v>Belanja Iuran Jaminan Kematian Bagi Non ASN</v>
      </c>
      <c r="B53" s="467"/>
      <c r="C53" s="467"/>
      <c r="D53" s="467"/>
      <c r="E53" s="467"/>
      <c r="F53" s="467"/>
      <c r="G53" s="468"/>
      <c r="H53" s="94">
        <f>RFK!D20</f>
        <v>2851200</v>
      </c>
      <c r="I53" s="94" t="s">
        <v>100</v>
      </c>
      <c r="J53" s="266">
        <v>0</v>
      </c>
      <c r="K53" s="266">
        <v>0</v>
      </c>
      <c r="L53" s="266">
        <v>285120</v>
      </c>
      <c r="M53" s="266">
        <v>285120</v>
      </c>
      <c r="N53" s="266">
        <v>285120</v>
      </c>
      <c r="O53" s="266">
        <v>285120</v>
      </c>
      <c r="P53" s="266">
        <v>285120</v>
      </c>
      <c r="Q53" s="266">
        <v>285120</v>
      </c>
      <c r="R53" s="266">
        <v>285120</v>
      </c>
      <c r="S53" s="266">
        <v>285120</v>
      </c>
      <c r="T53" s="266">
        <v>285120</v>
      </c>
      <c r="U53" s="266">
        <v>285120</v>
      </c>
      <c r="V53" s="313">
        <f t="shared" si="12"/>
        <v>2851200</v>
      </c>
      <c r="W53" s="97"/>
      <c r="X53" s="336">
        <f>SUM(J53:K53)</f>
        <v>0</v>
      </c>
    </row>
    <row r="54" spans="1:24" ht="17" customHeight="1">
      <c r="A54" s="460"/>
      <c r="B54" s="461"/>
      <c r="C54" s="461"/>
      <c r="D54" s="461"/>
      <c r="E54" s="461"/>
      <c r="F54" s="461"/>
      <c r="G54" s="462"/>
      <c r="H54" s="98"/>
      <c r="I54" s="94" t="s">
        <v>101</v>
      </c>
      <c r="J54" s="265">
        <v>0</v>
      </c>
      <c r="K54" s="265">
        <v>0</v>
      </c>
      <c r="L54" s="265">
        <v>0</v>
      </c>
      <c r="M54" s="265">
        <v>237600</v>
      </c>
      <c r="N54" s="265">
        <v>237600</v>
      </c>
      <c r="O54" s="265">
        <v>237600</v>
      </c>
      <c r="P54" s="265">
        <v>237600</v>
      </c>
      <c r="Q54" s="265">
        <v>237600</v>
      </c>
      <c r="R54" s="265">
        <v>0</v>
      </c>
      <c r="S54" s="265">
        <v>0</v>
      </c>
      <c r="T54" s="265">
        <v>0</v>
      </c>
      <c r="U54" s="265">
        <v>0</v>
      </c>
      <c r="V54" s="99">
        <f t="shared" si="12"/>
        <v>1188000</v>
      </c>
      <c r="W54" s="97"/>
      <c r="X54" s="336">
        <f>SUM(J54:K54)</f>
        <v>0</v>
      </c>
    </row>
    <row r="55" spans="1:24" ht="17" customHeight="1">
      <c r="A55" s="460"/>
      <c r="B55" s="461"/>
      <c r="C55" s="461"/>
      <c r="D55" s="461"/>
      <c r="E55" s="461"/>
      <c r="F55" s="461"/>
      <c r="G55" s="462"/>
      <c r="H55" s="100"/>
      <c r="I55" s="101" t="s">
        <v>102</v>
      </c>
      <c r="J55" s="115">
        <f>J53/$H$53*100%</f>
        <v>0</v>
      </c>
      <c r="K55" s="115">
        <f t="shared" ref="K55:U55" si="15">K53/$H$53*100%</f>
        <v>0</v>
      </c>
      <c r="L55" s="115">
        <f t="shared" si="15"/>
        <v>0.1</v>
      </c>
      <c r="M55" s="115">
        <f>M53/$H$53*100%</f>
        <v>0.1</v>
      </c>
      <c r="N55" s="115">
        <f t="shared" si="15"/>
        <v>0.1</v>
      </c>
      <c r="O55" s="115">
        <f t="shared" si="15"/>
        <v>0.1</v>
      </c>
      <c r="P55" s="115">
        <f t="shared" si="15"/>
        <v>0.1</v>
      </c>
      <c r="Q55" s="115">
        <f t="shared" si="15"/>
        <v>0.1</v>
      </c>
      <c r="R55" s="115">
        <f t="shared" si="15"/>
        <v>0.1</v>
      </c>
      <c r="S55" s="115">
        <f t="shared" si="15"/>
        <v>0.1</v>
      </c>
      <c r="T55" s="115">
        <f t="shared" si="15"/>
        <v>0.1</v>
      </c>
      <c r="U55" s="115">
        <f t="shared" si="15"/>
        <v>0.1</v>
      </c>
      <c r="V55" s="112">
        <f>SUM(J55:U55)</f>
        <v>0.99999999999999989</v>
      </c>
      <c r="W55" s="97"/>
      <c r="X55" s="335">
        <f>SUM(J55:K55)</f>
        <v>0</v>
      </c>
    </row>
    <row r="56" spans="1:24" ht="17" customHeight="1">
      <c r="A56" s="460"/>
      <c r="B56" s="461"/>
      <c r="C56" s="461"/>
      <c r="D56" s="461"/>
      <c r="E56" s="461"/>
      <c r="F56" s="461"/>
      <c r="G56" s="462"/>
      <c r="H56" s="100"/>
      <c r="I56" s="94" t="s">
        <v>103</v>
      </c>
      <c r="J56" s="104">
        <f>(J54/$H$53)*100%</f>
        <v>0</v>
      </c>
      <c r="K56" s="104">
        <f>(K54/$H$53)*100%</f>
        <v>0</v>
      </c>
      <c r="L56" s="104">
        <f>(L54/$H$53)*100%</f>
        <v>0</v>
      </c>
      <c r="M56" s="104">
        <f>(M54/$H$53)*100%</f>
        <v>8.3333333333333329E-2</v>
      </c>
      <c r="N56" s="104">
        <f t="shared" ref="N56:U56" si="16">(N54/$H$53)*100%</f>
        <v>8.3333333333333329E-2</v>
      </c>
      <c r="O56" s="104">
        <f t="shared" si="16"/>
        <v>8.3333333333333329E-2</v>
      </c>
      <c r="P56" s="104">
        <f t="shared" si="16"/>
        <v>8.3333333333333329E-2</v>
      </c>
      <c r="Q56" s="104">
        <f t="shared" si="16"/>
        <v>8.3333333333333329E-2</v>
      </c>
      <c r="R56" s="104">
        <f t="shared" si="16"/>
        <v>0</v>
      </c>
      <c r="S56" s="104">
        <f t="shared" si="16"/>
        <v>0</v>
      </c>
      <c r="T56" s="104">
        <f t="shared" si="16"/>
        <v>0</v>
      </c>
      <c r="U56" s="104">
        <f t="shared" si="16"/>
        <v>0</v>
      </c>
      <c r="V56" s="105">
        <f>SUM(J56:U56)</f>
        <v>0.41666666666666663</v>
      </c>
      <c r="W56" s="97"/>
      <c r="X56" s="335">
        <f>SUM(J56:K56)</f>
        <v>0</v>
      </c>
    </row>
    <row r="57" spans="1:24" s="111" customFormat="1" ht="17" customHeight="1">
      <c r="A57" s="463"/>
      <c r="B57" s="464"/>
      <c r="C57" s="464"/>
      <c r="D57" s="464"/>
      <c r="E57" s="464"/>
      <c r="F57" s="464"/>
      <c r="G57" s="465"/>
      <c r="H57" s="106"/>
      <c r="I57" s="107"/>
      <c r="J57" s="108">
        <f>J55*RFK!$E$20</f>
        <v>0</v>
      </c>
      <c r="K57" s="108">
        <f>K55*RFK!$E$20</f>
        <v>0</v>
      </c>
      <c r="L57" s="108">
        <f>L55*RFK!$E$20</f>
        <v>2.7635802461238052E-2</v>
      </c>
      <c r="M57" s="108">
        <f>M55*RFK!$E$20</f>
        <v>2.7635802461238052E-2</v>
      </c>
      <c r="N57" s="108">
        <f>N55*RFK!$E$20</f>
        <v>2.7635802461238052E-2</v>
      </c>
      <c r="O57" s="108">
        <f>O55*RFK!$E$20</f>
        <v>2.7635802461238052E-2</v>
      </c>
      <c r="P57" s="108">
        <f>P55*RFK!$E$20</f>
        <v>2.7635802461238052E-2</v>
      </c>
      <c r="Q57" s="108">
        <f>Q55*RFK!$E$20</f>
        <v>2.7635802461238052E-2</v>
      </c>
      <c r="R57" s="108">
        <f>R55*RFK!$E$20</f>
        <v>2.7635802461238052E-2</v>
      </c>
      <c r="S57" s="108">
        <f>S55*RFK!$E$20</f>
        <v>2.7635802461238052E-2</v>
      </c>
      <c r="T57" s="108">
        <f>T55*RFK!$E$20</f>
        <v>2.7635802461238052E-2</v>
      </c>
      <c r="U57" s="108">
        <f>U55*RFK!$E$20</f>
        <v>2.7635802461238052E-2</v>
      </c>
      <c r="V57" s="109">
        <f t="shared" si="12"/>
        <v>0.27635802461238057</v>
      </c>
      <c r="W57" s="110"/>
      <c r="X57" s="337"/>
    </row>
    <row r="58" spans="1:24">
      <c r="A58" s="303"/>
      <c r="B58" s="304"/>
      <c r="C58" s="304"/>
      <c r="D58" s="304"/>
      <c r="E58" s="304"/>
      <c r="F58" s="304"/>
      <c r="G58" s="305"/>
      <c r="H58" s="100"/>
      <c r="I58" s="98"/>
      <c r="J58" s="268"/>
      <c r="K58" s="268"/>
      <c r="L58" s="268"/>
      <c r="M58" s="268"/>
      <c r="N58" s="268"/>
      <c r="O58" s="268"/>
      <c r="P58" s="268"/>
      <c r="Q58" s="268"/>
      <c r="R58" s="268"/>
      <c r="S58" s="268"/>
      <c r="T58" s="268"/>
      <c r="U58" s="268"/>
      <c r="V58" s="116"/>
      <c r="W58" s="97"/>
      <c r="X58" s="95"/>
    </row>
    <row r="59" spans="1:24" ht="13" thickBot="1">
      <c r="A59" s="489"/>
      <c r="B59" s="490"/>
      <c r="C59" s="490"/>
      <c r="D59" s="490"/>
      <c r="E59" s="490"/>
      <c r="F59" s="490"/>
      <c r="G59" s="491"/>
      <c r="H59" s="117"/>
      <c r="I59" s="118"/>
      <c r="J59" s="119"/>
      <c r="K59" s="119"/>
      <c r="L59" s="119"/>
      <c r="M59" s="119"/>
      <c r="N59" s="119"/>
      <c r="O59" s="119"/>
      <c r="P59" s="119"/>
      <c r="Q59" s="119"/>
      <c r="R59" s="119"/>
      <c r="S59" s="119"/>
      <c r="T59" s="119"/>
      <c r="U59" s="119"/>
      <c r="V59" s="120"/>
      <c r="W59" s="97"/>
      <c r="X59" s="95"/>
    </row>
    <row r="60" spans="1:24" ht="17" customHeight="1" thickBot="1">
      <c r="A60" s="492" t="s">
        <v>112</v>
      </c>
      <c r="B60" s="493"/>
      <c r="C60" s="493"/>
      <c r="D60" s="493"/>
      <c r="E60" s="493"/>
      <c r="F60" s="493"/>
      <c r="G60" s="494"/>
      <c r="H60" s="487">
        <f>SUM(H10:H58)</f>
        <v>1031705160</v>
      </c>
      <c r="I60" s="121"/>
      <c r="J60" s="122">
        <f>SUM(J11,J17,J23,J29,J35,J41,J47,J53)</f>
        <v>0</v>
      </c>
      <c r="K60" s="122">
        <f>SUM(K11,K17,K23,K29,K35,K41,K47,K53)</f>
        <v>79200000</v>
      </c>
      <c r="L60" s="122">
        <f>SUM(L11,L17,L23,L29,L35,L41,L47,L53)</f>
        <v>86049216</v>
      </c>
      <c r="M60" s="122">
        <f t="shared" ref="M60:U60" si="17">SUM(M11,M17,M23,M29,M35,M41,M47,M53)</f>
        <v>86149216</v>
      </c>
      <c r="N60" s="122">
        <f t="shared" si="17"/>
        <v>86149216</v>
      </c>
      <c r="O60" s="122">
        <f t="shared" si="17"/>
        <v>86149216</v>
      </c>
      <c r="P60" s="122">
        <f t="shared" si="17"/>
        <v>97609216</v>
      </c>
      <c r="Q60" s="122">
        <f t="shared" si="17"/>
        <v>86209216</v>
      </c>
      <c r="R60" s="122">
        <f t="shared" si="17"/>
        <v>86249216</v>
      </c>
      <c r="S60" s="122">
        <f t="shared" si="17"/>
        <v>86249216</v>
      </c>
      <c r="T60" s="122">
        <f t="shared" si="17"/>
        <v>86249216</v>
      </c>
      <c r="U60" s="122">
        <f t="shared" si="17"/>
        <v>165442216</v>
      </c>
      <c r="V60" s="302">
        <f>SUM(,V11,V17,V23,V29,V35,V41,V47,V53)</f>
        <v>1031705160</v>
      </c>
      <c r="W60" s="97"/>
      <c r="X60" s="255">
        <f>SUM(J60:U60)</f>
        <v>1031705160</v>
      </c>
    </row>
    <row r="61" spans="1:24" ht="17" customHeight="1" thickBot="1">
      <c r="A61" s="492" t="s">
        <v>113</v>
      </c>
      <c r="B61" s="493"/>
      <c r="C61" s="493"/>
      <c r="D61" s="493"/>
      <c r="E61" s="493"/>
      <c r="F61" s="493"/>
      <c r="G61" s="494"/>
      <c r="H61" s="488"/>
      <c r="I61" s="123"/>
      <c r="J61" s="124">
        <f>SUM(J15,J21,J27,J33,J39,J45,J51,J57)</f>
        <v>0</v>
      </c>
      <c r="K61" s="124">
        <f>SUM(K15,K21,K27,K33,K39,K45,K51,K57)</f>
        <v>7.6766117947883474</v>
      </c>
      <c r="L61" s="124">
        <f>SUM(L15,L21,L27,L33,L39,L45,L51,L57)</f>
        <v>8.3404851828016451</v>
      </c>
      <c r="M61" s="124">
        <f>SUM(M15,M21,M27,M33,M39,M45,M51,M57)</f>
        <v>8.3501778744617319</v>
      </c>
      <c r="N61" s="124">
        <f t="shared" ref="N61:T61" si="18">SUM(N15,N21,N27,N33,N39,N45,N51,N57)</f>
        <v>8.3501778744617319</v>
      </c>
      <c r="O61" s="124">
        <f>SUM(O15,O21,O27,O33,O39,O45,O51,O57)</f>
        <v>8.3501778744617319</v>
      </c>
      <c r="P61" s="124">
        <f t="shared" si="18"/>
        <v>9.460960338707622</v>
      </c>
      <c r="Q61" s="124">
        <f t="shared" si="18"/>
        <v>8.3559934894577825</v>
      </c>
      <c r="R61" s="124">
        <f t="shared" si="18"/>
        <v>8.3598705661218187</v>
      </c>
      <c r="S61" s="124">
        <f t="shared" si="18"/>
        <v>8.3598705661218187</v>
      </c>
      <c r="T61" s="124">
        <f t="shared" si="18"/>
        <v>8.3598705661218187</v>
      </c>
      <c r="U61" s="124">
        <f>SUM(U15,U21,U27,U33,U39,U45,U51,U57)</f>
        <v>16.035803872493958</v>
      </c>
      <c r="V61" s="124">
        <f>SUM(J61:U61)</f>
        <v>100</v>
      </c>
      <c r="W61" s="97"/>
      <c r="X61" s="125">
        <f>SUM(J61:Q61)</f>
        <v>58.884584429140595</v>
      </c>
    </row>
    <row r="62" spans="1:24" ht="10.5" customHeight="1">
      <c r="A62" s="126"/>
      <c r="B62" s="127"/>
      <c r="C62" s="29"/>
      <c r="D62" s="128"/>
      <c r="E62" s="129"/>
      <c r="F62" s="129"/>
      <c r="G62" s="29"/>
      <c r="H62" s="130"/>
      <c r="I62" s="29"/>
      <c r="J62" s="131"/>
      <c r="K62" s="131"/>
      <c r="L62" s="131"/>
      <c r="M62" s="131"/>
      <c r="N62" s="131"/>
      <c r="O62" s="131"/>
      <c r="P62" s="131"/>
      <c r="Q62" s="131"/>
      <c r="R62" s="131"/>
      <c r="S62" s="131"/>
      <c r="T62" s="131"/>
      <c r="U62" s="131"/>
      <c r="V62" s="132"/>
      <c r="W62" s="97"/>
      <c r="X62" s="256"/>
    </row>
    <row r="63" spans="1:24" s="7" customFormat="1" ht="20">
      <c r="A63" s="6"/>
      <c r="B63" s="6"/>
      <c r="C63" s="6"/>
      <c r="D63" s="6"/>
      <c r="E63" s="6"/>
      <c r="F63" s="6"/>
      <c r="G63" s="6"/>
      <c r="H63" s="22"/>
      <c r="I63" s="22"/>
      <c r="J63" s="22"/>
      <c r="K63" s="272"/>
      <c r="L63" s="273">
        <f>L60-115552405</f>
        <v>-29503189</v>
      </c>
      <c r="M63" s="272"/>
      <c r="N63" s="274"/>
      <c r="O63" s="275"/>
      <c r="P63" s="274"/>
      <c r="Q63" s="274"/>
      <c r="R63" s="22" t="str">
        <f>RFK!N24</f>
        <v>Banjarmasin, 1 September 2022</v>
      </c>
      <c r="S63" s="22"/>
      <c r="T63" s="22"/>
      <c r="X63" s="254"/>
    </row>
    <row r="64" spans="1:24" s="7" customFormat="1" ht="13" customHeight="1">
      <c r="A64" s="6"/>
      <c r="D64" s="6"/>
      <c r="E64" s="6"/>
      <c r="F64" s="6"/>
      <c r="G64" s="6"/>
      <c r="H64" s="22" t="s">
        <v>50</v>
      </c>
      <c r="I64" s="22"/>
      <c r="J64" s="22"/>
      <c r="K64" s="22"/>
      <c r="L64" s="276"/>
      <c r="M64" s="22"/>
      <c r="N64" s="22"/>
      <c r="O64" s="276"/>
      <c r="P64" s="22"/>
      <c r="Q64" s="22"/>
      <c r="R64" s="22" t="s">
        <v>48</v>
      </c>
      <c r="S64" s="22"/>
      <c r="T64" s="22"/>
      <c r="V64" s="314"/>
      <c r="X64" s="315">
        <f>X12+X18+X24+X30+X36+X42+X48+X54</f>
        <v>79200000</v>
      </c>
    </row>
    <row r="65" spans="1:24" s="7" customFormat="1" ht="20">
      <c r="A65" s="6"/>
      <c r="D65" s="6"/>
      <c r="E65" s="6"/>
      <c r="F65" s="6"/>
      <c r="G65" s="6"/>
      <c r="H65" s="22" t="s">
        <v>110</v>
      </c>
      <c r="I65" s="22"/>
      <c r="J65" s="22"/>
      <c r="K65" s="22"/>
      <c r="L65" s="275"/>
      <c r="M65" s="22"/>
      <c r="N65" s="22"/>
      <c r="O65" s="275"/>
      <c r="P65" s="22"/>
      <c r="Q65" s="22"/>
      <c r="R65" s="22" t="s">
        <v>49</v>
      </c>
      <c r="S65" s="22"/>
      <c r="T65" s="22"/>
    </row>
    <row r="66" spans="1:24" s="7" customFormat="1" ht="13" customHeight="1">
      <c r="A66" s="6"/>
      <c r="D66" s="6"/>
      <c r="E66" s="6"/>
      <c r="F66" s="6"/>
      <c r="G66" s="6"/>
      <c r="H66" s="22"/>
      <c r="I66" s="22"/>
      <c r="J66" s="22"/>
      <c r="K66" s="22"/>
      <c r="L66" s="275"/>
      <c r="M66" s="22"/>
      <c r="N66" s="22"/>
      <c r="O66" s="275"/>
      <c r="P66" s="22"/>
      <c r="Q66" s="22"/>
      <c r="R66" s="22"/>
      <c r="S66" s="22"/>
      <c r="T66" s="22"/>
    </row>
    <row r="67" spans="1:24" s="7" customFormat="1" ht="13" customHeight="1">
      <c r="A67" s="6"/>
      <c r="D67" s="6"/>
      <c r="E67" s="6"/>
      <c r="F67" s="6"/>
      <c r="G67" s="6"/>
      <c r="H67" s="22"/>
      <c r="I67" s="22"/>
      <c r="J67" s="22"/>
      <c r="K67" s="22"/>
      <c r="L67" s="275"/>
      <c r="M67" s="22"/>
      <c r="N67" s="22"/>
      <c r="O67" s="275"/>
      <c r="P67" s="22"/>
      <c r="Q67" s="22"/>
      <c r="R67" s="22"/>
      <c r="S67" s="22"/>
      <c r="T67" s="22"/>
    </row>
    <row r="68" spans="1:24" s="7" customFormat="1" ht="13" customHeight="1">
      <c r="A68" s="6"/>
      <c r="D68" s="6"/>
      <c r="E68" s="6"/>
      <c r="F68" s="6"/>
      <c r="G68" s="6"/>
      <c r="H68" s="22"/>
      <c r="I68" s="22"/>
      <c r="J68" s="22"/>
      <c r="K68" s="22"/>
      <c r="L68" s="275"/>
      <c r="M68" s="22"/>
      <c r="N68" s="22"/>
      <c r="O68" s="275"/>
      <c r="P68" s="22"/>
      <c r="Q68" s="22"/>
      <c r="R68" s="22"/>
      <c r="S68" s="22"/>
      <c r="T68" s="22"/>
    </row>
    <row r="69" spans="1:24" s="7" customFormat="1" ht="13" customHeight="1">
      <c r="A69" s="6"/>
      <c r="D69" s="6"/>
      <c r="E69" s="6"/>
      <c r="F69" s="6"/>
      <c r="G69" s="6"/>
      <c r="H69" s="22"/>
      <c r="I69" s="22"/>
      <c r="J69" s="22"/>
      <c r="K69" s="22"/>
      <c r="L69" s="275"/>
      <c r="M69" s="22"/>
      <c r="N69" s="22"/>
      <c r="O69" s="275"/>
      <c r="P69" s="22"/>
      <c r="Q69" s="22"/>
      <c r="R69" s="22"/>
      <c r="S69" s="22"/>
      <c r="T69" s="22"/>
    </row>
    <row r="70" spans="1:24" s="7" customFormat="1" ht="13" customHeight="1">
      <c r="A70" s="6"/>
      <c r="D70" s="6"/>
      <c r="E70" s="6"/>
      <c r="F70" s="6"/>
      <c r="G70" s="6"/>
      <c r="H70" s="277" t="str">
        <f>RFK!B30</f>
        <v>H. FENDIE, S.PD, M.PD</v>
      </c>
      <c r="I70" s="22"/>
      <c r="J70" s="22"/>
      <c r="K70" s="22"/>
      <c r="L70" s="275"/>
      <c r="M70" s="22"/>
      <c r="N70" s="22"/>
      <c r="O70" s="275"/>
      <c r="P70" s="22"/>
      <c r="Q70" s="22"/>
      <c r="R70" s="277" t="str">
        <f>RFK!N30</f>
        <v>ARDIANSYAH ASMADI, SKM</v>
      </c>
      <c r="S70" s="22"/>
      <c r="T70" s="22"/>
      <c r="X70" s="279">
        <f>Q18+Q24+Q30+Q36+Q42+Q48</f>
        <v>79390080</v>
      </c>
    </row>
    <row r="71" spans="1:24" s="7" customFormat="1" ht="13" customHeight="1">
      <c r="A71" s="6"/>
      <c r="D71" s="6"/>
      <c r="E71" s="6"/>
      <c r="F71" s="6"/>
      <c r="G71" s="6"/>
      <c r="H71" s="22" t="str">
        <f>RFK!B31</f>
        <v>NIP. 19650924 198902 1 003</v>
      </c>
      <c r="I71" s="22"/>
      <c r="J71" s="22"/>
      <c r="K71" s="22"/>
      <c r="L71" s="275"/>
      <c r="M71" s="22"/>
      <c r="N71" s="22"/>
      <c r="O71" s="275"/>
      <c r="P71" s="22"/>
      <c r="Q71" s="22"/>
      <c r="R71" s="22" t="str">
        <f>RFK!N31</f>
        <v>NIP. 19800717 200501 1 014</v>
      </c>
      <c r="T71" s="22"/>
    </row>
    <row r="72" spans="1:24" ht="17" customHeight="1">
      <c r="A72" s="89"/>
      <c r="B72" s="89"/>
      <c r="C72" s="89"/>
      <c r="D72" s="89"/>
      <c r="E72" s="89"/>
      <c r="F72" s="89"/>
      <c r="G72" s="89"/>
      <c r="H72" s="270"/>
      <c r="I72" s="270"/>
      <c r="J72" s="270"/>
      <c r="K72" s="270"/>
      <c r="L72" s="270"/>
      <c r="M72" s="270"/>
      <c r="N72" s="270"/>
      <c r="O72" s="270"/>
      <c r="P72" s="270"/>
      <c r="Q72" s="270"/>
      <c r="R72" s="271"/>
      <c r="S72" s="270"/>
      <c r="T72" s="270"/>
      <c r="U72" s="269"/>
      <c r="V72" s="135"/>
    </row>
    <row r="73" spans="1:24" ht="17" customHeight="1">
      <c r="A73" s="89"/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135"/>
    </row>
    <row r="74" spans="1:24" ht="17" customHeight="1">
      <c r="A74" s="89"/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135"/>
    </row>
    <row r="75" spans="1:24" ht="17" customHeight="1"/>
    <row r="76" spans="1:24" ht="17" customHeight="1"/>
    <row r="77" spans="1:24" ht="17" customHeight="1"/>
    <row r="78" spans="1:24" ht="17" customHeight="1"/>
    <row r="79" spans="1:24" ht="17" customHeight="1"/>
    <row r="80" spans="1:24" ht="17" customHeight="1"/>
    <row r="81" ht="17" customHeight="1"/>
    <row r="82" ht="17" customHeight="1"/>
    <row r="83" ht="17" customHeight="1"/>
    <row r="84" ht="17" customHeight="1"/>
    <row r="85" ht="17" customHeight="1"/>
    <row r="86" ht="17" customHeight="1"/>
    <row r="87" ht="17" customHeight="1"/>
    <row r="88" ht="17" customHeight="1"/>
    <row r="89" ht="17" customHeight="1"/>
    <row r="90" ht="17" customHeight="1"/>
    <row r="91" ht="17" customHeight="1"/>
    <row r="92" ht="17" customHeight="1"/>
    <row r="93" ht="17" customHeight="1"/>
    <row r="94" ht="17" customHeight="1"/>
    <row r="95" ht="17" customHeight="1"/>
    <row r="96" ht="17" customHeight="1"/>
    <row r="97" ht="17" customHeight="1"/>
    <row r="98" ht="17" customHeight="1"/>
    <row r="99" ht="17" customHeight="1"/>
    <row r="100" ht="17" customHeight="1"/>
    <row r="101" ht="17" customHeight="1"/>
    <row r="102" ht="17" customHeight="1"/>
    <row r="103" ht="17" customHeight="1"/>
    <row r="104" ht="17" customHeight="1"/>
    <row r="105" ht="17" customHeight="1"/>
    <row r="106" ht="17" customHeight="1"/>
    <row r="107" ht="17" customHeight="1"/>
    <row r="108" ht="17" customHeight="1"/>
    <row r="109" ht="17" customHeight="1"/>
    <row r="110" ht="17" customHeight="1"/>
    <row r="111" ht="17" customHeight="1"/>
    <row r="112" ht="17" customHeight="1"/>
    <row r="113" ht="17" customHeight="1"/>
    <row r="114" ht="17" customHeight="1"/>
    <row r="115" ht="17" customHeight="1"/>
  </sheetData>
  <mergeCells count="55">
    <mergeCell ref="H60:H61"/>
    <mergeCell ref="A42:G42"/>
    <mergeCell ref="A43:G43"/>
    <mergeCell ref="A59:G59"/>
    <mergeCell ref="A46:G46"/>
    <mergeCell ref="A61:G61"/>
    <mergeCell ref="A60:G60"/>
    <mergeCell ref="A53:G53"/>
    <mergeCell ref="A44:G44"/>
    <mergeCell ref="A54:G54"/>
    <mergeCell ref="A55:G55"/>
    <mergeCell ref="A56:G56"/>
    <mergeCell ref="A57:G57"/>
    <mergeCell ref="A8:G8"/>
    <mergeCell ref="F6:H6"/>
    <mergeCell ref="A19:G19"/>
    <mergeCell ref="A23:G23"/>
    <mergeCell ref="A11:G11"/>
    <mergeCell ref="A12:G12"/>
    <mergeCell ref="A13:G13"/>
    <mergeCell ref="A17:G17"/>
    <mergeCell ref="A18:G18"/>
    <mergeCell ref="A21:G21"/>
    <mergeCell ref="A37:G37"/>
    <mergeCell ref="A41:G41"/>
    <mergeCell ref="X1:X9"/>
    <mergeCell ref="A15:G15"/>
    <mergeCell ref="A20:G20"/>
    <mergeCell ref="A9:G9"/>
    <mergeCell ref="A1:V1"/>
    <mergeCell ref="A35:G35"/>
    <mergeCell ref="A26:G26"/>
    <mergeCell ref="A28:G28"/>
    <mergeCell ref="A34:G34"/>
    <mergeCell ref="A32:G32"/>
    <mergeCell ref="A14:G14"/>
    <mergeCell ref="A24:G24"/>
    <mergeCell ref="A10:G10"/>
    <mergeCell ref="A22:G22"/>
    <mergeCell ref="A25:G25"/>
    <mergeCell ref="A51:G51"/>
    <mergeCell ref="A45:G45"/>
    <mergeCell ref="A38:G38"/>
    <mergeCell ref="A33:G33"/>
    <mergeCell ref="A31:G31"/>
    <mergeCell ref="A39:G39"/>
    <mergeCell ref="A36:G36"/>
    <mergeCell ref="A49:G49"/>
    <mergeCell ref="A48:G48"/>
    <mergeCell ref="A30:G30"/>
    <mergeCell ref="A50:G50"/>
    <mergeCell ref="A47:G47"/>
    <mergeCell ref="A29:G29"/>
    <mergeCell ref="A27:G27"/>
    <mergeCell ref="A40:G40"/>
  </mergeCells>
  <pageMargins left="0.55118110236220497" right="0.196850393700787" top="0.196850393700787" bottom="0.196850393700787" header="0" footer="0"/>
  <pageSetup paperSize="5" scale="56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91E1B-276B-4003-8978-BC8FB8829ACE}">
  <sheetPr>
    <tabColor rgb="FF92D050"/>
  </sheetPr>
  <dimension ref="A1:K28"/>
  <sheetViews>
    <sheetView workbookViewId="0">
      <selection activeCell="H21" sqref="H21"/>
    </sheetView>
  </sheetViews>
  <sheetFormatPr baseColWidth="10" defaultColWidth="8.83203125" defaultRowHeight="13"/>
  <cols>
    <col min="1" max="1" width="5.1640625" style="17" customWidth="1"/>
    <col min="2" max="2" width="15.6640625" customWidth="1"/>
    <col min="3" max="3" width="53.6640625" bestFit="1" customWidth="1"/>
    <col min="4" max="4" width="19.6640625" customWidth="1"/>
    <col min="5" max="5" width="1.83203125" customWidth="1"/>
    <col min="6" max="6" width="25.5" customWidth="1"/>
    <col min="7" max="7" width="1.6640625" customWidth="1"/>
    <col min="8" max="8" width="47.6640625" customWidth="1"/>
    <col min="9" max="9" width="21" customWidth="1"/>
    <col min="10" max="10" width="5.33203125" customWidth="1"/>
    <col min="11" max="11" width="14.6640625" bestFit="1" customWidth="1"/>
  </cols>
  <sheetData>
    <row r="1" spans="1:11" s="18" customFormat="1" ht="29.25" customHeight="1">
      <c r="A1" s="20" t="s">
        <v>114</v>
      </c>
      <c r="B1" s="20" t="s">
        <v>116</v>
      </c>
      <c r="C1" s="20" t="s">
        <v>115</v>
      </c>
      <c r="D1" s="20" t="s">
        <v>86</v>
      </c>
      <c r="F1" s="232" t="s">
        <v>6</v>
      </c>
      <c r="G1" s="232" t="s">
        <v>5</v>
      </c>
      <c r="H1" s="232" t="s">
        <v>159</v>
      </c>
      <c r="K1" s="262" t="str">
        <f>H10&amp;""&amp;H12&amp;" "&amp;H11&amp;" "&amp;H17</f>
        <v>Banjarmasin, 1 September 2022</v>
      </c>
    </row>
    <row r="2" spans="1:11" s="19" customFormat="1">
      <c r="A2" s="21">
        <v>1</v>
      </c>
      <c r="B2" s="21">
        <v>2</v>
      </c>
      <c r="C2" s="21">
        <v>3</v>
      </c>
      <c r="D2" s="21">
        <v>4</v>
      </c>
      <c r="F2" s="233" t="s">
        <v>117</v>
      </c>
      <c r="G2" s="233" t="s">
        <v>5</v>
      </c>
      <c r="H2" s="237" t="s">
        <v>151</v>
      </c>
      <c r="I2" s="235" t="s">
        <v>122</v>
      </c>
      <c r="K2" s="263"/>
    </row>
    <row r="3" spans="1:11" ht="27" customHeight="1">
      <c r="A3" s="308">
        <v>1</v>
      </c>
      <c r="B3" s="307" t="s">
        <v>161</v>
      </c>
      <c r="C3" s="306" t="s">
        <v>162</v>
      </c>
      <c r="D3" s="309">
        <v>12813000</v>
      </c>
      <c r="F3" s="233" t="s">
        <v>63</v>
      </c>
      <c r="G3" s="233" t="s">
        <v>5</v>
      </c>
      <c r="H3" s="237" t="s">
        <v>160</v>
      </c>
      <c r="I3" s="235" t="s">
        <v>122</v>
      </c>
      <c r="K3" s="247" t="str">
        <f>F11&amp;" "&amp;H15&amp;" Tahun "&amp;H17</f>
        <v>Bulan Agustus Tahun 2022</v>
      </c>
    </row>
    <row r="4" spans="1:11" ht="15" customHeight="1">
      <c r="A4" s="248">
        <v>2</v>
      </c>
      <c r="B4" s="249" t="s">
        <v>147</v>
      </c>
      <c r="C4" s="249" t="s">
        <v>148</v>
      </c>
      <c r="D4" s="250">
        <v>388800000</v>
      </c>
      <c r="F4" s="234" t="s">
        <v>119</v>
      </c>
      <c r="G4" s="234" t="s">
        <v>5</v>
      </c>
      <c r="H4" s="280" t="s">
        <v>167</v>
      </c>
      <c r="I4" s="235" t="s">
        <v>122</v>
      </c>
      <c r="K4" s="247"/>
    </row>
    <row r="5" spans="1:11" ht="15" customHeight="1">
      <c r="A5" s="248">
        <v>3</v>
      </c>
      <c r="B5" s="249" t="s">
        <v>149</v>
      </c>
      <c r="C5" s="249" t="s">
        <v>150</v>
      </c>
      <c r="D5" s="250">
        <v>259200000</v>
      </c>
      <c r="F5" s="234" t="s">
        <v>120</v>
      </c>
      <c r="G5" s="234" t="s">
        <v>5</v>
      </c>
      <c r="H5" s="238" t="s">
        <v>168</v>
      </c>
      <c r="I5" s="235" t="s">
        <v>122</v>
      </c>
      <c r="K5" s="247" t="str">
        <f>H16&amp;" "&amp;H15&amp;" "&amp;H17</f>
        <v>31 Agustus 2022</v>
      </c>
    </row>
    <row r="6" spans="1:11" ht="15" customHeight="1">
      <c r="A6" s="248">
        <v>4</v>
      </c>
      <c r="B6" s="249" t="s">
        <v>153</v>
      </c>
      <c r="C6" s="249" t="s">
        <v>152</v>
      </c>
      <c r="D6" s="250">
        <v>280800000</v>
      </c>
      <c r="F6" s="234" t="s">
        <v>118</v>
      </c>
      <c r="G6" s="234" t="s">
        <v>5</v>
      </c>
      <c r="H6" s="238" t="s">
        <v>169</v>
      </c>
      <c r="I6" s="235" t="s">
        <v>122</v>
      </c>
    </row>
    <row r="7" spans="1:11" ht="15" customHeight="1">
      <c r="A7" s="248">
        <v>5</v>
      </c>
      <c r="B7" s="249" t="s">
        <v>156</v>
      </c>
      <c r="C7" s="249" t="s">
        <v>155</v>
      </c>
      <c r="D7" s="250">
        <v>21600000</v>
      </c>
      <c r="F7" s="234" t="s">
        <v>121</v>
      </c>
      <c r="G7" s="234" t="s">
        <v>5</v>
      </c>
      <c r="H7" s="238" t="s">
        <v>170</v>
      </c>
      <c r="I7" s="235" t="s">
        <v>122</v>
      </c>
    </row>
    <row r="8" spans="1:11" ht="15" customHeight="1">
      <c r="A8" s="248">
        <v>6</v>
      </c>
      <c r="B8" s="249" t="s">
        <v>158</v>
      </c>
      <c r="C8" s="249" t="s">
        <v>157</v>
      </c>
      <c r="D8" s="250">
        <v>63360000</v>
      </c>
      <c r="F8" s="236" t="s">
        <v>64</v>
      </c>
      <c r="G8" s="234" t="s">
        <v>5</v>
      </c>
      <c r="H8" s="238" t="s">
        <v>154</v>
      </c>
      <c r="I8" s="235" t="s">
        <v>122</v>
      </c>
    </row>
    <row r="9" spans="1:11" ht="15" customHeight="1">
      <c r="A9" s="248">
        <v>7</v>
      </c>
      <c r="B9" s="249" t="s">
        <v>164</v>
      </c>
      <c r="C9" s="249" t="s">
        <v>163</v>
      </c>
      <c r="D9" s="250">
        <v>2280960</v>
      </c>
    </row>
    <row r="10" spans="1:11">
      <c r="A10" s="248">
        <v>8</v>
      </c>
      <c r="B10" s="249" t="s">
        <v>165</v>
      </c>
      <c r="C10" s="249" t="s">
        <v>166</v>
      </c>
      <c r="D10" s="250">
        <v>2851200</v>
      </c>
      <c r="F10" s="239" t="s">
        <v>123</v>
      </c>
      <c r="G10" s="240"/>
      <c r="H10" s="240" t="s">
        <v>127</v>
      </c>
      <c r="I10" s="240"/>
    </row>
    <row r="11" spans="1:11">
      <c r="A11" s="248">
        <v>9</v>
      </c>
      <c r="B11" s="249"/>
      <c r="C11" s="249"/>
      <c r="D11" s="250"/>
      <c r="F11" s="240" t="s">
        <v>125</v>
      </c>
      <c r="G11" s="240"/>
      <c r="H11" s="241" t="s">
        <v>172</v>
      </c>
      <c r="I11" s="242" t="s">
        <v>122</v>
      </c>
    </row>
    <row r="12" spans="1:11">
      <c r="A12" s="248">
        <v>10</v>
      </c>
      <c r="B12" s="249"/>
      <c r="C12" s="249"/>
      <c r="D12" s="250"/>
      <c r="F12" s="240" t="s">
        <v>126</v>
      </c>
      <c r="G12" s="240"/>
      <c r="H12" s="243">
        <v>1</v>
      </c>
      <c r="I12" s="242" t="s">
        <v>122</v>
      </c>
    </row>
    <row r="13" spans="1:11">
      <c r="A13" s="248">
        <v>11</v>
      </c>
      <c r="B13" s="249"/>
      <c r="C13" s="249"/>
      <c r="D13" s="250"/>
      <c r="F13" s="240"/>
      <c r="G13" s="240"/>
      <c r="H13" s="240"/>
      <c r="I13" s="240"/>
    </row>
    <row r="14" spans="1:11">
      <c r="A14" s="248">
        <v>12</v>
      </c>
      <c r="B14" s="249"/>
      <c r="C14" s="249"/>
      <c r="D14" s="250"/>
      <c r="F14" s="239" t="s">
        <v>128</v>
      </c>
      <c r="G14" s="240"/>
      <c r="H14" s="240"/>
      <c r="I14" s="240"/>
    </row>
    <row r="15" spans="1:11">
      <c r="A15" s="248">
        <v>13</v>
      </c>
      <c r="B15" s="249"/>
      <c r="C15" s="249"/>
      <c r="D15" s="250"/>
      <c r="F15" s="240" t="s">
        <v>125</v>
      </c>
      <c r="G15" s="244" t="s">
        <v>5</v>
      </c>
      <c r="H15" s="241" t="s">
        <v>171</v>
      </c>
      <c r="I15" s="242" t="s">
        <v>122</v>
      </c>
    </row>
    <row r="16" spans="1:11">
      <c r="A16" s="248">
        <v>14</v>
      </c>
      <c r="B16" s="249"/>
      <c r="C16" s="249"/>
      <c r="D16" s="250"/>
      <c r="F16" s="240" t="s">
        <v>126</v>
      </c>
      <c r="G16" s="244" t="s">
        <v>5</v>
      </c>
      <c r="H16" s="243">
        <v>31</v>
      </c>
      <c r="I16" s="242" t="s">
        <v>122</v>
      </c>
    </row>
    <row r="17" spans="1:9">
      <c r="A17" s="248">
        <v>15</v>
      </c>
      <c r="B17" s="249"/>
      <c r="C17" s="249"/>
      <c r="D17" s="250"/>
      <c r="H17">
        <v>2022</v>
      </c>
    </row>
    <row r="18" spans="1:9">
      <c r="A18" s="248">
        <v>16</v>
      </c>
      <c r="B18" s="249"/>
      <c r="C18" s="249"/>
      <c r="D18" s="250"/>
    </row>
    <row r="19" spans="1:9">
      <c r="A19" s="248">
        <v>17</v>
      </c>
      <c r="B19" s="249"/>
      <c r="C19" s="249"/>
      <c r="D19" s="250"/>
    </row>
    <row r="20" spans="1:9">
      <c r="A20" s="248">
        <v>18</v>
      </c>
      <c r="B20" s="249"/>
      <c r="C20" s="249"/>
      <c r="D20" s="250"/>
      <c r="F20" s="245" t="s">
        <v>124</v>
      </c>
      <c r="G20" s="246" t="s">
        <v>5</v>
      </c>
    </row>
    <row r="21" spans="1:9">
      <c r="A21" s="248">
        <v>19</v>
      </c>
      <c r="B21" s="249"/>
      <c r="C21" s="249"/>
      <c r="D21" s="250"/>
      <c r="F21" s="247"/>
      <c r="G21" s="247"/>
      <c r="I21" s="261"/>
    </row>
    <row r="22" spans="1:9">
      <c r="A22" s="248">
        <v>20</v>
      </c>
      <c r="B22" s="249"/>
      <c r="C22" s="249"/>
      <c r="D22" s="250"/>
      <c r="F22" s="247" t="s">
        <v>123</v>
      </c>
      <c r="G22" s="246" t="s">
        <v>5</v>
      </c>
      <c r="I22" s="261"/>
    </row>
    <row r="23" spans="1:9">
      <c r="A23" s="248">
        <v>21</v>
      </c>
      <c r="B23" s="249"/>
      <c r="C23" s="249"/>
      <c r="D23" s="250"/>
      <c r="F23" s="247"/>
      <c r="G23" s="247"/>
      <c r="I23" s="261"/>
    </row>
    <row r="24" spans="1:9">
      <c r="A24" s="248">
        <v>22</v>
      </c>
      <c r="B24" s="249"/>
      <c r="C24" s="249"/>
      <c r="D24" s="250"/>
      <c r="F24" s="247"/>
      <c r="G24" s="246" t="s">
        <v>5</v>
      </c>
      <c r="I24" s="261"/>
    </row>
    <row r="25" spans="1:9">
      <c r="A25" s="248">
        <v>23</v>
      </c>
      <c r="B25" s="249"/>
      <c r="C25" s="249"/>
      <c r="D25" s="250"/>
      <c r="F25" s="247"/>
      <c r="G25" s="247"/>
      <c r="I25" s="261"/>
    </row>
    <row r="26" spans="1:9">
      <c r="A26" s="248">
        <v>24</v>
      </c>
      <c r="B26" s="249"/>
      <c r="C26" s="249"/>
      <c r="D26" s="250"/>
      <c r="I26" s="261"/>
    </row>
    <row r="27" spans="1:9">
      <c r="A27" s="248">
        <v>25</v>
      </c>
      <c r="B27" s="249"/>
      <c r="C27" s="249"/>
      <c r="D27" s="250"/>
      <c r="I27" s="261"/>
    </row>
    <row r="28" spans="1:9" s="4" customFormat="1" ht="27" customHeight="1">
      <c r="A28" s="495" t="s">
        <v>1</v>
      </c>
      <c r="B28" s="496"/>
      <c r="C28" s="496"/>
      <c r="D28" s="252">
        <f>SUM(D3:D27)</f>
        <v>1031705160</v>
      </c>
      <c r="F28" s="235" t="s">
        <v>129</v>
      </c>
    </row>
  </sheetData>
  <mergeCells count="1">
    <mergeCell ref="A28:C28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SPENGANTAR</vt:lpstr>
      <vt:lpstr>RFK</vt:lpstr>
      <vt:lpstr>PBJ</vt:lpstr>
      <vt:lpstr>ST</vt:lpstr>
      <vt:lpstr>M</vt:lpstr>
      <vt:lpstr>V</vt:lpstr>
      <vt:lpstr>FISKEU</vt:lpstr>
      <vt:lpstr>INPUT</vt:lpstr>
      <vt:lpstr>FISKEU!Print_Area</vt:lpstr>
      <vt:lpstr>M!Print_Area</vt:lpstr>
      <vt:lpstr>PBJ!Print_Area</vt:lpstr>
      <vt:lpstr>RFK!Print_Area</vt:lpstr>
      <vt:lpstr>SPENGANTAR!Print_Area</vt:lpstr>
      <vt:lpstr>ST!Print_Area</vt:lpstr>
      <vt:lpstr>V!Print_Area</vt:lpstr>
      <vt:lpstr>FISKEU!Print_Titles</vt:lpstr>
      <vt:lpstr>M!Print_Titles</vt:lpstr>
      <vt:lpstr>PBJ!Print_Titles</vt:lpstr>
      <vt:lpstr>RFK!Print_Titles</vt:lpstr>
      <vt:lpstr>ST!Print_Titles</vt:lpstr>
    </vt:vector>
  </TitlesOfParts>
  <Manager/>
  <Company>Sekretaris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Microsoft Office User</cp:lastModifiedBy>
  <cp:lastPrinted>2022-08-29T06:36:57Z</cp:lastPrinted>
  <dcterms:created xsi:type="dcterms:W3CDTF">2001-05-21T00:07:29Z</dcterms:created>
  <dcterms:modified xsi:type="dcterms:W3CDTF">2023-03-05T10:47:18Z</dcterms:modified>
  <cp:category/>
</cp:coreProperties>
</file>