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renniger\Dropbox\Education\GIS Lab\Wachter Research 2019-2020\Election 2020\R\data\"/>
    </mc:Choice>
  </mc:AlternateContent>
  <bookViews>
    <workbookView xWindow="0" yWindow="0" windowWidth="24000" windowHeight="9600" tabRatio="815" activeTab="2"/>
  </bookViews>
  <sheets>
    <sheet name="Copyright" sheetId="1" r:id="rId1"/>
    <sheet name="State" sheetId="2" r:id="rId2"/>
    <sheet name="County" sheetId="3" r:id="rId3"/>
    <sheet name="Town" sheetId="4" r:id="rId4"/>
    <sheet name="Graphs" sheetId="5" r:id="rId5"/>
    <sheet name="Party" sheetId="6" r:id="rId6"/>
    <sheet name="Statistics" sheetId="7" r:id="rId7"/>
    <sheet name="Candidates" sheetId="8" r:id="rId8"/>
    <sheet name="Notes" sheetId="9" r:id="rId9"/>
    <sheet name="Sources" sheetId="10" r:id="rId10"/>
  </sheets>
  <definedNames>
    <definedName name="HTML_CodePage" hidden="1">1252</definedName>
    <definedName name="HTML_Control" localSheetId="3" hidden="1">{"'Stats'!$A$1:$AB$32"}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62913"/>
</workbook>
</file>

<file path=xl/calcChain.xml><?xml version="1.0" encoding="utf-8"?>
<calcChain xmlns="http://schemas.openxmlformats.org/spreadsheetml/2006/main">
  <c r="AH1" i="2" l="1"/>
  <c r="AJ1" i="2"/>
  <c r="AL1" i="2"/>
  <c r="AN1" i="2"/>
  <c r="AP1" i="2"/>
  <c r="AR1" i="2"/>
  <c r="AT1" i="2"/>
  <c r="AV1" i="2"/>
  <c r="G2" i="2"/>
  <c r="L2" i="2"/>
  <c r="N2" i="2"/>
  <c r="H2" i="2" s="1"/>
  <c r="P2" i="2"/>
  <c r="I2" i="2" s="1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AT2" i="2"/>
  <c r="AV2" i="2"/>
  <c r="P3" i="2"/>
  <c r="I3" i="2" s="1"/>
  <c r="R3" i="2"/>
  <c r="T3" i="2"/>
  <c r="V3" i="2"/>
  <c r="X3" i="2"/>
  <c r="Z3" i="2"/>
  <c r="AD3" i="2"/>
  <c r="AF3" i="2"/>
  <c r="AH3" i="2"/>
  <c r="AJ3" i="2"/>
  <c r="AL3" i="2"/>
  <c r="AN3" i="2"/>
  <c r="AP3" i="2"/>
  <c r="AR3" i="2"/>
  <c r="AT3" i="2"/>
  <c r="AV3" i="2"/>
  <c r="AV14" i="2" s="1"/>
  <c r="AY3" i="2"/>
  <c r="BA3" i="2"/>
  <c r="BI3" i="2"/>
  <c r="I4" i="2"/>
  <c r="P4" i="2"/>
  <c r="T4" i="2"/>
  <c r="V4" i="2"/>
  <c r="X4" i="2"/>
  <c r="AB4" i="2"/>
  <c r="AD4" i="2"/>
  <c r="AF4" i="2"/>
  <c r="AH4" i="2"/>
  <c r="AJ4" i="2"/>
  <c r="AL4" i="2"/>
  <c r="AN4" i="2"/>
  <c r="AP4" i="2"/>
  <c r="AR4" i="2"/>
  <c r="AT4" i="2"/>
  <c r="AV4" i="2"/>
  <c r="AY4" i="2"/>
  <c r="BA4" i="2"/>
  <c r="BI4" i="2"/>
  <c r="P5" i="2"/>
  <c r="I5" i="2" s="1"/>
  <c r="V5" i="2"/>
  <c r="X5" i="2"/>
  <c r="AB5" i="2"/>
  <c r="AD5" i="2"/>
  <c r="AF5" i="2"/>
  <c r="AH5" i="2"/>
  <c r="AJ5" i="2"/>
  <c r="AL5" i="2"/>
  <c r="AN5" i="2"/>
  <c r="AP5" i="2"/>
  <c r="AR5" i="2"/>
  <c r="AT5" i="2"/>
  <c r="AV5" i="2"/>
  <c r="AY5" i="2"/>
  <c r="BA5" i="2"/>
  <c r="BI5" i="2"/>
  <c r="P6" i="2"/>
  <c r="I6" i="2" s="1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AY6" i="2"/>
  <c r="BA6" i="2"/>
  <c r="BI6" i="2"/>
  <c r="P7" i="2"/>
  <c r="I7" i="2" s="1"/>
  <c r="T7" i="2"/>
  <c r="V7" i="2"/>
  <c r="X7" i="2"/>
  <c r="AB7" i="2"/>
  <c r="AD7" i="2"/>
  <c r="AF7" i="2"/>
  <c r="AH7" i="2"/>
  <c r="AJ7" i="2"/>
  <c r="AL7" i="2"/>
  <c r="AN7" i="2"/>
  <c r="AP7" i="2"/>
  <c r="AR7" i="2"/>
  <c r="AT7" i="2"/>
  <c r="AV7" i="2"/>
  <c r="AY7" i="2"/>
  <c r="BA7" i="2"/>
  <c r="P8" i="2"/>
  <c r="I8" i="2" s="1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AT8" i="2"/>
  <c r="AV8" i="2"/>
  <c r="AY8" i="2"/>
  <c r="BA8" i="2"/>
  <c r="BI8" i="2"/>
  <c r="P9" i="2"/>
  <c r="I9" i="2" s="1"/>
  <c r="R9" i="2"/>
  <c r="T9" i="2"/>
  <c r="V9" i="2"/>
  <c r="X9" i="2"/>
  <c r="Z9" i="2"/>
  <c r="AD9" i="2"/>
  <c r="AF9" i="2"/>
  <c r="AH9" i="2"/>
  <c r="AJ9" i="2"/>
  <c r="AL9" i="2"/>
  <c r="AN9" i="2"/>
  <c r="AP9" i="2"/>
  <c r="AR9" i="2"/>
  <c r="AT9" i="2"/>
  <c r="AV9" i="2"/>
  <c r="AY9" i="2"/>
  <c r="BA9" i="2"/>
  <c r="BI9" i="2"/>
  <c r="P10" i="2"/>
  <c r="I10" i="2" s="1"/>
  <c r="T10" i="2"/>
  <c r="V10" i="2"/>
  <c r="X10" i="2"/>
  <c r="AB10" i="2"/>
  <c r="AD10" i="2"/>
  <c r="AF10" i="2"/>
  <c r="AH10" i="2"/>
  <c r="AJ10" i="2"/>
  <c r="AL10" i="2"/>
  <c r="AN10" i="2"/>
  <c r="AP10" i="2"/>
  <c r="AR10" i="2"/>
  <c r="AT10" i="2"/>
  <c r="AV10" i="2"/>
  <c r="AY10" i="2"/>
  <c r="BA10" i="2"/>
  <c r="BI10" i="2"/>
  <c r="R11" i="2"/>
  <c r="T11" i="2"/>
  <c r="V11" i="2"/>
  <c r="AH11" i="2"/>
  <c r="AJ11" i="2"/>
  <c r="AL11" i="2"/>
  <c r="AL14" i="2" s="1"/>
  <c r="AN11" i="2"/>
  <c r="AP11" i="2"/>
  <c r="AR11" i="2"/>
  <c r="AT11" i="2"/>
  <c r="AV11" i="2"/>
  <c r="AY11" i="2"/>
  <c r="BA11" i="2"/>
  <c r="P12" i="2"/>
  <c r="I12" i="2" s="1"/>
  <c r="R12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AT12" i="2"/>
  <c r="AV12" i="2"/>
  <c r="AY12" i="2"/>
  <c r="BA12" i="2"/>
  <c r="BI12" i="2"/>
  <c r="I13" i="2"/>
  <c r="P13" i="2"/>
  <c r="R13" i="2"/>
  <c r="X13" i="2"/>
  <c r="AB13" i="2"/>
  <c r="AD13" i="2"/>
  <c r="AF13" i="2"/>
  <c r="AH13" i="2"/>
  <c r="AJ13" i="2"/>
  <c r="AL13" i="2"/>
  <c r="AN13" i="2"/>
  <c r="AP13" i="2"/>
  <c r="AR13" i="2"/>
  <c r="AT13" i="2"/>
  <c r="AV13" i="2"/>
  <c r="AY13" i="2"/>
  <c r="BA13" i="2"/>
  <c r="BI13" i="2"/>
  <c r="AH14" i="2"/>
  <c r="AP14" i="2"/>
  <c r="AT14" i="2"/>
  <c r="AY14" i="2"/>
  <c r="BA14" i="2"/>
  <c r="Y1" i="3"/>
  <c r="Z1" i="3"/>
  <c r="AA1" i="3"/>
  <c r="AB1" i="3"/>
  <c r="AC1" i="3"/>
  <c r="AD1" i="3"/>
  <c r="AE1" i="3"/>
  <c r="C3" i="3"/>
  <c r="D3" i="3"/>
  <c r="E3" i="3"/>
  <c r="F3" i="3"/>
  <c r="G3" i="3"/>
  <c r="H3" i="3" s="1"/>
  <c r="AG3" i="3"/>
  <c r="AH3" i="3"/>
  <c r="AI3" i="3"/>
  <c r="AJ3" i="3"/>
  <c r="AM3" i="3"/>
  <c r="AN3" i="3"/>
  <c r="AV3" i="3"/>
  <c r="C4" i="3"/>
  <c r="G4" i="3" s="1"/>
  <c r="H4" i="3" s="1"/>
  <c r="D4" i="3"/>
  <c r="E4" i="3"/>
  <c r="F4" i="3"/>
  <c r="J4" i="3"/>
  <c r="M4" i="3" s="1"/>
  <c r="K4" i="3"/>
  <c r="L4" i="3"/>
  <c r="AG4" i="3"/>
  <c r="AH4" i="3"/>
  <c r="AI4" i="3"/>
  <c r="AJ4" i="3"/>
  <c r="AK4" i="3"/>
  <c r="AL4" i="3"/>
  <c r="AM4" i="3"/>
  <c r="AN4" i="3"/>
  <c r="AV4" i="3"/>
  <c r="C5" i="3"/>
  <c r="D5" i="3"/>
  <c r="E5" i="3"/>
  <c r="F5" i="3"/>
  <c r="G5" i="3"/>
  <c r="J5" i="3"/>
  <c r="K5" i="3"/>
  <c r="M5" i="3" s="1"/>
  <c r="L5" i="3"/>
  <c r="AG5" i="3"/>
  <c r="AH5" i="3"/>
  <c r="AI5" i="3"/>
  <c r="AJ5" i="3"/>
  <c r="AK5" i="3"/>
  <c r="AL5" i="3"/>
  <c r="AM5" i="3"/>
  <c r="AN5" i="3"/>
  <c r="AV5" i="3"/>
  <c r="F6" i="3"/>
  <c r="N6" i="3"/>
  <c r="L3" i="2" s="1"/>
  <c r="O6" i="3"/>
  <c r="V6" i="3"/>
  <c r="AB3" i="2" s="1"/>
  <c r="AG6" i="3"/>
  <c r="AH6" i="3"/>
  <c r="AI6" i="3"/>
  <c r="AJ6" i="3"/>
  <c r="F8" i="3"/>
  <c r="U8" i="3"/>
  <c r="AH8" i="3"/>
  <c r="AI8" i="3"/>
  <c r="AJ8" i="3"/>
  <c r="AV8" i="3"/>
  <c r="F9" i="3"/>
  <c r="U9" i="3"/>
  <c r="D9" i="3" s="1"/>
  <c r="AH9" i="3"/>
  <c r="AI9" i="3"/>
  <c r="AJ9" i="3"/>
  <c r="AV9" i="3"/>
  <c r="F10" i="3"/>
  <c r="J10" i="3"/>
  <c r="K10" i="3"/>
  <c r="U10" i="3"/>
  <c r="C10" i="3" s="1"/>
  <c r="G10" i="3" s="1"/>
  <c r="AH10" i="3"/>
  <c r="AI10" i="3"/>
  <c r="AJ10" i="3"/>
  <c r="AK10" i="3"/>
  <c r="AM10" i="3"/>
  <c r="AV10" i="3"/>
  <c r="F11" i="3"/>
  <c r="U11" i="3"/>
  <c r="C11" i="3" s="1"/>
  <c r="AH11" i="3"/>
  <c r="AI11" i="3"/>
  <c r="AJ11" i="3"/>
  <c r="AV11" i="3"/>
  <c r="E12" i="3"/>
  <c r="F12" i="3"/>
  <c r="J12" i="3"/>
  <c r="K12" i="3"/>
  <c r="U12" i="3"/>
  <c r="C12" i="3" s="1"/>
  <c r="AG12" i="3"/>
  <c r="AH12" i="3"/>
  <c r="AI12" i="3"/>
  <c r="AJ12" i="3"/>
  <c r="AK12" i="3"/>
  <c r="AM12" i="3"/>
  <c r="AV12" i="3"/>
  <c r="F13" i="3"/>
  <c r="U13" i="3"/>
  <c r="AH13" i="3"/>
  <c r="AI13" i="3"/>
  <c r="AJ13" i="3"/>
  <c r="AV13" i="3"/>
  <c r="F14" i="3"/>
  <c r="U14" i="3"/>
  <c r="C14" i="3" s="1"/>
  <c r="AH14" i="3"/>
  <c r="AI14" i="3"/>
  <c r="AJ14" i="3"/>
  <c r="AV14" i="3"/>
  <c r="F15" i="3"/>
  <c r="J15" i="3"/>
  <c r="L15" i="3"/>
  <c r="U15" i="3"/>
  <c r="C15" i="3" s="1"/>
  <c r="AH15" i="3"/>
  <c r="AI15" i="3"/>
  <c r="AJ15" i="3"/>
  <c r="AL15" i="3"/>
  <c r="AV15" i="3"/>
  <c r="E16" i="3"/>
  <c r="F16" i="3"/>
  <c r="K16" i="3"/>
  <c r="U16" i="3"/>
  <c r="C16" i="3" s="1"/>
  <c r="AG16" i="3"/>
  <c r="AH16" i="3"/>
  <c r="AI16" i="3"/>
  <c r="AJ16" i="3"/>
  <c r="AM16" i="3"/>
  <c r="AV16" i="3"/>
  <c r="F17" i="3"/>
  <c r="U17" i="3"/>
  <c r="AH17" i="3"/>
  <c r="AI17" i="3"/>
  <c r="AJ17" i="3"/>
  <c r="AV17" i="3"/>
  <c r="D18" i="3"/>
  <c r="F18" i="3"/>
  <c r="U18" i="3"/>
  <c r="AH18" i="3"/>
  <c r="AI18" i="3"/>
  <c r="AJ18" i="3"/>
  <c r="AV18" i="3"/>
  <c r="F19" i="3"/>
  <c r="U19" i="3"/>
  <c r="C19" i="3" s="1"/>
  <c r="AH19" i="3"/>
  <c r="AI19" i="3"/>
  <c r="AJ19" i="3"/>
  <c r="AL19" i="3"/>
  <c r="AV19" i="3"/>
  <c r="E20" i="3"/>
  <c r="F20" i="3"/>
  <c r="K20" i="3"/>
  <c r="U20" i="3"/>
  <c r="C20" i="3" s="1"/>
  <c r="AG20" i="3"/>
  <c r="AH20" i="3"/>
  <c r="AI20" i="3"/>
  <c r="AJ20" i="3"/>
  <c r="AM20" i="3"/>
  <c r="AV20" i="3"/>
  <c r="C21" i="3"/>
  <c r="D21" i="3"/>
  <c r="F21" i="3"/>
  <c r="L21" i="3"/>
  <c r="U21" i="3"/>
  <c r="E21" i="3" s="1"/>
  <c r="AG21" i="3"/>
  <c r="AH21" i="3"/>
  <c r="AI21" i="3"/>
  <c r="AJ21" i="3"/>
  <c r="AL21" i="3"/>
  <c r="AM21" i="3"/>
  <c r="AV21" i="3"/>
  <c r="C22" i="3"/>
  <c r="J22" i="3" s="1"/>
  <c r="D22" i="3"/>
  <c r="F22" i="3"/>
  <c r="G22" i="3"/>
  <c r="H22" i="3" s="1"/>
  <c r="K22" i="3"/>
  <c r="L22" i="3"/>
  <c r="U22" i="3"/>
  <c r="E22" i="3" s="1"/>
  <c r="AG22" i="3"/>
  <c r="AH22" i="3"/>
  <c r="AI22" i="3"/>
  <c r="AJ22" i="3"/>
  <c r="AK22" i="3"/>
  <c r="AL22" i="3"/>
  <c r="AM22" i="3"/>
  <c r="AV22" i="3"/>
  <c r="C23" i="3"/>
  <c r="D23" i="3"/>
  <c r="F23" i="3"/>
  <c r="L23" i="3"/>
  <c r="U23" i="3"/>
  <c r="E23" i="3" s="1"/>
  <c r="AG23" i="3"/>
  <c r="AH23" i="3"/>
  <c r="AI23" i="3"/>
  <c r="AJ23" i="3"/>
  <c r="AL23" i="3"/>
  <c r="AM23" i="3"/>
  <c r="AV23" i="3"/>
  <c r="C24" i="3"/>
  <c r="J24" i="3" s="1"/>
  <c r="M24" i="3" s="1"/>
  <c r="D24" i="3"/>
  <c r="F24" i="3"/>
  <c r="G24" i="3"/>
  <c r="H24" i="3" s="1"/>
  <c r="K24" i="3"/>
  <c r="L24" i="3"/>
  <c r="U24" i="3"/>
  <c r="E24" i="3" s="1"/>
  <c r="AG24" i="3"/>
  <c r="AH24" i="3"/>
  <c r="AI24" i="3"/>
  <c r="AJ24" i="3"/>
  <c r="AK24" i="3"/>
  <c r="AL24" i="3"/>
  <c r="AM24" i="3"/>
  <c r="AV24" i="3"/>
  <c r="C25" i="3"/>
  <c r="D25" i="3"/>
  <c r="F25" i="3"/>
  <c r="U25" i="3"/>
  <c r="E25" i="3" s="1"/>
  <c r="AG25" i="3"/>
  <c r="AH25" i="3"/>
  <c r="AI25" i="3"/>
  <c r="AJ25" i="3"/>
  <c r="AV25" i="3"/>
  <c r="C26" i="3"/>
  <c r="J26" i="3" s="1"/>
  <c r="M26" i="3" s="1"/>
  <c r="D26" i="3"/>
  <c r="F26" i="3"/>
  <c r="G26" i="3"/>
  <c r="H26" i="3"/>
  <c r="K26" i="3"/>
  <c r="L26" i="3"/>
  <c r="U26" i="3"/>
  <c r="E26" i="3" s="1"/>
  <c r="AG26" i="3"/>
  <c r="AH26" i="3"/>
  <c r="AI26" i="3"/>
  <c r="AJ26" i="3"/>
  <c r="AK26" i="3"/>
  <c r="AL26" i="3"/>
  <c r="AM26" i="3"/>
  <c r="AV26" i="3"/>
  <c r="C27" i="3"/>
  <c r="D27" i="3"/>
  <c r="F27" i="3"/>
  <c r="L27" i="3"/>
  <c r="U27" i="3"/>
  <c r="E27" i="3" s="1"/>
  <c r="AG27" i="3"/>
  <c r="AH27" i="3"/>
  <c r="AI27" i="3"/>
  <c r="AJ27" i="3"/>
  <c r="AL27" i="3"/>
  <c r="AM27" i="3"/>
  <c r="AV27" i="3"/>
  <c r="C28" i="3"/>
  <c r="J28" i="3" s="1"/>
  <c r="D28" i="3"/>
  <c r="F28" i="3"/>
  <c r="G28" i="3"/>
  <c r="H28" i="3" s="1"/>
  <c r="K28" i="3"/>
  <c r="L28" i="3"/>
  <c r="M28" i="3"/>
  <c r="U28" i="3"/>
  <c r="E28" i="3" s="1"/>
  <c r="AG28" i="3"/>
  <c r="AH28" i="3"/>
  <c r="AI28" i="3"/>
  <c r="AJ28" i="3"/>
  <c r="AK28" i="3"/>
  <c r="AL28" i="3"/>
  <c r="AM28" i="3"/>
  <c r="AV28" i="3"/>
  <c r="C29" i="3"/>
  <c r="D29" i="3"/>
  <c r="F29" i="3"/>
  <c r="L29" i="3"/>
  <c r="U29" i="3"/>
  <c r="E29" i="3" s="1"/>
  <c r="AG29" i="3"/>
  <c r="AH29" i="3"/>
  <c r="AI29" i="3"/>
  <c r="AJ29" i="3"/>
  <c r="AL29" i="3"/>
  <c r="AM29" i="3"/>
  <c r="AV29" i="3"/>
  <c r="C30" i="3"/>
  <c r="J30" i="3" s="1"/>
  <c r="M30" i="3" s="1"/>
  <c r="D30" i="3"/>
  <c r="F30" i="3"/>
  <c r="G30" i="3"/>
  <c r="H30" i="3"/>
  <c r="K30" i="3"/>
  <c r="L30" i="3"/>
  <c r="U30" i="3"/>
  <c r="E30" i="3" s="1"/>
  <c r="AG30" i="3"/>
  <c r="AH30" i="3"/>
  <c r="AI30" i="3"/>
  <c r="AJ30" i="3"/>
  <c r="AK30" i="3"/>
  <c r="AL30" i="3"/>
  <c r="AM30" i="3"/>
  <c r="AV30" i="3"/>
  <c r="C31" i="3"/>
  <c r="D31" i="3"/>
  <c r="F31" i="3"/>
  <c r="L31" i="3"/>
  <c r="U31" i="3"/>
  <c r="E31" i="3" s="1"/>
  <c r="AG31" i="3"/>
  <c r="AH31" i="3"/>
  <c r="AI31" i="3"/>
  <c r="AJ31" i="3"/>
  <c r="AL31" i="3"/>
  <c r="AM31" i="3"/>
  <c r="AV31" i="3"/>
  <c r="C32" i="3"/>
  <c r="J32" i="3" s="1"/>
  <c r="M32" i="3" s="1"/>
  <c r="D32" i="3"/>
  <c r="F32" i="3"/>
  <c r="G32" i="3"/>
  <c r="H32" i="3"/>
  <c r="K32" i="3"/>
  <c r="L32" i="3"/>
  <c r="U32" i="3"/>
  <c r="E32" i="3" s="1"/>
  <c r="AG32" i="3"/>
  <c r="AH32" i="3"/>
  <c r="AI32" i="3"/>
  <c r="AJ32" i="3"/>
  <c r="AK32" i="3"/>
  <c r="AL32" i="3"/>
  <c r="AM32" i="3"/>
  <c r="AV32" i="3"/>
  <c r="C33" i="3"/>
  <c r="D33" i="3"/>
  <c r="F33" i="3"/>
  <c r="U33" i="3"/>
  <c r="E33" i="3" s="1"/>
  <c r="AG33" i="3"/>
  <c r="AH33" i="3"/>
  <c r="AI33" i="3"/>
  <c r="AJ33" i="3"/>
  <c r="AV33" i="3"/>
  <c r="C34" i="3"/>
  <c r="J34" i="3" s="1"/>
  <c r="M34" i="3" s="1"/>
  <c r="D34" i="3"/>
  <c r="F34" i="3"/>
  <c r="G34" i="3"/>
  <c r="H34" i="3"/>
  <c r="K34" i="3"/>
  <c r="L34" i="3"/>
  <c r="U34" i="3"/>
  <c r="E34" i="3" s="1"/>
  <c r="AG34" i="3"/>
  <c r="AH34" i="3"/>
  <c r="AI34" i="3"/>
  <c r="AJ34" i="3"/>
  <c r="AK34" i="3"/>
  <c r="AL34" i="3"/>
  <c r="AM34" i="3"/>
  <c r="AV34" i="3"/>
  <c r="C35" i="3"/>
  <c r="D35" i="3"/>
  <c r="F35" i="3"/>
  <c r="U35" i="3"/>
  <c r="E35" i="3" s="1"/>
  <c r="AG35" i="3"/>
  <c r="AH35" i="3"/>
  <c r="AI35" i="3"/>
  <c r="AJ35" i="3"/>
  <c r="AV35" i="3"/>
  <c r="C36" i="3"/>
  <c r="J36" i="3" s="1"/>
  <c r="M36" i="3" s="1"/>
  <c r="D36" i="3"/>
  <c r="F36" i="3"/>
  <c r="G36" i="3"/>
  <c r="H36" i="3" s="1"/>
  <c r="K36" i="3"/>
  <c r="L36" i="3"/>
  <c r="U36" i="3"/>
  <c r="E36" i="3" s="1"/>
  <c r="AG36" i="3"/>
  <c r="AH36" i="3"/>
  <c r="AI36" i="3"/>
  <c r="AJ36" i="3"/>
  <c r="AK36" i="3"/>
  <c r="AL36" i="3"/>
  <c r="AM36" i="3"/>
  <c r="AV36" i="3"/>
  <c r="C37" i="3"/>
  <c r="D37" i="3"/>
  <c r="F37" i="3"/>
  <c r="U37" i="3"/>
  <c r="E37" i="3" s="1"/>
  <c r="AG37" i="3"/>
  <c r="AH37" i="3"/>
  <c r="AI37" i="3"/>
  <c r="AJ37" i="3"/>
  <c r="AV37" i="3"/>
  <c r="C38" i="3"/>
  <c r="J38" i="3" s="1"/>
  <c r="M38" i="3" s="1"/>
  <c r="D38" i="3"/>
  <c r="F38" i="3"/>
  <c r="G38" i="3"/>
  <c r="H38" i="3"/>
  <c r="K38" i="3"/>
  <c r="L38" i="3"/>
  <c r="U38" i="3"/>
  <c r="E38" i="3" s="1"/>
  <c r="AG38" i="3"/>
  <c r="AH38" i="3"/>
  <c r="AI38" i="3"/>
  <c r="AJ38" i="3"/>
  <c r="AK38" i="3"/>
  <c r="AL38" i="3"/>
  <c r="AM38" i="3"/>
  <c r="AV38" i="3"/>
  <c r="C39" i="3"/>
  <c r="D39" i="3"/>
  <c r="F39" i="3"/>
  <c r="K39" i="3"/>
  <c r="L39" i="3"/>
  <c r="U39" i="3"/>
  <c r="E39" i="3" s="1"/>
  <c r="AG39" i="3"/>
  <c r="AH39" i="3"/>
  <c r="AI39" i="3"/>
  <c r="AJ39" i="3"/>
  <c r="AK39" i="3"/>
  <c r="AL39" i="3"/>
  <c r="AM39" i="3"/>
  <c r="AV39" i="3"/>
  <c r="C40" i="3"/>
  <c r="J40" i="3" s="1"/>
  <c r="D40" i="3"/>
  <c r="F40" i="3"/>
  <c r="G40" i="3"/>
  <c r="H40" i="3" s="1"/>
  <c r="K40" i="3"/>
  <c r="L40" i="3"/>
  <c r="M40" i="3"/>
  <c r="U40" i="3"/>
  <c r="E40" i="3" s="1"/>
  <c r="AG40" i="3"/>
  <c r="AH40" i="3"/>
  <c r="AI40" i="3"/>
  <c r="AJ40" i="3"/>
  <c r="AK40" i="3"/>
  <c r="AL40" i="3"/>
  <c r="AM40" i="3"/>
  <c r="AV40" i="3"/>
  <c r="C41" i="3"/>
  <c r="D41" i="3"/>
  <c r="F41" i="3"/>
  <c r="K41" i="3"/>
  <c r="L41" i="3"/>
  <c r="U41" i="3"/>
  <c r="E41" i="3" s="1"/>
  <c r="AG41" i="3"/>
  <c r="AH41" i="3"/>
  <c r="AI41" i="3"/>
  <c r="AJ41" i="3"/>
  <c r="AK41" i="3"/>
  <c r="AL41" i="3"/>
  <c r="AM41" i="3"/>
  <c r="AV41" i="3"/>
  <c r="C42" i="3"/>
  <c r="J42" i="3" s="1"/>
  <c r="M42" i="3" s="1"/>
  <c r="D42" i="3"/>
  <c r="F42" i="3"/>
  <c r="G42" i="3"/>
  <c r="H42" i="3"/>
  <c r="K42" i="3"/>
  <c r="L42" i="3"/>
  <c r="U42" i="3"/>
  <c r="E42" i="3" s="1"/>
  <c r="AG42" i="3"/>
  <c r="AH42" i="3"/>
  <c r="AI42" i="3"/>
  <c r="AJ42" i="3"/>
  <c r="AK42" i="3"/>
  <c r="AL42" i="3"/>
  <c r="AM42" i="3"/>
  <c r="AV42" i="3"/>
  <c r="C43" i="3"/>
  <c r="D43" i="3"/>
  <c r="F43" i="3"/>
  <c r="K43" i="3"/>
  <c r="L43" i="3"/>
  <c r="U43" i="3"/>
  <c r="E43" i="3" s="1"/>
  <c r="AG43" i="3"/>
  <c r="AH43" i="3"/>
  <c r="AI43" i="3"/>
  <c r="AJ43" i="3"/>
  <c r="AK43" i="3"/>
  <c r="AL43" i="3"/>
  <c r="AV43" i="3"/>
  <c r="C44" i="3"/>
  <c r="J44" i="3" s="1"/>
  <c r="D44" i="3"/>
  <c r="F44" i="3"/>
  <c r="G44" i="3"/>
  <c r="H44" i="3"/>
  <c r="K44" i="3"/>
  <c r="L44" i="3"/>
  <c r="U44" i="3"/>
  <c r="E44" i="3" s="1"/>
  <c r="AG44" i="3"/>
  <c r="AH44" i="3"/>
  <c r="AI44" i="3"/>
  <c r="AJ44" i="3"/>
  <c r="AK44" i="3"/>
  <c r="AL44" i="3"/>
  <c r="AM44" i="3"/>
  <c r="AV44" i="3"/>
  <c r="C45" i="3"/>
  <c r="D45" i="3"/>
  <c r="F45" i="3"/>
  <c r="G45" i="3"/>
  <c r="H45" i="3"/>
  <c r="L45" i="3"/>
  <c r="U45" i="3"/>
  <c r="E45" i="3" s="1"/>
  <c r="AG45" i="3"/>
  <c r="AH45" i="3"/>
  <c r="AI45" i="3"/>
  <c r="AJ45" i="3"/>
  <c r="AL45" i="3"/>
  <c r="AM45" i="3"/>
  <c r="AV45" i="3"/>
  <c r="C46" i="3"/>
  <c r="D46" i="3"/>
  <c r="F46" i="3"/>
  <c r="G46" i="3"/>
  <c r="K46" i="3"/>
  <c r="L46" i="3"/>
  <c r="U46" i="3"/>
  <c r="E46" i="3" s="1"/>
  <c r="AG46" i="3"/>
  <c r="AH46" i="3"/>
  <c r="AI46" i="3"/>
  <c r="AJ46" i="3"/>
  <c r="AK46" i="3"/>
  <c r="AL46" i="3"/>
  <c r="AM46" i="3"/>
  <c r="AV46" i="3"/>
  <c r="C47" i="3"/>
  <c r="D47" i="3"/>
  <c r="F47" i="3"/>
  <c r="K47" i="3"/>
  <c r="U47" i="3"/>
  <c r="E47" i="3" s="1"/>
  <c r="AG47" i="3"/>
  <c r="AH47" i="3"/>
  <c r="AI47" i="3"/>
  <c r="AJ47" i="3"/>
  <c r="AK47" i="3"/>
  <c r="AL47" i="3"/>
  <c r="AV47" i="3"/>
  <c r="C48" i="3"/>
  <c r="D48" i="3"/>
  <c r="F48" i="3"/>
  <c r="U48" i="3"/>
  <c r="E48" i="3" s="1"/>
  <c r="AG48" i="3"/>
  <c r="AH48" i="3"/>
  <c r="AI48" i="3"/>
  <c r="AJ48" i="3"/>
  <c r="AV48" i="3"/>
  <c r="C49" i="3"/>
  <c r="D49" i="3"/>
  <c r="F49" i="3"/>
  <c r="U49" i="3"/>
  <c r="E49" i="3" s="1"/>
  <c r="AG49" i="3"/>
  <c r="AH49" i="3"/>
  <c r="AI49" i="3"/>
  <c r="AJ49" i="3"/>
  <c r="AV49" i="3"/>
  <c r="D50" i="3"/>
  <c r="F50" i="3"/>
  <c r="U50" i="3"/>
  <c r="E50" i="3" s="1"/>
  <c r="AG50" i="3"/>
  <c r="AH50" i="3"/>
  <c r="AI50" i="3"/>
  <c r="AJ50" i="3"/>
  <c r="AV50" i="3"/>
  <c r="C51" i="3"/>
  <c r="J51" i="3" s="1"/>
  <c r="D51" i="3"/>
  <c r="F51" i="3"/>
  <c r="G51" i="3"/>
  <c r="H51" i="3"/>
  <c r="L51" i="3"/>
  <c r="U51" i="3"/>
  <c r="E51" i="3" s="1"/>
  <c r="AG51" i="3"/>
  <c r="AH51" i="3"/>
  <c r="AI51" i="3"/>
  <c r="AJ51" i="3"/>
  <c r="AL51" i="3"/>
  <c r="AV51" i="3"/>
  <c r="C52" i="3"/>
  <c r="AN52" i="3" s="1"/>
  <c r="D52" i="3"/>
  <c r="F52" i="3"/>
  <c r="L52" i="3"/>
  <c r="U52" i="3"/>
  <c r="E52" i="3" s="1"/>
  <c r="AG52" i="3"/>
  <c r="AH52" i="3"/>
  <c r="AI52" i="3"/>
  <c r="AJ52" i="3"/>
  <c r="AL52" i="3"/>
  <c r="AM52" i="3"/>
  <c r="AV52" i="3"/>
  <c r="C53" i="3"/>
  <c r="J53" i="3" s="1"/>
  <c r="D53" i="3"/>
  <c r="F53" i="3"/>
  <c r="G53" i="3"/>
  <c r="H53" i="3"/>
  <c r="L53" i="3"/>
  <c r="U53" i="3"/>
  <c r="E53" i="3" s="1"/>
  <c r="AG53" i="3"/>
  <c r="AH53" i="3"/>
  <c r="AI53" i="3"/>
  <c r="AJ53" i="3"/>
  <c r="AK53" i="3"/>
  <c r="AL53" i="3"/>
  <c r="AM53" i="3"/>
  <c r="AV53" i="3"/>
  <c r="C54" i="3"/>
  <c r="AN54" i="3" s="1"/>
  <c r="D54" i="3"/>
  <c r="F54" i="3"/>
  <c r="L54" i="3"/>
  <c r="U54" i="3"/>
  <c r="E54" i="3" s="1"/>
  <c r="AG54" i="3"/>
  <c r="AH54" i="3"/>
  <c r="AI54" i="3"/>
  <c r="AJ54" i="3"/>
  <c r="AL54" i="3"/>
  <c r="AM54" i="3"/>
  <c r="AV54" i="3"/>
  <c r="C55" i="3"/>
  <c r="J55" i="3" s="1"/>
  <c r="M55" i="3" s="1"/>
  <c r="D55" i="3"/>
  <c r="F55" i="3"/>
  <c r="G55" i="3"/>
  <c r="H55" i="3"/>
  <c r="K55" i="3"/>
  <c r="L55" i="3"/>
  <c r="U55" i="3"/>
  <c r="E55" i="3" s="1"/>
  <c r="AG55" i="3"/>
  <c r="AH55" i="3"/>
  <c r="AI55" i="3"/>
  <c r="AJ55" i="3"/>
  <c r="AK55" i="3"/>
  <c r="AL55" i="3"/>
  <c r="AM55" i="3"/>
  <c r="AV55" i="3"/>
  <c r="C56" i="3"/>
  <c r="AN56" i="3" s="1"/>
  <c r="D56" i="3"/>
  <c r="F56" i="3"/>
  <c r="L56" i="3"/>
  <c r="U56" i="3"/>
  <c r="E56" i="3" s="1"/>
  <c r="AG56" i="3"/>
  <c r="AH56" i="3"/>
  <c r="AI56" i="3"/>
  <c r="AJ56" i="3"/>
  <c r="AL56" i="3"/>
  <c r="AM56" i="3"/>
  <c r="AV56" i="3"/>
  <c r="C57" i="3"/>
  <c r="J57" i="3" s="1"/>
  <c r="M57" i="3" s="1"/>
  <c r="D57" i="3"/>
  <c r="F57" i="3"/>
  <c r="G57" i="3"/>
  <c r="H57" i="3"/>
  <c r="K57" i="3"/>
  <c r="L57" i="3"/>
  <c r="U57" i="3"/>
  <c r="E57" i="3" s="1"/>
  <c r="AG57" i="3"/>
  <c r="AH57" i="3"/>
  <c r="AI57" i="3"/>
  <c r="AJ57" i="3"/>
  <c r="AK57" i="3"/>
  <c r="AL57" i="3"/>
  <c r="AM57" i="3"/>
  <c r="AV57" i="3"/>
  <c r="C58" i="3"/>
  <c r="AN58" i="3" s="1"/>
  <c r="D58" i="3"/>
  <c r="F58" i="3"/>
  <c r="L58" i="3"/>
  <c r="U58" i="3"/>
  <c r="E58" i="3" s="1"/>
  <c r="AG58" i="3"/>
  <c r="AH58" i="3"/>
  <c r="AI58" i="3"/>
  <c r="AJ58" i="3"/>
  <c r="AL58" i="3"/>
  <c r="AM58" i="3"/>
  <c r="AV58" i="3"/>
  <c r="C59" i="3"/>
  <c r="J59" i="3" s="1"/>
  <c r="M59" i="3" s="1"/>
  <c r="D59" i="3"/>
  <c r="F59" i="3"/>
  <c r="G59" i="3"/>
  <c r="H59" i="3"/>
  <c r="K59" i="3"/>
  <c r="L59" i="3"/>
  <c r="U59" i="3"/>
  <c r="E59" i="3" s="1"/>
  <c r="AG59" i="3"/>
  <c r="AH59" i="3"/>
  <c r="AI59" i="3"/>
  <c r="AJ59" i="3"/>
  <c r="AK59" i="3"/>
  <c r="AL59" i="3"/>
  <c r="AM59" i="3"/>
  <c r="AV59" i="3"/>
  <c r="C60" i="3"/>
  <c r="AN60" i="3" s="1"/>
  <c r="D60" i="3"/>
  <c r="F60" i="3"/>
  <c r="L60" i="3"/>
  <c r="U60" i="3"/>
  <c r="E60" i="3" s="1"/>
  <c r="AG60" i="3"/>
  <c r="AH60" i="3"/>
  <c r="AI60" i="3"/>
  <c r="AJ60" i="3"/>
  <c r="AL60" i="3"/>
  <c r="AM60" i="3"/>
  <c r="AV60" i="3"/>
  <c r="C61" i="3"/>
  <c r="J61" i="3" s="1"/>
  <c r="M61" i="3" s="1"/>
  <c r="D61" i="3"/>
  <c r="F61" i="3"/>
  <c r="G61" i="3"/>
  <c r="H61" i="3"/>
  <c r="K61" i="3"/>
  <c r="L61" i="3"/>
  <c r="U61" i="3"/>
  <c r="E61" i="3" s="1"/>
  <c r="AG61" i="3"/>
  <c r="AH61" i="3"/>
  <c r="AI61" i="3"/>
  <c r="AJ61" i="3"/>
  <c r="AK61" i="3"/>
  <c r="AL61" i="3"/>
  <c r="AM61" i="3"/>
  <c r="AV61" i="3"/>
  <c r="C62" i="3"/>
  <c r="AN62" i="3" s="1"/>
  <c r="D62" i="3"/>
  <c r="F62" i="3"/>
  <c r="L62" i="3"/>
  <c r="U62" i="3"/>
  <c r="E62" i="3" s="1"/>
  <c r="AG62" i="3"/>
  <c r="AH62" i="3"/>
  <c r="AI62" i="3"/>
  <c r="AJ62" i="3"/>
  <c r="AL62" i="3"/>
  <c r="AM62" i="3"/>
  <c r="AV62" i="3"/>
  <c r="C63" i="3"/>
  <c r="J63" i="3" s="1"/>
  <c r="M63" i="3" s="1"/>
  <c r="D63" i="3"/>
  <c r="F63" i="3"/>
  <c r="G63" i="3"/>
  <c r="H63" i="3"/>
  <c r="K63" i="3"/>
  <c r="L63" i="3"/>
  <c r="U63" i="3"/>
  <c r="E63" i="3" s="1"/>
  <c r="AG63" i="3"/>
  <c r="AH63" i="3"/>
  <c r="AI63" i="3"/>
  <c r="AJ63" i="3"/>
  <c r="AK63" i="3"/>
  <c r="AL63" i="3"/>
  <c r="AM63" i="3"/>
  <c r="AV63" i="3"/>
  <c r="C64" i="3"/>
  <c r="AN64" i="3" s="1"/>
  <c r="D64" i="3"/>
  <c r="F64" i="3"/>
  <c r="L64" i="3"/>
  <c r="U64" i="3"/>
  <c r="E64" i="3" s="1"/>
  <c r="AG64" i="3"/>
  <c r="AH64" i="3"/>
  <c r="AI64" i="3"/>
  <c r="AJ64" i="3"/>
  <c r="AL64" i="3"/>
  <c r="AM64" i="3"/>
  <c r="AV64" i="3"/>
  <c r="C65" i="3"/>
  <c r="J65" i="3" s="1"/>
  <c r="M65" i="3" s="1"/>
  <c r="D65" i="3"/>
  <c r="F65" i="3"/>
  <c r="G65" i="3"/>
  <c r="H65" i="3"/>
  <c r="K65" i="3"/>
  <c r="L65" i="3"/>
  <c r="U65" i="3"/>
  <c r="E65" i="3" s="1"/>
  <c r="AG65" i="3"/>
  <c r="AH65" i="3"/>
  <c r="AI65" i="3"/>
  <c r="AJ65" i="3"/>
  <c r="AK65" i="3"/>
  <c r="AL65" i="3"/>
  <c r="AM65" i="3"/>
  <c r="AV65" i="3"/>
  <c r="C66" i="3"/>
  <c r="AN66" i="3" s="1"/>
  <c r="D66" i="3"/>
  <c r="F66" i="3"/>
  <c r="L66" i="3"/>
  <c r="U66" i="3"/>
  <c r="E66" i="3" s="1"/>
  <c r="AG66" i="3"/>
  <c r="AH66" i="3"/>
  <c r="AI66" i="3"/>
  <c r="AJ66" i="3"/>
  <c r="AL66" i="3"/>
  <c r="AM66" i="3"/>
  <c r="AV66" i="3"/>
  <c r="C67" i="3"/>
  <c r="J67" i="3" s="1"/>
  <c r="M67" i="3" s="1"/>
  <c r="D67" i="3"/>
  <c r="F67" i="3"/>
  <c r="G67" i="3"/>
  <c r="H67" i="3"/>
  <c r="K67" i="3"/>
  <c r="L67" i="3"/>
  <c r="U67" i="3"/>
  <c r="E67" i="3" s="1"/>
  <c r="AG67" i="3"/>
  <c r="AH67" i="3"/>
  <c r="AI67" i="3"/>
  <c r="AJ67" i="3"/>
  <c r="AK67" i="3"/>
  <c r="AL67" i="3"/>
  <c r="AM67" i="3"/>
  <c r="AV67" i="3"/>
  <c r="C68" i="3"/>
  <c r="AN68" i="3" s="1"/>
  <c r="D68" i="3"/>
  <c r="F68" i="3"/>
  <c r="L68" i="3"/>
  <c r="U68" i="3"/>
  <c r="E68" i="3" s="1"/>
  <c r="AG68" i="3"/>
  <c r="AH68" i="3"/>
  <c r="AI68" i="3"/>
  <c r="AJ68" i="3"/>
  <c r="AL68" i="3"/>
  <c r="AM68" i="3"/>
  <c r="AV68" i="3"/>
  <c r="C69" i="3"/>
  <c r="J69" i="3" s="1"/>
  <c r="M69" i="3" s="1"/>
  <c r="D69" i="3"/>
  <c r="F69" i="3"/>
  <c r="G69" i="3"/>
  <c r="H69" i="3"/>
  <c r="K69" i="3"/>
  <c r="L69" i="3"/>
  <c r="U69" i="3"/>
  <c r="E69" i="3" s="1"/>
  <c r="AG69" i="3"/>
  <c r="AH69" i="3"/>
  <c r="AI69" i="3"/>
  <c r="AJ69" i="3"/>
  <c r="AK69" i="3"/>
  <c r="AL69" i="3"/>
  <c r="AM69" i="3"/>
  <c r="AV69" i="3"/>
  <c r="C70" i="3"/>
  <c r="AN70" i="3" s="1"/>
  <c r="D70" i="3"/>
  <c r="F70" i="3"/>
  <c r="L70" i="3"/>
  <c r="U70" i="3"/>
  <c r="E70" i="3" s="1"/>
  <c r="AG70" i="3"/>
  <c r="AH70" i="3"/>
  <c r="AI70" i="3"/>
  <c r="AJ70" i="3"/>
  <c r="AL70" i="3"/>
  <c r="AM70" i="3"/>
  <c r="AV70" i="3"/>
  <c r="C71" i="3"/>
  <c r="J71" i="3" s="1"/>
  <c r="M71" i="3" s="1"/>
  <c r="D71" i="3"/>
  <c r="F71" i="3"/>
  <c r="G71" i="3"/>
  <c r="H71" i="3"/>
  <c r="K71" i="3"/>
  <c r="L71" i="3"/>
  <c r="U71" i="3"/>
  <c r="E71" i="3" s="1"/>
  <c r="AG71" i="3"/>
  <c r="AH71" i="3"/>
  <c r="AI71" i="3"/>
  <c r="AJ71" i="3"/>
  <c r="AK71" i="3"/>
  <c r="AL71" i="3"/>
  <c r="AM71" i="3"/>
  <c r="AV71" i="3"/>
  <c r="C72" i="3"/>
  <c r="AN72" i="3" s="1"/>
  <c r="D72" i="3"/>
  <c r="F72" i="3"/>
  <c r="L72" i="3"/>
  <c r="U72" i="3"/>
  <c r="E72" i="3" s="1"/>
  <c r="AG72" i="3"/>
  <c r="AH72" i="3"/>
  <c r="AI72" i="3"/>
  <c r="AJ72" i="3"/>
  <c r="AL72" i="3"/>
  <c r="AM72" i="3"/>
  <c r="AV72" i="3"/>
  <c r="C73" i="3"/>
  <c r="J73" i="3" s="1"/>
  <c r="M73" i="3" s="1"/>
  <c r="D73" i="3"/>
  <c r="F73" i="3"/>
  <c r="G73" i="3"/>
  <c r="H73" i="3"/>
  <c r="K73" i="3"/>
  <c r="L73" i="3"/>
  <c r="U73" i="3"/>
  <c r="E73" i="3" s="1"/>
  <c r="AG73" i="3"/>
  <c r="AH73" i="3"/>
  <c r="AI73" i="3"/>
  <c r="AJ73" i="3"/>
  <c r="AK73" i="3"/>
  <c r="AL73" i="3"/>
  <c r="AM73" i="3"/>
  <c r="AV73" i="3"/>
  <c r="C74" i="3"/>
  <c r="AN74" i="3" s="1"/>
  <c r="D74" i="3"/>
  <c r="F74" i="3"/>
  <c r="L74" i="3"/>
  <c r="U74" i="3"/>
  <c r="E74" i="3" s="1"/>
  <c r="AG74" i="3"/>
  <c r="AH74" i="3"/>
  <c r="AI74" i="3"/>
  <c r="AJ74" i="3"/>
  <c r="AL74" i="3"/>
  <c r="AM74" i="3"/>
  <c r="AV74" i="3"/>
  <c r="C75" i="3"/>
  <c r="J75" i="3" s="1"/>
  <c r="M75" i="3" s="1"/>
  <c r="D75" i="3"/>
  <c r="F75" i="3"/>
  <c r="G75" i="3"/>
  <c r="H75" i="3"/>
  <c r="K75" i="3"/>
  <c r="L75" i="3"/>
  <c r="U75" i="3"/>
  <c r="E75" i="3" s="1"/>
  <c r="AG75" i="3"/>
  <c r="AH75" i="3"/>
  <c r="AI75" i="3"/>
  <c r="AJ75" i="3"/>
  <c r="AK75" i="3"/>
  <c r="AL75" i="3"/>
  <c r="AM75" i="3"/>
  <c r="AV75" i="3"/>
  <c r="C76" i="3"/>
  <c r="AN76" i="3" s="1"/>
  <c r="D76" i="3"/>
  <c r="F76" i="3"/>
  <c r="L76" i="3"/>
  <c r="U76" i="3"/>
  <c r="E76" i="3" s="1"/>
  <c r="AG76" i="3"/>
  <c r="AH76" i="3"/>
  <c r="AI76" i="3"/>
  <c r="AJ76" i="3"/>
  <c r="AL76" i="3"/>
  <c r="AM76" i="3"/>
  <c r="AV76" i="3"/>
  <c r="C77" i="3"/>
  <c r="J77" i="3" s="1"/>
  <c r="M77" i="3" s="1"/>
  <c r="D77" i="3"/>
  <c r="F77" i="3"/>
  <c r="G77" i="3"/>
  <c r="H77" i="3"/>
  <c r="K77" i="3"/>
  <c r="L77" i="3"/>
  <c r="U77" i="3"/>
  <c r="E77" i="3" s="1"/>
  <c r="AG77" i="3"/>
  <c r="AH77" i="3"/>
  <c r="AI77" i="3"/>
  <c r="AJ77" i="3"/>
  <c r="AK77" i="3"/>
  <c r="AL77" i="3"/>
  <c r="AM77" i="3"/>
  <c r="AV77" i="3"/>
  <c r="C78" i="3"/>
  <c r="AN78" i="3" s="1"/>
  <c r="D78" i="3"/>
  <c r="F78" i="3"/>
  <c r="L78" i="3"/>
  <c r="U78" i="3"/>
  <c r="E78" i="3" s="1"/>
  <c r="AG78" i="3"/>
  <c r="AH78" i="3"/>
  <c r="AI78" i="3"/>
  <c r="AJ78" i="3"/>
  <c r="AL78" i="3"/>
  <c r="AM78" i="3"/>
  <c r="AV78" i="3"/>
  <c r="C79" i="3"/>
  <c r="J79" i="3" s="1"/>
  <c r="M79" i="3" s="1"/>
  <c r="D79" i="3"/>
  <c r="F79" i="3"/>
  <c r="G79" i="3"/>
  <c r="H79" i="3"/>
  <c r="K79" i="3"/>
  <c r="L79" i="3"/>
  <c r="U79" i="3"/>
  <c r="E79" i="3" s="1"/>
  <c r="AG79" i="3"/>
  <c r="AH79" i="3"/>
  <c r="AI79" i="3"/>
  <c r="AJ79" i="3"/>
  <c r="AK79" i="3"/>
  <c r="AL79" i="3"/>
  <c r="AM79" i="3"/>
  <c r="AV79" i="3"/>
  <c r="C80" i="3"/>
  <c r="AL80" i="3" s="1"/>
  <c r="D80" i="3"/>
  <c r="F80" i="3"/>
  <c r="U80" i="3"/>
  <c r="E80" i="3" s="1"/>
  <c r="AG80" i="3"/>
  <c r="AH80" i="3"/>
  <c r="AI80" i="3"/>
  <c r="AJ80" i="3"/>
  <c r="AV80" i="3"/>
  <c r="C81" i="3"/>
  <c r="J81" i="3" s="1"/>
  <c r="M81" i="3" s="1"/>
  <c r="D81" i="3"/>
  <c r="F81" i="3"/>
  <c r="G81" i="3"/>
  <c r="H81" i="3"/>
  <c r="K81" i="3"/>
  <c r="L81" i="3"/>
  <c r="U81" i="3"/>
  <c r="E81" i="3" s="1"/>
  <c r="AG81" i="3"/>
  <c r="AH81" i="3"/>
  <c r="AI81" i="3"/>
  <c r="AJ81" i="3"/>
  <c r="AK81" i="3"/>
  <c r="AL81" i="3"/>
  <c r="AM81" i="3"/>
  <c r="AV81" i="3"/>
  <c r="C82" i="3"/>
  <c r="D82" i="3"/>
  <c r="F82" i="3"/>
  <c r="U82" i="3"/>
  <c r="E82" i="3" s="1"/>
  <c r="AG82" i="3"/>
  <c r="AH82" i="3"/>
  <c r="AI82" i="3"/>
  <c r="AJ82" i="3"/>
  <c r="AV82" i="3"/>
  <c r="C83" i="3"/>
  <c r="J83" i="3" s="1"/>
  <c r="M83" i="3" s="1"/>
  <c r="D83" i="3"/>
  <c r="F83" i="3"/>
  <c r="G83" i="3"/>
  <c r="H83" i="3" s="1"/>
  <c r="K83" i="3"/>
  <c r="L83" i="3"/>
  <c r="U83" i="3"/>
  <c r="E83" i="3" s="1"/>
  <c r="AG83" i="3"/>
  <c r="AH83" i="3"/>
  <c r="AI83" i="3"/>
  <c r="AJ83" i="3"/>
  <c r="AK83" i="3"/>
  <c r="AL83" i="3"/>
  <c r="AM83" i="3"/>
  <c r="AV83" i="3"/>
  <c r="C84" i="3"/>
  <c r="D84" i="3"/>
  <c r="F84" i="3"/>
  <c r="L84" i="3"/>
  <c r="U84" i="3"/>
  <c r="E84" i="3" s="1"/>
  <c r="AG84" i="3"/>
  <c r="AH84" i="3"/>
  <c r="AI84" i="3"/>
  <c r="AJ84" i="3"/>
  <c r="AL84" i="3"/>
  <c r="AM84" i="3"/>
  <c r="AV84" i="3"/>
  <c r="C85" i="3"/>
  <c r="J85" i="3" s="1"/>
  <c r="M85" i="3" s="1"/>
  <c r="D85" i="3"/>
  <c r="F85" i="3"/>
  <c r="G85" i="3"/>
  <c r="H85" i="3"/>
  <c r="K85" i="3"/>
  <c r="L85" i="3"/>
  <c r="U85" i="3"/>
  <c r="E85" i="3" s="1"/>
  <c r="AG85" i="3"/>
  <c r="AH85" i="3"/>
  <c r="AI85" i="3"/>
  <c r="AJ85" i="3"/>
  <c r="AK85" i="3"/>
  <c r="AL85" i="3"/>
  <c r="AM85" i="3"/>
  <c r="AV85" i="3"/>
  <c r="C86" i="3"/>
  <c r="D86" i="3"/>
  <c r="F86" i="3"/>
  <c r="L86" i="3"/>
  <c r="U86" i="3"/>
  <c r="E86" i="3" s="1"/>
  <c r="AG86" i="3"/>
  <c r="AH86" i="3"/>
  <c r="AI86" i="3"/>
  <c r="AJ86" i="3"/>
  <c r="AL86" i="3"/>
  <c r="AM86" i="3"/>
  <c r="AV86" i="3"/>
  <c r="C87" i="3"/>
  <c r="J87" i="3" s="1"/>
  <c r="D87" i="3"/>
  <c r="F87" i="3"/>
  <c r="G87" i="3"/>
  <c r="H87" i="3"/>
  <c r="K87" i="3"/>
  <c r="M87" i="3" s="1"/>
  <c r="L87" i="3"/>
  <c r="U87" i="3"/>
  <c r="E87" i="3" s="1"/>
  <c r="AG87" i="3"/>
  <c r="AH87" i="3"/>
  <c r="AI87" i="3"/>
  <c r="AJ87" i="3"/>
  <c r="AK87" i="3"/>
  <c r="AL87" i="3"/>
  <c r="AM87" i="3"/>
  <c r="AV87" i="3"/>
  <c r="C88" i="3"/>
  <c r="D88" i="3"/>
  <c r="F88" i="3"/>
  <c r="K88" i="3"/>
  <c r="L88" i="3"/>
  <c r="U88" i="3"/>
  <c r="E88" i="3" s="1"/>
  <c r="AG88" i="3"/>
  <c r="AH88" i="3"/>
  <c r="AI88" i="3"/>
  <c r="AJ88" i="3"/>
  <c r="AK88" i="3"/>
  <c r="AL88" i="3"/>
  <c r="AM88" i="3"/>
  <c r="AV88" i="3"/>
  <c r="C89" i="3"/>
  <c r="J89" i="3" s="1"/>
  <c r="M89" i="3" s="1"/>
  <c r="D89" i="3"/>
  <c r="F89" i="3"/>
  <c r="G89" i="3"/>
  <c r="H89" i="3"/>
  <c r="K89" i="3"/>
  <c r="L89" i="3"/>
  <c r="U89" i="3"/>
  <c r="E89" i="3" s="1"/>
  <c r="AG89" i="3"/>
  <c r="AH89" i="3"/>
  <c r="AI89" i="3"/>
  <c r="AJ89" i="3"/>
  <c r="AK89" i="3"/>
  <c r="AL89" i="3"/>
  <c r="AM89" i="3"/>
  <c r="AV89" i="3"/>
  <c r="C90" i="3"/>
  <c r="D90" i="3"/>
  <c r="F90" i="3"/>
  <c r="G90" i="3"/>
  <c r="H90" i="3" s="1"/>
  <c r="K90" i="3"/>
  <c r="U90" i="3"/>
  <c r="E90" i="3" s="1"/>
  <c r="AG90" i="3"/>
  <c r="AH90" i="3"/>
  <c r="AI90" i="3"/>
  <c r="AJ90" i="3"/>
  <c r="AK90" i="3"/>
  <c r="AV90" i="3"/>
  <c r="C91" i="3"/>
  <c r="D91" i="3"/>
  <c r="F91" i="3"/>
  <c r="G91" i="3"/>
  <c r="H91" i="3" s="1"/>
  <c r="L91" i="3"/>
  <c r="U91" i="3"/>
  <c r="E91" i="3" s="1"/>
  <c r="AG91" i="3"/>
  <c r="AH91" i="3"/>
  <c r="AI91" i="3"/>
  <c r="AJ91" i="3"/>
  <c r="AL91" i="3"/>
  <c r="AM91" i="3"/>
  <c r="AV91" i="3"/>
  <c r="C92" i="3"/>
  <c r="D92" i="3"/>
  <c r="F92" i="3"/>
  <c r="G92" i="3"/>
  <c r="K92" i="3"/>
  <c r="L92" i="3"/>
  <c r="U92" i="3"/>
  <c r="E92" i="3" s="1"/>
  <c r="AG92" i="3"/>
  <c r="AH92" i="3"/>
  <c r="AI92" i="3"/>
  <c r="AJ92" i="3"/>
  <c r="AK92" i="3"/>
  <c r="AL92" i="3"/>
  <c r="AV92" i="3"/>
  <c r="C93" i="3"/>
  <c r="D93" i="3"/>
  <c r="F93" i="3"/>
  <c r="U93" i="3"/>
  <c r="E93" i="3" s="1"/>
  <c r="AG93" i="3"/>
  <c r="AH93" i="3"/>
  <c r="AI93" i="3"/>
  <c r="AJ93" i="3"/>
  <c r="AV93" i="3"/>
  <c r="C94" i="3"/>
  <c r="D94" i="3"/>
  <c r="F94" i="3"/>
  <c r="U94" i="3"/>
  <c r="E94" i="3" s="1"/>
  <c r="AG94" i="3"/>
  <c r="AH94" i="3"/>
  <c r="AI94" i="3"/>
  <c r="AJ94" i="3"/>
  <c r="AM94" i="3"/>
  <c r="AV94" i="3"/>
  <c r="C95" i="3"/>
  <c r="D95" i="3"/>
  <c r="F95" i="3"/>
  <c r="L95" i="3"/>
  <c r="U95" i="3"/>
  <c r="E95" i="3" s="1"/>
  <c r="AG95" i="3"/>
  <c r="AH95" i="3"/>
  <c r="AI95" i="3"/>
  <c r="AJ95" i="3"/>
  <c r="AL95" i="3"/>
  <c r="AM95" i="3"/>
  <c r="AV95" i="3"/>
  <c r="C96" i="3"/>
  <c r="D96" i="3"/>
  <c r="F96" i="3"/>
  <c r="G96" i="3"/>
  <c r="H96" i="3"/>
  <c r="K96" i="3"/>
  <c r="L96" i="3"/>
  <c r="U96" i="3"/>
  <c r="E96" i="3" s="1"/>
  <c r="AG96" i="3"/>
  <c r="AH96" i="3"/>
  <c r="AI96" i="3"/>
  <c r="AJ96" i="3"/>
  <c r="AK96" i="3"/>
  <c r="AL96" i="3"/>
  <c r="AM96" i="3"/>
  <c r="AV96" i="3"/>
  <c r="F97" i="3"/>
  <c r="U97" i="3"/>
  <c r="E97" i="3" s="1"/>
  <c r="AH97" i="3"/>
  <c r="AI97" i="3"/>
  <c r="AJ97" i="3"/>
  <c r="AV97" i="3"/>
  <c r="D98" i="3"/>
  <c r="F98" i="3"/>
  <c r="U98" i="3"/>
  <c r="U100" i="3" s="1"/>
  <c r="Z4" i="2" s="1"/>
  <c r="AH98" i="3"/>
  <c r="AI98" i="3"/>
  <c r="AJ98" i="3"/>
  <c r="AV98" i="3"/>
  <c r="F99" i="3"/>
  <c r="U99" i="3"/>
  <c r="C99" i="3" s="1"/>
  <c r="AH99" i="3"/>
  <c r="AI99" i="3"/>
  <c r="AJ99" i="3"/>
  <c r="AV99" i="3"/>
  <c r="D100" i="3"/>
  <c r="F100" i="3"/>
  <c r="N100" i="3"/>
  <c r="L4" i="2" s="1"/>
  <c r="O100" i="3"/>
  <c r="N4" i="2" s="1"/>
  <c r="Q100" i="3"/>
  <c r="R4" i="2" s="1"/>
  <c r="AH100" i="3"/>
  <c r="AI100" i="3"/>
  <c r="AJ100" i="3"/>
  <c r="BF100" i="3"/>
  <c r="BG100" i="3"/>
  <c r="D102" i="3"/>
  <c r="F102" i="3"/>
  <c r="U102" i="3"/>
  <c r="AH102" i="3" s="1"/>
  <c r="AI102" i="3"/>
  <c r="AJ102" i="3"/>
  <c r="AV102" i="3"/>
  <c r="F103" i="3"/>
  <c r="U103" i="3"/>
  <c r="C103" i="3" s="1"/>
  <c r="AI103" i="3"/>
  <c r="AJ103" i="3"/>
  <c r="AV103" i="3"/>
  <c r="D104" i="3"/>
  <c r="F104" i="3"/>
  <c r="U104" i="3"/>
  <c r="AH104" i="3" s="1"/>
  <c r="AI104" i="3"/>
  <c r="AJ104" i="3"/>
  <c r="AV104" i="3"/>
  <c r="F105" i="3"/>
  <c r="U105" i="3"/>
  <c r="C105" i="3" s="1"/>
  <c r="AI105" i="3"/>
  <c r="AJ105" i="3"/>
  <c r="AV105" i="3"/>
  <c r="D106" i="3"/>
  <c r="F106" i="3"/>
  <c r="U106" i="3"/>
  <c r="AH106" i="3" s="1"/>
  <c r="AI106" i="3"/>
  <c r="AJ106" i="3"/>
  <c r="AV106" i="3"/>
  <c r="F107" i="3"/>
  <c r="U107" i="3"/>
  <c r="C107" i="3" s="1"/>
  <c r="AI107" i="3"/>
  <c r="AJ107" i="3"/>
  <c r="AV107" i="3"/>
  <c r="D108" i="3"/>
  <c r="F108" i="3"/>
  <c r="U108" i="3"/>
  <c r="AH108" i="3" s="1"/>
  <c r="AI108" i="3"/>
  <c r="AJ108" i="3"/>
  <c r="AV108" i="3"/>
  <c r="F109" i="3"/>
  <c r="U109" i="3"/>
  <c r="C109" i="3" s="1"/>
  <c r="AI109" i="3"/>
  <c r="AJ109" i="3"/>
  <c r="AV109" i="3"/>
  <c r="D110" i="3"/>
  <c r="F110" i="3"/>
  <c r="U110" i="3"/>
  <c r="AH110" i="3" s="1"/>
  <c r="AI110" i="3"/>
  <c r="AJ110" i="3"/>
  <c r="AV110" i="3"/>
  <c r="F111" i="3"/>
  <c r="U111" i="3"/>
  <c r="C111" i="3" s="1"/>
  <c r="AI111" i="3"/>
  <c r="AJ111" i="3"/>
  <c r="AV111" i="3"/>
  <c r="D112" i="3"/>
  <c r="F112" i="3"/>
  <c r="U112" i="3"/>
  <c r="AH112" i="3" s="1"/>
  <c r="AI112" i="3"/>
  <c r="AJ112" i="3"/>
  <c r="AV112" i="3"/>
  <c r="F113" i="3"/>
  <c r="U113" i="3"/>
  <c r="C113" i="3" s="1"/>
  <c r="AI113" i="3"/>
  <c r="AJ113" i="3"/>
  <c r="AV113" i="3"/>
  <c r="D114" i="3"/>
  <c r="F114" i="3"/>
  <c r="U114" i="3"/>
  <c r="AH114" i="3" s="1"/>
  <c r="AI114" i="3"/>
  <c r="AJ114" i="3"/>
  <c r="AV114" i="3"/>
  <c r="F115" i="3"/>
  <c r="U115" i="3"/>
  <c r="C115" i="3" s="1"/>
  <c r="AI115" i="3"/>
  <c r="AJ115" i="3"/>
  <c r="AV115" i="3"/>
  <c r="D116" i="3"/>
  <c r="F116" i="3"/>
  <c r="U116" i="3"/>
  <c r="AH116" i="3" s="1"/>
  <c r="AI116" i="3"/>
  <c r="AJ116" i="3"/>
  <c r="AV116" i="3"/>
  <c r="F117" i="3"/>
  <c r="U117" i="3"/>
  <c r="C117" i="3" s="1"/>
  <c r="AI117" i="3"/>
  <c r="AJ117" i="3"/>
  <c r="AV117" i="3"/>
  <c r="D118" i="3"/>
  <c r="F118" i="3"/>
  <c r="U118" i="3"/>
  <c r="AH118" i="3" s="1"/>
  <c r="AI118" i="3"/>
  <c r="AJ118" i="3"/>
  <c r="AV118" i="3"/>
  <c r="F119" i="3"/>
  <c r="U119" i="3"/>
  <c r="C119" i="3" s="1"/>
  <c r="AI119" i="3"/>
  <c r="AJ119" i="3"/>
  <c r="AV119" i="3"/>
  <c r="D120" i="3"/>
  <c r="F120" i="3"/>
  <c r="U120" i="3"/>
  <c r="AH120" i="3" s="1"/>
  <c r="AI120" i="3"/>
  <c r="AJ120" i="3"/>
  <c r="AV120" i="3"/>
  <c r="F121" i="3"/>
  <c r="U121" i="3"/>
  <c r="C121" i="3" s="1"/>
  <c r="AI121" i="3"/>
  <c r="AJ121" i="3"/>
  <c r="AV121" i="3"/>
  <c r="D122" i="3"/>
  <c r="F122" i="3"/>
  <c r="U122" i="3"/>
  <c r="AH122" i="3" s="1"/>
  <c r="AI122" i="3"/>
  <c r="AJ122" i="3"/>
  <c r="AV122" i="3"/>
  <c r="F123" i="3"/>
  <c r="U123" i="3"/>
  <c r="C123" i="3" s="1"/>
  <c r="AI123" i="3"/>
  <c r="AJ123" i="3"/>
  <c r="AV123" i="3"/>
  <c r="D124" i="3"/>
  <c r="F124" i="3"/>
  <c r="U124" i="3"/>
  <c r="AH124" i="3" s="1"/>
  <c r="AI124" i="3"/>
  <c r="AJ124" i="3"/>
  <c r="AV124" i="3"/>
  <c r="F125" i="3"/>
  <c r="U125" i="3"/>
  <c r="C125" i="3" s="1"/>
  <c r="AI125" i="3"/>
  <c r="AJ125" i="3"/>
  <c r="AV125" i="3"/>
  <c r="D126" i="3"/>
  <c r="F126" i="3"/>
  <c r="U126" i="3"/>
  <c r="AH126" i="3" s="1"/>
  <c r="AI126" i="3"/>
  <c r="AJ126" i="3"/>
  <c r="AV126" i="3"/>
  <c r="F127" i="3"/>
  <c r="U127" i="3"/>
  <c r="C127" i="3" s="1"/>
  <c r="AI127" i="3"/>
  <c r="AJ127" i="3"/>
  <c r="AV127" i="3"/>
  <c r="E128" i="3"/>
  <c r="F128" i="3"/>
  <c r="U128" i="3"/>
  <c r="AG128" i="3" s="1"/>
  <c r="AI128" i="3"/>
  <c r="AJ128" i="3"/>
  <c r="AV128" i="3"/>
  <c r="F129" i="3"/>
  <c r="K129" i="3"/>
  <c r="U129" i="3"/>
  <c r="C129" i="3" s="1"/>
  <c r="AK129" i="3" s="1"/>
  <c r="AI129" i="3"/>
  <c r="AJ129" i="3"/>
  <c r="AV129" i="3"/>
  <c r="D130" i="3"/>
  <c r="F130" i="3"/>
  <c r="U130" i="3"/>
  <c r="AG130" i="3"/>
  <c r="AI130" i="3"/>
  <c r="AJ130" i="3"/>
  <c r="AV130" i="3"/>
  <c r="F131" i="3"/>
  <c r="U131" i="3"/>
  <c r="C131" i="3" s="1"/>
  <c r="AI131" i="3"/>
  <c r="AJ131" i="3"/>
  <c r="AV131" i="3"/>
  <c r="E132" i="3"/>
  <c r="F132" i="3"/>
  <c r="U132" i="3"/>
  <c r="AG132" i="3" s="1"/>
  <c r="AI132" i="3"/>
  <c r="AJ132" i="3"/>
  <c r="AV132" i="3"/>
  <c r="E133" i="3"/>
  <c r="F133" i="3"/>
  <c r="U133" i="3"/>
  <c r="AI133" i="3"/>
  <c r="AJ133" i="3"/>
  <c r="AV133" i="3"/>
  <c r="F134" i="3"/>
  <c r="U134" i="3"/>
  <c r="AI134" i="3"/>
  <c r="AJ134" i="3"/>
  <c r="AV134" i="3"/>
  <c r="F135" i="3"/>
  <c r="U135" i="3"/>
  <c r="E135" i="3" s="1"/>
  <c r="AI135" i="3"/>
  <c r="AJ135" i="3"/>
  <c r="AV135" i="3"/>
  <c r="D136" i="3"/>
  <c r="E136" i="3"/>
  <c r="F136" i="3"/>
  <c r="U136" i="3"/>
  <c r="AG136" i="3"/>
  <c r="AI136" i="3"/>
  <c r="AJ136" i="3"/>
  <c r="AV136" i="3"/>
  <c r="F137" i="3"/>
  <c r="U137" i="3"/>
  <c r="C137" i="3" s="1"/>
  <c r="G137" i="3" s="1"/>
  <c r="AH137" i="3"/>
  <c r="AI137" i="3"/>
  <c r="AJ137" i="3"/>
  <c r="AN137" i="3"/>
  <c r="AV137" i="3"/>
  <c r="D138" i="3"/>
  <c r="F138" i="3"/>
  <c r="J138" i="3"/>
  <c r="U138" i="3"/>
  <c r="C138" i="3" s="1"/>
  <c r="AH138" i="3"/>
  <c r="AI138" i="3"/>
  <c r="AJ138" i="3"/>
  <c r="AV138" i="3"/>
  <c r="F139" i="3"/>
  <c r="U139" i="3"/>
  <c r="AI139" i="3"/>
  <c r="AJ139" i="3"/>
  <c r="AV139" i="3"/>
  <c r="D140" i="3"/>
  <c r="F140" i="3"/>
  <c r="J140" i="3"/>
  <c r="U140" i="3"/>
  <c r="C140" i="3" s="1"/>
  <c r="AG140" i="3"/>
  <c r="AH140" i="3"/>
  <c r="AI140" i="3"/>
  <c r="AJ140" i="3"/>
  <c r="AV140" i="3"/>
  <c r="F141" i="3"/>
  <c r="U141" i="3"/>
  <c r="AI141" i="3"/>
  <c r="AJ141" i="3"/>
  <c r="AV141" i="3"/>
  <c r="D142" i="3"/>
  <c r="F142" i="3"/>
  <c r="J142" i="3"/>
  <c r="U142" i="3"/>
  <c r="C142" i="3" s="1"/>
  <c r="AG142" i="3"/>
  <c r="AH142" i="3"/>
  <c r="AI142" i="3"/>
  <c r="AJ142" i="3"/>
  <c r="AV142" i="3"/>
  <c r="F143" i="3"/>
  <c r="U143" i="3"/>
  <c r="AI143" i="3"/>
  <c r="AJ143" i="3"/>
  <c r="AV143" i="3"/>
  <c r="D144" i="3"/>
  <c r="F144" i="3"/>
  <c r="J144" i="3"/>
  <c r="U144" i="3"/>
  <c r="C144" i="3" s="1"/>
  <c r="AG144" i="3"/>
  <c r="AH144" i="3"/>
  <c r="AI144" i="3"/>
  <c r="AJ144" i="3"/>
  <c r="AV144" i="3"/>
  <c r="F145" i="3"/>
  <c r="U145" i="3"/>
  <c r="AI145" i="3"/>
  <c r="AJ145" i="3"/>
  <c r="AV145" i="3"/>
  <c r="D146" i="3"/>
  <c r="F146" i="3"/>
  <c r="J146" i="3"/>
  <c r="U146" i="3"/>
  <c r="C146" i="3" s="1"/>
  <c r="AG146" i="3"/>
  <c r="AH146" i="3"/>
  <c r="AI146" i="3"/>
  <c r="AJ146" i="3"/>
  <c r="AV146" i="3"/>
  <c r="F147" i="3"/>
  <c r="U147" i="3"/>
  <c r="AI147" i="3"/>
  <c r="AJ147" i="3"/>
  <c r="AV147" i="3"/>
  <c r="D148" i="3"/>
  <c r="F148" i="3"/>
  <c r="J148" i="3"/>
  <c r="U148" i="3"/>
  <c r="C148" i="3" s="1"/>
  <c r="AG148" i="3"/>
  <c r="AH148" i="3"/>
  <c r="AI148" i="3"/>
  <c r="AJ148" i="3"/>
  <c r="AV148" i="3"/>
  <c r="F149" i="3"/>
  <c r="U149" i="3"/>
  <c r="AI149" i="3"/>
  <c r="AJ149" i="3"/>
  <c r="AV149" i="3"/>
  <c r="D150" i="3"/>
  <c r="F150" i="3"/>
  <c r="J150" i="3"/>
  <c r="U150" i="3"/>
  <c r="C150" i="3" s="1"/>
  <c r="AG150" i="3"/>
  <c r="AH150" i="3"/>
  <c r="AI150" i="3"/>
  <c r="AJ150" i="3"/>
  <c r="AV150" i="3"/>
  <c r="F151" i="3"/>
  <c r="U151" i="3"/>
  <c r="AI151" i="3"/>
  <c r="AJ151" i="3"/>
  <c r="AV151" i="3"/>
  <c r="D152" i="3"/>
  <c r="F152" i="3"/>
  <c r="J152" i="3"/>
  <c r="U152" i="3"/>
  <c r="C152" i="3" s="1"/>
  <c r="AI152" i="3"/>
  <c r="AJ152" i="3"/>
  <c r="AV152" i="3"/>
  <c r="F153" i="3"/>
  <c r="U153" i="3"/>
  <c r="AI153" i="3"/>
  <c r="AJ153" i="3"/>
  <c r="AV153" i="3"/>
  <c r="D154" i="3"/>
  <c r="F154" i="3"/>
  <c r="U154" i="3"/>
  <c r="C154" i="3" s="1"/>
  <c r="AG154" i="3"/>
  <c r="AH154" i="3"/>
  <c r="AI154" i="3"/>
  <c r="AJ154" i="3"/>
  <c r="AV154" i="3"/>
  <c r="F155" i="3"/>
  <c r="U155" i="3"/>
  <c r="AI155" i="3"/>
  <c r="AJ155" i="3"/>
  <c r="AV155" i="3"/>
  <c r="D156" i="3"/>
  <c r="F156" i="3"/>
  <c r="U156" i="3"/>
  <c r="C156" i="3" s="1"/>
  <c r="AG156" i="3"/>
  <c r="AH156" i="3"/>
  <c r="AI156" i="3"/>
  <c r="AJ156" i="3"/>
  <c r="AV156" i="3"/>
  <c r="F157" i="3"/>
  <c r="U157" i="3"/>
  <c r="AI157" i="3"/>
  <c r="AJ157" i="3"/>
  <c r="AV157" i="3"/>
  <c r="D158" i="3"/>
  <c r="F158" i="3"/>
  <c r="U158" i="3"/>
  <c r="C158" i="3" s="1"/>
  <c r="AG158" i="3"/>
  <c r="AH158" i="3"/>
  <c r="AI158" i="3"/>
  <c r="AJ158" i="3"/>
  <c r="AV158" i="3"/>
  <c r="F159" i="3"/>
  <c r="U159" i="3"/>
  <c r="AI159" i="3"/>
  <c r="AJ159" i="3"/>
  <c r="AV159" i="3"/>
  <c r="D160" i="3"/>
  <c r="F160" i="3"/>
  <c r="U160" i="3"/>
  <c r="C160" i="3" s="1"/>
  <c r="AG160" i="3"/>
  <c r="AH160" i="3"/>
  <c r="AI160" i="3"/>
  <c r="AJ160" i="3"/>
  <c r="AV160" i="3"/>
  <c r="F161" i="3"/>
  <c r="U161" i="3"/>
  <c r="AI161" i="3"/>
  <c r="AJ161" i="3"/>
  <c r="AV161" i="3"/>
  <c r="D162" i="3"/>
  <c r="F162" i="3"/>
  <c r="U162" i="3"/>
  <c r="C162" i="3" s="1"/>
  <c r="AG162" i="3"/>
  <c r="AH162" i="3"/>
  <c r="AI162" i="3"/>
  <c r="AJ162" i="3"/>
  <c r="AV162" i="3"/>
  <c r="F163" i="3"/>
  <c r="U163" i="3"/>
  <c r="AI163" i="3"/>
  <c r="AJ163" i="3"/>
  <c r="AV163" i="3"/>
  <c r="D164" i="3"/>
  <c r="F164" i="3"/>
  <c r="U164" i="3"/>
  <c r="C164" i="3" s="1"/>
  <c r="AG164" i="3"/>
  <c r="AH164" i="3"/>
  <c r="AI164" i="3"/>
  <c r="AJ164" i="3"/>
  <c r="AV164" i="3"/>
  <c r="F165" i="3"/>
  <c r="U165" i="3"/>
  <c r="AI165" i="3"/>
  <c r="AJ165" i="3"/>
  <c r="AV165" i="3"/>
  <c r="D166" i="3"/>
  <c r="F166" i="3"/>
  <c r="U166" i="3"/>
  <c r="C166" i="3" s="1"/>
  <c r="AG166" i="3"/>
  <c r="AH166" i="3"/>
  <c r="AI166" i="3"/>
  <c r="AJ166" i="3"/>
  <c r="AV166" i="3"/>
  <c r="C167" i="3"/>
  <c r="AL167" i="3" s="1"/>
  <c r="F167" i="3"/>
  <c r="K167" i="3"/>
  <c r="L167" i="3"/>
  <c r="U167" i="3"/>
  <c r="AI167" i="3"/>
  <c r="AJ167" i="3"/>
  <c r="AK167" i="3"/>
  <c r="AN167" i="3"/>
  <c r="AV167" i="3"/>
  <c r="D168" i="3"/>
  <c r="F168" i="3"/>
  <c r="U168" i="3"/>
  <c r="AG168" i="3"/>
  <c r="AH168" i="3"/>
  <c r="AI168" i="3"/>
  <c r="AJ168" i="3"/>
  <c r="AV168" i="3"/>
  <c r="C169" i="3"/>
  <c r="E169" i="3"/>
  <c r="F169" i="3"/>
  <c r="U169" i="3"/>
  <c r="AG169" i="3"/>
  <c r="AI169" i="3"/>
  <c r="AJ169" i="3"/>
  <c r="AV169" i="3"/>
  <c r="D170" i="3"/>
  <c r="E170" i="3"/>
  <c r="F170" i="3"/>
  <c r="G170" i="3"/>
  <c r="U170" i="3"/>
  <c r="C170" i="3" s="1"/>
  <c r="AG170" i="3"/>
  <c r="AH170" i="3"/>
  <c r="AI170" i="3"/>
  <c r="AJ170" i="3"/>
  <c r="AN170" i="3"/>
  <c r="AV170" i="3"/>
  <c r="C171" i="3"/>
  <c r="E171" i="3"/>
  <c r="F171" i="3"/>
  <c r="U171" i="3"/>
  <c r="AG171" i="3"/>
  <c r="AI171" i="3"/>
  <c r="AJ171" i="3"/>
  <c r="AV171" i="3"/>
  <c r="E172" i="3"/>
  <c r="F172" i="3"/>
  <c r="U172" i="3"/>
  <c r="AI172" i="3"/>
  <c r="AJ172" i="3"/>
  <c r="AV172" i="3"/>
  <c r="C173" i="3"/>
  <c r="D173" i="3"/>
  <c r="F173" i="3"/>
  <c r="J173" i="3"/>
  <c r="K173" i="3"/>
  <c r="L173" i="3"/>
  <c r="U173" i="3"/>
  <c r="E173" i="3" s="1"/>
  <c r="AG173" i="3"/>
  <c r="AH173" i="3"/>
  <c r="AI173" i="3"/>
  <c r="AJ173" i="3"/>
  <c r="AK173" i="3"/>
  <c r="AL173" i="3"/>
  <c r="AV173" i="3"/>
  <c r="E174" i="3"/>
  <c r="F174" i="3"/>
  <c r="U174" i="3"/>
  <c r="AI174" i="3"/>
  <c r="AJ174" i="3"/>
  <c r="AV174" i="3"/>
  <c r="C175" i="3"/>
  <c r="M175" i="3" s="1"/>
  <c r="D175" i="3"/>
  <c r="F175" i="3"/>
  <c r="J175" i="3"/>
  <c r="K175" i="3"/>
  <c r="L175" i="3"/>
  <c r="U175" i="3"/>
  <c r="E175" i="3" s="1"/>
  <c r="AG175" i="3"/>
  <c r="AH175" i="3"/>
  <c r="AI175" i="3"/>
  <c r="AJ175" i="3"/>
  <c r="AK175" i="3"/>
  <c r="AL175" i="3"/>
  <c r="AV175" i="3"/>
  <c r="E176" i="3"/>
  <c r="F176" i="3"/>
  <c r="U176" i="3"/>
  <c r="AI176" i="3"/>
  <c r="AJ176" i="3"/>
  <c r="AV176" i="3"/>
  <c r="C177" i="3"/>
  <c r="F177" i="3"/>
  <c r="J177" i="3"/>
  <c r="K177" i="3"/>
  <c r="L177" i="3"/>
  <c r="U177" i="3"/>
  <c r="D177" i="3" s="1"/>
  <c r="AG177" i="3"/>
  <c r="AH177" i="3"/>
  <c r="AI177" i="3"/>
  <c r="AJ177" i="3"/>
  <c r="AK177" i="3"/>
  <c r="AL177" i="3"/>
  <c r="AV177" i="3"/>
  <c r="E178" i="3"/>
  <c r="F178" i="3"/>
  <c r="U178" i="3"/>
  <c r="AI178" i="3"/>
  <c r="AJ178" i="3"/>
  <c r="AV178" i="3"/>
  <c r="C179" i="3"/>
  <c r="M179" i="3" s="1"/>
  <c r="F179" i="3"/>
  <c r="J179" i="3"/>
  <c r="K179" i="3"/>
  <c r="L179" i="3"/>
  <c r="U179" i="3"/>
  <c r="D179" i="3" s="1"/>
  <c r="AG179" i="3"/>
  <c r="AH179" i="3"/>
  <c r="AI179" i="3"/>
  <c r="AJ179" i="3"/>
  <c r="AK179" i="3"/>
  <c r="AL179" i="3"/>
  <c r="AV179" i="3"/>
  <c r="E180" i="3"/>
  <c r="F180" i="3"/>
  <c r="U180" i="3"/>
  <c r="AI180" i="3"/>
  <c r="AJ180" i="3"/>
  <c r="AV180" i="3"/>
  <c r="C181" i="3"/>
  <c r="M181" i="3" s="1"/>
  <c r="D181" i="3"/>
  <c r="F181" i="3"/>
  <c r="J181" i="3"/>
  <c r="K181" i="3"/>
  <c r="L181" i="3"/>
  <c r="U181" i="3"/>
  <c r="E181" i="3" s="1"/>
  <c r="AG181" i="3"/>
  <c r="AH181" i="3"/>
  <c r="AI181" i="3"/>
  <c r="AJ181" i="3"/>
  <c r="AK181" i="3"/>
  <c r="AL181" i="3"/>
  <c r="AV181" i="3"/>
  <c r="F182" i="3"/>
  <c r="U182" i="3"/>
  <c r="AI182" i="3"/>
  <c r="AJ182" i="3"/>
  <c r="AV182" i="3"/>
  <c r="C183" i="3"/>
  <c r="M183" i="3" s="1"/>
  <c r="F183" i="3"/>
  <c r="J183" i="3"/>
  <c r="K183" i="3"/>
  <c r="L183" i="3"/>
  <c r="U183" i="3"/>
  <c r="D183" i="3" s="1"/>
  <c r="AG183" i="3"/>
  <c r="AH183" i="3"/>
  <c r="AI183" i="3"/>
  <c r="AJ183" i="3"/>
  <c r="AK183" i="3"/>
  <c r="AL183" i="3"/>
  <c r="AV183" i="3"/>
  <c r="E184" i="3"/>
  <c r="F184" i="3"/>
  <c r="U184" i="3"/>
  <c r="AI184" i="3"/>
  <c r="AJ184" i="3"/>
  <c r="AV184" i="3"/>
  <c r="C185" i="3"/>
  <c r="M185" i="3" s="1"/>
  <c r="F185" i="3"/>
  <c r="J185" i="3"/>
  <c r="K185" i="3"/>
  <c r="L185" i="3"/>
  <c r="U185" i="3"/>
  <c r="D185" i="3" s="1"/>
  <c r="AG185" i="3"/>
  <c r="AI185" i="3"/>
  <c r="AJ185" i="3"/>
  <c r="AK185" i="3"/>
  <c r="AL185" i="3"/>
  <c r="AV185" i="3"/>
  <c r="E186" i="3"/>
  <c r="F186" i="3"/>
  <c r="U186" i="3"/>
  <c r="AI186" i="3"/>
  <c r="AJ186" i="3"/>
  <c r="AV186" i="3"/>
  <c r="C187" i="3"/>
  <c r="F187" i="3"/>
  <c r="J187" i="3"/>
  <c r="K187" i="3"/>
  <c r="L187" i="3"/>
  <c r="U187" i="3"/>
  <c r="D187" i="3" s="1"/>
  <c r="AG187" i="3"/>
  <c r="AI187" i="3"/>
  <c r="AJ187" i="3"/>
  <c r="AK187" i="3"/>
  <c r="AL187" i="3"/>
  <c r="AV187" i="3"/>
  <c r="F188" i="3"/>
  <c r="U188" i="3"/>
  <c r="AI188" i="3"/>
  <c r="AJ188" i="3"/>
  <c r="AV188" i="3"/>
  <c r="C189" i="3"/>
  <c r="F189" i="3"/>
  <c r="J189" i="3"/>
  <c r="K189" i="3"/>
  <c r="L189" i="3"/>
  <c r="U189" i="3"/>
  <c r="D189" i="3" s="1"/>
  <c r="AG189" i="3"/>
  <c r="AI189" i="3"/>
  <c r="AJ189" i="3"/>
  <c r="AK189" i="3"/>
  <c r="AL189" i="3"/>
  <c r="AV189" i="3"/>
  <c r="F190" i="3"/>
  <c r="U190" i="3"/>
  <c r="AG190" i="3" s="1"/>
  <c r="AI190" i="3"/>
  <c r="AJ190" i="3"/>
  <c r="AV190" i="3"/>
  <c r="C191" i="3"/>
  <c r="F191" i="3"/>
  <c r="J191" i="3"/>
  <c r="K191" i="3"/>
  <c r="L191" i="3"/>
  <c r="U191" i="3"/>
  <c r="D191" i="3" s="1"/>
  <c r="AG191" i="3"/>
  <c r="AI191" i="3"/>
  <c r="AJ191" i="3"/>
  <c r="AK191" i="3"/>
  <c r="AL191" i="3"/>
  <c r="AV191" i="3"/>
  <c r="F192" i="3"/>
  <c r="U192" i="3"/>
  <c r="AI192" i="3"/>
  <c r="AJ192" i="3"/>
  <c r="AV192" i="3"/>
  <c r="C193" i="3"/>
  <c r="F193" i="3"/>
  <c r="J193" i="3"/>
  <c r="K193" i="3"/>
  <c r="L193" i="3"/>
  <c r="U193" i="3"/>
  <c r="D193" i="3" s="1"/>
  <c r="AG193" i="3"/>
  <c r="AI193" i="3"/>
  <c r="AJ193" i="3"/>
  <c r="AK193" i="3"/>
  <c r="AL193" i="3"/>
  <c r="AV193" i="3"/>
  <c r="E194" i="3"/>
  <c r="F194" i="3"/>
  <c r="U194" i="3"/>
  <c r="AG194" i="3"/>
  <c r="AI194" i="3"/>
  <c r="AJ194" i="3"/>
  <c r="AV194" i="3"/>
  <c r="C195" i="3"/>
  <c r="F195" i="3"/>
  <c r="J195" i="3"/>
  <c r="K195" i="3"/>
  <c r="L195" i="3"/>
  <c r="U195" i="3"/>
  <c r="D195" i="3" s="1"/>
  <c r="AG195" i="3"/>
  <c r="AI195" i="3"/>
  <c r="AJ195" i="3"/>
  <c r="AK195" i="3"/>
  <c r="AL195" i="3"/>
  <c r="AV195" i="3"/>
  <c r="F196" i="3"/>
  <c r="U196" i="3"/>
  <c r="C196" i="3" s="1"/>
  <c r="AG196" i="3"/>
  <c r="AI196" i="3"/>
  <c r="AJ196" i="3"/>
  <c r="AN196" i="3"/>
  <c r="AV196" i="3"/>
  <c r="C197" i="3"/>
  <c r="F197" i="3"/>
  <c r="U197" i="3"/>
  <c r="D197" i="3" s="1"/>
  <c r="AG197" i="3"/>
  <c r="AI197" i="3"/>
  <c r="AJ197" i="3"/>
  <c r="AV197" i="3"/>
  <c r="E198" i="3"/>
  <c r="F198" i="3"/>
  <c r="G198" i="3"/>
  <c r="U198" i="3"/>
  <c r="C198" i="3" s="1"/>
  <c r="AI198" i="3"/>
  <c r="AJ198" i="3"/>
  <c r="AK198" i="3"/>
  <c r="AV198" i="3"/>
  <c r="C199" i="3"/>
  <c r="F199" i="3"/>
  <c r="J199" i="3"/>
  <c r="K199" i="3"/>
  <c r="U199" i="3"/>
  <c r="D199" i="3" s="1"/>
  <c r="AG199" i="3"/>
  <c r="AI199" i="3"/>
  <c r="AJ199" i="3"/>
  <c r="AK199" i="3"/>
  <c r="AL199" i="3"/>
  <c r="AV199" i="3"/>
  <c r="F200" i="3"/>
  <c r="U200" i="3"/>
  <c r="C200" i="3" s="1"/>
  <c r="AG200" i="3"/>
  <c r="AI200" i="3"/>
  <c r="AJ200" i="3"/>
  <c r="AN200" i="3"/>
  <c r="AV200" i="3"/>
  <c r="C201" i="3"/>
  <c r="G201" i="3" s="1"/>
  <c r="F201" i="3"/>
  <c r="U201" i="3"/>
  <c r="AG201" i="3"/>
  <c r="AI201" i="3"/>
  <c r="AJ201" i="3"/>
  <c r="AV201" i="3"/>
  <c r="F202" i="3"/>
  <c r="U202" i="3"/>
  <c r="C202" i="3" s="1"/>
  <c r="L202" i="3" s="1"/>
  <c r="AI202" i="3"/>
  <c r="AJ202" i="3"/>
  <c r="AN202" i="3"/>
  <c r="AV202" i="3"/>
  <c r="D203" i="3"/>
  <c r="F203" i="3"/>
  <c r="U203" i="3"/>
  <c r="C203" i="3" s="1"/>
  <c r="AH203" i="3"/>
  <c r="AI203" i="3"/>
  <c r="AJ203" i="3"/>
  <c r="AV203" i="3"/>
  <c r="F204" i="3"/>
  <c r="U204" i="3"/>
  <c r="AG204" i="3" s="1"/>
  <c r="AI204" i="3"/>
  <c r="AJ204" i="3"/>
  <c r="AV204" i="3"/>
  <c r="D205" i="3"/>
  <c r="F205" i="3"/>
  <c r="U205" i="3"/>
  <c r="C205" i="3" s="1"/>
  <c r="AH205" i="3"/>
  <c r="AI205" i="3"/>
  <c r="AJ205" i="3"/>
  <c r="AV205" i="3"/>
  <c r="F206" i="3"/>
  <c r="U206" i="3"/>
  <c r="AG206" i="3" s="1"/>
  <c r="AI206" i="3"/>
  <c r="AJ206" i="3"/>
  <c r="AV206" i="3"/>
  <c r="D207" i="3"/>
  <c r="F207" i="3"/>
  <c r="U207" i="3"/>
  <c r="C207" i="3" s="1"/>
  <c r="AH207" i="3"/>
  <c r="AI207" i="3"/>
  <c r="AJ207" i="3"/>
  <c r="AV207" i="3"/>
  <c r="F208" i="3"/>
  <c r="U208" i="3"/>
  <c r="AG208" i="3" s="1"/>
  <c r="AI208" i="3"/>
  <c r="AJ208" i="3"/>
  <c r="AV208" i="3"/>
  <c r="D209" i="3"/>
  <c r="F209" i="3"/>
  <c r="U209" i="3"/>
  <c r="C209" i="3" s="1"/>
  <c r="AH209" i="3"/>
  <c r="AI209" i="3"/>
  <c r="AJ209" i="3"/>
  <c r="AV209" i="3"/>
  <c r="F210" i="3"/>
  <c r="U210" i="3"/>
  <c r="AG210" i="3" s="1"/>
  <c r="AI210" i="3"/>
  <c r="AJ210" i="3"/>
  <c r="AV210" i="3"/>
  <c r="D211" i="3"/>
  <c r="F211" i="3"/>
  <c r="U211" i="3"/>
  <c r="C211" i="3" s="1"/>
  <c r="AH211" i="3"/>
  <c r="AI211" i="3"/>
  <c r="AJ211" i="3"/>
  <c r="AV211" i="3"/>
  <c r="F212" i="3"/>
  <c r="U212" i="3"/>
  <c r="AG212" i="3" s="1"/>
  <c r="AI212" i="3"/>
  <c r="AJ212" i="3"/>
  <c r="AV212" i="3"/>
  <c r="D213" i="3"/>
  <c r="F213" i="3"/>
  <c r="U213" i="3"/>
  <c r="C213" i="3" s="1"/>
  <c r="AH213" i="3"/>
  <c r="AI213" i="3"/>
  <c r="AJ213" i="3"/>
  <c r="AV213" i="3"/>
  <c r="F214" i="3"/>
  <c r="U214" i="3"/>
  <c r="AG214" i="3" s="1"/>
  <c r="AI214" i="3"/>
  <c r="AJ214" i="3"/>
  <c r="AV214" i="3"/>
  <c r="D215" i="3"/>
  <c r="F215" i="3"/>
  <c r="U215" i="3"/>
  <c r="C215" i="3" s="1"/>
  <c r="AH215" i="3"/>
  <c r="AI215" i="3"/>
  <c r="AJ215" i="3"/>
  <c r="AV215" i="3"/>
  <c r="U216" i="3"/>
  <c r="AG216" i="3" s="1"/>
  <c r="AI216" i="3"/>
  <c r="AJ216" i="3"/>
  <c r="AV216" i="3"/>
  <c r="N217" i="3"/>
  <c r="L5" i="2" s="1"/>
  <c r="O217" i="3"/>
  <c r="N5" i="2" s="1"/>
  <c r="Q217" i="3"/>
  <c r="R5" i="2" s="1"/>
  <c r="R217" i="3"/>
  <c r="T5" i="2" s="1"/>
  <c r="U217" i="3"/>
  <c r="Z5" i="2" s="1"/>
  <c r="AI217" i="3"/>
  <c r="AJ217" i="3"/>
  <c r="BF217" i="3"/>
  <c r="BG217" i="3"/>
  <c r="C219" i="3"/>
  <c r="K219" i="3" s="1"/>
  <c r="D219" i="3"/>
  <c r="E219" i="3"/>
  <c r="F219" i="3"/>
  <c r="G219" i="3"/>
  <c r="H219" i="3"/>
  <c r="J219" i="3"/>
  <c r="L219" i="3"/>
  <c r="AG219" i="3"/>
  <c r="AH219" i="3"/>
  <c r="AI219" i="3"/>
  <c r="AJ219" i="3"/>
  <c r="AK219" i="3"/>
  <c r="AM219" i="3"/>
  <c r="AN219" i="3"/>
  <c r="AV219" i="3"/>
  <c r="C220" i="3"/>
  <c r="G220" i="3" s="1"/>
  <c r="D220" i="3"/>
  <c r="E220" i="3"/>
  <c r="F220" i="3"/>
  <c r="L220" i="3"/>
  <c r="AG220" i="3"/>
  <c r="AH220" i="3"/>
  <c r="AI220" i="3"/>
  <c r="AJ220" i="3"/>
  <c r="AM220" i="3"/>
  <c r="AV220" i="3"/>
  <c r="C221" i="3"/>
  <c r="M221" i="3" s="1"/>
  <c r="D221" i="3"/>
  <c r="E221" i="3"/>
  <c r="F221" i="3"/>
  <c r="J221" i="3"/>
  <c r="K221" i="3"/>
  <c r="L221" i="3"/>
  <c r="AG221" i="3"/>
  <c r="AH221" i="3"/>
  <c r="AI221" i="3"/>
  <c r="AJ221" i="3"/>
  <c r="AK221" i="3"/>
  <c r="AL221" i="3"/>
  <c r="AM221" i="3"/>
  <c r="AV221" i="3"/>
  <c r="C222" i="3"/>
  <c r="J222" i="3" s="1"/>
  <c r="D222" i="3"/>
  <c r="E222" i="3"/>
  <c r="F222" i="3"/>
  <c r="G222" i="3"/>
  <c r="H222" i="3" s="1"/>
  <c r="K222" i="3"/>
  <c r="L222" i="3"/>
  <c r="AG222" i="3"/>
  <c r="AH222" i="3"/>
  <c r="AI222" i="3"/>
  <c r="AJ222" i="3"/>
  <c r="AL222" i="3"/>
  <c r="AM222" i="3"/>
  <c r="AN222" i="3"/>
  <c r="AV222" i="3"/>
  <c r="C223" i="3"/>
  <c r="H223" i="3" s="1"/>
  <c r="D223" i="3"/>
  <c r="E223" i="3"/>
  <c r="F223" i="3"/>
  <c r="G223" i="3"/>
  <c r="K223" i="3"/>
  <c r="L223" i="3"/>
  <c r="AG223" i="3"/>
  <c r="AH223" i="3"/>
  <c r="AI223" i="3"/>
  <c r="AJ223" i="3"/>
  <c r="AL223" i="3"/>
  <c r="AM223" i="3"/>
  <c r="AN223" i="3"/>
  <c r="AV223" i="3"/>
  <c r="C224" i="3"/>
  <c r="D224" i="3"/>
  <c r="E224" i="3"/>
  <c r="F224" i="3"/>
  <c r="G224" i="3"/>
  <c r="H224" i="3" s="1"/>
  <c r="J224" i="3"/>
  <c r="M224" i="3" s="1"/>
  <c r="K224" i="3"/>
  <c r="L224" i="3"/>
  <c r="AG224" i="3"/>
  <c r="AH224" i="3"/>
  <c r="AI224" i="3"/>
  <c r="AJ224" i="3"/>
  <c r="AK224" i="3"/>
  <c r="AL224" i="3"/>
  <c r="AM224" i="3"/>
  <c r="AN224" i="3"/>
  <c r="AV224" i="3"/>
  <c r="C225" i="3"/>
  <c r="H225" i="3" s="1"/>
  <c r="D225" i="3"/>
  <c r="E225" i="3"/>
  <c r="F225" i="3"/>
  <c r="G225" i="3"/>
  <c r="J225" i="3"/>
  <c r="K225" i="3"/>
  <c r="L225" i="3"/>
  <c r="M225" i="3"/>
  <c r="AG225" i="3"/>
  <c r="AH225" i="3"/>
  <c r="AI225" i="3"/>
  <c r="AJ225" i="3"/>
  <c r="AK225" i="3"/>
  <c r="AL225" i="3"/>
  <c r="AM225" i="3"/>
  <c r="AN225" i="3"/>
  <c r="AV225" i="3"/>
  <c r="C226" i="3"/>
  <c r="D226" i="3"/>
  <c r="E226" i="3"/>
  <c r="F226" i="3"/>
  <c r="L226" i="3"/>
  <c r="AG226" i="3"/>
  <c r="AH226" i="3"/>
  <c r="AI226" i="3"/>
  <c r="AJ226" i="3"/>
  <c r="AM226" i="3"/>
  <c r="AV226" i="3"/>
  <c r="C227" i="3"/>
  <c r="K227" i="3" s="1"/>
  <c r="D227" i="3"/>
  <c r="E227" i="3"/>
  <c r="F227" i="3"/>
  <c r="J227" i="3"/>
  <c r="L227" i="3"/>
  <c r="AG227" i="3"/>
  <c r="AH227" i="3"/>
  <c r="AI227" i="3"/>
  <c r="AJ227" i="3"/>
  <c r="AK227" i="3"/>
  <c r="AM227" i="3"/>
  <c r="AV227" i="3"/>
  <c r="C228" i="3"/>
  <c r="G228" i="3" s="1"/>
  <c r="D228" i="3"/>
  <c r="E228" i="3"/>
  <c r="F228" i="3"/>
  <c r="L228" i="3"/>
  <c r="AG228" i="3"/>
  <c r="AH228" i="3"/>
  <c r="AI228" i="3"/>
  <c r="AJ228" i="3"/>
  <c r="AM228" i="3"/>
  <c r="AV228" i="3"/>
  <c r="C229" i="3"/>
  <c r="D229" i="3"/>
  <c r="E229" i="3"/>
  <c r="F229" i="3"/>
  <c r="K229" i="3"/>
  <c r="L229" i="3"/>
  <c r="AG229" i="3"/>
  <c r="AH229" i="3"/>
  <c r="AI229" i="3"/>
  <c r="AJ229" i="3"/>
  <c r="AL229" i="3"/>
  <c r="AM229" i="3"/>
  <c r="AV229" i="3"/>
  <c r="C230" i="3"/>
  <c r="J230" i="3" s="1"/>
  <c r="M230" i="3" s="1"/>
  <c r="D230" i="3"/>
  <c r="E230" i="3"/>
  <c r="F230" i="3"/>
  <c r="G230" i="3"/>
  <c r="H230" i="3" s="1"/>
  <c r="K230" i="3"/>
  <c r="L230" i="3"/>
  <c r="AG230" i="3"/>
  <c r="AH230" i="3"/>
  <c r="AI230" i="3"/>
  <c r="AJ230" i="3"/>
  <c r="AL230" i="3"/>
  <c r="AM230" i="3"/>
  <c r="AN230" i="3"/>
  <c r="AV230" i="3"/>
  <c r="C231" i="3"/>
  <c r="H231" i="3" s="1"/>
  <c r="D231" i="3"/>
  <c r="E231" i="3"/>
  <c r="F231" i="3"/>
  <c r="G231" i="3"/>
  <c r="K231" i="3"/>
  <c r="L231" i="3"/>
  <c r="AG231" i="3"/>
  <c r="AH231" i="3"/>
  <c r="AI231" i="3"/>
  <c r="AJ231" i="3"/>
  <c r="AL231" i="3"/>
  <c r="AM231" i="3"/>
  <c r="AN231" i="3"/>
  <c r="AV231" i="3"/>
  <c r="C232" i="3"/>
  <c r="D232" i="3"/>
  <c r="E232" i="3"/>
  <c r="F232" i="3"/>
  <c r="G232" i="3"/>
  <c r="H232" i="3" s="1"/>
  <c r="J232" i="3"/>
  <c r="M232" i="3" s="1"/>
  <c r="K232" i="3"/>
  <c r="L232" i="3"/>
  <c r="AG232" i="3"/>
  <c r="AH232" i="3"/>
  <c r="AI232" i="3"/>
  <c r="AJ232" i="3"/>
  <c r="AK232" i="3"/>
  <c r="AL232" i="3"/>
  <c r="AM232" i="3"/>
  <c r="AN232" i="3"/>
  <c r="AV232" i="3"/>
  <c r="C233" i="3"/>
  <c r="H233" i="3" s="1"/>
  <c r="D233" i="3"/>
  <c r="E233" i="3"/>
  <c r="F233" i="3"/>
  <c r="G233" i="3"/>
  <c r="J233" i="3"/>
  <c r="K233" i="3"/>
  <c r="L233" i="3"/>
  <c r="M233" i="3"/>
  <c r="AG233" i="3"/>
  <c r="AH233" i="3"/>
  <c r="AI233" i="3"/>
  <c r="AJ233" i="3"/>
  <c r="AK233" i="3"/>
  <c r="AL233" i="3"/>
  <c r="AM233" i="3"/>
  <c r="AN233" i="3"/>
  <c r="AV233" i="3"/>
  <c r="C234" i="3"/>
  <c r="D234" i="3"/>
  <c r="E234" i="3"/>
  <c r="F234" i="3"/>
  <c r="L234" i="3"/>
  <c r="AG234" i="3"/>
  <c r="AH234" i="3"/>
  <c r="AI234" i="3"/>
  <c r="AJ234" i="3"/>
  <c r="AM234" i="3"/>
  <c r="AV234" i="3"/>
  <c r="C235" i="3"/>
  <c r="K235" i="3" s="1"/>
  <c r="D235" i="3"/>
  <c r="E235" i="3"/>
  <c r="F235" i="3"/>
  <c r="J235" i="3"/>
  <c r="L235" i="3"/>
  <c r="AG235" i="3"/>
  <c r="AH235" i="3"/>
  <c r="AI235" i="3"/>
  <c r="AJ235" i="3"/>
  <c r="AK235" i="3"/>
  <c r="AM235" i="3"/>
  <c r="AV235" i="3"/>
  <c r="C236" i="3"/>
  <c r="G236" i="3" s="1"/>
  <c r="D236" i="3"/>
  <c r="E236" i="3"/>
  <c r="F236" i="3"/>
  <c r="L236" i="3"/>
  <c r="AG236" i="3"/>
  <c r="AH236" i="3"/>
  <c r="AI236" i="3"/>
  <c r="AJ236" i="3"/>
  <c r="AM236" i="3"/>
  <c r="AV236" i="3"/>
  <c r="C237" i="3"/>
  <c r="D237" i="3"/>
  <c r="E237" i="3"/>
  <c r="F237" i="3"/>
  <c r="K237" i="3"/>
  <c r="L237" i="3"/>
  <c r="AG237" i="3"/>
  <c r="AH237" i="3"/>
  <c r="AI237" i="3"/>
  <c r="AJ237" i="3"/>
  <c r="AL237" i="3"/>
  <c r="AM237" i="3"/>
  <c r="AV237" i="3"/>
  <c r="C238" i="3"/>
  <c r="J238" i="3" s="1"/>
  <c r="M238" i="3" s="1"/>
  <c r="D238" i="3"/>
  <c r="E238" i="3"/>
  <c r="F238" i="3"/>
  <c r="G238" i="3"/>
  <c r="H238" i="3" s="1"/>
  <c r="K238" i="3"/>
  <c r="L238" i="3"/>
  <c r="AG238" i="3"/>
  <c r="AH238" i="3"/>
  <c r="AI238" i="3"/>
  <c r="AJ238" i="3"/>
  <c r="AL238" i="3"/>
  <c r="AM238" i="3"/>
  <c r="AN238" i="3"/>
  <c r="AV238" i="3"/>
  <c r="C239" i="3"/>
  <c r="H239" i="3" s="1"/>
  <c r="D239" i="3"/>
  <c r="E239" i="3"/>
  <c r="F239" i="3"/>
  <c r="G239" i="3"/>
  <c r="K239" i="3"/>
  <c r="L239" i="3"/>
  <c r="AG239" i="3"/>
  <c r="AH239" i="3"/>
  <c r="AI239" i="3"/>
  <c r="AJ239" i="3"/>
  <c r="AK239" i="3"/>
  <c r="AL239" i="3"/>
  <c r="AM239" i="3"/>
  <c r="AN239" i="3"/>
  <c r="AV239" i="3"/>
  <c r="C240" i="3"/>
  <c r="D240" i="3"/>
  <c r="E240" i="3"/>
  <c r="F240" i="3"/>
  <c r="G240" i="3"/>
  <c r="H240" i="3" s="1"/>
  <c r="J240" i="3"/>
  <c r="M240" i="3" s="1"/>
  <c r="K240" i="3"/>
  <c r="L240" i="3"/>
  <c r="AG240" i="3"/>
  <c r="AH240" i="3"/>
  <c r="AI240" i="3"/>
  <c r="AJ240" i="3"/>
  <c r="AK240" i="3"/>
  <c r="AL240" i="3"/>
  <c r="AM240" i="3"/>
  <c r="AN240" i="3"/>
  <c r="AV240" i="3"/>
  <c r="C241" i="3"/>
  <c r="H241" i="3" s="1"/>
  <c r="D241" i="3"/>
  <c r="E241" i="3"/>
  <c r="F241" i="3"/>
  <c r="G241" i="3"/>
  <c r="J241" i="3"/>
  <c r="K241" i="3"/>
  <c r="L241" i="3"/>
  <c r="M241" i="3"/>
  <c r="AG241" i="3"/>
  <c r="AH241" i="3"/>
  <c r="AI241" i="3"/>
  <c r="AJ241" i="3"/>
  <c r="AK241" i="3"/>
  <c r="AL241" i="3"/>
  <c r="AM241" i="3"/>
  <c r="AN241" i="3"/>
  <c r="AV241" i="3"/>
  <c r="C242" i="3"/>
  <c r="AM242" i="3" s="1"/>
  <c r="D242" i="3"/>
  <c r="E242" i="3"/>
  <c r="F242" i="3"/>
  <c r="AG242" i="3"/>
  <c r="AH242" i="3"/>
  <c r="AI242" i="3"/>
  <c r="AJ242" i="3"/>
  <c r="AV242" i="3"/>
  <c r="C243" i="3"/>
  <c r="J243" i="3" s="1"/>
  <c r="D243" i="3"/>
  <c r="E243" i="3"/>
  <c r="F243" i="3"/>
  <c r="L243" i="3"/>
  <c r="AG243" i="3"/>
  <c r="AH243" i="3"/>
  <c r="AI243" i="3"/>
  <c r="AJ243" i="3"/>
  <c r="AM243" i="3"/>
  <c r="AV243" i="3"/>
  <c r="C244" i="3"/>
  <c r="G244" i="3" s="1"/>
  <c r="D244" i="3"/>
  <c r="E244" i="3"/>
  <c r="F244" i="3"/>
  <c r="L244" i="3"/>
  <c r="AG244" i="3"/>
  <c r="AH244" i="3"/>
  <c r="AI244" i="3"/>
  <c r="AJ244" i="3"/>
  <c r="AM244" i="3"/>
  <c r="AV244" i="3"/>
  <c r="C245" i="3"/>
  <c r="D245" i="3"/>
  <c r="E245" i="3"/>
  <c r="F245" i="3"/>
  <c r="K245" i="3"/>
  <c r="L245" i="3"/>
  <c r="AG245" i="3"/>
  <c r="AH245" i="3"/>
  <c r="AI245" i="3"/>
  <c r="AJ245" i="3"/>
  <c r="AL245" i="3"/>
  <c r="AM245" i="3"/>
  <c r="AV245" i="3"/>
  <c r="C246" i="3"/>
  <c r="D246" i="3"/>
  <c r="E246" i="3"/>
  <c r="F246" i="3"/>
  <c r="G246" i="3"/>
  <c r="H246" i="3" s="1"/>
  <c r="J246" i="3"/>
  <c r="K246" i="3"/>
  <c r="M246" i="3" s="1"/>
  <c r="L246" i="3"/>
  <c r="AG246" i="3"/>
  <c r="AH246" i="3"/>
  <c r="AI246" i="3"/>
  <c r="AJ246" i="3"/>
  <c r="AK246" i="3"/>
  <c r="AL246" i="3"/>
  <c r="AM246" i="3"/>
  <c r="AN246" i="3"/>
  <c r="AV246" i="3"/>
  <c r="C247" i="3"/>
  <c r="D247" i="3"/>
  <c r="E247" i="3"/>
  <c r="F247" i="3"/>
  <c r="G247" i="3"/>
  <c r="H247" i="3" s="1"/>
  <c r="J247" i="3"/>
  <c r="K247" i="3"/>
  <c r="L247" i="3"/>
  <c r="M247" i="3"/>
  <c r="AG247" i="3"/>
  <c r="AH247" i="3"/>
  <c r="AI247" i="3"/>
  <c r="AJ247" i="3"/>
  <c r="AK247" i="3"/>
  <c r="AL247" i="3"/>
  <c r="AM247" i="3"/>
  <c r="AN247" i="3"/>
  <c r="AV247" i="3"/>
  <c r="C248" i="3"/>
  <c r="H248" i="3" s="1"/>
  <c r="D248" i="3"/>
  <c r="E248" i="3"/>
  <c r="F248" i="3"/>
  <c r="G248" i="3"/>
  <c r="J248" i="3"/>
  <c r="M248" i="3" s="1"/>
  <c r="K248" i="3"/>
  <c r="L248" i="3"/>
  <c r="AG248" i="3"/>
  <c r="AH248" i="3"/>
  <c r="AI248" i="3"/>
  <c r="AJ248" i="3"/>
  <c r="AK248" i="3"/>
  <c r="AL248" i="3"/>
  <c r="AM248" i="3"/>
  <c r="AN248" i="3"/>
  <c r="AV248" i="3"/>
  <c r="C249" i="3"/>
  <c r="H249" i="3" s="1"/>
  <c r="D249" i="3"/>
  <c r="E249" i="3"/>
  <c r="F249" i="3"/>
  <c r="G249" i="3"/>
  <c r="J249" i="3"/>
  <c r="L249" i="3"/>
  <c r="AG249" i="3"/>
  <c r="AH249" i="3"/>
  <c r="AI249" i="3"/>
  <c r="AJ249" i="3"/>
  <c r="AK249" i="3"/>
  <c r="AM249" i="3"/>
  <c r="AN249" i="3"/>
  <c r="AV249" i="3"/>
  <c r="C250" i="3"/>
  <c r="D250" i="3"/>
  <c r="E250" i="3"/>
  <c r="F250" i="3"/>
  <c r="AG250" i="3"/>
  <c r="AH250" i="3"/>
  <c r="AI250" i="3"/>
  <c r="AJ250" i="3"/>
  <c r="AV250" i="3"/>
  <c r="C251" i="3"/>
  <c r="J251" i="3" s="1"/>
  <c r="D251" i="3"/>
  <c r="E251" i="3"/>
  <c r="F251" i="3"/>
  <c r="L251" i="3"/>
  <c r="AG251" i="3"/>
  <c r="AH251" i="3"/>
  <c r="AI251" i="3"/>
  <c r="AJ251" i="3"/>
  <c r="AM251" i="3"/>
  <c r="AV251" i="3"/>
  <c r="C252" i="3"/>
  <c r="G252" i="3" s="1"/>
  <c r="H252" i="3" s="1"/>
  <c r="D252" i="3"/>
  <c r="E252" i="3"/>
  <c r="F252" i="3"/>
  <c r="L252" i="3"/>
  <c r="AG252" i="3"/>
  <c r="AH252" i="3"/>
  <c r="AI252" i="3"/>
  <c r="AJ252" i="3"/>
  <c r="AM252" i="3"/>
  <c r="AV252" i="3"/>
  <c r="C253" i="3"/>
  <c r="D253" i="3"/>
  <c r="E253" i="3"/>
  <c r="F253" i="3"/>
  <c r="K253" i="3"/>
  <c r="L253" i="3"/>
  <c r="AG253" i="3"/>
  <c r="AH253" i="3"/>
  <c r="AI253" i="3"/>
  <c r="AJ253" i="3"/>
  <c r="AL253" i="3"/>
  <c r="AM253" i="3"/>
  <c r="AV253" i="3"/>
  <c r="C254" i="3"/>
  <c r="D254" i="3"/>
  <c r="E254" i="3"/>
  <c r="F254" i="3"/>
  <c r="G254" i="3"/>
  <c r="H254" i="3" s="1"/>
  <c r="J254" i="3"/>
  <c r="K254" i="3"/>
  <c r="M254" i="3" s="1"/>
  <c r="L254" i="3"/>
  <c r="AG254" i="3"/>
  <c r="AH254" i="3"/>
  <c r="AI254" i="3"/>
  <c r="AJ254" i="3"/>
  <c r="AK254" i="3"/>
  <c r="AL254" i="3"/>
  <c r="AM254" i="3"/>
  <c r="AN254" i="3"/>
  <c r="AV254" i="3"/>
  <c r="C255" i="3"/>
  <c r="D255" i="3"/>
  <c r="E255" i="3"/>
  <c r="F255" i="3"/>
  <c r="G255" i="3"/>
  <c r="H255" i="3" s="1"/>
  <c r="J255" i="3"/>
  <c r="K255" i="3"/>
  <c r="L255" i="3"/>
  <c r="M255" i="3"/>
  <c r="AG255" i="3"/>
  <c r="AH255" i="3"/>
  <c r="AI255" i="3"/>
  <c r="AJ255" i="3"/>
  <c r="AK255" i="3"/>
  <c r="AL255" i="3"/>
  <c r="AM255" i="3"/>
  <c r="AN255" i="3"/>
  <c r="AV255" i="3"/>
  <c r="C256" i="3"/>
  <c r="H256" i="3" s="1"/>
  <c r="D256" i="3"/>
  <c r="E256" i="3"/>
  <c r="F256" i="3"/>
  <c r="G256" i="3"/>
  <c r="J256" i="3"/>
  <c r="M256" i="3" s="1"/>
  <c r="K256" i="3"/>
  <c r="L256" i="3"/>
  <c r="AG256" i="3"/>
  <c r="AH256" i="3"/>
  <c r="AI256" i="3"/>
  <c r="AJ256" i="3"/>
  <c r="AK256" i="3"/>
  <c r="AL256" i="3"/>
  <c r="AM256" i="3"/>
  <c r="AN256" i="3"/>
  <c r="AV256" i="3"/>
  <c r="C257" i="3"/>
  <c r="H257" i="3" s="1"/>
  <c r="D257" i="3"/>
  <c r="E257" i="3"/>
  <c r="F257" i="3"/>
  <c r="G257" i="3"/>
  <c r="J257" i="3"/>
  <c r="M257" i="3" s="1"/>
  <c r="K257" i="3"/>
  <c r="L257" i="3"/>
  <c r="AG257" i="3"/>
  <c r="AH257" i="3"/>
  <c r="AI257" i="3"/>
  <c r="AJ257" i="3"/>
  <c r="AK257" i="3"/>
  <c r="AL257" i="3"/>
  <c r="AM257" i="3"/>
  <c r="AN257" i="3"/>
  <c r="AV257" i="3"/>
  <c r="C258" i="3"/>
  <c r="D258" i="3"/>
  <c r="E258" i="3"/>
  <c r="F258" i="3"/>
  <c r="L258" i="3"/>
  <c r="AG258" i="3"/>
  <c r="AH258" i="3"/>
  <c r="AI258" i="3"/>
  <c r="AJ258" i="3"/>
  <c r="AM258" i="3"/>
  <c r="AV258" i="3"/>
  <c r="C259" i="3"/>
  <c r="J259" i="3" s="1"/>
  <c r="D259" i="3"/>
  <c r="E259" i="3"/>
  <c r="F259" i="3"/>
  <c r="L259" i="3"/>
  <c r="AG259" i="3"/>
  <c r="AH259" i="3"/>
  <c r="AI259" i="3"/>
  <c r="AJ259" i="3"/>
  <c r="AM259" i="3"/>
  <c r="AV259" i="3"/>
  <c r="C260" i="3"/>
  <c r="G260" i="3" s="1"/>
  <c r="H260" i="3" s="1"/>
  <c r="D260" i="3"/>
  <c r="E260" i="3"/>
  <c r="F260" i="3"/>
  <c r="L260" i="3"/>
  <c r="AG260" i="3"/>
  <c r="AH260" i="3"/>
  <c r="AI260" i="3"/>
  <c r="AJ260" i="3"/>
  <c r="AM260" i="3"/>
  <c r="AV260" i="3"/>
  <c r="C261" i="3"/>
  <c r="D261" i="3"/>
  <c r="E261" i="3"/>
  <c r="F261" i="3"/>
  <c r="K261" i="3"/>
  <c r="L261" i="3"/>
  <c r="AG261" i="3"/>
  <c r="AH261" i="3"/>
  <c r="AI261" i="3"/>
  <c r="AJ261" i="3"/>
  <c r="AL261" i="3"/>
  <c r="AM261" i="3"/>
  <c r="AV261" i="3"/>
  <c r="C262" i="3"/>
  <c r="D262" i="3"/>
  <c r="E262" i="3"/>
  <c r="F262" i="3"/>
  <c r="G262" i="3"/>
  <c r="H262" i="3" s="1"/>
  <c r="J262" i="3"/>
  <c r="K262" i="3"/>
  <c r="M262" i="3" s="1"/>
  <c r="L262" i="3"/>
  <c r="AG262" i="3"/>
  <c r="AH262" i="3"/>
  <c r="AI262" i="3"/>
  <c r="AJ262" i="3"/>
  <c r="AK262" i="3"/>
  <c r="AL262" i="3"/>
  <c r="AM262" i="3"/>
  <c r="AN262" i="3"/>
  <c r="AV262" i="3"/>
  <c r="C263" i="3"/>
  <c r="D263" i="3"/>
  <c r="E263" i="3"/>
  <c r="F263" i="3"/>
  <c r="G263" i="3"/>
  <c r="H263" i="3" s="1"/>
  <c r="J263" i="3"/>
  <c r="K263" i="3"/>
  <c r="L263" i="3"/>
  <c r="M263" i="3"/>
  <c r="AG263" i="3"/>
  <c r="AH263" i="3"/>
  <c r="AI263" i="3"/>
  <c r="AJ263" i="3"/>
  <c r="AK263" i="3"/>
  <c r="AL263" i="3"/>
  <c r="AM263" i="3"/>
  <c r="AN263" i="3"/>
  <c r="AV263" i="3"/>
  <c r="C264" i="3"/>
  <c r="H264" i="3" s="1"/>
  <c r="D264" i="3"/>
  <c r="E264" i="3"/>
  <c r="F264" i="3"/>
  <c r="G264" i="3"/>
  <c r="J264" i="3"/>
  <c r="M264" i="3" s="1"/>
  <c r="K264" i="3"/>
  <c r="L264" i="3"/>
  <c r="AG264" i="3"/>
  <c r="AH264" i="3"/>
  <c r="AI264" i="3"/>
  <c r="AJ264" i="3"/>
  <c r="AK264" i="3"/>
  <c r="AL264" i="3"/>
  <c r="AM264" i="3"/>
  <c r="AN264" i="3"/>
  <c r="AV264" i="3"/>
  <c r="C265" i="3"/>
  <c r="H265" i="3" s="1"/>
  <c r="D265" i="3"/>
  <c r="E265" i="3"/>
  <c r="F265" i="3"/>
  <c r="G265" i="3"/>
  <c r="J265" i="3"/>
  <c r="M265" i="3" s="1"/>
  <c r="K265" i="3"/>
  <c r="L265" i="3"/>
  <c r="AG265" i="3"/>
  <c r="AH265" i="3"/>
  <c r="AI265" i="3"/>
  <c r="AJ265" i="3"/>
  <c r="AK265" i="3"/>
  <c r="AL265" i="3"/>
  <c r="AM265" i="3"/>
  <c r="AN265" i="3"/>
  <c r="AV265" i="3"/>
  <c r="C266" i="3"/>
  <c r="D266" i="3"/>
  <c r="E266" i="3"/>
  <c r="F266" i="3"/>
  <c r="AG266" i="3"/>
  <c r="AH266" i="3"/>
  <c r="AI266" i="3"/>
  <c r="AJ266" i="3"/>
  <c r="AV266" i="3"/>
  <c r="C267" i="3"/>
  <c r="J267" i="3" s="1"/>
  <c r="D267" i="3"/>
  <c r="E267" i="3"/>
  <c r="F267" i="3"/>
  <c r="L267" i="3"/>
  <c r="AG267" i="3"/>
  <c r="AH267" i="3"/>
  <c r="AI267" i="3"/>
  <c r="AJ267" i="3"/>
  <c r="AM267" i="3"/>
  <c r="AV267" i="3"/>
  <c r="C268" i="3"/>
  <c r="G268" i="3" s="1"/>
  <c r="H268" i="3" s="1"/>
  <c r="D268" i="3"/>
  <c r="E268" i="3"/>
  <c r="F268" i="3"/>
  <c r="L268" i="3"/>
  <c r="AG268" i="3"/>
  <c r="AH268" i="3"/>
  <c r="AI268" i="3"/>
  <c r="AJ268" i="3"/>
  <c r="AM268" i="3"/>
  <c r="AV268" i="3"/>
  <c r="C269" i="3"/>
  <c r="D269" i="3"/>
  <c r="E269" i="3"/>
  <c r="F269" i="3"/>
  <c r="K269" i="3"/>
  <c r="L269" i="3"/>
  <c r="AG269" i="3"/>
  <c r="AH269" i="3"/>
  <c r="AI269" i="3"/>
  <c r="AJ269" i="3"/>
  <c r="AL269" i="3"/>
  <c r="AM269" i="3"/>
  <c r="AV269" i="3"/>
  <c r="C270" i="3"/>
  <c r="D270" i="3"/>
  <c r="E270" i="3"/>
  <c r="F270" i="3"/>
  <c r="G270" i="3"/>
  <c r="H270" i="3" s="1"/>
  <c r="J270" i="3"/>
  <c r="M270" i="3" s="1"/>
  <c r="K270" i="3"/>
  <c r="L270" i="3"/>
  <c r="AG270" i="3"/>
  <c r="AH270" i="3"/>
  <c r="AI270" i="3"/>
  <c r="AJ270" i="3"/>
  <c r="AK270" i="3"/>
  <c r="AL270" i="3"/>
  <c r="AM270" i="3"/>
  <c r="AN270" i="3"/>
  <c r="AV270" i="3"/>
  <c r="C271" i="3"/>
  <c r="D271" i="3"/>
  <c r="E271" i="3"/>
  <c r="F271" i="3"/>
  <c r="G271" i="3"/>
  <c r="H271" i="3" s="1"/>
  <c r="J271" i="3"/>
  <c r="K271" i="3"/>
  <c r="L271" i="3"/>
  <c r="M271" i="3"/>
  <c r="AG271" i="3"/>
  <c r="AH271" i="3"/>
  <c r="AI271" i="3"/>
  <c r="AJ271" i="3"/>
  <c r="AK271" i="3"/>
  <c r="AL271" i="3"/>
  <c r="AM271" i="3"/>
  <c r="AN271" i="3"/>
  <c r="AV271" i="3"/>
  <c r="C272" i="3"/>
  <c r="H272" i="3" s="1"/>
  <c r="D272" i="3"/>
  <c r="E272" i="3"/>
  <c r="F272" i="3"/>
  <c r="G272" i="3"/>
  <c r="J272" i="3"/>
  <c r="M272" i="3" s="1"/>
  <c r="K272" i="3"/>
  <c r="L272" i="3"/>
  <c r="AG272" i="3"/>
  <c r="AH272" i="3"/>
  <c r="AI272" i="3"/>
  <c r="AJ272" i="3"/>
  <c r="AK272" i="3"/>
  <c r="AL272" i="3"/>
  <c r="AM272" i="3"/>
  <c r="AN272" i="3"/>
  <c r="AV272" i="3"/>
  <c r="C273" i="3"/>
  <c r="D273" i="3"/>
  <c r="E273" i="3"/>
  <c r="F273" i="3"/>
  <c r="G273" i="3"/>
  <c r="H273" i="3" s="1"/>
  <c r="J273" i="3"/>
  <c r="M273" i="3" s="1"/>
  <c r="K273" i="3"/>
  <c r="L273" i="3"/>
  <c r="AG273" i="3"/>
  <c r="AH273" i="3"/>
  <c r="AI273" i="3"/>
  <c r="AJ273" i="3"/>
  <c r="AK273" i="3"/>
  <c r="AL273" i="3"/>
  <c r="AM273" i="3"/>
  <c r="AN273" i="3"/>
  <c r="AV273" i="3"/>
  <c r="C274" i="3"/>
  <c r="D274" i="3"/>
  <c r="E274" i="3"/>
  <c r="F274" i="3"/>
  <c r="L274" i="3"/>
  <c r="AG274" i="3"/>
  <c r="AH274" i="3"/>
  <c r="AI274" i="3"/>
  <c r="AJ274" i="3"/>
  <c r="AM274" i="3"/>
  <c r="AV274" i="3"/>
  <c r="C275" i="3"/>
  <c r="J275" i="3" s="1"/>
  <c r="F275" i="3"/>
  <c r="L275" i="3"/>
  <c r="N275" i="3"/>
  <c r="L6" i="2" s="1"/>
  <c r="O275" i="3"/>
  <c r="N6" i="2" s="1"/>
  <c r="Q275" i="3"/>
  <c r="R6" i="2" s="1"/>
  <c r="AG275" i="3"/>
  <c r="AH275" i="3"/>
  <c r="AI275" i="3"/>
  <c r="AJ275" i="3"/>
  <c r="AM275" i="3"/>
  <c r="F277" i="3"/>
  <c r="AH277" i="3"/>
  <c r="AI277" i="3"/>
  <c r="AJ277" i="3"/>
  <c r="AV277" i="3"/>
  <c r="F278" i="3"/>
  <c r="AH278" i="3"/>
  <c r="AI278" i="3"/>
  <c r="AJ278" i="3"/>
  <c r="AV278" i="3"/>
  <c r="F279" i="3"/>
  <c r="AH279" i="3"/>
  <c r="AI279" i="3"/>
  <c r="AJ279" i="3"/>
  <c r="AV279" i="3"/>
  <c r="F280" i="3"/>
  <c r="AH280" i="3"/>
  <c r="AI280" i="3"/>
  <c r="AJ280" i="3"/>
  <c r="AV280" i="3"/>
  <c r="F281" i="3"/>
  <c r="AH281" i="3"/>
  <c r="AI281" i="3"/>
  <c r="AJ281" i="3"/>
  <c r="AV281" i="3"/>
  <c r="F282" i="3"/>
  <c r="AH282" i="3"/>
  <c r="AI282" i="3"/>
  <c r="AJ282" i="3"/>
  <c r="AV282" i="3"/>
  <c r="F283" i="3"/>
  <c r="AH283" i="3"/>
  <c r="AI283" i="3"/>
  <c r="AJ283" i="3"/>
  <c r="AV283" i="3"/>
  <c r="F284" i="3"/>
  <c r="AH284" i="3"/>
  <c r="AI284" i="3"/>
  <c r="AJ284" i="3"/>
  <c r="AV284" i="3"/>
  <c r="F285" i="3"/>
  <c r="AH285" i="3"/>
  <c r="AI285" i="3"/>
  <c r="AJ285" i="3"/>
  <c r="AV285" i="3"/>
  <c r="F286" i="3"/>
  <c r="AH286" i="3"/>
  <c r="AI286" i="3"/>
  <c r="AJ286" i="3"/>
  <c r="AV286" i="3"/>
  <c r="F287" i="3"/>
  <c r="AH287" i="3"/>
  <c r="AI287" i="3"/>
  <c r="AJ287" i="3"/>
  <c r="C289" i="3"/>
  <c r="D289" i="3"/>
  <c r="E289" i="3"/>
  <c r="F289" i="3"/>
  <c r="G289" i="3"/>
  <c r="H289" i="3" s="1"/>
  <c r="K289" i="3"/>
  <c r="L289" i="3"/>
  <c r="AG289" i="3"/>
  <c r="AH289" i="3"/>
  <c r="AI289" i="3"/>
  <c r="AJ289" i="3"/>
  <c r="AL289" i="3"/>
  <c r="AM289" i="3"/>
  <c r="AV289" i="3"/>
  <c r="C290" i="3"/>
  <c r="D290" i="3"/>
  <c r="E290" i="3"/>
  <c r="F290" i="3"/>
  <c r="G290" i="3"/>
  <c r="H290" i="3"/>
  <c r="AG290" i="3"/>
  <c r="AH290" i="3"/>
  <c r="AI290" i="3"/>
  <c r="AJ290" i="3"/>
  <c r="AL290" i="3"/>
  <c r="AV290" i="3"/>
  <c r="C291" i="3"/>
  <c r="D291" i="3"/>
  <c r="E291" i="3"/>
  <c r="F291" i="3"/>
  <c r="G291" i="3"/>
  <c r="H291" i="3" s="1"/>
  <c r="J291" i="3"/>
  <c r="K291" i="3"/>
  <c r="M291" i="3" s="1"/>
  <c r="L291" i="3"/>
  <c r="AG291" i="3"/>
  <c r="AH291" i="3"/>
  <c r="AI291" i="3"/>
  <c r="AJ291" i="3"/>
  <c r="AK291" i="3"/>
  <c r="AL291" i="3"/>
  <c r="AM291" i="3"/>
  <c r="AN291" i="3"/>
  <c r="AV291" i="3"/>
  <c r="C292" i="3"/>
  <c r="D292" i="3"/>
  <c r="E292" i="3"/>
  <c r="F292" i="3"/>
  <c r="G292" i="3"/>
  <c r="J292" i="3"/>
  <c r="K292" i="3"/>
  <c r="L292" i="3"/>
  <c r="M292" i="3"/>
  <c r="AG292" i="3"/>
  <c r="AH292" i="3"/>
  <c r="AI292" i="3"/>
  <c r="AJ292" i="3"/>
  <c r="AK292" i="3"/>
  <c r="AL292" i="3"/>
  <c r="AM292" i="3"/>
  <c r="AN292" i="3"/>
  <c r="AV292" i="3"/>
  <c r="C293" i="3"/>
  <c r="G293" i="3" s="1"/>
  <c r="D293" i="3"/>
  <c r="E293" i="3"/>
  <c r="F293" i="3"/>
  <c r="K293" i="3"/>
  <c r="L293" i="3"/>
  <c r="AG293" i="3"/>
  <c r="AH293" i="3"/>
  <c r="AI293" i="3"/>
  <c r="AJ293" i="3"/>
  <c r="AL293" i="3"/>
  <c r="AM293" i="3"/>
  <c r="AN293" i="3"/>
  <c r="AV293" i="3"/>
  <c r="C294" i="3"/>
  <c r="D294" i="3"/>
  <c r="E294" i="3"/>
  <c r="F294" i="3"/>
  <c r="G294" i="3"/>
  <c r="H294" i="3"/>
  <c r="AG294" i="3"/>
  <c r="AH294" i="3"/>
  <c r="AI294" i="3"/>
  <c r="AJ294" i="3"/>
  <c r="AK294" i="3"/>
  <c r="AV294" i="3"/>
  <c r="C295" i="3"/>
  <c r="D295" i="3"/>
  <c r="E295" i="3"/>
  <c r="F295" i="3"/>
  <c r="J295" i="3"/>
  <c r="AG295" i="3"/>
  <c r="AH295" i="3"/>
  <c r="AI295" i="3"/>
  <c r="AJ295" i="3"/>
  <c r="AK295" i="3"/>
  <c r="AM295" i="3"/>
  <c r="AN295" i="3"/>
  <c r="AV295" i="3"/>
  <c r="C296" i="3"/>
  <c r="D296" i="3"/>
  <c r="E296" i="3"/>
  <c r="F296" i="3"/>
  <c r="J296" i="3"/>
  <c r="L296" i="3"/>
  <c r="AG296" i="3"/>
  <c r="AH296" i="3"/>
  <c r="AI296" i="3"/>
  <c r="AJ296" i="3"/>
  <c r="AK296" i="3"/>
  <c r="AL296" i="3"/>
  <c r="AV296" i="3"/>
  <c r="C297" i="3"/>
  <c r="D297" i="3"/>
  <c r="E297" i="3"/>
  <c r="F297" i="3"/>
  <c r="G297" i="3"/>
  <c r="H297" i="3" s="1"/>
  <c r="L297" i="3"/>
  <c r="AG297" i="3"/>
  <c r="AH297" i="3"/>
  <c r="AI297" i="3"/>
  <c r="AJ297" i="3"/>
  <c r="AL297" i="3"/>
  <c r="AM297" i="3"/>
  <c r="AV297" i="3"/>
  <c r="C298" i="3"/>
  <c r="D298" i="3"/>
  <c r="E298" i="3"/>
  <c r="F298" i="3"/>
  <c r="G298" i="3"/>
  <c r="H298" i="3"/>
  <c r="AG298" i="3"/>
  <c r="AH298" i="3"/>
  <c r="AI298" i="3"/>
  <c r="AJ298" i="3"/>
  <c r="AL298" i="3"/>
  <c r="AV298" i="3"/>
  <c r="C299" i="3"/>
  <c r="D299" i="3"/>
  <c r="E299" i="3"/>
  <c r="F299" i="3"/>
  <c r="G299" i="3"/>
  <c r="H299" i="3" s="1"/>
  <c r="J299" i="3"/>
  <c r="K299" i="3"/>
  <c r="M299" i="3" s="1"/>
  <c r="L299" i="3"/>
  <c r="AG299" i="3"/>
  <c r="AH299" i="3"/>
  <c r="AI299" i="3"/>
  <c r="AJ299" i="3"/>
  <c r="AK299" i="3"/>
  <c r="AL299" i="3"/>
  <c r="AM299" i="3"/>
  <c r="AN299" i="3"/>
  <c r="AV299" i="3"/>
  <c r="C300" i="3"/>
  <c r="D300" i="3"/>
  <c r="E300" i="3"/>
  <c r="F300" i="3"/>
  <c r="G300" i="3"/>
  <c r="J300" i="3"/>
  <c r="K300" i="3"/>
  <c r="L300" i="3"/>
  <c r="M300" i="3"/>
  <c r="AG300" i="3"/>
  <c r="AH300" i="3"/>
  <c r="AI300" i="3"/>
  <c r="AJ300" i="3"/>
  <c r="AK300" i="3"/>
  <c r="AL300" i="3"/>
  <c r="AM300" i="3"/>
  <c r="AN300" i="3"/>
  <c r="AV300" i="3"/>
  <c r="C301" i="3"/>
  <c r="G301" i="3" s="1"/>
  <c r="D301" i="3"/>
  <c r="E301" i="3"/>
  <c r="F301" i="3"/>
  <c r="K301" i="3"/>
  <c r="L301" i="3"/>
  <c r="AG301" i="3"/>
  <c r="AH301" i="3"/>
  <c r="AI301" i="3"/>
  <c r="AJ301" i="3"/>
  <c r="AL301" i="3"/>
  <c r="AM301" i="3"/>
  <c r="AN301" i="3"/>
  <c r="AV301" i="3"/>
  <c r="C302" i="3"/>
  <c r="D302" i="3"/>
  <c r="E302" i="3"/>
  <c r="F302" i="3"/>
  <c r="G302" i="3"/>
  <c r="H302" i="3"/>
  <c r="AG302" i="3"/>
  <c r="AH302" i="3"/>
  <c r="AI302" i="3"/>
  <c r="AJ302" i="3"/>
  <c r="AK302" i="3"/>
  <c r="AV302" i="3"/>
  <c r="C303" i="3"/>
  <c r="D303" i="3"/>
  <c r="E303" i="3"/>
  <c r="F303" i="3"/>
  <c r="J303" i="3"/>
  <c r="AG303" i="3"/>
  <c r="AH303" i="3"/>
  <c r="AI303" i="3"/>
  <c r="AJ303" i="3"/>
  <c r="AK303" i="3"/>
  <c r="AM303" i="3"/>
  <c r="AV303" i="3"/>
  <c r="C304" i="3"/>
  <c r="D304" i="3"/>
  <c r="E304" i="3"/>
  <c r="F304" i="3"/>
  <c r="J304" i="3"/>
  <c r="L304" i="3"/>
  <c r="AG304" i="3"/>
  <c r="AH304" i="3"/>
  <c r="AI304" i="3"/>
  <c r="AJ304" i="3"/>
  <c r="AK304" i="3"/>
  <c r="AL304" i="3"/>
  <c r="AV304" i="3"/>
  <c r="C305" i="3"/>
  <c r="D305" i="3"/>
  <c r="E305" i="3"/>
  <c r="F305" i="3"/>
  <c r="G305" i="3"/>
  <c r="H305" i="3" s="1"/>
  <c r="L305" i="3"/>
  <c r="AG305" i="3"/>
  <c r="AH305" i="3"/>
  <c r="AI305" i="3"/>
  <c r="AJ305" i="3"/>
  <c r="AL305" i="3"/>
  <c r="AM305" i="3"/>
  <c r="AV305" i="3"/>
  <c r="C306" i="3"/>
  <c r="D306" i="3"/>
  <c r="E306" i="3"/>
  <c r="F306" i="3"/>
  <c r="G306" i="3"/>
  <c r="H306" i="3"/>
  <c r="AG306" i="3"/>
  <c r="AH306" i="3"/>
  <c r="AI306" i="3"/>
  <c r="AJ306" i="3"/>
  <c r="AL306" i="3"/>
  <c r="AV306" i="3"/>
  <c r="C307" i="3"/>
  <c r="D307" i="3"/>
  <c r="E307" i="3"/>
  <c r="F307" i="3"/>
  <c r="G307" i="3"/>
  <c r="H307" i="3" s="1"/>
  <c r="J307" i="3"/>
  <c r="K307" i="3"/>
  <c r="M307" i="3" s="1"/>
  <c r="L307" i="3"/>
  <c r="AG307" i="3"/>
  <c r="AH307" i="3"/>
  <c r="AI307" i="3"/>
  <c r="AJ307" i="3"/>
  <c r="AK307" i="3"/>
  <c r="AL307" i="3"/>
  <c r="AM307" i="3"/>
  <c r="AN307" i="3"/>
  <c r="AV307" i="3"/>
  <c r="C308" i="3"/>
  <c r="D308" i="3"/>
  <c r="E308" i="3"/>
  <c r="F308" i="3"/>
  <c r="G308" i="3"/>
  <c r="J308" i="3"/>
  <c r="K308" i="3"/>
  <c r="L308" i="3"/>
  <c r="M308" i="3"/>
  <c r="AG308" i="3"/>
  <c r="AH308" i="3"/>
  <c r="AI308" i="3"/>
  <c r="AJ308" i="3"/>
  <c r="AK308" i="3"/>
  <c r="AL308" i="3"/>
  <c r="AM308" i="3"/>
  <c r="AN308" i="3"/>
  <c r="AV308" i="3"/>
  <c r="C309" i="3"/>
  <c r="G309" i="3" s="1"/>
  <c r="D309" i="3"/>
  <c r="E309" i="3"/>
  <c r="F309" i="3"/>
  <c r="K309" i="3"/>
  <c r="L309" i="3"/>
  <c r="AG309" i="3"/>
  <c r="AH309" i="3"/>
  <c r="AI309" i="3"/>
  <c r="AJ309" i="3"/>
  <c r="AL309" i="3"/>
  <c r="AM309" i="3"/>
  <c r="AN309" i="3"/>
  <c r="AV309" i="3"/>
  <c r="C310" i="3"/>
  <c r="D310" i="3"/>
  <c r="E310" i="3"/>
  <c r="F310" i="3"/>
  <c r="G310" i="3"/>
  <c r="H310" i="3"/>
  <c r="J310" i="3"/>
  <c r="AG310" i="3"/>
  <c r="AH310" i="3"/>
  <c r="AI310" i="3"/>
  <c r="AJ310" i="3"/>
  <c r="AK310" i="3"/>
  <c r="AM310" i="3"/>
  <c r="AV310" i="3"/>
  <c r="C311" i="3"/>
  <c r="D311" i="3"/>
  <c r="E311" i="3"/>
  <c r="F311" i="3"/>
  <c r="J311" i="3"/>
  <c r="AG311" i="3"/>
  <c r="AH311" i="3"/>
  <c r="AI311" i="3"/>
  <c r="AJ311" i="3"/>
  <c r="AK311" i="3"/>
  <c r="AM311" i="3"/>
  <c r="AV311" i="3"/>
  <c r="C312" i="3"/>
  <c r="D312" i="3"/>
  <c r="E312" i="3"/>
  <c r="F312" i="3"/>
  <c r="J312" i="3"/>
  <c r="L312" i="3"/>
  <c r="AG312" i="3"/>
  <c r="AH312" i="3"/>
  <c r="AI312" i="3"/>
  <c r="AJ312" i="3"/>
  <c r="AK312" i="3"/>
  <c r="AL312" i="3"/>
  <c r="AV312" i="3"/>
  <c r="C313" i="3"/>
  <c r="D313" i="3"/>
  <c r="E313" i="3"/>
  <c r="F313" i="3"/>
  <c r="G313" i="3"/>
  <c r="H313" i="3" s="1"/>
  <c r="L313" i="3"/>
  <c r="AG313" i="3"/>
  <c r="AH313" i="3"/>
  <c r="AI313" i="3"/>
  <c r="AJ313" i="3"/>
  <c r="AL313" i="3"/>
  <c r="AM313" i="3"/>
  <c r="AV313" i="3"/>
  <c r="C314" i="3"/>
  <c r="D314" i="3"/>
  <c r="E314" i="3"/>
  <c r="F314" i="3"/>
  <c r="G314" i="3"/>
  <c r="H314" i="3"/>
  <c r="K314" i="3"/>
  <c r="AG314" i="3"/>
  <c r="AH314" i="3"/>
  <c r="AI314" i="3"/>
  <c r="AJ314" i="3"/>
  <c r="AL314" i="3"/>
  <c r="AM314" i="3"/>
  <c r="AV314" i="3"/>
  <c r="C315" i="3"/>
  <c r="D315" i="3"/>
  <c r="E315" i="3"/>
  <c r="F315" i="3"/>
  <c r="G315" i="3"/>
  <c r="H315" i="3" s="1"/>
  <c r="J315" i="3"/>
  <c r="K315" i="3"/>
  <c r="M315" i="3" s="1"/>
  <c r="L315" i="3"/>
  <c r="AG315" i="3"/>
  <c r="AH315" i="3"/>
  <c r="AI315" i="3"/>
  <c r="AJ315" i="3"/>
  <c r="AK315" i="3"/>
  <c r="AL315" i="3"/>
  <c r="AM315" i="3"/>
  <c r="AN315" i="3"/>
  <c r="AV315" i="3"/>
  <c r="C316" i="3"/>
  <c r="D316" i="3"/>
  <c r="E316" i="3"/>
  <c r="F316" i="3"/>
  <c r="G316" i="3"/>
  <c r="H316" i="3" s="1"/>
  <c r="J316" i="3"/>
  <c r="K316" i="3"/>
  <c r="L316" i="3"/>
  <c r="M316" i="3"/>
  <c r="AG316" i="3"/>
  <c r="AH316" i="3"/>
  <c r="AI316" i="3"/>
  <c r="AJ316" i="3"/>
  <c r="AK316" i="3"/>
  <c r="AL316" i="3"/>
  <c r="AM316" i="3"/>
  <c r="AN316" i="3"/>
  <c r="AV316" i="3"/>
  <c r="C317" i="3"/>
  <c r="G317" i="3" s="1"/>
  <c r="D317" i="3"/>
  <c r="E317" i="3"/>
  <c r="F317" i="3"/>
  <c r="L317" i="3"/>
  <c r="AG317" i="3"/>
  <c r="AH317" i="3"/>
  <c r="AI317" i="3"/>
  <c r="AJ317" i="3"/>
  <c r="AL317" i="3"/>
  <c r="AM317" i="3"/>
  <c r="AN317" i="3"/>
  <c r="AV317" i="3"/>
  <c r="C318" i="3"/>
  <c r="D318" i="3"/>
  <c r="E318" i="3"/>
  <c r="F318" i="3"/>
  <c r="G318" i="3"/>
  <c r="H318" i="3"/>
  <c r="J318" i="3"/>
  <c r="AG318" i="3"/>
  <c r="AH318" i="3"/>
  <c r="AI318" i="3"/>
  <c r="AJ318" i="3"/>
  <c r="AK318" i="3"/>
  <c r="AM318" i="3"/>
  <c r="AV318" i="3"/>
  <c r="C319" i="3"/>
  <c r="D319" i="3"/>
  <c r="E319" i="3"/>
  <c r="F319" i="3"/>
  <c r="J319" i="3"/>
  <c r="AG319" i="3"/>
  <c r="AH319" i="3"/>
  <c r="AI319" i="3"/>
  <c r="AJ319" i="3"/>
  <c r="AK319" i="3"/>
  <c r="AM319" i="3"/>
  <c r="AV319" i="3"/>
  <c r="C320" i="3"/>
  <c r="D320" i="3"/>
  <c r="E320" i="3"/>
  <c r="F320" i="3"/>
  <c r="J320" i="3"/>
  <c r="L320" i="3"/>
  <c r="AG320" i="3"/>
  <c r="AH320" i="3"/>
  <c r="AI320" i="3"/>
  <c r="AJ320" i="3"/>
  <c r="AK320" i="3"/>
  <c r="AL320" i="3"/>
  <c r="AV320" i="3"/>
  <c r="C321" i="3"/>
  <c r="D321" i="3"/>
  <c r="E321" i="3"/>
  <c r="F321" i="3"/>
  <c r="G321" i="3"/>
  <c r="H321" i="3" s="1"/>
  <c r="L321" i="3"/>
  <c r="AG321" i="3"/>
  <c r="AH321" i="3"/>
  <c r="AI321" i="3"/>
  <c r="AJ321" i="3"/>
  <c r="AL321" i="3"/>
  <c r="AM321" i="3"/>
  <c r="AV321" i="3"/>
  <c r="C322" i="3"/>
  <c r="D322" i="3"/>
  <c r="E322" i="3"/>
  <c r="F322" i="3"/>
  <c r="G322" i="3"/>
  <c r="H322" i="3"/>
  <c r="K322" i="3"/>
  <c r="AG322" i="3"/>
  <c r="AH322" i="3"/>
  <c r="AI322" i="3"/>
  <c r="AJ322" i="3"/>
  <c r="AL322" i="3"/>
  <c r="AM322" i="3"/>
  <c r="AV322" i="3"/>
  <c r="C323" i="3"/>
  <c r="D323" i="3"/>
  <c r="E323" i="3"/>
  <c r="F323" i="3"/>
  <c r="G323" i="3"/>
  <c r="H323" i="3" s="1"/>
  <c r="J323" i="3"/>
  <c r="K323" i="3"/>
  <c r="M323" i="3" s="1"/>
  <c r="L323" i="3"/>
  <c r="AG323" i="3"/>
  <c r="AH323" i="3"/>
  <c r="AI323" i="3"/>
  <c r="AJ323" i="3"/>
  <c r="AK323" i="3"/>
  <c r="AL323" i="3"/>
  <c r="AM323" i="3"/>
  <c r="AN323" i="3"/>
  <c r="AV323" i="3"/>
  <c r="C324" i="3"/>
  <c r="D324" i="3"/>
  <c r="E324" i="3"/>
  <c r="F324" i="3"/>
  <c r="G324" i="3"/>
  <c r="H324" i="3" s="1"/>
  <c r="J324" i="3"/>
  <c r="K324" i="3"/>
  <c r="L324" i="3"/>
  <c r="M324" i="3"/>
  <c r="AG324" i="3"/>
  <c r="AH324" i="3"/>
  <c r="AI324" i="3"/>
  <c r="AJ324" i="3"/>
  <c r="AK324" i="3"/>
  <c r="AL324" i="3"/>
  <c r="AM324" i="3"/>
  <c r="AN324" i="3"/>
  <c r="AV324" i="3"/>
  <c r="C325" i="3"/>
  <c r="G325" i="3" s="1"/>
  <c r="D325" i="3"/>
  <c r="E325" i="3"/>
  <c r="F325" i="3"/>
  <c r="L325" i="3"/>
  <c r="AG325" i="3"/>
  <c r="AH325" i="3"/>
  <c r="AI325" i="3"/>
  <c r="AJ325" i="3"/>
  <c r="AM325" i="3"/>
  <c r="AN325" i="3"/>
  <c r="AV325" i="3"/>
  <c r="C326" i="3"/>
  <c r="D326" i="3"/>
  <c r="E326" i="3"/>
  <c r="F326" i="3"/>
  <c r="G326" i="3"/>
  <c r="H326" i="3"/>
  <c r="J326" i="3"/>
  <c r="AG326" i="3"/>
  <c r="AH326" i="3"/>
  <c r="AI326" i="3"/>
  <c r="AJ326" i="3"/>
  <c r="AK326" i="3"/>
  <c r="AM326" i="3"/>
  <c r="AV326" i="3"/>
  <c r="C327" i="3"/>
  <c r="D327" i="3"/>
  <c r="E327" i="3"/>
  <c r="F327" i="3"/>
  <c r="J327" i="3"/>
  <c r="AG327" i="3"/>
  <c r="AH327" i="3"/>
  <c r="AI327" i="3"/>
  <c r="AJ327" i="3"/>
  <c r="AK327" i="3"/>
  <c r="AM327" i="3"/>
  <c r="AV327" i="3"/>
  <c r="C328" i="3"/>
  <c r="D328" i="3"/>
  <c r="E328" i="3"/>
  <c r="F328" i="3"/>
  <c r="J328" i="3"/>
  <c r="L328" i="3"/>
  <c r="AG328" i="3"/>
  <c r="AH328" i="3"/>
  <c r="AI328" i="3"/>
  <c r="AJ328" i="3"/>
  <c r="AK328" i="3"/>
  <c r="AL328" i="3"/>
  <c r="AV328" i="3"/>
  <c r="C329" i="3"/>
  <c r="D329" i="3"/>
  <c r="E329" i="3"/>
  <c r="F329" i="3"/>
  <c r="G329" i="3"/>
  <c r="H329" i="3" s="1"/>
  <c r="L329" i="3"/>
  <c r="AG329" i="3"/>
  <c r="AH329" i="3"/>
  <c r="AI329" i="3"/>
  <c r="AJ329" i="3"/>
  <c r="AL329" i="3"/>
  <c r="AM329" i="3"/>
  <c r="AV329" i="3"/>
  <c r="C330" i="3"/>
  <c r="D330" i="3"/>
  <c r="E330" i="3"/>
  <c r="F330" i="3"/>
  <c r="G330" i="3"/>
  <c r="H330" i="3"/>
  <c r="K330" i="3"/>
  <c r="AG330" i="3"/>
  <c r="AH330" i="3"/>
  <c r="AI330" i="3"/>
  <c r="AJ330" i="3"/>
  <c r="AL330" i="3"/>
  <c r="AM330" i="3"/>
  <c r="AV330" i="3"/>
  <c r="C331" i="3"/>
  <c r="D331" i="3"/>
  <c r="E331" i="3"/>
  <c r="F331" i="3"/>
  <c r="G331" i="3"/>
  <c r="H331" i="3" s="1"/>
  <c r="J331" i="3"/>
  <c r="K331" i="3"/>
  <c r="M331" i="3" s="1"/>
  <c r="L331" i="3"/>
  <c r="AG331" i="3"/>
  <c r="AH331" i="3"/>
  <c r="AI331" i="3"/>
  <c r="AJ331" i="3"/>
  <c r="AK331" i="3"/>
  <c r="AL331" i="3"/>
  <c r="AM331" i="3"/>
  <c r="AN331" i="3"/>
  <c r="AV331" i="3"/>
  <c r="C332" i="3"/>
  <c r="H332" i="3" s="1"/>
  <c r="D332" i="3"/>
  <c r="E332" i="3"/>
  <c r="F332" i="3"/>
  <c r="G332" i="3"/>
  <c r="J332" i="3"/>
  <c r="K332" i="3"/>
  <c r="L332" i="3"/>
  <c r="M332" i="3"/>
  <c r="AG332" i="3"/>
  <c r="AH332" i="3"/>
  <c r="AI332" i="3"/>
  <c r="AJ332" i="3"/>
  <c r="AK332" i="3"/>
  <c r="AL332" i="3"/>
  <c r="AM332" i="3"/>
  <c r="AN332" i="3"/>
  <c r="AV332" i="3"/>
  <c r="C333" i="3"/>
  <c r="G333" i="3" s="1"/>
  <c r="D333" i="3"/>
  <c r="E333" i="3"/>
  <c r="F333" i="3"/>
  <c r="K333" i="3"/>
  <c r="L333" i="3"/>
  <c r="AG333" i="3"/>
  <c r="AH333" i="3"/>
  <c r="AI333" i="3"/>
  <c r="AJ333" i="3"/>
  <c r="AL333" i="3"/>
  <c r="AM333" i="3"/>
  <c r="AN333" i="3"/>
  <c r="AV333" i="3"/>
  <c r="C334" i="3"/>
  <c r="K334" i="3" s="1"/>
  <c r="D334" i="3"/>
  <c r="E334" i="3"/>
  <c r="F334" i="3"/>
  <c r="G334" i="3"/>
  <c r="H334" i="3"/>
  <c r="J334" i="3"/>
  <c r="AG334" i="3"/>
  <c r="AH334" i="3"/>
  <c r="AI334" i="3"/>
  <c r="AJ334" i="3"/>
  <c r="AK334" i="3"/>
  <c r="AL334" i="3"/>
  <c r="AN334" i="3"/>
  <c r="AV334" i="3"/>
  <c r="C335" i="3"/>
  <c r="H335" i="3" s="1"/>
  <c r="D335" i="3"/>
  <c r="E335" i="3"/>
  <c r="F335" i="3"/>
  <c r="G335" i="3"/>
  <c r="J335" i="3"/>
  <c r="L335" i="3"/>
  <c r="AG335" i="3"/>
  <c r="AH335" i="3"/>
  <c r="AI335" i="3"/>
  <c r="AJ335" i="3"/>
  <c r="AK335" i="3"/>
  <c r="AM335" i="3"/>
  <c r="AN335" i="3"/>
  <c r="AV335" i="3"/>
  <c r="C336" i="3"/>
  <c r="D336" i="3"/>
  <c r="E336" i="3"/>
  <c r="F336" i="3"/>
  <c r="L336" i="3"/>
  <c r="AG336" i="3"/>
  <c r="AH336" i="3"/>
  <c r="AI336" i="3"/>
  <c r="AJ336" i="3"/>
  <c r="AM336" i="3"/>
  <c r="AV336" i="3"/>
  <c r="C337" i="3"/>
  <c r="K337" i="3" s="1"/>
  <c r="D337" i="3"/>
  <c r="E337" i="3"/>
  <c r="F337" i="3"/>
  <c r="G337" i="3"/>
  <c r="H337" i="3"/>
  <c r="J337" i="3"/>
  <c r="L337" i="3"/>
  <c r="AG337" i="3"/>
  <c r="AH337" i="3"/>
  <c r="AI337" i="3"/>
  <c r="AJ337" i="3"/>
  <c r="AK337" i="3"/>
  <c r="AM337" i="3"/>
  <c r="AV337" i="3"/>
  <c r="C338" i="3"/>
  <c r="G338" i="3" s="1"/>
  <c r="H338" i="3" s="1"/>
  <c r="D338" i="3"/>
  <c r="E338" i="3"/>
  <c r="F338" i="3"/>
  <c r="K338" i="3"/>
  <c r="L338" i="3"/>
  <c r="AG338" i="3"/>
  <c r="AH338" i="3"/>
  <c r="AI338" i="3"/>
  <c r="AJ338" i="3"/>
  <c r="AL338" i="3"/>
  <c r="AM338" i="3"/>
  <c r="AN338" i="3"/>
  <c r="AV338" i="3"/>
  <c r="C339" i="3"/>
  <c r="M339" i="3" s="1"/>
  <c r="D339" i="3"/>
  <c r="E339" i="3"/>
  <c r="F339" i="3"/>
  <c r="J339" i="3"/>
  <c r="K339" i="3"/>
  <c r="L339" i="3"/>
  <c r="AG339" i="3"/>
  <c r="AH339" i="3"/>
  <c r="AI339" i="3"/>
  <c r="AJ339" i="3"/>
  <c r="AK339" i="3"/>
  <c r="AL339" i="3"/>
  <c r="AM339" i="3"/>
  <c r="AV339" i="3"/>
  <c r="C340" i="3"/>
  <c r="J340" i="3" s="1"/>
  <c r="M340" i="3" s="1"/>
  <c r="D340" i="3"/>
  <c r="E340" i="3"/>
  <c r="F340" i="3"/>
  <c r="G340" i="3"/>
  <c r="H340" i="3" s="1"/>
  <c r="K340" i="3"/>
  <c r="L340" i="3"/>
  <c r="AG340" i="3"/>
  <c r="AH340" i="3"/>
  <c r="AI340" i="3"/>
  <c r="AJ340" i="3"/>
  <c r="AL340" i="3"/>
  <c r="AM340" i="3"/>
  <c r="AN340" i="3"/>
  <c r="AV340" i="3"/>
  <c r="C341" i="3"/>
  <c r="G341" i="3" s="1"/>
  <c r="D341" i="3"/>
  <c r="E341" i="3"/>
  <c r="F341" i="3"/>
  <c r="L341" i="3"/>
  <c r="AG341" i="3"/>
  <c r="AH341" i="3"/>
  <c r="AI341" i="3"/>
  <c r="AJ341" i="3"/>
  <c r="AM341" i="3"/>
  <c r="AN341" i="3"/>
  <c r="AV341" i="3"/>
  <c r="C342" i="3"/>
  <c r="D342" i="3"/>
  <c r="E342" i="3"/>
  <c r="F342" i="3"/>
  <c r="G342" i="3"/>
  <c r="H342" i="3"/>
  <c r="J342" i="3"/>
  <c r="M342" i="3" s="1"/>
  <c r="K342" i="3"/>
  <c r="L342" i="3"/>
  <c r="AG342" i="3"/>
  <c r="AH342" i="3"/>
  <c r="AI342" i="3"/>
  <c r="AJ342" i="3"/>
  <c r="AK342" i="3"/>
  <c r="AL342" i="3"/>
  <c r="AM342" i="3"/>
  <c r="AN342" i="3"/>
  <c r="AV342" i="3"/>
  <c r="C343" i="3"/>
  <c r="H343" i="3" s="1"/>
  <c r="D343" i="3"/>
  <c r="E343" i="3"/>
  <c r="F343" i="3"/>
  <c r="G343" i="3"/>
  <c r="J343" i="3"/>
  <c r="L343" i="3"/>
  <c r="AG343" i="3"/>
  <c r="AH343" i="3"/>
  <c r="AI343" i="3"/>
  <c r="AJ343" i="3"/>
  <c r="AK343" i="3"/>
  <c r="AM343" i="3"/>
  <c r="AV343" i="3"/>
  <c r="C344" i="3"/>
  <c r="D344" i="3"/>
  <c r="E344" i="3"/>
  <c r="F344" i="3"/>
  <c r="L344" i="3"/>
  <c r="AG344" i="3"/>
  <c r="AH344" i="3"/>
  <c r="AI344" i="3"/>
  <c r="AJ344" i="3"/>
  <c r="AM344" i="3"/>
  <c r="AV344" i="3"/>
  <c r="C345" i="3"/>
  <c r="K345" i="3" s="1"/>
  <c r="D345" i="3"/>
  <c r="E345" i="3"/>
  <c r="F345" i="3"/>
  <c r="G345" i="3"/>
  <c r="H345" i="3"/>
  <c r="J345" i="3"/>
  <c r="L345" i="3"/>
  <c r="AG345" i="3"/>
  <c r="AH345" i="3"/>
  <c r="AI345" i="3"/>
  <c r="AJ345" i="3"/>
  <c r="AK345" i="3"/>
  <c r="AM345" i="3"/>
  <c r="AV345" i="3"/>
  <c r="C346" i="3"/>
  <c r="G346" i="3" s="1"/>
  <c r="H346" i="3" s="1"/>
  <c r="D346" i="3"/>
  <c r="E346" i="3"/>
  <c r="F346" i="3"/>
  <c r="K346" i="3"/>
  <c r="L346" i="3"/>
  <c r="AG346" i="3"/>
  <c r="AH346" i="3"/>
  <c r="AI346" i="3"/>
  <c r="AJ346" i="3"/>
  <c r="AL346" i="3"/>
  <c r="AM346" i="3"/>
  <c r="AN346" i="3"/>
  <c r="AV346" i="3"/>
  <c r="C347" i="3"/>
  <c r="D347" i="3"/>
  <c r="E347" i="3"/>
  <c r="F347" i="3"/>
  <c r="J347" i="3"/>
  <c r="K347" i="3"/>
  <c r="L347" i="3"/>
  <c r="AG347" i="3"/>
  <c r="AH347" i="3"/>
  <c r="AI347" i="3"/>
  <c r="AJ347" i="3"/>
  <c r="AK347" i="3"/>
  <c r="AL347" i="3"/>
  <c r="AM347" i="3"/>
  <c r="AV347" i="3"/>
  <c r="C348" i="3"/>
  <c r="J348" i="3" s="1"/>
  <c r="M348" i="3" s="1"/>
  <c r="D348" i="3"/>
  <c r="E348" i="3"/>
  <c r="F348" i="3"/>
  <c r="G348" i="3"/>
  <c r="H348" i="3" s="1"/>
  <c r="K348" i="3"/>
  <c r="L348" i="3"/>
  <c r="AG348" i="3"/>
  <c r="AH348" i="3"/>
  <c r="AI348" i="3"/>
  <c r="AJ348" i="3"/>
  <c r="AL348" i="3"/>
  <c r="AM348" i="3"/>
  <c r="AN348" i="3"/>
  <c r="AV348" i="3"/>
  <c r="C349" i="3"/>
  <c r="G349" i="3" s="1"/>
  <c r="D349" i="3"/>
  <c r="E349" i="3"/>
  <c r="F349" i="3"/>
  <c r="L349" i="3"/>
  <c r="AG349" i="3"/>
  <c r="AH349" i="3"/>
  <c r="AI349" i="3"/>
  <c r="AJ349" i="3"/>
  <c r="AM349" i="3"/>
  <c r="AN349" i="3"/>
  <c r="AV349" i="3"/>
  <c r="C350" i="3"/>
  <c r="D350" i="3"/>
  <c r="E350" i="3"/>
  <c r="F350" i="3"/>
  <c r="G350" i="3"/>
  <c r="H350" i="3"/>
  <c r="J350" i="3"/>
  <c r="M350" i="3" s="1"/>
  <c r="K350" i="3"/>
  <c r="L350" i="3"/>
  <c r="AG350" i="3"/>
  <c r="AH350" i="3"/>
  <c r="AI350" i="3"/>
  <c r="AJ350" i="3"/>
  <c r="AK350" i="3"/>
  <c r="AL350" i="3"/>
  <c r="AM350" i="3"/>
  <c r="AN350" i="3"/>
  <c r="AV350" i="3"/>
  <c r="C351" i="3"/>
  <c r="H351" i="3" s="1"/>
  <c r="D351" i="3"/>
  <c r="E351" i="3"/>
  <c r="F351" i="3"/>
  <c r="G351" i="3"/>
  <c r="L351" i="3"/>
  <c r="AG351" i="3"/>
  <c r="AH351" i="3"/>
  <c r="AI351" i="3"/>
  <c r="AJ351" i="3"/>
  <c r="AM351" i="3"/>
  <c r="AV351" i="3"/>
  <c r="C352" i="3"/>
  <c r="AM352" i="3" s="1"/>
  <c r="D352" i="3"/>
  <c r="E352" i="3"/>
  <c r="F352" i="3"/>
  <c r="AG352" i="3"/>
  <c r="AH352" i="3"/>
  <c r="AI352" i="3"/>
  <c r="AJ352" i="3"/>
  <c r="AV352" i="3"/>
  <c r="C353" i="3"/>
  <c r="K353" i="3" s="1"/>
  <c r="D353" i="3"/>
  <c r="E353" i="3"/>
  <c r="F353" i="3"/>
  <c r="G353" i="3"/>
  <c r="H353" i="3"/>
  <c r="J353" i="3"/>
  <c r="L353" i="3"/>
  <c r="AG353" i="3"/>
  <c r="AH353" i="3"/>
  <c r="AI353" i="3"/>
  <c r="AJ353" i="3"/>
  <c r="AK353" i="3"/>
  <c r="AM353" i="3"/>
  <c r="AV353" i="3"/>
  <c r="C354" i="3"/>
  <c r="G354" i="3" s="1"/>
  <c r="H354" i="3" s="1"/>
  <c r="D354" i="3"/>
  <c r="E354" i="3"/>
  <c r="F354" i="3"/>
  <c r="K354" i="3"/>
  <c r="L354" i="3"/>
  <c r="AG354" i="3"/>
  <c r="AH354" i="3"/>
  <c r="AI354" i="3"/>
  <c r="AJ354" i="3"/>
  <c r="AL354" i="3"/>
  <c r="AM354" i="3"/>
  <c r="AN354" i="3"/>
  <c r="AV354" i="3"/>
  <c r="C355" i="3"/>
  <c r="D355" i="3"/>
  <c r="E355" i="3"/>
  <c r="F355" i="3"/>
  <c r="J355" i="3"/>
  <c r="K355" i="3"/>
  <c r="L355" i="3"/>
  <c r="AG355" i="3"/>
  <c r="AH355" i="3"/>
  <c r="AI355" i="3"/>
  <c r="AJ355" i="3"/>
  <c r="AK355" i="3"/>
  <c r="AL355" i="3"/>
  <c r="AM355" i="3"/>
  <c r="AV355" i="3"/>
  <c r="C356" i="3"/>
  <c r="J356" i="3" s="1"/>
  <c r="M356" i="3" s="1"/>
  <c r="D356" i="3"/>
  <c r="E356" i="3"/>
  <c r="F356" i="3"/>
  <c r="G356" i="3"/>
  <c r="H356" i="3" s="1"/>
  <c r="K356" i="3"/>
  <c r="L356" i="3"/>
  <c r="AG356" i="3"/>
  <c r="AH356" i="3"/>
  <c r="AI356" i="3"/>
  <c r="AJ356" i="3"/>
  <c r="AL356" i="3"/>
  <c r="AM356" i="3"/>
  <c r="AN356" i="3"/>
  <c r="AV356" i="3"/>
  <c r="C357" i="3"/>
  <c r="G357" i="3" s="1"/>
  <c r="D357" i="3"/>
  <c r="E357" i="3"/>
  <c r="F357" i="3"/>
  <c r="L357" i="3"/>
  <c r="AG357" i="3"/>
  <c r="AH357" i="3"/>
  <c r="AI357" i="3"/>
  <c r="AJ357" i="3"/>
  <c r="AM357" i="3"/>
  <c r="AN357" i="3"/>
  <c r="AV357" i="3"/>
  <c r="C358" i="3"/>
  <c r="D358" i="3"/>
  <c r="E358" i="3"/>
  <c r="F358" i="3"/>
  <c r="G358" i="3"/>
  <c r="H358" i="3"/>
  <c r="J358" i="3"/>
  <c r="M358" i="3" s="1"/>
  <c r="K358" i="3"/>
  <c r="L358" i="3"/>
  <c r="AG358" i="3"/>
  <c r="AH358" i="3"/>
  <c r="AI358" i="3"/>
  <c r="AJ358" i="3"/>
  <c r="AK358" i="3"/>
  <c r="AL358" i="3"/>
  <c r="AM358" i="3"/>
  <c r="AN358" i="3"/>
  <c r="AV358" i="3"/>
  <c r="C359" i="3"/>
  <c r="H359" i="3" s="1"/>
  <c r="D359" i="3"/>
  <c r="E359" i="3"/>
  <c r="F359" i="3"/>
  <c r="G359" i="3"/>
  <c r="L359" i="3"/>
  <c r="AG359" i="3"/>
  <c r="AH359" i="3"/>
  <c r="AI359" i="3"/>
  <c r="AJ359" i="3"/>
  <c r="AM359" i="3"/>
  <c r="AV359" i="3"/>
  <c r="C360" i="3"/>
  <c r="AM360" i="3" s="1"/>
  <c r="D360" i="3"/>
  <c r="E360" i="3"/>
  <c r="F360" i="3"/>
  <c r="L360" i="3"/>
  <c r="AG360" i="3"/>
  <c r="AH360" i="3"/>
  <c r="AI360" i="3"/>
  <c r="AJ360" i="3"/>
  <c r="AV360" i="3"/>
  <c r="C361" i="3"/>
  <c r="K361" i="3" s="1"/>
  <c r="D361" i="3"/>
  <c r="E361" i="3"/>
  <c r="F361" i="3"/>
  <c r="G361" i="3"/>
  <c r="H361" i="3"/>
  <c r="J361" i="3"/>
  <c r="L361" i="3"/>
  <c r="AG361" i="3"/>
  <c r="AH361" i="3"/>
  <c r="AI361" i="3"/>
  <c r="AJ361" i="3"/>
  <c r="AK361" i="3"/>
  <c r="AM361" i="3"/>
  <c r="AV361" i="3"/>
  <c r="C362" i="3"/>
  <c r="G362" i="3" s="1"/>
  <c r="H362" i="3" s="1"/>
  <c r="D362" i="3"/>
  <c r="E362" i="3"/>
  <c r="F362" i="3"/>
  <c r="K362" i="3"/>
  <c r="L362" i="3"/>
  <c r="AG362" i="3"/>
  <c r="AH362" i="3"/>
  <c r="AI362" i="3"/>
  <c r="AJ362" i="3"/>
  <c r="AL362" i="3"/>
  <c r="AM362" i="3"/>
  <c r="AN362" i="3"/>
  <c r="AV362" i="3"/>
  <c r="C363" i="3"/>
  <c r="M363" i="3" s="1"/>
  <c r="D363" i="3"/>
  <c r="E363" i="3"/>
  <c r="F363" i="3"/>
  <c r="J363" i="3"/>
  <c r="K363" i="3"/>
  <c r="L363" i="3"/>
  <c r="AG363" i="3"/>
  <c r="AH363" i="3"/>
  <c r="AI363" i="3"/>
  <c r="AJ363" i="3"/>
  <c r="AK363" i="3"/>
  <c r="AL363" i="3"/>
  <c r="AM363" i="3"/>
  <c r="AV363" i="3"/>
  <c r="C364" i="3"/>
  <c r="J364" i="3" s="1"/>
  <c r="M364" i="3" s="1"/>
  <c r="D364" i="3"/>
  <c r="E364" i="3"/>
  <c r="F364" i="3"/>
  <c r="G364" i="3"/>
  <c r="H364" i="3" s="1"/>
  <c r="K364" i="3"/>
  <c r="L364" i="3"/>
  <c r="AG364" i="3"/>
  <c r="AH364" i="3"/>
  <c r="AI364" i="3"/>
  <c r="AJ364" i="3"/>
  <c r="AL364" i="3"/>
  <c r="AM364" i="3"/>
  <c r="AN364" i="3"/>
  <c r="AV364" i="3"/>
  <c r="C365" i="3"/>
  <c r="G365" i="3" s="1"/>
  <c r="D365" i="3"/>
  <c r="E365" i="3"/>
  <c r="F365" i="3"/>
  <c r="L365" i="3"/>
  <c r="AG365" i="3"/>
  <c r="AH365" i="3"/>
  <c r="AI365" i="3"/>
  <c r="AJ365" i="3"/>
  <c r="AM365" i="3"/>
  <c r="AN365" i="3"/>
  <c r="AV365" i="3"/>
  <c r="C366" i="3"/>
  <c r="D366" i="3"/>
  <c r="E366" i="3"/>
  <c r="F366" i="3"/>
  <c r="G366" i="3"/>
  <c r="H366" i="3"/>
  <c r="J366" i="3"/>
  <c r="M366" i="3" s="1"/>
  <c r="K366" i="3"/>
  <c r="L366" i="3"/>
  <c r="AG366" i="3"/>
  <c r="AH366" i="3"/>
  <c r="AI366" i="3"/>
  <c r="AJ366" i="3"/>
  <c r="AK366" i="3"/>
  <c r="AL366" i="3"/>
  <c r="AM366" i="3"/>
  <c r="AN366" i="3"/>
  <c r="AV366" i="3"/>
  <c r="C367" i="3"/>
  <c r="H367" i="3" s="1"/>
  <c r="D367" i="3"/>
  <c r="E367" i="3"/>
  <c r="F367" i="3"/>
  <c r="G367" i="3"/>
  <c r="L367" i="3"/>
  <c r="AG367" i="3"/>
  <c r="AH367" i="3"/>
  <c r="AI367" i="3"/>
  <c r="AJ367" i="3"/>
  <c r="AM367" i="3"/>
  <c r="AV367" i="3"/>
  <c r="C368" i="3"/>
  <c r="D368" i="3"/>
  <c r="E368" i="3"/>
  <c r="F368" i="3"/>
  <c r="AG368" i="3"/>
  <c r="AH368" i="3"/>
  <c r="AI368" i="3"/>
  <c r="AJ368" i="3"/>
  <c r="AM368" i="3"/>
  <c r="AV368" i="3"/>
  <c r="C369" i="3"/>
  <c r="K369" i="3" s="1"/>
  <c r="D369" i="3"/>
  <c r="E369" i="3"/>
  <c r="F369" i="3"/>
  <c r="G369" i="3"/>
  <c r="H369" i="3"/>
  <c r="J369" i="3"/>
  <c r="L369" i="3"/>
  <c r="AG369" i="3"/>
  <c r="AH369" i="3"/>
  <c r="AI369" i="3"/>
  <c r="AJ369" i="3"/>
  <c r="AK369" i="3"/>
  <c r="AM369" i="3"/>
  <c r="AV369" i="3"/>
  <c r="C370" i="3"/>
  <c r="G370" i="3" s="1"/>
  <c r="H370" i="3" s="1"/>
  <c r="D370" i="3"/>
  <c r="E370" i="3"/>
  <c r="F370" i="3"/>
  <c r="K370" i="3"/>
  <c r="L370" i="3"/>
  <c r="AG370" i="3"/>
  <c r="AH370" i="3"/>
  <c r="AI370" i="3"/>
  <c r="AJ370" i="3"/>
  <c r="AL370" i="3"/>
  <c r="AM370" i="3"/>
  <c r="AN370" i="3"/>
  <c r="AV370" i="3"/>
  <c r="C371" i="3"/>
  <c r="M371" i="3" s="1"/>
  <c r="D371" i="3"/>
  <c r="E371" i="3"/>
  <c r="F371" i="3"/>
  <c r="J371" i="3"/>
  <c r="K371" i="3"/>
  <c r="L371" i="3"/>
  <c r="AG371" i="3"/>
  <c r="AH371" i="3"/>
  <c r="AI371" i="3"/>
  <c r="AJ371" i="3"/>
  <c r="AK371" i="3"/>
  <c r="AL371" i="3"/>
  <c r="AM371" i="3"/>
  <c r="AV371" i="3"/>
  <c r="C372" i="3"/>
  <c r="J372" i="3" s="1"/>
  <c r="M372" i="3" s="1"/>
  <c r="D372" i="3"/>
  <c r="E372" i="3"/>
  <c r="F372" i="3"/>
  <c r="G372" i="3"/>
  <c r="H372" i="3" s="1"/>
  <c r="K372" i="3"/>
  <c r="L372" i="3"/>
  <c r="AG372" i="3"/>
  <c r="AH372" i="3"/>
  <c r="AI372" i="3"/>
  <c r="AJ372" i="3"/>
  <c r="AL372" i="3"/>
  <c r="AM372" i="3"/>
  <c r="AN372" i="3"/>
  <c r="AV372" i="3"/>
  <c r="C373" i="3"/>
  <c r="G373" i="3" s="1"/>
  <c r="D373" i="3"/>
  <c r="E373" i="3"/>
  <c r="F373" i="3"/>
  <c r="L373" i="3"/>
  <c r="AG373" i="3"/>
  <c r="AH373" i="3"/>
  <c r="AI373" i="3"/>
  <c r="AJ373" i="3"/>
  <c r="AK373" i="3"/>
  <c r="AM373" i="3"/>
  <c r="AN373" i="3"/>
  <c r="AV373" i="3"/>
  <c r="C374" i="3"/>
  <c r="D374" i="3"/>
  <c r="E374" i="3"/>
  <c r="F374" i="3"/>
  <c r="G374" i="3"/>
  <c r="H374" i="3"/>
  <c r="J374" i="3"/>
  <c r="M374" i="3" s="1"/>
  <c r="K374" i="3"/>
  <c r="L374" i="3"/>
  <c r="AG374" i="3"/>
  <c r="AH374" i="3"/>
  <c r="AI374" i="3"/>
  <c r="AJ374" i="3"/>
  <c r="AK374" i="3"/>
  <c r="AL374" i="3"/>
  <c r="AM374" i="3"/>
  <c r="AN374" i="3"/>
  <c r="AV374" i="3"/>
  <c r="C375" i="3"/>
  <c r="H375" i="3" s="1"/>
  <c r="D375" i="3"/>
  <c r="E375" i="3"/>
  <c r="F375" i="3"/>
  <c r="G375" i="3"/>
  <c r="L375" i="3"/>
  <c r="AG375" i="3"/>
  <c r="AH375" i="3"/>
  <c r="AI375" i="3"/>
  <c r="AJ375" i="3"/>
  <c r="AM375" i="3"/>
  <c r="AV375" i="3"/>
  <c r="C376" i="3"/>
  <c r="D376" i="3"/>
  <c r="E376" i="3"/>
  <c r="F376" i="3"/>
  <c r="L376" i="3"/>
  <c r="AG376" i="3"/>
  <c r="AH376" i="3"/>
  <c r="AI376" i="3"/>
  <c r="AJ376" i="3"/>
  <c r="AM376" i="3"/>
  <c r="AV376" i="3"/>
  <c r="C377" i="3"/>
  <c r="K377" i="3" s="1"/>
  <c r="D377" i="3"/>
  <c r="E377" i="3"/>
  <c r="F377" i="3"/>
  <c r="G377" i="3"/>
  <c r="H377" i="3"/>
  <c r="J377" i="3"/>
  <c r="L377" i="3"/>
  <c r="AG377" i="3"/>
  <c r="AH377" i="3"/>
  <c r="AI377" i="3"/>
  <c r="AJ377" i="3"/>
  <c r="AK377" i="3"/>
  <c r="AM377" i="3"/>
  <c r="AV377" i="3"/>
  <c r="C378" i="3"/>
  <c r="G378" i="3" s="1"/>
  <c r="H378" i="3" s="1"/>
  <c r="D378" i="3"/>
  <c r="E378" i="3"/>
  <c r="F378" i="3"/>
  <c r="K378" i="3"/>
  <c r="L378" i="3"/>
  <c r="AG378" i="3"/>
  <c r="AH378" i="3"/>
  <c r="AI378" i="3"/>
  <c r="AJ378" i="3"/>
  <c r="AL378" i="3"/>
  <c r="AM378" i="3"/>
  <c r="AN378" i="3"/>
  <c r="AV378" i="3"/>
  <c r="C379" i="3"/>
  <c r="M379" i="3" s="1"/>
  <c r="D379" i="3"/>
  <c r="E379" i="3"/>
  <c r="F379" i="3"/>
  <c r="G379" i="3"/>
  <c r="J379" i="3"/>
  <c r="K379" i="3"/>
  <c r="L379" i="3"/>
  <c r="AG379" i="3"/>
  <c r="AH379" i="3"/>
  <c r="AI379" i="3"/>
  <c r="AJ379" i="3"/>
  <c r="AK379" i="3"/>
  <c r="AL379" i="3"/>
  <c r="AM379" i="3"/>
  <c r="AV379" i="3"/>
  <c r="C380" i="3"/>
  <c r="D380" i="3"/>
  <c r="E380" i="3"/>
  <c r="F380" i="3"/>
  <c r="G380" i="3"/>
  <c r="H380" i="3" s="1"/>
  <c r="J380" i="3"/>
  <c r="K380" i="3"/>
  <c r="L380" i="3"/>
  <c r="M380" i="3"/>
  <c r="AG380" i="3"/>
  <c r="AH380" i="3"/>
  <c r="AI380" i="3"/>
  <c r="AJ380" i="3"/>
  <c r="AK380" i="3"/>
  <c r="AL380" i="3"/>
  <c r="AM380" i="3"/>
  <c r="AN380" i="3"/>
  <c r="AV380" i="3"/>
  <c r="C381" i="3"/>
  <c r="G381" i="3" s="1"/>
  <c r="D381" i="3"/>
  <c r="E381" i="3"/>
  <c r="F381" i="3"/>
  <c r="J381" i="3"/>
  <c r="L381" i="3"/>
  <c r="AG381" i="3"/>
  <c r="AH381" i="3"/>
  <c r="AI381" i="3"/>
  <c r="AJ381" i="3"/>
  <c r="AK381" i="3"/>
  <c r="AM381" i="3"/>
  <c r="AN381" i="3"/>
  <c r="AV381" i="3"/>
  <c r="C382" i="3"/>
  <c r="D382" i="3"/>
  <c r="E382" i="3"/>
  <c r="F382" i="3"/>
  <c r="G382" i="3"/>
  <c r="H382" i="3"/>
  <c r="J382" i="3"/>
  <c r="M382" i="3" s="1"/>
  <c r="K382" i="3"/>
  <c r="L382" i="3"/>
  <c r="AG382" i="3"/>
  <c r="AH382" i="3"/>
  <c r="AI382" i="3"/>
  <c r="AJ382" i="3"/>
  <c r="AK382" i="3"/>
  <c r="AL382" i="3"/>
  <c r="AM382" i="3"/>
  <c r="AN382" i="3"/>
  <c r="AV382" i="3"/>
  <c r="C383" i="3"/>
  <c r="G383" i="3" s="1"/>
  <c r="D383" i="3"/>
  <c r="E383" i="3"/>
  <c r="F383" i="3"/>
  <c r="L383" i="3"/>
  <c r="AG383" i="3"/>
  <c r="AH383" i="3"/>
  <c r="AI383" i="3"/>
  <c r="AJ383" i="3"/>
  <c r="AM383" i="3"/>
  <c r="AV383" i="3"/>
  <c r="C384" i="3"/>
  <c r="D384" i="3"/>
  <c r="E384" i="3"/>
  <c r="F384" i="3"/>
  <c r="AG384" i="3"/>
  <c r="AH384" i="3"/>
  <c r="AI384" i="3"/>
  <c r="AJ384" i="3"/>
  <c r="AM384" i="3"/>
  <c r="AV384" i="3"/>
  <c r="C385" i="3"/>
  <c r="K385" i="3" s="1"/>
  <c r="D385" i="3"/>
  <c r="E385" i="3"/>
  <c r="F385" i="3"/>
  <c r="G385" i="3"/>
  <c r="H385" i="3"/>
  <c r="J385" i="3"/>
  <c r="L385" i="3"/>
  <c r="AG385" i="3"/>
  <c r="AH385" i="3"/>
  <c r="AI385" i="3"/>
  <c r="AJ385" i="3"/>
  <c r="AK385" i="3"/>
  <c r="AM385" i="3"/>
  <c r="AV385" i="3"/>
  <c r="C386" i="3"/>
  <c r="G386" i="3" s="1"/>
  <c r="H386" i="3" s="1"/>
  <c r="D386" i="3"/>
  <c r="E386" i="3"/>
  <c r="F386" i="3"/>
  <c r="K386" i="3"/>
  <c r="L386" i="3"/>
  <c r="AG386" i="3"/>
  <c r="AH386" i="3"/>
  <c r="AI386" i="3"/>
  <c r="AJ386" i="3"/>
  <c r="AL386" i="3"/>
  <c r="AM386" i="3"/>
  <c r="AN386" i="3"/>
  <c r="AV386" i="3"/>
  <c r="C387" i="3"/>
  <c r="D387" i="3"/>
  <c r="E387" i="3"/>
  <c r="F387" i="3"/>
  <c r="G387" i="3"/>
  <c r="J387" i="3"/>
  <c r="K387" i="3"/>
  <c r="L387" i="3"/>
  <c r="AG387" i="3"/>
  <c r="AH387" i="3"/>
  <c r="AI387" i="3"/>
  <c r="AJ387" i="3"/>
  <c r="AK387" i="3"/>
  <c r="AL387" i="3"/>
  <c r="AM387" i="3"/>
  <c r="AV387" i="3"/>
  <c r="C388" i="3"/>
  <c r="D388" i="3"/>
  <c r="E388" i="3"/>
  <c r="F388" i="3"/>
  <c r="G388" i="3"/>
  <c r="H388" i="3" s="1"/>
  <c r="J388" i="3"/>
  <c r="K388" i="3"/>
  <c r="L388" i="3"/>
  <c r="M388" i="3"/>
  <c r="AG388" i="3"/>
  <c r="AH388" i="3"/>
  <c r="AI388" i="3"/>
  <c r="AJ388" i="3"/>
  <c r="AK388" i="3"/>
  <c r="AL388" i="3"/>
  <c r="AM388" i="3"/>
  <c r="AN388" i="3"/>
  <c r="AV388" i="3"/>
  <c r="D389" i="3"/>
  <c r="F389" i="3"/>
  <c r="N389" i="3"/>
  <c r="L8" i="2" s="1"/>
  <c r="O389" i="3"/>
  <c r="N8" i="2" s="1"/>
  <c r="Q389" i="3"/>
  <c r="R8" i="2" s="1"/>
  <c r="AH389" i="3"/>
  <c r="AI389" i="3"/>
  <c r="AJ389" i="3"/>
  <c r="C391" i="3"/>
  <c r="D391" i="3"/>
  <c r="E391" i="3"/>
  <c r="F391" i="3"/>
  <c r="G391" i="3"/>
  <c r="H391" i="3" s="1"/>
  <c r="J391" i="3"/>
  <c r="K391" i="3"/>
  <c r="L391" i="3"/>
  <c r="M391" i="3"/>
  <c r="AG391" i="3"/>
  <c r="AH391" i="3"/>
  <c r="AI391" i="3"/>
  <c r="AJ391" i="3"/>
  <c r="AK391" i="3"/>
  <c r="AL391" i="3"/>
  <c r="AM391" i="3"/>
  <c r="AN391" i="3"/>
  <c r="AV391" i="3"/>
  <c r="C392" i="3"/>
  <c r="G392" i="3" s="1"/>
  <c r="D392" i="3"/>
  <c r="E392" i="3"/>
  <c r="F392" i="3"/>
  <c r="J392" i="3"/>
  <c r="L392" i="3"/>
  <c r="AG392" i="3"/>
  <c r="AH392" i="3"/>
  <c r="AI392" i="3"/>
  <c r="AJ392" i="3"/>
  <c r="AK392" i="3"/>
  <c r="AM392" i="3"/>
  <c r="AN392" i="3"/>
  <c r="AV392" i="3"/>
  <c r="C393" i="3"/>
  <c r="D393" i="3"/>
  <c r="E393" i="3"/>
  <c r="F393" i="3"/>
  <c r="G393" i="3"/>
  <c r="H393" i="3"/>
  <c r="J393" i="3"/>
  <c r="M393" i="3" s="1"/>
  <c r="K393" i="3"/>
  <c r="L393" i="3"/>
  <c r="AG393" i="3"/>
  <c r="AH393" i="3"/>
  <c r="AI393" i="3"/>
  <c r="AJ393" i="3"/>
  <c r="AK393" i="3"/>
  <c r="AL393" i="3"/>
  <c r="AM393" i="3"/>
  <c r="AN393" i="3"/>
  <c r="AV393" i="3"/>
  <c r="C394" i="3"/>
  <c r="G394" i="3" s="1"/>
  <c r="D394" i="3"/>
  <c r="E394" i="3"/>
  <c r="F394" i="3"/>
  <c r="L394" i="3"/>
  <c r="AG394" i="3"/>
  <c r="AH394" i="3"/>
  <c r="AI394" i="3"/>
  <c r="AJ394" i="3"/>
  <c r="AM394" i="3"/>
  <c r="AV394" i="3"/>
  <c r="C395" i="3"/>
  <c r="D395" i="3"/>
  <c r="E395" i="3"/>
  <c r="F395" i="3"/>
  <c r="L395" i="3"/>
  <c r="AG395" i="3"/>
  <c r="AH395" i="3"/>
  <c r="AI395" i="3"/>
  <c r="AJ395" i="3"/>
  <c r="AM395" i="3"/>
  <c r="AV395" i="3"/>
  <c r="C396" i="3"/>
  <c r="K396" i="3" s="1"/>
  <c r="D396" i="3"/>
  <c r="E396" i="3"/>
  <c r="F396" i="3"/>
  <c r="G396" i="3"/>
  <c r="H396" i="3"/>
  <c r="J396" i="3"/>
  <c r="L396" i="3"/>
  <c r="AG396" i="3"/>
  <c r="AH396" i="3"/>
  <c r="AI396" i="3"/>
  <c r="AJ396" i="3"/>
  <c r="AK396" i="3"/>
  <c r="AM396" i="3"/>
  <c r="AV396" i="3"/>
  <c r="C397" i="3"/>
  <c r="G397" i="3" s="1"/>
  <c r="H397" i="3" s="1"/>
  <c r="D397" i="3"/>
  <c r="E397" i="3"/>
  <c r="F397" i="3"/>
  <c r="K397" i="3"/>
  <c r="L397" i="3"/>
  <c r="AG397" i="3"/>
  <c r="AH397" i="3"/>
  <c r="AI397" i="3"/>
  <c r="AJ397" i="3"/>
  <c r="AL397" i="3"/>
  <c r="AM397" i="3"/>
  <c r="AN397" i="3"/>
  <c r="AV397" i="3"/>
  <c r="C398" i="3"/>
  <c r="D398" i="3"/>
  <c r="E398" i="3"/>
  <c r="F398" i="3"/>
  <c r="G398" i="3"/>
  <c r="K398" i="3"/>
  <c r="L398" i="3"/>
  <c r="AG398" i="3"/>
  <c r="AH398" i="3"/>
  <c r="AI398" i="3"/>
  <c r="AJ398" i="3"/>
  <c r="AL398" i="3"/>
  <c r="AM398" i="3"/>
  <c r="AV398" i="3"/>
  <c r="C399" i="3"/>
  <c r="D399" i="3"/>
  <c r="E399" i="3"/>
  <c r="F399" i="3"/>
  <c r="G399" i="3"/>
  <c r="H399" i="3" s="1"/>
  <c r="J399" i="3"/>
  <c r="K399" i="3"/>
  <c r="L399" i="3"/>
  <c r="M399" i="3"/>
  <c r="AG399" i="3"/>
  <c r="AH399" i="3"/>
  <c r="AI399" i="3"/>
  <c r="AJ399" i="3"/>
  <c r="AK399" i="3"/>
  <c r="AL399" i="3"/>
  <c r="AM399" i="3"/>
  <c r="AN399" i="3"/>
  <c r="AV399" i="3"/>
  <c r="C400" i="3"/>
  <c r="G400" i="3" s="1"/>
  <c r="D400" i="3"/>
  <c r="E400" i="3"/>
  <c r="F400" i="3"/>
  <c r="J400" i="3"/>
  <c r="L400" i="3"/>
  <c r="AG400" i="3"/>
  <c r="AH400" i="3"/>
  <c r="AI400" i="3"/>
  <c r="AJ400" i="3"/>
  <c r="AK400" i="3"/>
  <c r="AM400" i="3"/>
  <c r="AN400" i="3"/>
  <c r="AV400" i="3"/>
  <c r="C401" i="3"/>
  <c r="D401" i="3"/>
  <c r="E401" i="3"/>
  <c r="F401" i="3"/>
  <c r="G401" i="3"/>
  <c r="H401" i="3"/>
  <c r="J401" i="3"/>
  <c r="M401" i="3" s="1"/>
  <c r="K401" i="3"/>
  <c r="L401" i="3"/>
  <c r="AG401" i="3"/>
  <c r="AH401" i="3"/>
  <c r="AI401" i="3"/>
  <c r="AJ401" i="3"/>
  <c r="AK401" i="3"/>
  <c r="AL401" i="3"/>
  <c r="AM401" i="3"/>
  <c r="AN401" i="3"/>
  <c r="AV401" i="3"/>
  <c r="C402" i="3"/>
  <c r="D402" i="3"/>
  <c r="E402" i="3"/>
  <c r="F402" i="3"/>
  <c r="AG402" i="3"/>
  <c r="AH402" i="3"/>
  <c r="AI402" i="3"/>
  <c r="AJ402" i="3"/>
  <c r="AV402" i="3"/>
  <c r="C403" i="3"/>
  <c r="AM403" i="3" s="1"/>
  <c r="D403" i="3"/>
  <c r="E403" i="3"/>
  <c r="F403" i="3"/>
  <c r="L403" i="3"/>
  <c r="AG403" i="3"/>
  <c r="AH403" i="3"/>
  <c r="AI403" i="3"/>
  <c r="AJ403" i="3"/>
  <c r="AV403" i="3"/>
  <c r="C404" i="3"/>
  <c r="K404" i="3" s="1"/>
  <c r="D404" i="3"/>
  <c r="E404" i="3"/>
  <c r="F404" i="3"/>
  <c r="G404" i="3"/>
  <c r="H404" i="3"/>
  <c r="J404" i="3"/>
  <c r="L404" i="3"/>
  <c r="AG404" i="3"/>
  <c r="AH404" i="3"/>
  <c r="AI404" i="3"/>
  <c r="AJ404" i="3"/>
  <c r="AK404" i="3"/>
  <c r="AM404" i="3"/>
  <c r="AV404" i="3"/>
  <c r="C405" i="3"/>
  <c r="G405" i="3" s="1"/>
  <c r="H405" i="3" s="1"/>
  <c r="D405" i="3"/>
  <c r="E405" i="3"/>
  <c r="F405" i="3"/>
  <c r="K405" i="3"/>
  <c r="L405" i="3"/>
  <c r="AG405" i="3"/>
  <c r="AH405" i="3"/>
  <c r="AI405" i="3"/>
  <c r="AJ405" i="3"/>
  <c r="AL405" i="3"/>
  <c r="AM405" i="3"/>
  <c r="AN405" i="3"/>
  <c r="AV405" i="3"/>
  <c r="C406" i="3"/>
  <c r="D406" i="3"/>
  <c r="E406" i="3"/>
  <c r="F406" i="3"/>
  <c r="G406" i="3"/>
  <c r="L406" i="3"/>
  <c r="AG406" i="3"/>
  <c r="AH406" i="3"/>
  <c r="AI406" i="3"/>
  <c r="AJ406" i="3"/>
  <c r="AK406" i="3"/>
  <c r="AV406" i="3"/>
  <c r="C407" i="3"/>
  <c r="D407" i="3"/>
  <c r="E407" i="3"/>
  <c r="F407" i="3"/>
  <c r="G407" i="3"/>
  <c r="H407" i="3" s="1"/>
  <c r="J407" i="3"/>
  <c r="K407" i="3"/>
  <c r="L407" i="3"/>
  <c r="M407" i="3"/>
  <c r="AG407" i="3"/>
  <c r="AH407" i="3"/>
  <c r="AI407" i="3"/>
  <c r="AJ407" i="3"/>
  <c r="AK407" i="3"/>
  <c r="AL407" i="3"/>
  <c r="AM407" i="3"/>
  <c r="AN407" i="3"/>
  <c r="AV407" i="3"/>
  <c r="C408" i="3"/>
  <c r="D408" i="3"/>
  <c r="E408" i="3"/>
  <c r="F408" i="3"/>
  <c r="J408" i="3"/>
  <c r="AG408" i="3"/>
  <c r="AH408" i="3"/>
  <c r="AI408" i="3"/>
  <c r="AJ408" i="3"/>
  <c r="AM408" i="3"/>
  <c r="AV408" i="3"/>
  <c r="C409" i="3"/>
  <c r="D409" i="3"/>
  <c r="E409" i="3"/>
  <c r="F409" i="3"/>
  <c r="G409" i="3"/>
  <c r="H409" i="3"/>
  <c r="J409" i="3"/>
  <c r="M409" i="3" s="1"/>
  <c r="K409" i="3"/>
  <c r="L409" i="3"/>
  <c r="AG409" i="3"/>
  <c r="AH409" i="3"/>
  <c r="AI409" i="3"/>
  <c r="AJ409" i="3"/>
  <c r="AK409" i="3"/>
  <c r="AL409" i="3"/>
  <c r="AM409" i="3"/>
  <c r="AN409" i="3"/>
  <c r="AV409" i="3"/>
  <c r="C410" i="3"/>
  <c r="D410" i="3"/>
  <c r="E410" i="3"/>
  <c r="F410" i="3"/>
  <c r="AG410" i="3"/>
  <c r="AH410" i="3"/>
  <c r="AI410" i="3"/>
  <c r="AJ410" i="3"/>
  <c r="AV410" i="3"/>
  <c r="C411" i="3"/>
  <c r="D411" i="3"/>
  <c r="E411" i="3"/>
  <c r="F411" i="3"/>
  <c r="AG411" i="3"/>
  <c r="AH411" i="3"/>
  <c r="AI411" i="3"/>
  <c r="AJ411" i="3"/>
  <c r="AL411" i="3"/>
  <c r="AV411" i="3"/>
  <c r="C412" i="3"/>
  <c r="K412" i="3" s="1"/>
  <c r="D412" i="3"/>
  <c r="E412" i="3"/>
  <c r="F412" i="3"/>
  <c r="G412" i="3"/>
  <c r="H412" i="3" s="1"/>
  <c r="J412" i="3"/>
  <c r="L412" i="3"/>
  <c r="AG412" i="3"/>
  <c r="AH412" i="3"/>
  <c r="AI412" i="3"/>
  <c r="AJ412" i="3"/>
  <c r="AK412" i="3"/>
  <c r="AM412" i="3"/>
  <c r="AV412" i="3"/>
  <c r="C413" i="3"/>
  <c r="G413" i="3" s="1"/>
  <c r="H413" i="3" s="1"/>
  <c r="D413" i="3"/>
  <c r="E413" i="3"/>
  <c r="F413" i="3"/>
  <c r="K413" i="3"/>
  <c r="L413" i="3"/>
  <c r="AG413" i="3"/>
  <c r="AH413" i="3"/>
  <c r="AI413" i="3"/>
  <c r="AJ413" i="3"/>
  <c r="AL413" i="3"/>
  <c r="AM413" i="3"/>
  <c r="AN413" i="3"/>
  <c r="AV413" i="3"/>
  <c r="C414" i="3"/>
  <c r="D414" i="3"/>
  <c r="E414" i="3"/>
  <c r="F414" i="3"/>
  <c r="G414" i="3"/>
  <c r="J414" i="3"/>
  <c r="K414" i="3"/>
  <c r="AG414" i="3"/>
  <c r="AH414" i="3"/>
  <c r="AI414" i="3"/>
  <c r="AJ414" i="3"/>
  <c r="AK414" i="3"/>
  <c r="AL414" i="3"/>
  <c r="AM414" i="3"/>
  <c r="AV414" i="3"/>
  <c r="C415" i="3"/>
  <c r="D415" i="3"/>
  <c r="E415" i="3"/>
  <c r="F415" i="3"/>
  <c r="G415" i="3"/>
  <c r="H415" i="3"/>
  <c r="J415" i="3"/>
  <c r="K415" i="3"/>
  <c r="L415" i="3"/>
  <c r="M415" i="3"/>
  <c r="AG415" i="3"/>
  <c r="AH415" i="3"/>
  <c r="AI415" i="3"/>
  <c r="AJ415" i="3"/>
  <c r="AK415" i="3"/>
  <c r="AL415" i="3"/>
  <c r="AM415" i="3"/>
  <c r="AN415" i="3"/>
  <c r="AV415" i="3"/>
  <c r="C416" i="3"/>
  <c r="D416" i="3"/>
  <c r="E416" i="3"/>
  <c r="F416" i="3"/>
  <c r="L416" i="3"/>
  <c r="AG416" i="3"/>
  <c r="AH416" i="3"/>
  <c r="AI416" i="3"/>
  <c r="AJ416" i="3"/>
  <c r="AN416" i="3"/>
  <c r="AV416" i="3"/>
  <c r="C417" i="3"/>
  <c r="D417" i="3"/>
  <c r="E417" i="3"/>
  <c r="F417" i="3"/>
  <c r="G417" i="3"/>
  <c r="H417" i="3"/>
  <c r="J417" i="3"/>
  <c r="M417" i="3" s="1"/>
  <c r="K417" i="3"/>
  <c r="L417" i="3"/>
  <c r="AG417" i="3"/>
  <c r="AH417" i="3"/>
  <c r="AI417" i="3"/>
  <c r="AJ417" i="3"/>
  <c r="AK417" i="3"/>
  <c r="AL417" i="3"/>
  <c r="AM417" i="3"/>
  <c r="AN417" i="3"/>
  <c r="AV417" i="3"/>
  <c r="C418" i="3"/>
  <c r="D418" i="3"/>
  <c r="E418" i="3"/>
  <c r="F418" i="3"/>
  <c r="AG418" i="3"/>
  <c r="AH418" i="3"/>
  <c r="AI418" i="3"/>
  <c r="AJ418" i="3"/>
  <c r="AV418" i="3"/>
  <c r="C419" i="3"/>
  <c r="G419" i="3" s="1"/>
  <c r="D419" i="3"/>
  <c r="E419" i="3"/>
  <c r="F419" i="3"/>
  <c r="AG419" i="3"/>
  <c r="AH419" i="3"/>
  <c r="AI419" i="3"/>
  <c r="AJ419" i="3"/>
  <c r="AN419" i="3"/>
  <c r="AV419" i="3"/>
  <c r="C420" i="3"/>
  <c r="D420" i="3"/>
  <c r="E420" i="3"/>
  <c r="F420" i="3"/>
  <c r="G420" i="3"/>
  <c r="H420" i="3"/>
  <c r="J420" i="3"/>
  <c r="L420" i="3"/>
  <c r="AG420" i="3"/>
  <c r="AH420" i="3"/>
  <c r="AI420" i="3"/>
  <c r="AJ420" i="3"/>
  <c r="AK420" i="3"/>
  <c r="AM420" i="3"/>
  <c r="AV420" i="3"/>
  <c r="C421" i="3"/>
  <c r="D421" i="3"/>
  <c r="E421" i="3"/>
  <c r="F421" i="3"/>
  <c r="K421" i="3"/>
  <c r="L421" i="3"/>
  <c r="AG421" i="3"/>
  <c r="AH421" i="3"/>
  <c r="AI421" i="3"/>
  <c r="AJ421" i="3"/>
  <c r="AL421" i="3"/>
  <c r="AM421" i="3"/>
  <c r="AN421" i="3"/>
  <c r="AV421" i="3"/>
  <c r="C422" i="3"/>
  <c r="D422" i="3"/>
  <c r="E422" i="3"/>
  <c r="F422" i="3"/>
  <c r="G422" i="3"/>
  <c r="H422" i="3"/>
  <c r="J422" i="3"/>
  <c r="K422" i="3"/>
  <c r="L422" i="3"/>
  <c r="AG422" i="3"/>
  <c r="AH422" i="3"/>
  <c r="AI422" i="3"/>
  <c r="AJ422" i="3"/>
  <c r="AK422" i="3"/>
  <c r="AL422" i="3"/>
  <c r="AM422" i="3"/>
  <c r="AV422" i="3"/>
  <c r="C423" i="3"/>
  <c r="D423" i="3"/>
  <c r="E423" i="3"/>
  <c r="F423" i="3"/>
  <c r="G423" i="3"/>
  <c r="H423" i="3"/>
  <c r="J423" i="3"/>
  <c r="K423" i="3"/>
  <c r="L423" i="3"/>
  <c r="M423" i="3"/>
  <c r="AG423" i="3"/>
  <c r="AH423" i="3"/>
  <c r="AI423" i="3"/>
  <c r="AJ423" i="3"/>
  <c r="AK423" i="3"/>
  <c r="AL423" i="3"/>
  <c r="AM423" i="3"/>
  <c r="AN423" i="3"/>
  <c r="AV423" i="3"/>
  <c r="C424" i="3"/>
  <c r="D424" i="3"/>
  <c r="E424" i="3"/>
  <c r="F424" i="3"/>
  <c r="K424" i="3"/>
  <c r="L424" i="3"/>
  <c r="AG424" i="3"/>
  <c r="AH424" i="3"/>
  <c r="AI424" i="3"/>
  <c r="AJ424" i="3"/>
  <c r="AL424" i="3"/>
  <c r="AM424" i="3"/>
  <c r="AN424" i="3"/>
  <c r="AV424" i="3"/>
  <c r="C425" i="3"/>
  <c r="D425" i="3"/>
  <c r="E425" i="3"/>
  <c r="F425" i="3"/>
  <c r="G425" i="3"/>
  <c r="H425" i="3" s="1"/>
  <c r="J425" i="3"/>
  <c r="K425" i="3"/>
  <c r="L425" i="3"/>
  <c r="M425" i="3"/>
  <c r="AG425" i="3"/>
  <c r="AH425" i="3"/>
  <c r="AI425" i="3"/>
  <c r="AJ425" i="3"/>
  <c r="AK425" i="3"/>
  <c r="AL425" i="3"/>
  <c r="AM425" i="3"/>
  <c r="AN425" i="3"/>
  <c r="AV425" i="3"/>
  <c r="C426" i="3"/>
  <c r="D426" i="3"/>
  <c r="E426" i="3"/>
  <c r="F426" i="3"/>
  <c r="G426" i="3"/>
  <c r="H426" i="3"/>
  <c r="J426" i="3"/>
  <c r="M426" i="3" s="1"/>
  <c r="K426" i="3"/>
  <c r="L426" i="3"/>
  <c r="AG426" i="3"/>
  <c r="AH426" i="3"/>
  <c r="AI426" i="3"/>
  <c r="AJ426" i="3"/>
  <c r="AK426" i="3"/>
  <c r="AL426" i="3"/>
  <c r="AM426" i="3"/>
  <c r="AN426" i="3"/>
  <c r="AV426" i="3"/>
  <c r="C427" i="3"/>
  <c r="G427" i="3" s="1"/>
  <c r="D427" i="3"/>
  <c r="E427" i="3"/>
  <c r="F427" i="3"/>
  <c r="J427" i="3"/>
  <c r="M427" i="3" s="1"/>
  <c r="K427" i="3"/>
  <c r="L427" i="3"/>
  <c r="AG427" i="3"/>
  <c r="AH427" i="3"/>
  <c r="AI427" i="3"/>
  <c r="AJ427" i="3"/>
  <c r="AK427" i="3"/>
  <c r="AL427" i="3"/>
  <c r="AM427" i="3"/>
  <c r="AN427" i="3"/>
  <c r="AV427" i="3"/>
  <c r="C428" i="3"/>
  <c r="D428" i="3"/>
  <c r="E428" i="3"/>
  <c r="F428" i="3"/>
  <c r="L428" i="3"/>
  <c r="AG428" i="3"/>
  <c r="AH428" i="3"/>
  <c r="AI428" i="3"/>
  <c r="AJ428" i="3"/>
  <c r="AM428" i="3"/>
  <c r="AV428" i="3"/>
  <c r="C429" i="3"/>
  <c r="J429" i="3" s="1"/>
  <c r="D429" i="3"/>
  <c r="E429" i="3"/>
  <c r="F429" i="3"/>
  <c r="L429" i="3"/>
  <c r="AG429" i="3"/>
  <c r="AH429" i="3"/>
  <c r="AI429" i="3"/>
  <c r="AJ429" i="3"/>
  <c r="AM429" i="3"/>
  <c r="AV429" i="3"/>
  <c r="C430" i="3"/>
  <c r="G430" i="3" s="1"/>
  <c r="H430" i="3" s="1"/>
  <c r="D430" i="3"/>
  <c r="E430" i="3"/>
  <c r="F430" i="3"/>
  <c r="L430" i="3"/>
  <c r="AG430" i="3"/>
  <c r="AH430" i="3"/>
  <c r="AI430" i="3"/>
  <c r="AJ430" i="3"/>
  <c r="AM430" i="3"/>
  <c r="AN430" i="3"/>
  <c r="AV430" i="3"/>
  <c r="C431" i="3"/>
  <c r="D431" i="3"/>
  <c r="E431" i="3"/>
  <c r="F431" i="3"/>
  <c r="G431" i="3"/>
  <c r="H431" i="3"/>
  <c r="J431" i="3"/>
  <c r="M431" i="3" s="1"/>
  <c r="K431" i="3"/>
  <c r="L431" i="3"/>
  <c r="AG431" i="3"/>
  <c r="AH431" i="3"/>
  <c r="AI431" i="3"/>
  <c r="AJ431" i="3"/>
  <c r="AK431" i="3"/>
  <c r="AL431" i="3"/>
  <c r="AM431" i="3"/>
  <c r="AN431" i="3"/>
  <c r="AV431" i="3"/>
  <c r="C432" i="3"/>
  <c r="H432" i="3" s="1"/>
  <c r="D432" i="3"/>
  <c r="E432" i="3"/>
  <c r="F432" i="3"/>
  <c r="G432" i="3"/>
  <c r="K432" i="3"/>
  <c r="L432" i="3"/>
  <c r="AG432" i="3"/>
  <c r="AH432" i="3"/>
  <c r="AI432" i="3"/>
  <c r="AJ432" i="3"/>
  <c r="AL432" i="3"/>
  <c r="AM432" i="3"/>
  <c r="AV432" i="3"/>
  <c r="C433" i="3"/>
  <c r="H433" i="3" s="1"/>
  <c r="D433" i="3"/>
  <c r="E433" i="3"/>
  <c r="F433" i="3"/>
  <c r="G433" i="3"/>
  <c r="L433" i="3"/>
  <c r="AG433" i="3"/>
  <c r="AH433" i="3"/>
  <c r="AI433" i="3"/>
  <c r="AJ433" i="3"/>
  <c r="AM433" i="3"/>
  <c r="AN433" i="3"/>
  <c r="AV433" i="3"/>
  <c r="C434" i="3"/>
  <c r="D434" i="3"/>
  <c r="E434" i="3"/>
  <c r="F434" i="3"/>
  <c r="G434" i="3"/>
  <c r="H434" i="3" s="1"/>
  <c r="J434" i="3"/>
  <c r="M434" i="3" s="1"/>
  <c r="K434" i="3"/>
  <c r="L434" i="3"/>
  <c r="AG434" i="3"/>
  <c r="AH434" i="3"/>
  <c r="AI434" i="3"/>
  <c r="AJ434" i="3"/>
  <c r="AK434" i="3"/>
  <c r="AL434" i="3"/>
  <c r="AM434" i="3"/>
  <c r="AN434" i="3"/>
  <c r="AV434" i="3"/>
  <c r="C435" i="3"/>
  <c r="G435" i="3" s="1"/>
  <c r="D435" i="3"/>
  <c r="E435" i="3"/>
  <c r="F435" i="3"/>
  <c r="J435" i="3"/>
  <c r="M435" i="3" s="1"/>
  <c r="K435" i="3"/>
  <c r="L435" i="3"/>
  <c r="AG435" i="3"/>
  <c r="AH435" i="3"/>
  <c r="AI435" i="3"/>
  <c r="AJ435" i="3"/>
  <c r="AK435" i="3"/>
  <c r="AL435" i="3"/>
  <c r="AM435" i="3"/>
  <c r="AN435" i="3"/>
  <c r="AV435" i="3"/>
  <c r="C436" i="3"/>
  <c r="D436" i="3"/>
  <c r="E436" i="3"/>
  <c r="F436" i="3"/>
  <c r="L436" i="3"/>
  <c r="AG436" i="3"/>
  <c r="AH436" i="3"/>
  <c r="AI436" i="3"/>
  <c r="AJ436" i="3"/>
  <c r="AM436" i="3"/>
  <c r="AV436" i="3"/>
  <c r="C437" i="3"/>
  <c r="J437" i="3" s="1"/>
  <c r="D437" i="3"/>
  <c r="E437" i="3"/>
  <c r="F437" i="3"/>
  <c r="L437" i="3"/>
  <c r="AG437" i="3"/>
  <c r="AH437" i="3"/>
  <c r="AI437" i="3"/>
  <c r="AJ437" i="3"/>
  <c r="AM437" i="3"/>
  <c r="AV437" i="3"/>
  <c r="C438" i="3"/>
  <c r="G438" i="3" s="1"/>
  <c r="H438" i="3" s="1"/>
  <c r="D438" i="3"/>
  <c r="E438" i="3"/>
  <c r="F438" i="3"/>
  <c r="L438" i="3"/>
  <c r="AG438" i="3"/>
  <c r="AH438" i="3"/>
  <c r="AI438" i="3"/>
  <c r="AJ438" i="3"/>
  <c r="AM438" i="3"/>
  <c r="AN438" i="3"/>
  <c r="AV438" i="3"/>
  <c r="C439" i="3"/>
  <c r="D439" i="3"/>
  <c r="E439" i="3"/>
  <c r="F439" i="3"/>
  <c r="G439" i="3"/>
  <c r="H439" i="3"/>
  <c r="J439" i="3"/>
  <c r="M439" i="3" s="1"/>
  <c r="K439" i="3"/>
  <c r="L439" i="3"/>
  <c r="AG439" i="3"/>
  <c r="AH439" i="3"/>
  <c r="AI439" i="3"/>
  <c r="AJ439" i="3"/>
  <c r="AK439" i="3"/>
  <c r="AL439" i="3"/>
  <c r="AM439" i="3"/>
  <c r="AN439" i="3"/>
  <c r="AV439" i="3"/>
  <c r="C440" i="3"/>
  <c r="H440" i="3" s="1"/>
  <c r="D440" i="3"/>
  <c r="E440" i="3"/>
  <c r="F440" i="3"/>
  <c r="G440" i="3"/>
  <c r="K440" i="3"/>
  <c r="L440" i="3"/>
  <c r="AG440" i="3"/>
  <c r="AH440" i="3"/>
  <c r="AI440" i="3"/>
  <c r="AJ440" i="3"/>
  <c r="AL440" i="3"/>
  <c r="AM440" i="3"/>
  <c r="AV440" i="3"/>
  <c r="C441" i="3"/>
  <c r="H441" i="3" s="1"/>
  <c r="D441" i="3"/>
  <c r="E441" i="3"/>
  <c r="F441" i="3"/>
  <c r="G441" i="3"/>
  <c r="K441" i="3"/>
  <c r="L441" i="3"/>
  <c r="AG441" i="3"/>
  <c r="AH441" i="3"/>
  <c r="AI441" i="3"/>
  <c r="AJ441" i="3"/>
  <c r="AL441" i="3"/>
  <c r="AM441" i="3"/>
  <c r="AN441" i="3"/>
  <c r="AV441" i="3"/>
  <c r="C442" i="3"/>
  <c r="D442" i="3"/>
  <c r="E442" i="3"/>
  <c r="F442" i="3"/>
  <c r="G442" i="3"/>
  <c r="H442" i="3" s="1"/>
  <c r="J442" i="3"/>
  <c r="M442" i="3" s="1"/>
  <c r="K442" i="3"/>
  <c r="L442" i="3"/>
  <c r="AG442" i="3"/>
  <c r="AH442" i="3"/>
  <c r="AI442" i="3"/>
  <c r="AJ442" i="3"/>
  <c r="AK442" i="3"/>
  <c r="AL442" i="3"/>
  <c r="AM442" i="3"/>
  <c r="AN442" i="3"/>
  <c r="AV442" i="3"/>
  <c r="C443" i="3"/>
  <c r="G443" i="3" s="1"/>
  <c r="D443" i="3"/>
  <c r="E443" i="3"/>
  <c r="F443" i="3"/>
  <c r="J443" i="3"/>
  <c r="M443" i="3" s="1"/>
  <c r="K443" i="3"/>
  <c r="L443" i="3"/>
  <c r="AG443" i="3"/>
  <c r="AH443" i="3"/>
  <c r="AI443" i="3"/>
  <c r="AJ443" i="3"/>
  <c r="AK443" i="3"/>
  <c r="AL443" i="3"/>
  <c r="AM443" i="3"/>
  <c r="AN443" i="3"/>
  <c r="AV443" i="3"/>
  <c r="C444" i="3"/>
  <c r="F444" i="3"/>
  <c r="L444" i="3"/>
  <c r="N444" i="3"/>
  <c r="L9" i="2" s="1"/>
  <c r="O444" i="3"/>
  <c r="N9" i="2" s="1"/>
  <c r="V444" i="3"/>
  <c r="AB9" i="2" s="1"/>
  <c r="AG444" i="3"/>
  <c r="AH444" i="3"/>
  <c r="AI444" i="3"/>
  <c r="AJ444" i="3"/>
  <c r="C446" i="3"/>
  <c r="G446" i="3" s="1"/>
  <c r="H446" i="3" s="1"/>
  <c r="D446" i="3"/>
  <c r="E446" i="3"/>
  <c r="F446" i="3"/>
  <c r="J446" i="3"/>
  <c r="M446" i="3" s="1"/>
  <c r="K446" i="3"/>
  <c r="L446" i="3"/>
  <c r="AG446" i="3"/>
  <c r="AH446" i="3"/>
  <c r="AI446" i="3"/>
  <c r="AJ446" i="3"/>
  <c r="AK446" i="3"/>
  <c r="AL446" i="3"/>
  <c r="AM446" i="3"/>
  <c r="AN446" i="3"/>
  <c r="AV446" i="3"/>
  <c r="C447" i="3"/>
  <c r="D447" i="3"/>
  <c r="E447" i="3"/>
  <c r="F447" i="3"/>
  <c r="L447" i="3"/>
  <c r="AG447" i="3"/>
  <c r="AH447" i="3"/>
  <c r="AI447" i="3"/>
  <c r="AJ447" i="3"/>
  <c r="AM447" i="3"/>
  <c r="AV447" i="3"/>
  <c r="C448" i="3"/>
  <c r="J448" i="3" s="1"/>
  <c r="D448" i="3"/>
  <c r="E448" i="3"/>
  <c r="F448" i="3"/>
  <c r="L448" i="3"/>
  <c r="AG448" i="3"/>
  <c r="AH448" i="3"/>
  <c r="AI448" i="3"/>
  <c r="AJ448" i="3"/>
  <c r="AM448" i="3"/>
  <c r="AV448" i="3"/>
  <c r="C449" i="3"/>
  <c r="G449" i="3" s="1"/>
  <c r="H449" i="3" s="1"/>
  <c r="D449" i="3"/>
  <c r="E449" i="3"/>
  <c r="F449" i="3"/>
  <c r="L449" i="3"/>
  <c r="AG449" i="3"/>
  <c r="AH449" i="3"/>
  <c r="AI449" i="3"/>
  <c r="AJ449" i="3"/>
  <c r="AM449" i="3"/>
  <c r="AV449" i="3"/>
  <c r="C450" i="3"/>
  <c r="D450" i="3"/>
  <c r="E450" i="3"/>
  <c r="F450" i="3"/>
  <c r="G450" i="3"/>
  <c r="H450" i="3"/>
  <c r="J450" i="3"/>
  <c r="M450" i="3" s="1"/>
  <c r="K450" i="3"/>
  <c r="L450" i="3"/>
  <c r="AG450" i="3"/>
  <c r="AH450" i="3"/>
  <c r="AI450" i="3"/>
  <c r="AJ450" i="3"/>
  <c r="AK450" i="3"/>
  <c r="AL450" i="3"/>
  <c r="AM450" i="3"/>
  <c r="AN450" i="3"/>
  <c r="AV450" i="3"/>
  <c r="C451" i="3"/>
  <c r="H451" i="3" s="1"/>
  <c r="D451" i="3"/>
  <c r="E451" i="3"/>
  <c r="F451" i="3"/>
  <c r="G451" i="3"/>
  <c r="K451" i="3"/>
  <c r="L451" i="3"/>
  <c r="AG451" i="3"/>
  <c r="AH451" i="3"/>
  <c r="AI451" i="3"/>
  <c r="AJ451" i="3"/>
  <c r="AL451" i="3"/>
  <c r="AM451" i="3"/>
  <c r="AV451" i="3"/>
  <c r="C452" i="3"/>
  <c r="H452" i="3" s="1"/>
  <c r="D452" i="3"/>
  <c r="E452" i="3"/>
  <c r="F452" i="3"/>
  <c r="G452" i="3"/>
  <c r="K452" i="3"/>
  <c r="L452" i="3"/>
  <c r="AG452" i="3"/>
  <c r="AH452" i="3"/>
  <c r="AI452" i="3"/>
  <c r="AJ452" i="3"/>
  <c r="AL452" i="3"/>
  <c r="AM452" i="3"/>
  <c r="AN452" i="3"/>
  <c r="AV452" i="3"/>
  <c r="C453" i="3"/>
  <c r="K453" i="3" s="1"/>
  <c r="D453" i="3"/>
  <c r="E453" i="3"/>
  <c r="F453" i="3"/>
  <c r="G453" i="3"/>
  <c r="H453" i="3" s="1"/>
  <c r="J453" i="3"/>
  <c r="L453" i="3"/>
  <c r="AG453" i="3"/>
  <c r="AH453" i="3"/>
  <c r="AI453" i="3"/>
  <c r="AJ453" i="3"/>
  <c r="AK453" i="3"/>
  <c r="AL453" i="3"/>
  <c r="AM453" i="3"/>
  <c r="AN453" i="3"/>
  <c r="AV453" i="3"/>
  <c r="C454" i="3"/>
  <c r="G454" i="3" s="1"/>
  <c r="H454" i="3" s="1"/>
  <c r="D454" i="3"/>
  <c r="E454" i="3"/>
  <c r="F454" i="3"/>
  <c r="J454" i="3"/>
  <c r="M454" i="3" s="1"/>
  <c r="K454" i="3"/>
  <c r="L454" i="3"/>
  <c r="AG454" i="3"/>
  <c r="AH454" i="3"/>
  <c r="AI454" i="3"/>
  <c r="AJ454" i="3"/>
  <c r="AK454" i="3"/>
  <c r="AL454" i="3"/>
  <c r="AM454" i="3"/>
  <c r="AN454" i="3"/>
  <c r="AV454" i="3"/>
  <c r="C455" i="3"/>
  <c r="D455" i="3"/>
  <c r="E455" i="3"/>
  <c r="F455" i="3"/>
  <c r="L455" i="3"/>
  <c r="AG455" i="3"/>
  <c r="AH455" i="3"/>
  <c r="AI455" i="3"/>
  <c r="AJ455" i="3"/>
  <c r="AM455" i="3"/>
  <c r="AV455" i="3"/>
  <c r="C456" i="3"/>
  <c r="J456" i="3" s="1"/>
  <c r="D456" i="3"/>
  <c r="E456" i="3"/>
  <c r="F456" i="3"/>
  <c r="L456" i="3"/>
  <c r="AG456" i="3"/>
  <c r="AH456" i="3"/>
  <c r="AI456" i="3"/>
  <c r="AJ456" i="3"/>
  <c r="AM456" i="3"/>
  <c r="AV456" i="3"/>
  <c r="C457" i="3"/>
  <c r="G457" i="3" s="1"/>
  <c r="H457" i="3" s="1"/>
  <c r="D457" i="3"/>
  <c r="E457" i="3"/>
  <c r="F457" i="3"/>
  <c r="L457" i="3"/>
  <c r="AG457" i="3"/>
  <c r="AH457" i="3"/>
  <c r="AI457" i="3"/>
  <c r="AJ457" i="3"/>
  <c r="AM457" i="3"/>
  <c r="AV457" i="3"/>
  <c r="C458" i="3"/>
  <c r="D458" i="3"/>
  <c r="E458" i="3"/>
  <c r="F458" i="3"/>
  <c r="G458" i="3"/>
  <c r="H458" i="3"/>
  <c r="J458" i="3"/>
  <c r="M458" i="3" s="1"/>
  <c r="K458" i="3"/>
  <c r="L458" i="3"/>
  <c r="AG458" i="3"/>
  <c r="AH458" i="3"/>
  <c r="AI458" i="3"/>
  <c r="AJ458" i="3"/>
  <c r="AK458" i="3"/>
  <c r="AL458" i="3"/>
  <c r="AM458" i="3"/>
  <c r="AN458" i="3"/>
  <c r="AV458" i="3"/>
  <c r="C459" i="3"/>
  <c r="H459" i="3" s="1"/>
  <c r="D459" i="3"/>
  <c r="E459" i="3"/>
  <c r="F459" i="3"/>
  <c r="G459" i="3"/>
  <c r="K459" i="3"/>
  <c r="L459" i="3"/>
  <c r="AG459" i="3"/>
  <c r="AH459" i="3"/>
  <c r="AI459" i="3"/>
  <c r="AJ459" i="3"/>
  <c r="AL459" i="3"/>
  <c r="AM459" i="3"/>
  <c r="AV459" i="3"/>
  <c r="C460" i="3"/>
  <c r="H460" i="3" s="1"/>
  <c r="D460" i="3"/>
  <c r="E460" i="3"/>
  <c r="F460" i="3"/>
  <c r="G460" i="3"/>
  <c r="K460" i="3"/>
  <c r="L460" i="3"/>
  <c r="AG460" i="3"/>
  <c r="AH460" i="3"/>
  <c r="AI460" i="3"/>
  <c r="AJ460" i="3"/>
  <c r="AL460" i="3"/>
  <c r="AM460" i="3"/>
  <c r="AN460" i="3"/>
  <c r="AV460" i="3"/>
  <c r="C461" i="3"/>
  <c r="D461" i="3"/>
  <c r="E461" i="3"/>
  <c r="F461" i="3"/>
  <c r="G461" i="3"/>
  <c r="H461" i="3" s="1"/>
  <c r="J461" i="3"/>
  <c r="M461" i="3" s="1"/>
  <c r="K461" i="3"/>
  <c r="L461" i="3"/>
  <c r="AG461" i="3"/>
  <c r="AH461" i="3"/>
  <c r="AI461" i="3"/>
  <c r="AJ461" i="3"/>
  <c r="AK461" i="3"/>
  <c r="AL461" i="3"/>
  <c r="AM461" i="3"/>
  <c r="AN461" i="3"/>
  <c r="AV461" i="3"/>
  <c r="C462" i="3"/>
  <c r="D462" i="3"/>
  <c r="E462" i="3"/>
  <c r="F462" i="3"/>
  <c r="G462" i="3"/>
  <c r="H462" i="3" s="1"/>
  <c r="J462" i="3"/>
  <c r="M462" i="3" s="1"/>
  <c r="K462" i="3"/>
  <c r="L462" i="3"/>
  <c r="AG462" i="3"/>
  <c r="AH462" i="3"/>
  <c r="AI462" i="3"/>
  <c r="AJ462" i="3"/>
  <c r="AK462" i="3"/>
  <c r="AL462" i="3"/>
  <c r="AM462" i="3"/>
  <c r="AN462" i="3"/>
  <c r="AV462" i="3"/>
  <c r="C463" i="3"/>
  <c r="D463" i="3"/>
  <c r="E463" i="3"/>
  <c r="F463" i="3"/>
  <c r="L463" i="3"/>
  <c r="AG463" i="3"/>
  <c r="AH463" i="3"/>
  <c r="AI463" i="3"/>
  <c r="AJ463" i="3"/>
  <c r="AM463" i="3"/>
  <c r="AV463" i="3"/>
  <c r="C464" i="3"/>
  <c r="J464" i="3" s="1"/>
  <c r="D464" i="3"/>
  <c r="E464" i="3"/>
  <c r="F464" i="3"/>
  <c r="L464" i="3"/>
  <c r="AG464" i="3"/>
  <c r="AH464" i="3"/>
  <c r="AI464" i="3"/>
  <c r="AJ464" i="3"/>
  <c r="AM464" i="3"/>
  <c r="AV464" i="3"/>
  <c r="C465" i="3"/>
  <c r="G465" i="3" s="1"/>
  <c r="H465" i="3" s="1"/>
  <c r="D465" i="3"/>
  <c r="E465" i="3"/>
  <c r="F465" i="3"/>
  <c r="L465" i="3"/>
  <c r="AG465" i="3"/>
  <c r="AH465" i="3"/>
  <c r="AI465" i="3"/>
  <c r="AJ465" i="3"/>
  <c r="AM465" i="3"/>
  <c r="AV465" i="3"/>
  <c r="C466" i="3"/>
  <c r="G466" i="3" s="1"/>
  <c r="H466" i="3" s="1"/>
  <c r="D466" i="3"/>
  <c r="E466" i="3"/>
  <c r="F466" i="3"/>
  <c r="J466" i="3"/>
  <c r="M466" i="3" s="1"/>
  <c r="K466" i="3"/>
  <c r="L466" i="3"/>
  <c r="AG466" i="3"/>
  <c r="AH466" i="3"/>
  <c r="AI466" i="3"/>
  <c r="AJ466" i="3"/>
  <c r="AK466" i="3"/>
  <c r="AL466" i="3"/>
  <c r="AM466" i="3"/>
  <c r="AN466" i="3"/>
  <c r="AV466" i="3"/>
  <c r="C467" i="3"/>
  <c r="H467" i="3" s="1"/>
  <c r="D467" i="3"/>
  <c r="E467" i="3"/>
  <c r="F467" i="3"/>
  <c r="G467" i="3"/>
  <c r="K467" i="3"/>
  <c r="L467" i="3"/>
  <c r="AG467" i="3"/>
  <c r="AH467" i="3"/>
  <c r="AI467" i="3"/>
  <c r="AJ467" i="3"/>
  <c r="AL467" i="3"/>
  <c r="AM467" i="3"/>
  <c r="AV467" i="3"/>
  <c r="C468" i="3"/>
  <c r="H468" i="3" s="1"/>
  <c r="D468" i="3"/>
  <c r="E468" i="3"/>
  <c r="F468" i="3"/>
  <c r="G468" i="3"/>
  <c r="K468" i="3"/>
  <c r="L468" i="3"/>
  <c r="AG468" i="3"/>
  <c r="AH468" i="3"/>
  <c r="AI468" i="3"/>
  <c r="AJ468" i="3"/>
  <c r="AL468" i="3"/>
  <c r="AM468" i="3"/>
  <c r="AN468" i="3"/>
  <c r="AV468" i="3"/>
  <c r="C469" i="3"/>
  <c r="D469" i="3"/>
  <c r="E469" i="3"/>
  <c r="F469" i="3"/>
  <c r="G469" i="3"/>
  <c r="H469" i="3" s="1"/>
  <c r="J469" i="3"/>
  <c r="M469" i="3" s="1"/>
  <c r="K469" i="3"/>
  <c r="L469" i="3"/>
  <c r="AG469" i="3"/>
  <c r="AH469" i="3"/>
  <c r="AI469" i="3"/>
  <c r="AJ469" i="3"/>
  <c r="AK469" i="3"/>
  <c r="AL469" i="3"/>
  <c r="AM469" i="3"/>
  <c r="AN469" i="3"/>
  <c r="AV469" i="3"/>
  <c r="C470" i="3"/>
  <c r="D470" i="3"/>
  <c r="E470" i="3"/>
  <c r="F470" i="3"/>
  <c r="G470" i="3"/>
  <c r="H470" i="3" s="1"/>
  <c r="J470" i="3"/>
  <c r="M470" i="3" s="1"/>
  <c r="K470" i="3"/>
  <c r="L470" i="3"/>
  <c r="AG470" i="3"/>
  <c r="AH470" i="3"/>
  <c r="AI470" i="3"/>
  <c r="AJ470" i="3"/>
  <c r="AK470" i="3"/>
  <c r="AL470" i="3"/>
  <c r="AM470" i="3"/>
  <c r="AN470" i="3"/>
  <c r="AV470" i="3"/>
  <c r="C471" i="3"/>
  <c r="D471" i="3"/>
  <c r="E471" i="3"/>
  <c r="F471" i="3"/>
  <c r="L471" i="3"/>
  <c r="AG471" i="3"/>
  <c r="AH471" i="3"/>
  <c r="AI471" i="3"/>
  <c r="AJ471" i="3"/>
  <c r="AM471" i="3"/>
  <c r="AV471" i="3"/>
  <c r="C472" i="3"/>
  <c r="J472" i="3" s="1"/>
  <c r="D472" i="3"/>
  <c r="E472" i="3"/>
  <c r="F472" i="3"/>
  <c r="L472" i="3"/>
  <c r="AG472" i="3"/>
  <c r="AH472" i="3"/>
  <c r="AI472" i="3"/>
  <c r="AJ472" i="3"/>
  <c r="AM472" i="3"/>
  <c r="AV472" i="3"/>
  <c r="C473" i="3"/>
  <c r="G473" i="3" s="1"/>
  <c r="H473" i="3" s="1"/>
  <c r="D473" i="3"/>
  <c r="E473" i="3"/>
  <c r="F473" i="3"/>
  <c r="L473" i="3"/>
  <c r="AG473" i="3"/>
  <c r="AH473" i="3"/>
  <c r="AI473" i="3"/>
  <c r="AJ473" i="3"/>
  <c r="AM473" i="3"/>
  <c r="AV473" i="3"/>
  <c r="C474" i="3"/>
  <c r="M474" i="3" s="1"/>
  <c r="D474" i="3"/>
  <c r="E474" i="3"/>
  <c r="F474" i="3"/>
  <c r="J474" i="3"/>
  <c r="K474" i="3"/>
  <c r="L474" i="3"/>
  <c r="AG474" i="3"/>
  <c r="AH474" i="3"/>
  <c r="AI474" i="3"/>
  <c r="AJ474" i="3"/>
  <c r="AK474" i="3"/>
  <c r="AL474" i="3"/>
  <c r="AM474" i="3"/>
  <c r="AV474" i="3"/>
  <c r="F475" i="3"/>
  <c r="N475" i="3"/>
  <c r="L10" i="2" s="1"/>
  <c r="O475" i="3"/>
  <c r="N10" i="2" s="1"/>
  <c r="Q475" i="3"/>
  <c r="R10" i="2" s="1"/>
  <c r="U475" i="3"/>
  <c r="Z10" i="2" s="1"/>
  <c r="AH475" i="3"/>
  <c r="AI475" i="3"/>
  <c r="AJ475" i="3"/>
  <c r="BF475" i="3"/>
  <c r="AG477" i="3"/>
  <c r="AH477" i="3"/>
  <c r="AJ477" i="3"/>
  <c r="AV477" i="3"/>
  <c r="AG478" i="3"/>
  <c r="AH478" i="3"/>
  <c r="AJ478" i="3"/>
  <c r="AV478" i="3"/>
  <c r="AG479" i="3"/>
  <c r="AH479" i="3"/>
  <c r="AJ479" i="3"/>
  <c r="AV479" i="3"/>
  <c r="AG480" i="3"/>
  <c r="AH480" i="3"/>
  <c r="AJ480" i="3"/>
  <c r="AV480" i="3"/>
  <c r="AG481" i="3"/>
  <c r="AH481" i="3"/>
  <c r="AJ481" i="3"/>
  <c r="AV481" i="3"/>
  <c r="AG482" i="3"/>
  <c r="AH482" i="3"/>
  <c r="AJ482" i="3"/>
  <c r="AV482" i="3"/>
  <c r="AG483" i="3"/>
  <c r="AH483" i="3"/>
  <c r="AJ483" i="3"/>
  <c r="AV483" i="3"/>
  <c r="AG484" i="3"/>
  <c r="AH484" i="3"/>
  <c r="AJ484" i="3"/>
  <c r="AV484" i="3"/>
  <c r="AG485" i="3"/>
  <c r="AH485" i="3"/>
  <c r="AJ485" i="3"/>
  <c r="AV485" i="3"/>
  <c r="AG486" i="3"/>
  <c r="AH486" i="3"/>
  <c r="AJ486" i="3"/>
  <c r="AV486" i="3"/>
  <c r="AG487" i="3"/>
  <c r="AH487" i="3"/>
  <c r="AJ487" i="3"/>
  <c r="AV487" i="3"/>
  <c r="AG488" i="3"/>
  <c r="AH488" i="3"/>
  <c r="AJ488" i="3"/>
  <c r="AV488" i="3"/>
  <c r="AG489" i="3"/>
  <c r="AH489" i="3"/>
  <c r="AJ489" i="3"/>
  <c r="AV489" i="3"/>
  <c r="AG490" i="3"/>
  <c r="AH490" i="3"/>
  <c r="AJ490" i="3"/>
  <c r="AV490" i="3"/>
  <c r="AG491" i="3"/>
  <c r="AH491" i="3"/>
  <c r="AJ491" i="3"/>
  <c r="C493" i="3"/>
  <c r="H493" i="3" s="1"/>
  <c r="D493" i="3"/>
  <c r="E493" i="3"/>
  <c r="F493" i="3"/>
  <c r="G493" i="3"/>
  <c r="K493" i="3"/>
  <c r="L493" i="3"/>
  <c r="AG493" i="3"/>
  <c r="AH493" i="3"/>
  <c r="AI493" i="3"/>
  <c r="AJ493" i="3"/>
  <c r="AL493" i="3"/>
  <c r="AM493" i="3"/>
  <c r="AN493" i="3"/>
  <c r="AV493" i="3"/>
  <c r="C494" i="3"/>
  <c r="D494" i="3"/>
  <c r="E494" i="3"/>
  <c r="F494" i="3"/>
  <c r="G494" i="3"/>
  <c r="H494" i="3" s="1"/>
  <c r="J494" i="3"/>
  <c r="M494" i="3" s="1"/>
  <c r="K494" i="3"/>
  <c r="L494" i="3"/>
  <c r="AG494" i="3"/>
  <c r="AH494" i="3"/>
  <c r="AI494" i="3"/>
  <c r="AJ494" i="3"/>
  <c r="AK494" i="3"/>
  <c r="AL494" i="3"/>
  <c r="AM494" i="3"/>
  <c r="AN494" i="3"/>
  <c r="AV494" i="3"/>
  <c r="C495" i="3"/>
  <c r="D495" i="3"/>
  <c r="E495" i="3"/>
  <c r="F495" i="3"/>
  <c r="G495" i="3"/>
  <c r="H495" i="3" s="1"/>
  <c r="J495" i="3"/>
  <c r="M495" i="3" s="1"/>
  <c r="K495" i="3"/>
  <c r="L495" i="3"/>
  <c r="AG495" i="3"/>
  <c r="AH495" i="3"/>
  <c r="AI495" i="3"/>
  <c r="AJ495" i="3"/>
  <c r="AK495" i="3"/>
  <c r="AL495" i="3"/>
  <c r="AM495" i="3"/>
  <c r="AN495" i="3"/>
  <c r="AV495" i="3"/>
  <c r="C496" i="3"/>
  <c r="D496" i="3"/>
  <c r="E496" i="3"/>
  <c r="F496" i="3"/>
  <c r="L496" i="3"/>
  <c r="AG496" i="3"/>
  <c r="AH496" i="3"/>
  <c r="AI496" i="3"/>
  <c r="AJ496" i="3"/>
  <c r="AM496" i="3"/>
  <c r="AV496" i="3"/>
  <c r="C497" i="3"/>
  <c r="J497" i="3" s="1"/>
  <c r="D497" i="3"/>
  <c r="E497" i="3"/>
  <c r="F497" i="3"/>
  <c r="L497" i="3"/>
  <c r="AG497" i="3"/>
  <c r="AH497" i="3"/>
  <c r="AI497" i="3"/>
  <c r="AJ497" i="3"/>
  <c r="AM497" i="3"/>
  <c r="AV497" i="3"/>
  <c r="C498" i="3"/>
  <c r="G498" i="3" s="1"/>
  <c r="H498" i="3" s="1"/>
  <c r="D498" i="3"/>
  <c r="E498" i="3"/>
  <c r="F498" i="3"/>
  <c r="L498" i="3"/>
  <c r="AG498" i="3"/>
  <c r="AH498" i="3"/>
  <c r="AI498" i="3"/>
  <c r="AJ498" i="3"/>
  <c r="AM498" i="3"/>
  <c r="AV498" i="3"/>
  <c r="C499" i="3"/>
  <c r="M499" i="3" s="1"/>
  <c r="D499" i="3"/>
  <c r="E499" i="3"/>
  <c r="F499" i="3"/>
  <c r="J499" i="3"/>
  <c r="K499" i="3"/>
  <c r="L499" i="3"/>
  <c r="AG499" i="3"/>
  <c r="AH499" i="3"/>
  <c r="AI499" i="3"/>
  <c r="AJ499" i="3"/>
  <c r="AK499" i="3"/>
  <c r="AL499" i="3"/>
  <c r="AM499" i="3"/>
  <c r="AV499" i="3"/>
  <c r="C500" i="3"/>
  <c r="D500" i="3"/>
  <c r="E500" i="3"/>
  <c r="F500" i="3"/>
  <c r="G500" i="3"/>
  <c r="K500" i="3"/>
  <c r="L500" i="3"/>
  <c r="AG500" i="3"/>
  <c r="AH500" i="3"/>
  <c r="AI500" i="3"/>
  <c r="AJ500" i="3"/>
  <c r="AL500" i="3"/>
  <c r="AM500" i="3"/>
  <c r="AV500" i="3"/>
  <c r="C501" i="3"/>
  <c r="H501" i="3" s="1"/>
  <c r="D501" i="3"/>
  <c r="E501" i="3"/>
  <c r="F501" i="3"/>
  <c r="G501" i="3"/>
  <c r="K501" i="3"/>
  <c r="L501" i="3"/>
  <c r="AG501" i="3"/>
  <c r="AH501" i="3"/>
  <c r="AI501" i="3"/>
  <c r="AJ501" i="3"/>
  <c r="AL501" i="3"/>
  <c r="AM501" i="3"/>
  <c r="AN501" i="3"/>
  <c r="AV501" i="3"/>
  <c r="C502" i="3"/>
  <c r="D502" i="3"/>
  <c r="E502" i="3"/>
  <c r="F502" i="3"/>
  <c r="G502" i="3"/>
  <c r="H502" i="3" s="1"/>
  <c r="J502" i="3"/>
  <c r="M502" i="3" s="1"/>
  <c r="K502" i="3"/>
  <c r="L502" i="3"/>
  <c r="AG502" i="3"/>
  <c r="AH502" i="3"/>
  <c r="AI502" i="3"/>
  <c r="AJ502" i="3"/>
  <c r="AK502" i="3"/>
  <c r="AL502" i="3"/>
  <c r="AM502" i="3"/>
  <c r="AN502" i="3"/>
  <c r="AV502" i="3"/>
  <c r="C503" i="3"/>
  <c r="D503" i="3"/>
  <c r="E503" i="3"/>
  <c r="F503" i="3"/>
  <c r="G503" i="3"/>
  <c r="H503" i="3" s="1"/>
  <c r="J503" i="3"/>
  <c r="M503" i="3" s="1"/>
  <c r="K503" i="3"/>
  <c r="L503" i="3"/>
  <c r="AG503" i="3"/>
  <c r="AH503" i="3"/>
  <c r="AI503" i="3"/>
  <c r="AJ503" i="3"/>
  <c r="AK503" i="3"/>
  <c r="AL503" i="3"/>
  <c r="AM503" i="3"/>
  <c r="AN503" i="3"/>
  <c r="AV503" i="3"/>
  <c r="C504" i="3"/>
  <c r="D504" i="3"/>
  <c r="E504" i="3"/>
  <c r="F504" i="3"/>
  <c r="L504" i="3"/>
  <c r="AG504" i="3"/>
  <c r="AH504" i="3"/>
  <c r="AI504" i="3"/>
  <c r="AJ504" i="3"/>
  <c r="AM504" i="3"/>
  <c r="AV504" i="3"/>
  <c r="C505" i="3"/>
  <c r="J505" i="3" s="1"/>
  <c r="D505" i="3"/>
  <c r="E505" i="3"/>
  <c r="F505" i="3"/>
  <c r="L505" i="3"/>
  <c r="AG505" i="3"/>
  <c r="AH505" i="3"/>
  <c r="AI505" i="3"/>
  <c r="AJ505" i="3"/>
  <c r="AM505" i="3"/>
  <c r="AV505" i="3"/>
  <c r="C506" i="3"/>
  <c r="G506" i="3" s="1"/>
  <c r="H506" i="3" s="1"/>
  <c r="D506" i="3"/>
  <c r="E506" i="3"/>
  <c r="F506" i="3"/>
  <c r="L506" i="3"/>
  <c r="AG506" i="3"/>
  <c r="AH506" i="3"/>
  <c r="AI506" i="3"/>
  <c r="AJ506" i="3"/>
  <c r="AM506" i="3"/>
  <c r="AV506" i="3"/>
  <c r="C507" i="3"/>
  <c r="D507" i="3"/>
  <c r="E507" i="3"/>
  <c r="F507" i="3"/>
  <c r="J507" i="3"/>
  <c r="K507" i="3"/>
  <c r="L507" i="3"/>
  <c r="AG507" i="3"/>
  <c r="AH507" i="3"/>
  <c r="AI507" i="3"/>
  <c r="AJ507" i="3"/>
  <c r="AK507" i="3"/>
  <c r="AL507" i="3"/>
  <c r="AM507" i="3"/>
  <c r="AV507" i="3"/>
  <c r="C508" i="3"/>
  <c r="J508" i="3" s="1"/>
  <c r="D508" i="3"/>
  <c r="E508" i="3"/>
  <c r="F508" i="3"/>
  <c r="G508" i="3"/>
  <c r="H508" i="3" s="1"/>
  <c r="K508" i="3"/>
  <c r="L508" i="3"/>
  <c r="AG508" i="3"/>
  <c r="AH508" i="3"/>
  <c r="AI508" i="3"/>
  <c r="AJ508" i="3"/>
  <c r="AL508" i="3"/>
  <c r="AM508" i="3"/>
  <c r="AV508" i="3"/>
  <c r="C509" i="3"/>
  <c r="H509" i="3" s="1"/>
  <c r="D509" i="3"/>
  <c r="E509" i="3"/>
  <c r="F509" i="3"/>
  <c r="G509" i="3"/>
  <c r="L509" i="3"/>
  <c r="AG509" i="3"/>
  <c r="AH509" i="3"/>
  <c r="AI509" i="3"/>
  <c r="AJ509" i="3"/>
  <c r="AM509" i="3"/>
  <c r="AN509" i="3"/>
  <c r="AV509" i="3"/>
  <c r="C510" i="3"/>
  <c r="D510" i="3"/>
  <c r="E510" i="3"/>
  <c r="F510" i="3"/>
  <c r="G510" i="3"/>
  <c r="H510" i="3"/>
  <c r="J510" i="3"/>
  <c r="M510" i="3" s="1"/>
  <c r="K510" i="3"/>
  <c r="L510" i="3"/>
  <c r="AG510" i="3"/>
  <c r="AH510" i="3"/>
  <c r="AI510" i="3"/>
  <c r="AJ510" i="3"/>
  <c r="AK510" i="3"/>
  <c r="AL510" i="3"/>
  <c r="AM510" i="3"/>
  <c r="AN510" i="3"/>
  <c r="AV510" i="3"/>
  <c r="C511" i="3"/>
  <c r="D511" i="3"/>
  <c r="E511" i="3"/>
  <c r="F511" i="3"/>
  <c r="G511" i="3"/>
  <c r="H511" i="3" s="1"/>
  <c r="J511" i="3"/>
  <c r="M511" i="3" s="1"/>
  <c r="K511" i="3"/>
  <c r="L511" i="3"/>
  <c r="AG511" i="3"/>
  <c r="AH511" i="3"/>
  <c r="AI511" i="3"/>
  <c r="AJ511" i="3"/>
  <c r="AK511" i="3"/>
  <c r="AL511" i="3"/>
  <c r="AM511" i="3"/>
  <c r="AN511" i="3"/>
  <c r="AV511" i="3"/>
  <c r="C512" i="3"/>
  <c r="D512" i="3"/>
  <c r="E512" i="3"/>
  <c r="F512" i="3"/>
  <c r="L512" i="3"/>
  <c r="AG512" i="3"/>
  <c r="AH512" i="3"/>
  <c r="AI512" i="3"/>
  <c r="AJ512" i="3"/>
  <c r="AM512" i="3"/>
  <c r="AV512" i="3"/>
  <c r="C513" i="3"/>
  <c r="J513" i="3" s="1"/>
  <c r="D513" i="3"/>
  <c r="E513" i="3"/>
  <c r="F513" i="3"/>
  <c r="L513" i="3"/>
  <c r="AG513" i="3"/>
  <c r="AH513" i="3"/>
  <c r="AI513" i="3"/>
  <c r="AJ513" i="3"/>
  <c r="AM513" i="3"/>
  <c r="AV513" i="3"/>
  <c r="C514" i="3"/>
  <c r="G514" i="3" s="1"/>
  <c r="H514" i="3" s="1"/>
  <c r="D514" i="3"/>
  <c r="E514" i="3"/>
  <c r="F514" i="3"/>
  <c r="L514" i="3"/>
  <c r="AG514" i="3"/>
  <c r="AH514" i="3"/>
  <c r="AI514" i="3"/>
  <c r="AJ514" i="3"/>
  <c r="AM514" i="3"/>
  <c r="AN514" i="3"/>
  <c r="AV514" i="3"/>
  <c r="C515" i="3"/>
  <c r="M515" i="3" s="1"/>
  <c r="D515" i="3"/>
  <c r="E515" i="3"/>
  <c r="F515" i="3"/>
  <c r="J515" i="3"/>
  <c r="K515" i="3"/>
  <c r="L515" i="3"/>
  <c r="AG515" i="3"/>
  <c r="AH515" i="3"/>
  <c r="AI515" i="3"/>
  <c r="AJ515" i="3"/>
  <c r="AK515" i="3"/>
  <c r="AL515" i="3"/>
  <c r="AM515" i="3"/>
  <c r="AV515" i="3"/>
  <c r="C516" i="3"/>
  <c r="J516" i="3" s="1"/>
  <c r="D516" i="3"/>
  <c r="E516" i="3"/>
  <c r="F516" i="3"/>
  <c r="G516" i="3"/>
  <c r="H516" i="3" s="1"/>
  <c r="K516" i="3"/>
  <c r="L516" i="3"/>
  <c r="AG516" i="3"/>
  <c r="AH516" i="3"/>
  <c r="AI516" i="3"/>
  <c r="AJ516" i="3"/>
  <c r="AL516" i="3"/>
  <c r="AM516" i="3"/>
  <c r="AV516" i="3"/>
  <c r="C517" i="3"/>
  <c r="H517" i="3" s="1"/>
  <c r="D517" i="3"/>
  <c r="E517" i="3"/>
  <c r="F517" i="3"/>
  <c r="G517" i="3"/>
  <c r="L517" i="3"/>
  <c r="AG517" i="3"/>
  <c r="AH517" i="3"/>
  <c r="AI517" i="3"/>
  <c r="AJ517" i="3"/>
  <c r="AM517" i="3"/>
  <c r="AN517" i="3"/>
  <c r="AV517" i="3"/>
  <c r="C518" i="3"/>
  <c r="D518" i="3"/>
  <c r="E518" i="3"/>
  <c r="F518" i="3"/>
  <c r="G518" i="3"/>
  <c r="H518" i="3"/>
  <c r="J518" i="3"/>
  <c r="M518" i="3" s="1"/>
  <c r="K518" i="3"/>
  <c r="L518" i="3"/>
  <c r="AG518" i="3"/>
  <c r="AH518" i="3"/>
  <c r="AI518" i="3"/>
  <c r="AJ518" i="3"/>
  <c r="AK518" i="3"/>
  <c r="AL518" i="3"/>
  <c r="AM518" i="3"/>
  <c r="AN518" i="3"/>
  <c r="AV518" i="3"/>
  <c r="C519" i="3"/>
  <c r="D519" i="3"/>
  <c r="E519" i="3"/>
  <c r="F519" i="3"/>
  <c r="G519" i="3"/>
  <c r="H519" i="3" s="1"/>
  <c r="J519" i="3"/>
  <c r="M519" i="3" s="1"/>
  <c r="K519" i="3"/>
  <c r="L519" i="3"/>
  <c r="AG519" i="3"/>
  <c r="AH519" i="3"/>
  <c r="AI519" i="3"/>
  <c r="AJ519" i="3"/>
  <c r="AK519" i="3"/>
  <c r="AL519" i="3"/>
  <c r="AM519" i="3"/>
  <c r="AN519" i="3"/>
  <c r="AV519" i="3"/>
  <c r="C520" i="3"/>
  <c r="AM520" i="3" s="1"/>
  <c r="D520" i="3"/>
  <c r="E520" i="3"/>
  <c r="F520" i="3"/>
  <c r="AG520" i="3"/>
  <c r="AH520" i="3"/>
  <c r="AI520" i="3"/>
  <c r="AJ520" i="3"/>
  <c r="AV520" i="3"/>
  <c r="C521" i="3"/>
  <c r="J521" i="3" s="1"/>
  <c r="D521" i="3"/>
  <c r="E521" i="3"/>
  <c r="F521" i="3"/>
  <c r="L521" i="3"/>
  <c r="AG521" i="3"/>
  <c r="AH521" i="3"/>
  <c r="AI521" i="3"/>
  <c r="AJ521" i="3"/>
  <c r="AM521" i="3"/>
  <c r="AV521" i="3"/>
  <c r="C522" i="3"/>
  <c r="G522" i="3" s="1"/>
  <c r="H522" i="3" s="1"/>
  <c r="D522" i="3"/>
  <c r="E522" i="3"/>
  <c r="F522" i="3"/>
  <c r="L522" i="3"/>
  <c r="AG522" i="3"/>
  <c r="AH522" i="3"/>
  <c r="AI522" i="3"/>
  <c r="AJ522" i="3"/>
  <c r="AM522" i="3"/>
  <c r="AN522" i="3"/>
  <c r="AV522" i="3"/>
  <c r="C523" i="3"/>
  <c r="M523" i="3" s="1"/>
  <c r="D523" i="3"/>
  <c r="E523" i="3"/>
  <c r="F523" i="3"/>
  <c r="J523" i="3"/>
  <c r="K523" i="3"/>
  <c r="L523" i="3"/>
  <c r="AG523" i="3"/>
  <c r="AH523" i="3"/>
  <c r="AI523" i="3"/>
  <c r="AJ523" i="3"/>
  <c r="AK523" i="3"/>
  <c r="AL523" i="3"/>
  <c r="AM523" i="3"/>
  <c r="AV523" i="3"/>
  <c r="C524" i="3"/>
  <c r="J524" i="3" s="1"/>
  <c r="D524" i="3"/>
  <c r="E524" i="3"/>
  <c r="F524" i="3"/>
  <c r="G524" i="3"/>
  <c r="H524" i="3" s="1"/>
  <c r="K524" i="3"/>
  <c r="L524" i="3"/>
  <c r="AG524" i="3"/>
  <c r="AH524" i="3"/>
  <c r="AI524" i="3"/>
  <c r="AJ524" i="3"/>
  <c r="AL524" i="3"/>
  <c r="AM524" i="3"/>
  <c r="AV524" i="3"/>
  <c r="C525" i="3"/>
  <c r="G525" i="3" s="1"/>
  <c r="D525" i="3"/>
  <c r="E525" i="3"/>
  <c r="F525" i="3"/>
  <c r="AG525" i="3"/>
  <c r="AH525" i="3"/>
  <c r="AI525" i="3"/>
  <c r="AJ525" i="3"/>
  <c r="AM525" i="3"/>
  <c r="AV525" i="3"/>
  <c r="C526" i="3"/>
  <c r="D526" i="3"/>
  <c r="E526" i="3"/>
  <c r="F526" i="3"/>
  <c r="G526" i="3"/>
  <c r="H526" i="3"/>
  <c r="J526" i="3"/>
  <c r="K526" i="3"/>
  <c r="L526" i="3"/>
  <c r="M526" i="3"/>
  <c r="AG526" i="3"/>
  <c r="AH526" i="3"/>
  <c r="AI526" i="3"/>
  <c r="AJ526" i="3"/>
  <c r="AK526" i="3"/>
  <c r="AL526" i="3"/>
  <c r="AM526" i="3"/>
  <c r="AN526" i="3"/>
  <c r="AV526" i="3"/>
  <c r="C527" i="3"/>
  <c r="D527" i="3"/>
  <c r="E527" i="3"/>
  <c r="F527" i="3"/>
  <c r="G527" i="3"/>
  <c r="H527" i="3" s="1"/>
  <c r="J527" i="3"/>
  <c r="M527" i="3" s="1"/>
  <c r="K527" i="3"/>
  <c r="L527" i="3"/>
  <c r="AG527" i="3"/>
  <c r="AH527" i="3"/>
  <c r="AI527" i="3"/>
  <c r="AJ527" i="3"/>
  <c r="AK527" i="3"/>
  <c r="AL527" i="3"/>
  <c r="AM527" i="3"/>
  <c r="AN527" i="3"/>
  <c r="AV527" i="3"/>
  <c r="C528" i="3"/>
  <c r="AL528" i="3" s="1"/>
  <c r="D528" i="3"/>
  <c r="E528" i="3"/>
  <c r="F528" i="3"/>
  <c r="K528" i="3"/>
  <c r="AG528" i="3"/>
  <c r="AH528" i="3"/>
  <c r="AI528" i="3"/>
  <c r="AJ528" i="3"/>
  <c r="AV528" i="3"/>
  <c r="C529" i="3"/>
  <c r="H529" i="3" s="1"/>
  <c r="D529" i="3"/>
  <c r="E529" i="3"/>
  <c r="F529" i="3"/>
  <c r="G529" i="3"/>
  <c r="L529" i="3"/>
  <c r="AG529" i="3"/>
  <c r="AH529" i="3"/>
  <c r="AI529" i="3"/>
  <c r="AJ529" i="3"/>
  <c r="AK529" i="3"/>
  <c r="AV529" i="3"/>
  <c r="C530" i="3"/>
  <c r="AM530" i="3" s="1"/>
  <c r="D530" i="3"/>
  <c r="E530" i="3"/>
  <c r="F530" i="3"/>
  <c r="L530" i="3"/>
  <c r="AG530" i="3"/>
  <c r="AH530" i="3"/>
  <c r="AI530" i="3"/>
  <c r="AJ530" i="3"/>
  <c r="AV530" i="3"/>
  <c r="C531" i="3"/>
  <c r="D531" i="3"/>
  <c r="E531" i="3"/>
  <c r="F531" i="3"/>
  <c r="K531" i="3"/>
  <c r="L531" i="3"/>
  <c r="AG531" i="3"/>
  <c r="AH531" i="3"/>
  <c r="AI531" i="3"/>
  <c r="AJ531" i="3"/>
  <c r="AK531" i="3"/>
  <c r="AM531" i="3"/>
  <c r="AV531" i="3"/>
  <c r="F532" i="3"/>
  <c r="N532" i="3"/>
  <c r="O532" i="3"/>
  <c r="N12" i="2" s="1"/>
  <c r="AG532" i="3"/>
  <c r="AH532" i="3"/>
  <c r="AI532" i="3"/>
  <c r="AJ532" i="3"/>
  <c r="C534" i="3"/>
  <c r="D534" i="3"/>
  <c r="E534" i="3"/>
  <c r="F534" i="3"/>
  <c r="K534" i="3"/>
  <c r="L534" i="3"/>
  <c r="AG534" i="3"/>
  <c r="AH534" i="3"/>
  <c r="AI534" i="3"/>
  <c r="AJ534" i="3"/>
  <c r="AL534" i="3"/>
  <c r="AM534" i="3"/>
  <c r="AN534" i="3"/>
  <c r="AV534" i="3"/>
  <c r="C535" i="3"/>
  <c r="D535" i="3"/>
  <c r="E535" i="3"/>
  <c r="F535" i="3"/>
  <c r="AG535" i="3"/>
  <c r="AH535" i="3"/>
  <c r="AI535" i="3"/>
  <c r="AJ535" i="3"/>
  <c r="AV535" i="3"/>
  <c r="C536" i="3"/>
  <c r="D536" i="3"/>
  <c r="E536" i="3"/>
  <c r="F536" i="3"/>
  <c r="L536" i="3"/>
  <c r="AG536" i="3"/>
  <c r="AH536" i="3"/>
  <c r="AI536" i="3"/>
  <c r="AJ536" i="3"/>
  <c r="AM536" i="3"/>
  <c r="AV536" i="3"/>
  <c r="C537" i="3"/>
  <c r="J537" i="3" s="1"/>
  <c r="D537" i="3"/>
  <c r="E537" i="3"/>
  <c r="F537" i="3"/>
  <c r="L537" i="3"/>
  <c r="AG537" i="3"/>
  <c r="AH537" i="3"/>
  <c r="AI537" i="3"/>
  <c r="AJ537" i="3"/>
  <c r="AK537" i="3"/>
  <c r="AV537" i="3"/>
  <c r="C538" i="3"/>
  <c r="J538" i="3" s="1"/>
  <c r="D538" i="3"/>
  <c r="E538" i="3"/>
  <c r="F538" i="3"/>
  <c r="G538" i="3"/>
  <c r="H538" i="3" s="1"/>
  <c r="K538" i="3"/>
  <c r="L538" i="3"/>
  <c r="AG538" i="3"/>
  <c r="AH538" i="3"/>
  <c r="AI538" i="3"/>
  <c r="AJ538" i="3"/>
  <c r="AL538" i="3"/>
  <c r="AM538" i="3"/>
  <c r="AV538" i="3"/>
  <c r="C539" i="3"/>
  <c r="L539" i="3" s="1"/>
  <c r="D539" i="3"/>
  <c r="E539" i="3"/>
  <c r="F539" i="3"/>
  <c r="G539" i="3"/>
  <c r="K539" i="3"/>
  <c r="AG539" i="3"/>
  <c r="AH539" i="3"/>
  <c r="AI539" i="3"/>
  <c r="AJ539" i="3"/>
  <c r="AL539" i="3"/>
  <c r="AM539" i="3"/>
  <c r="AV539" i="3"/>
  <c r="C540" i="3"/>
  <c r="D540" i="3"/>
  <c r="E540" i="3"/>
  <c r="F540" i="3"/>
  <c r="G540" i="3"/>
  <c r="H540" i="3"/>
  <c r="J540" i="3"/>
  <c r="K540" i="3"/>
  <c r="L540" i="3"/>
  <c r="M540" i="3"/>
  <c r="AG540" i="3"/>
  <c r="AH540" i="3"/>
  <c r="AI540" i="3"/>
  <c r="AJ540" i="3"/>
  <c r="AK540" i="3"/>
  <c r="AL540" i="3"/>
  <c r="AM540" i="3"/>
  <c r="AN540" i="3"/>
  <c r="AV540" i="3"/>
  <c r="C541" i="3"/>
  <c r="D541" i="3"/>
  <c r="E541" i="3"/>
  <c r="F541" i="3"/>
  <c r="G541" i="3"/>
  <c r="H541" i="3" s="1"/>
  <c r="J541" i="3"/>
  <c r="M541" i="3" s="1"/>
  <c r="K541" i="3"/>
  <c r="L541" i="3"/>
  <c r="AG541" i="3"/>
  <c r="AH541" i="3"/>
  <c r="AI541" i="3"/>
  <c r="AJ541" i="3"/>
  <c r="AK541" i="3"/>
  <c r="AL541" i="3"/>
  <c r="AM541" i="3"/>
  <c r="AN541" i="3"/>
  <c r="AV541" i="3"/>
  <c r="C542" i="3"/>
  <c r="D542" i="3"/>
  <c r="E542" i="3"/>
  <c r="F542" i="3"/>
  <c r="AG542" i="3"/>
  <c r="AH542" i="3"/>
  <c r="AI542" i="3"/>
  <c r="AJ542" i="3"/>
  <c r="AN542" i="3"/>
  <c r="AV542" i="3"/>
  <c r="C543" i="3"/>
  <c r="G543" i="3" s="1"/>
  <c r="H543" i="3" s="1"/>
  <c r="D543" i="3"/>
  <c r="E543" i="3"/>
  <c r="F543" i="3"/>
  <c r="J543" i="3"/>
  <c r="L543" i="3"/>
  <c r="AG543" i="3"/>
  <c r="AH543" i="3"/>
  <c r="AI543" i="3"/>
  <c r="AJ543" i="3"/>
  <c r="AK543" i="3"/>
  <c r="AM543" i="3"/>
  <c r="AN543" i="3"/>
  <c r="AV543" i="3"/>
  <c r="C544" i="3"/>
  <c r="L544" i="3" s="1"/>
  <c r="D544" i="3"/>
  <c r="E544" i="3"/>
  <c r="F544" i="3"/>
  <c r="J544" i="3"/>
  <c r="AG544" i="3"/>
  <c r="AH544" i="3"/>
  <c r="AI544" i="3"/>
  <c r="AJ544" i="3"/>
  <c r="AK544" i="3"/>
  <c r="AM544" i="3"/>
  <c r="AV544" i="3"/>
  <c r="C545" i="3"/>
  <c r="K545" i="3" s="1"/>
  <c r="D545" i="3"/>
  <c r="E545" i="3"/>
  <c r="F545" i="3"/>
  <c r="J545" i="3"/>
  <c r="AG545" i="3"/>
  <c r="AH545" i="3"/>
  <c r="AI545" i="3"/>
  <c r="AJ545" i="3"/>
  <c r="AK545" i="3"/>
  <c r="AL545" i="3"/>
  <c r="AV545" i="3"/>
  <c r="C546" i="3"/>
  <c r="K546" i="3" s="1"/>
  <c r="D546" i="3"/>
  <c r="E546" i="3"/>
  <c r="F546" i="3"/>
  <c r="G546" i="3"/>
  <c r="H546" i="3"/>
  <c r="AG546" i="3"/>
  <c r="AH546" i="3"/>
  <c r="AI546" i="3"/>
  <c r="AJ546" i="3"/>
  <c r="AL546" i="3"/>
  <c r="AM546" i="3"/>
  <c r="AV546" i="3"/>
  <c r="C547" i="3"/>
  <c r="D547" i="3"/>
  <c r="E547" i="3"/>
  <c r="F547" i="3"/>
  <c r="G547" i="3"/>
  <c r="H547" i="3"/>
  <c r="K547" i="3"/>
  <c r="L547" i="3"/>
  <c r="AG547" i="3"/>
  <c r="AH547" i="3"/>
  <c r="AI547" i="3"/>
  <c r="AJ547" i="3"/>
  <c r="AL547" i="3"/>
  <c r="AM547" i="3"/>
  <c r="AN547" i="3"/>
  <c r="AV547" i="3"/>
  <c r="C548" i="3"/>
  <c r="D548" i="3"/>
  <c r="E548" i="3"/>
  <c r="F548" i="3"/>
  <c r="G548" i="3"/>
  <c r="H548" i="3"/>
  <c r="J548" i="3"/>
  <c r="K548" i="3"/>
  <c r="L548" i="3"/>
  <c r="M548" i="3"/>
  <c r="AG548" i="3"/>
  <c r="AH548" i="3"/>
  <c r="AI548" i="3"/>
  <c r="AJ548" i="3"/>
  <c r="AK548" i="3"/>
  <c r="AL548" i="3"/>
  <c r="AM548" i="3"/>
  <c r="AN548" i="3"/>
  <c r="AV548" i="3"/>
  <c r="C549" i="3"/>
  <c r="D549" i="3"/>
  <c r="E549" i="3"/>
  <c r="F549" i="3"/>
  <c r="G549" i="3"/>
  <c r="H549" i="3" s="1"/>
  <c r="J549" i="3"/>
  <c r="M549" i="3" s="1"/>
  <c r="K549" i="3"/>
  <c r="L549" i="3"/>
  <c r="AG549" i="3"/>
  <c r="AH549" i="3"/>
  <c r="AI549" i="3"/>
  <c r="AJ549" i="3"/>
  <c r="AK549" i="3"/>
  <c r="AL549" i="3"/>
  <c r="AM549" i="3"/>
  <c r="AN549" i="3"/>
  <c r="AV549" i="3"/>
  <c r="C550" i="3"/>
  <c r="D550" i="3"/>
  <c r="E550" i="3"/>
  <c r="F550" i="3"/>
  <c r="AG550" i="3"/>
  <c r="AH550" i="3"/>
  <c r="AI550" i="3"/>
  <c r="AJ550" i="3"/>
  <c r="AN550" i="3"/>
  <c r="AV550" i="3"/>
  <c r="C551" i="3"/>
  <c r="D551" i="3"/>
  <c r="E551" i="3"/>
  <c r="F551" i="3"/>
  <c r="G551" i="3"/>
  <c r="H551" i="3"/>
  <c r="J551" i="3"/>
  <c r="L551" i="3"/>
  <c r="AG551" i="3"/>
  <c r="AH551" i="3"/>
  <c r="AI551" i="3"/>
  <c r="AJ551" i="3"/>
  <c r="AK551" i="3"/>
  <c r="AM551" i="3"/>
  <c r="AN551" i="3"/>
  <c r="AV551" i="3"/>
  <c r="C552" i="3"/>
  <c r="L552" i="3" s="1"/>
  <c r="D552" i="3"/>
  <c r="E552" i="3"/>
  <c r="F552" i="3"/>
  <c r="J552" i="3"/>
  <c r="AG552" i="3"/>
  <c r="AH552" i="3"/>
  <c r="AI552" i="3"/>
  <c r="AJ552" i="3"/>
  <c r="AK552" i="3"/>
  <c r="AM552" i="3"/>
  <c r="AV552" i="3"/>
  <c r="C553" i="3"/>
  <c r="K553" i="3" s="1"/>
  <c r="D553" i="3"/>
  <c r="E553" i="3"/>
  <c r="F553" i="3"/>
  <c r="J553" i="3"/>
  <c r="AG553" i="3"/>
  <c r="AH553" i="3"/>
  <c r="AI553" i="3"/>
  <c r="AJ553" i="3"/>
  <c r="AK553" i="3"/>
  <c r="AL553" i="3"/>
  <c r="AV553" i="3"/>
  <c r="C554" i="3"/>
  <c r="K554" i="3" s="1"/>
  <c r="D554" i="3"/>
  <c r="E554" i="3"/>
  <c r="F554" i="3"/>
  <c r="G554" i="3"/>
  <c r="H554" i="3"/>
  <c r="AG554" i="3"/>
  <c r="AH554" i="3"/>
  <c r="AI554" i="3"/>
  <c r="AJ554" i="3"/>
  <c r="AL554" i="3"/>
  <c r="AM554" i="3"/>
  <c r="AV554" i="3"/>
  <c r="C555" i="3"/>
  <c r="D555" i="3"/>
  <c r="E555" i="3"/>
  <c r="F555" i="3"/>
  <c r="G555" i="3"/>
  <c r="H555" i="3"/>
  <c r="K555" i="3"/>
  <c r="L555" i="3"/>
  <c r="AG555" i="3"/>
  <c r="AH555" i="3"/>
  <c r="AI555" i="3"/>
  <c r="AJ555" i="3"/>
  <c r="AL555" i="3"/>
  <c r="AM555" i="3"/>
  <c r="AN555" i="3"/>
  <c r="AV555" i="3"/>
  <c r="C556" i="3"/>
  <c r="D556" i="3"/>
  <c r="E556" i="3"/>
  <c r="F556" i="3"/>
  <c r="G556" i="3"/>
  <c r="H556" i="3"/>
  <c r="J556" i="3"/>
  <c r="K556" i="3"/>
  <c r="L556" i="3"/>
  <c r="M556" i="3"/>
  <c r="AG556" i="3"/>
  <c r="AH556" i="3"/>
  <c r="AI556" i="3"/>
  <c r="AJ556" i="3"/>
  <c r="AK556" i="3"/>
  <c r="AL556" i="3"/>
  <c r="AM556" i="3"/>
  <c r="AN556" i="3"/>
  <c r="AV556" i="3"/>
  <c r="C557" i="3"/>
  <c r="D557" i="3"/>
  <c r="E557" i="3"/>
  <c r="F557" i="3"/>
  <c r="G557" i="3"/>
  <c r="H557" i="3" s="1"/>
  <c r="J557" i="3"/>
  <c r="M557" i="3" s="1"/>
  <c r="K557" i="3"/>
  <c r="L557" i="3"/>
  <c r="AG557" i="3"/>
  <c r="AH557" i="3"/>
  <c r="AI557" i="3"/>
  <c r="AJ557" i="3"/>
  <c r="AK557" i="3"/>
  <c r="AL557" i="3"/>
  <c r="AM557" i="3"/>
  <c r="AN557" i="3"/>
  <c r="AV557" i="3"/>
  <c r="C558" i="3"/>
  <c r="D558" i="3"/>
  <c r="E558" i="3"/>
  <c r="F558" i="3"/>
  <c r="AG558" i="3"/>
  <c r="AH558" i="3"/>
  <c r="AI558" i="3"/>
  <c r="AJ558" i="3"/>
  <c r="AN558" i="3"/>
  <c r="AV558" i="3"/>
  <c r="C559" i="3"/>
  <c r="D559" i="3"/>
  <c r="E559" i="3"/>
  <c r="F559" i="3"/>
  <c r="G559" i="3"/>
  <c r="H559" i="3"/>
  <c r="J559" i="3"/>
  <c r="L559" i="3"/>
  <c r="AG559" i="3"/>
  <c r="AH559" i="3"/>
  <c r="AI559" i="3"/>
  <c r="AJ559" i="3"/>
  <c r="AK559" i="3"/>
  <c r="AM559" i="3"/>
  <c r="AN559" i="3"/>
  <c r="AV559" i="3"/>
  <c r="C560" i="3"/>
  <c r="L560" i="3" s="1"/>
  <c r="D560" i="3"/>
  <c r="E560" i="3"/>
  <c r="F560" i="3"/>
  <c r="J560" i="3"/>
  <c r="AG560" i="3"/>
  <c r="AH560" i="3"/>
  <c r="AI560" i="3"/>
  <c r="AJ560" i="3"/>
  <c r="AK560" i="3"/>
  <c r="AL560" i="3"/>
  <c r="AV560" i="3"/>
  <c r="C561" i="3"/>
  <c r="J561" i="3" s="1"/>
  <c r="D561" i="3"/>
  <c r="E561" i="3"/>
  <c r="F561" i="3"/>
  <c r="G561" i="3"/>
  <c r="K561" i="3"/>
  <c r="L561" i="3"/>
  <c r="AG561" i="3"/>
  <c r="AH561" i="3"/>
  <c r="AI561" i="3"/>
  <c r="AJ561" i="3"/>
  <c r="AL561" i="3"/>
  <c r="AM561" i="3"/>
  <c r="AV561" i="3"/>
  <c r="C562" i="3"/>
  <c r="G562" i="3" s="1"/>
  <c r="D562" i="3"/>
  <c r="E562" i="3"/>
  <c r="F562" i="3"/>
  <c r="L562" i="3"/>
  <c r="AG562" i="3"/>
  <c r="AH562" i="3"/>
  <c r="AI562" i="3"/>
  <c r="AJ562" i="3"/>
  <c r="AM562" i="3"/>
  <c r="AN562" i="3"/>
  <c r="AV562" i="3"/>
  <c r="C563" i="3"/>
  <c r="D563" i="3"/>
  <c r="E563" i="3"/>
  <c r="F563" i="3"/>
  <c r="G563" i="3"/>
  <c r="H563" i="3"/>
  <c r="J563" i="3"/>
  <c r="M563" i="3" s="1"/>
  <c r="K563" i="3"/>
  <c r="L563" i="3"/>
  <c r="AG563" i="3"/>
  <c r="AH563" i="3"/>
  <c r="AI563" i="3"/>
  <c r="AJ563" i="3"/>
  <c r="AK563" i="3"/>
  <c r="AL563" i="3"/>
  <c r="AM563" i="3"/>
  <c r="AN563" i="3"/>
  <c r="AV563" i="3"/>
  <c r="C564" i="3"/>
  <c r="D564" i="3"/>
  <c r="E564" i="3"/>
  <c r="F564" i="3"/>
  <c r="J564" i="3"/>
  <c r="M564" i="3" s="1"/>
  <c r="K564" i="3"/>
  <c r="L564" i="3"/>
  <c r="AG564" i="3"/>
  <c r="AH564" i="3"/>
  <c r="AI564" i="3"/>
  <c r="AJ564" i="3"/>
  <c r="AK564" i="3"/>
  <c r="AL564" i="3"/>
  <c r="AM564" i="3"/>
  <c r="AN564" i="3"/>
  <c r="AV564" i="3"/>
  <c r="C565" i="3"/>
  <c r="G565" i="3" s="1"/>
  <c r="D565" i="3"/>
  <c r="E565" i="3"/>
  <c r="F565" i="3"/>
  <c r="L565" i="3"/>
  <c r="AG565" i="3"/>
  <c r="AH565" i="3"/>
  <c r="AI565" i="3"/>
  <c r="AJ565" i="3"/>
  <c r="AM565" i="3"/>
  <c r="AV565" i="3"/>
  <c r="C566" i="3"/>
  <c r="K566" i="3" s="1"/>
  <c r="D566" i="3"/>
  <c r="E566" i="3"/>
  <c r="F566" i="3"/>
  <c r="G566" i="3"/>
  <c r="H566" i="3"/>
  <c r="L566" i="3"/>
  <c r="AG566" i="3"/>
  <c r="AH566" i="3"/>
  <c r="AI566" i="3"/>
  <c r="AJ566" i="3"/>
  <c r="AM566" i="3"/>
  <c r="AN566" i="3"/>
  <c r="AV566" i="3"/>
  <c r="C567" i="3"/>
  <c r="G567" i="3" s="1"/>
  <c r="H567" i="3" s="1"/>
  <c r="D567" i="3"/>
  <c r="E567" i="3"/>
  <c r="F567" i="3"/>
  <c r="J567" i="3"/>
  <c r="K567" i="3"/>
  <c r="L567" i="3"/>
  <c r="M567" i="3"/>
  <c r="AG567" i="3"/>
  <c r="AH567" i="3"/>
  <c r="AI567" i="3"/>
  <c r="AJ567" i="3"/>
  <c r="AK567" i="3"/>
  <c r="AL567" i="3"/>
  <c r="AM567" i="3"/>
  <c r="AN567" i="3"/>
  <c r="AV567" i="3"/>
  <c r="C568" i="3"/>
  <c r="M568" i="3" s="1"/>
  <c r="D568" i="3"/>
  <c r="E568" i="3"/>
  <c r="F568" i="3"/>
  <c r="G568" i="3"/>
  <c r="H568" i="3" s="1"/>
  <c r="J568" i="3"/>
  <c r="K568" i="3"/>
  <c r="L568" i="3"/>
  <c r="AG568" i="3"/>
  <c r="AH568" i="3"/>
  <c r="AI568" i="3"/>
  <c r="AJ568" i="3"/>
  <c r="AK568" i="3"/>
  <c r="AL568" i="3"/>
  <c r="AM568" i="3"/>
  <c r="AV568" i="3"/>
  <c r="C569" i="3"/>
  <c r="J569" i="3" s="1"/>
  <c r="D569" i="3"/>
  <c r="E569" i="3"/>
  <c r="F569" i="3"/>
  <c r="G569" i="3"/>
  <c r="K569" i="3"/>
  <c r="L569" i="3"/>
  <c r="AG569" i="3"/>
  <c r="AH569" i="3"/>
  <c r="AI569" i="3"/>
  <c r="AJ569" i="3"/>
  <c r="AL569" i="3"/>
  <c r="AM569" i="3"/>
  <c r="AV569" i="3"/>
  <c r="C570" i="3"/>
  <c r="G570" i="3" s="1"/>
  <c r="D570" i="3"/>
  <c r="E570" i="3"/>
  <c r="F570" i="3"/>
  <c r="L570" i="3"/>
  <c r="AG570" i="3"/>
  <c r="AH570" i="3"/>
  <c r="AI570" i="3"/>
  <c r="AJ570" i="3"/>
  <c r="AM570" i="3"/>
  <c r="AN570" i="3"/>
  <c r="AV570" i="3"/>
  <c r="C571" i="3"/>
  <c r="D571" i="3"/>
  <c r="E571" i="3"/>
  <c r="F571" i="3"/>
  <c r="G571" i="3"/>
  <c r="H571" i="3"/>
  <c r="J571" i="3"/>
  <c r="M571" i="3" s="1"/>
  <c r="K571" i="3"/>
  <c r="L571" i="3"/>
  <c r="AG571" i="3"/>
  <c r="AH571" i="3"/>
  <c r="AI571" i="3"/>
  <c r="AJ571" i="3"/>
  <c r="AK571" i="3"/>
  <c r="AL571" i="3"/>
  <c r="AM571" i="3"/>
  <c r="AN571" i="3"/>
  <c r="AV571" i="3"/>
  <c r="C572" i="3"/>
  <c r="D572" i="3"/>
  <c r="E572" i="3"/>
  <c r="F572" i="3"/>
  <c r="J572" i="3"/>
  <c r="M572" i="3" s="1"/>
  <c r="K572" i="3"/>
  <c r="L572" i="3"/>
  <c r="AG572" i="3"/>
  <c r="AH572" i="3"/>
  <c r="AI572" i="3"/>
  <c r="AJ572" i="3"/>
  <c r="AK572" i="3"/>
  <c r="AL572" i="3"/>
  <c r="AM572" i="3"/>
  <c r="AN572" i="3"/>
  <c r="AV572" i="3"/>
  <c r="C573" i="3"/>
  <c r="G573" i="3" s="1"/>
  <c r="D573" i="3"/>
  <c r="E573" i="3"/>
  <c r="F573" i="3"/>
  <c r="L573" i="3"/>
  <c r="AG573" i="3"/>
  <c r="AH573" i="3"/>
  <c r="AI573" i="3"/>
  <c r="AJ573" i="3"/>
  <c r="AM573" i="3"/>
  <c r="AV573" i="3"/>
  <c r="C574" i="3"/>
  <c r="K574" i="3" s="1"/>
  <c r="D574" i="3"/>
  <c r="E574" i="3"/>
  <c r="F574" i="3"/>
  <c r="G574" i="3"/>
  <c r="H574" i="3"/>
  <c r="L574" i="3"/>
  <c r="AG574" i="3"/>
  <c r="AH574" i="3"/>
  <c r="AI574" i="3"/>
  <c r="AJ574" i="3"/>
  <c r="AM574" i="3"/>
  <c r="AV574" i="3"/>
  <c r="C575" i="3"/>
  <c r="G575" i="3" s="1"/>
  <c r="H575" i="3" s="1"/>
  <c r="D575" i="3"/>
  <c r="E575" i="3"/>
  <c r="F575" i="3"/>
  <c r="J575" i="3"/>
  <c r="L575" i="3"/>
  <c r="AG575" i="3"/>
  <c r="AH575" i="3"/>
  <c r="AI575" i="3"/>
  <c r="AJ575" i="3"/>
  <c r="AK575" i="3"/>
  <c r="AL575" i="3"/>
  <c r="AM575" i="3"/>
  <c r="AN575" i="3"/>
  <c r="AV575" i="3"/>
  <c r="C576" i="3"/>
  <c r="M576" i="3" s="1"/>
  <c r="D576" i="3"/>
  <c r="E576" i="3"/>
  <c r="F576" i="3"/>
  <c r="G576" i="3"/>
  <c r="H576" i="3" s="1"/>
  <c r="J576" i="3"/>
  <c r="K576" i="3"/>
  <c r="L576" i="3"/>
  <c r="AG576" i="3"/>
  <c r="AH576" i="3"/>
  <c r="AI576" i="3"/>
  <c r="AJ576" i="3"/>
  <c r="AK576" i="3"/>
  <c r="AL576" i="3"/>
  <c r="AM576" i="3"/>
  <c r="AV576" i="3"/>
  <c r="C577" i="3"/>
  <c r="J577" i="3" s="1"/>
  <c r="D577" i="3"/>
  <c r="E577" i="3"/>
  <c r="F577" i="3"/>
  <c r="G577" i="3"/>
  <c r="K577" i="3"/>
  <c r="L577" i="3"/>
  <c r="AG577" i="3"/>
  <c r="AH577" i="3"/>
  <c r="AI577" i="3"/>
  <c r="AJ577" i="3"/>
  <c r="AL577" i="3"/>
  <c r="AM577" i="3"/>
  <c r="AV577" i="3"/>
  <c r="C578" i="3"/>
  <c r="G578" i="3" s="1"/>
  <c r="D578" i="3"/>
  <c r="E578" i="3"/>
  <c r="F578" i="3"/>
  <c r="L578" i="3"/>
  <c r="AG578" i="3"/>
  <c r="AH578" i="3"/>
  <c r="AI578" i="3"/>
  <c r="AJ578" i="3"/>
  <c r="AM578" i="3"/>
  <c r="AN578" i="3"/>
  <c r="AV578" i="3"/>
  <c r="C579" i="3"/>
  <c r="D579" i="3"/>
  <c r="E579" i="3"/>
  <c r="F579" i="3"/>
  <c r="G579" i="3"/>
  <c r="H579" i="3"/>
  <c r="J579" i="3"/>
  <c r="M579" i="3" s="1"/>
  <c r="K579" i="3"/>
  <c r="L579" i="3"/>
  <c r="AG579" i="3"/>
  <c r="AH579" i="3"/>
  <c r="AI579" i="3"/>
  <c r="AJ579" i="3"/>
  <c r="AK579" i="3"/>
  <c r="AL579" i="3"/>
  <c r="AM579" i="3"/>
  <c r="AN579" i="3"/>
  <c r="AV579" i="3"/>
  <c r="C580" i="3"/>
  <c r="D580" i="3"/>
  <c r="E580" i="3"/>
  <c r="F580" i="3"/>
  <c r="J580" i="3"/>
  <c r="M580" i="3" s="1"/>
  <c r="K580" i="3"/>
  <c r="L580" i="3"/>
  <c r="AG580" i="3"/>
  <c r="AH580" i="3"/>
  <c r="AI580" i="3"/>
  <c r="AJ580" i="3"/>
  <c r="AK580" i="3"/>
  <c r="AL580" i="3"/>
  <c r="AM580" i="3"/>
  <c r="AN580" i="3"/>
  <c r="AV580" i="3"/>
  <c r="C581" i="3"/>
  <c r="G581" i="3" s="1"/>
  <c r="D581" i="3"/>
  <c r="E581" i="3"/>
  <c r="F581" i="3"/>
  <c r="L581" i="3"/>
  <c r="AG581" i="3"/>
  <c r="AH581" i="3"/>
  <c r="AI581" i="3"/>
  <c r="AJ581" i="3"/>
  <c r="AM581" i="3"/>
  <c r="AV581" i="3"/>
  <c r="C582" i="3"/>
  <c r="K582" i="3" s="1"/>
  <c r="D582" i="3"/>
  <c r="E582" i="3"/>
  <c r="F582" i="3"/>
  <c r="G582" i="3"/>
  <c r="H582" i="3"/>
  <c r="L582" i="3"/>
  <c r="AG582" i="3"/>
  <c r="AH582" i="3"/>
  <c r="AI582" i="3"/>
  <c r="AJ582" i="3"/>
  <c r="AM582" i="3"/>
  <c r="AV582" i="3"/>
  <c r="C583" i="3"/>
  <c r="G583" i="3" s="1"/>
  <c r="H583" i="3" s="1"/>
  <c r="D583" i="3"/>
  <c r="E583" i="3"/>
  <c r="F583" i="3"/>
  <c r="J583" i="3"/>
  <c r="K583" i="3"/>
  <c r="L583" i="3"/>
  <c r="M583" i="3"/>
  <c r="AG583" i="3"/>
  <c r="AH583" i="3"/>
  <c r="AI583" i="3"/>
  <c r="AJ583" i="3"/>
  <c r="AK583" i="3"/>
  <c r="AL583" i="3"/>
  <c r="AM583" i="3"/>
  <c r="AN583" i="3"/>
  <c r="AV583" i="3"/>
  <c r="C584" i="3"/>
  <c r="M584" i="3" s="1"/>
  <c r="D584" i="3"/>
  <c r="E584" i="3"/>
  <c r="F584" i="3"/>
  <c r="G584" i="3"/>
  <c r="H584" i="3" s="1"/>
  <c r="J584" i="3"/>
  <c r="K584" i="3"/>
  <c r="L584" i="3"/>
  <c r="AG584" i="3"/>
  <c r="AH584" i="3"/>
  <c r="AI584" i="3"/>
  <c r="AJ584" i="3"/>
  <c r="AK584" i="3"/>
  <c r="AL584" i="3"/>
  <c r="AM584" i="3"/>
  <c r="AV584" i="3"/>
  <c r="C585" i="3"/>
  <c r="J585" i="3" s="1"/>
  <c r="D585" i="3"/>
  <c r="E585" i="3"/>
  <c r="F585" i="3"/>
  <c r="G585" i="3"/>
  <c r="K585" i="3"/>
  <c r="L585" i="3"/>
  <c r="AG585" i="3"/>
  <c r="AH585" i="3"/>
  <c r="AI585" i="3"/>
  <c r="AJ585" i="3"/>
  <c r="AL585" i="3"/>
  <c r="AM585" i="3"/>
  <c r="AV585" i="3"/>
  <c r="C586" i="3"/>
  <c r="G586" i="3" s="1"/>
  <c r="D586" i="3"/>
  <c r="E586" i="3"/>
  <c r="F586" i="3"/>
  <c r="L586" i="3"/>
  <c r="AG586" i="3"/>
  <c r="AH586" i="3"/>
  <c r="AI586" i="3"/>
  <c r="AJ586" i="3"/>
  <c r="AM586" i="3"/>
  <c r="AN586" i="3"/>
  <c r="AV586" i="3"/>
  <c r="C587" i="3"/>
  <c r="D587" i="3"/>
  <c r="E587" i="3"/>
  <c r="F587" i="3"/>
  <c r="G587" i="3"/>
  <c r="H587" i="3"/>
  <c r="J587" i="3"/>
  <c r="M587" i="3" s="1"/>
  <c r="K587" i="3"/>
  <c r="L587" i="3"/>
  <c r="AG587" i="3"/>
  <c r="AH587" i="3"/>
  <c r="AI587" i="3"/>
  <c r="AJ587" i="3"/>
  <c r="AK587" i="3"/>
  <c r="AL587" i="3"/>
  <c r="AM587" i="3"/>
  <c r="AN587" i="3"/>
  <c r="AV587" i="3"/>
  <c r="C588" i="3"/>
  <c r="D588" i="3"/>
  <c r="E588" i="3"/>
  <c r="F588" i="3"/>
  <c r="J588" i="3"/>
  <c r="M588" i="3" s="1"/>
  <c r="K588" i="3"/>
  <c r="L588" i="3"/>
  <c r="AG588" i="3"/>
  <c r="AH588" i="3"/>
  <c r="AI588" i="3"/>
  <c r="AJ588" i="3"/>
  <c r="AK588" i="3"/>
  <c r="AL588" i="3"/>
  <c r="AM588" i="3"/>
  <c r="AN588" i="3"/>
  <c r="AV588" i="3"/>
  <c r="C589" i="3"/>
  <c r="AK589" i="3" s="1"/>
  <c r="F589" i="3"/>
  <c r="L589" i="3"/>
  <c r="N589" i="3"/>
  <c r="L13" i="2" s="1"/>
  <c r="O589" i="3"/>
  <c r="N13" i="2" s="1"/>
  <c r="R589" i="3"/>
  <c r="T13" i="2" s="1"/>
  <c r="S589" i="3"/>
  <c r="V13" i="2" s="1"/>
  <c r="U589" i="3"/>
  <c r="Z13" i="2" s="1"/>
  <c r="AG589" i="3"/>
  <c r="AH589" i="3"/>
  <c r="AI589" i="3"/>
  <c r="BF589" i="3"/>
  <c r="Y1" i="4"/>
  <c r="Z1" i="4"/>
  <c r="AA1" i="4"/>
  <c r="AB1" i="4"/>
  <c r="AC1" i="4"/>
  <c r="AD1" i="4"/>
  <c r="AE1" i="4"/>
  <c r="C3" i="4"/>
  <c r="G3" i="4" s="1"/>
  <c r="D3" i="4"/>
  <c r="E3" i="4"/>
  <c r="F3" i="4"/>
  <c r="L3" i="4"/>
  <c r="AG3" i="4"/>
  <c r="AO3" i="4"/>
  <c r="AQ3" i="4"/>
  <c r="C4" i="4"/>
  <c r="D4" i="4"/>
  <c r="E4" i="4"/>
  <c r="F4" i="4"/>
  <c r="J4" i="4"/>
  <c r="M4" i="4" s="1"/>
  <c r="K4" i="4"/>
  <c r="L4" i="4"/>
  <c r="AG4" i="4"/>
  <c r="AO4" i="4"/>
  <c r="AQ4" i="4"/>
  <c r="C5" i="4"/>
  <c r="D5" i="4"/>
  <c r="E5" i="4"/>
  <c r="F5" i="4"/>
  <c r="G5" i="4"/>
  <c r="H5" i="4"/>
  <c r="J5" i="4"/>
  <c r="M5" i="4" s="1"/>
  <c r="K5" i="4"/>
  <c r="L5" i="4"/>
  <c r="AG5" i="4"/>
  <c r="AO5" i="4"/>
  <c r="AQ5" i="4"/>
  <c r="C6" i="4"/>
  <c r="G6" i="4" s="1"/>
  <c r="D6" i="4"/>
  <c r="E6" i="4"/>
  <c r="F6" i="4"/>
  <c r="L6" i="4"/>
  <c r="AG6" i="4"/>
  <c r="AO6" i="4"/>
  <c r="AQ6" i="4"/>
  <c r="C7" i="4"/>
  <c r="J7" i="4" s="1"/>
  <c r="D7" i="4"/>
  <c r="E7" i="4"/>
  <c r="F7" i="4"/>
  <c r="G7" i="4"/>
  <c r="L7" i="4"/>
  <c r="AG7" i="4"/>
  <c r="AO7" i="4"/>
  <c r="AQ7" i="4"/>
  <c r="C8" i="4"/>
  <c r="M8" i="4" s="1"/>
  <c r="D8" i="4"/>
  <c r="E8" i="4"/>
  <c r="F8" i="4"/>
  <c r="G8" i="4"/>
  <c r="H8" i="4"/>
  <c r="J8" i="4"/>
  <c r="K8" i="4"/>
  <c r="L8" i="4"/>
  <c r="AG8" i="4"/>
  <c r="AO8" i="4"/>
  <c r="AQ8" i="4"/>
  <c r="C9" i="4"/>
  <c r="G9" i="4" s="1"/>
  <c r="H9" i="4" s="1"/>
  <c r="D9" i="4"/>
  <c r="E9" i="4"/>
  <c r="F9" i="4"/>
  <c r="J9" i="4"/>
  <c r="L9" i="4"/>
  <c r="AG9" i="4"/>
  <c r="AO9" i="4"/>
  <c r="AQ9" i="4"/>
  <c r="C10" i="4"/>
  <c r="K10" i="4" s="1"/>
  <c r="D10" i="4"/>
  <c r="E10" i="4"/>
  <c r="F10" i="4"/>
  <c r="G10" i="4"/>
  <c r="H10" i="4"/>
  <c r="L10" i="4"/>
  <c r="AG10" i="4"/>
  <c r="AO10" i="4"/>
  <c r="AQ10" i="4"/>
  <c r="C11" i="4"/>
  <c r="G11" i="4" s="1"/>
  <c r="D11" i="4"/>
  <c r="E11" i="4"/>
  <c r="F11" i="4"/>
  <c r="L11" i="4"/>
  <c r="AG11" i="4"/>
  <c r="AO11" i="4"/>
  <c r="AQ11" i="4"/>
  <c r="C12" i="4"/>
  <c r="D12" i="4"/>
  <c r="E12" i="4"/>
  <c r="F12" i="4"/>
  <c r="J12" i="4"/>
  <c r="M12" i="4" s="1"/>
  <c r="K12" i="4"/>
  <c r="L12" i="4"/>
  <c r="AG12" i="4"/>
  <c r="AO12" i="4"/>
  <c r="AQ12" i="4"/>
  <c r="C13" i="4"/>
  <c r="D13" i="4"/>
  <c r="E13" i="4"/>
  <c r="F13" i="4"/>
  <c r="G13" i="4"/>
  <c r="H13" i="4"/>
  <c r="J13" i="4"/>
  <c r="M13" i="4" s="1"/>
  <c r="K13" i="4"/>
  <c r="L13" i="4"/>
  <c r="AG13" i="4"/>
  <c r="AO13" i="4"/>
  <c r="AQ13" i="4"/>
  <c r="C14" i="4"/>
  <c r="G14" i="4" s="1"/>
  <c r="D14" i="4"/>
  <c r="E14" i="4"/>
  <c r="F14" i="4"/>
  <c r="L14" i="4"/>
  <c r="AG14" i="4"/>
  <c r="AO14" i="4"/>
  <c r="AQ14" i="4"/>
  <c r="C15" i="4"/>
  <c r="J15" i="4" s="1"/>
  <c r="D15" i="4"/>
  <c r="E15" i="4"/>
  <c r="F15" i="4"/>
  <c r="G15" i="4"/>
  <c r="L15" i="4"/>
  <c r="AG15" i="4"/>
  <c r="AO15" i="4"/>
  <c r="AQ15" i="4"/>
  <c r="C16" i="4"/>
  <c r="M16" i="4" s="1"/>
  <c r="D16" i="4"/>
  <c r="E16" i="4"/>
  <c r="F16" i="4"/>
  <c r="G16" i="4"/>
  <c r="H16" i="4"/>
  <c r="J16" i="4"/>
  <c r="K16" i="4"/>
  <c r="L16" i="4"/>
  <c r="AG16" i="4"/>
  <c r="AO16" i="4"/>
  <c r="AQ16" i="4"/>
  <c r="C17" i="4"/>
  <c r="G17" i="4" s="1"/>
  <c r="H17" i="4" s="1"/>
  <c r="D17" i="4"/>
  <c r="E17" i="4"/>
  <c r="F17" i="4"/>
  <c r="J17" i="4"/>
  <c r="L17" i="4"/>
  <c r="AG17" i="4"/>
  <c r="AO17" i="4"/>
  <c r="AQ17" i="4"/>
  <c r="C18" i="4"/>
  <c r="K18" i="4" s="1"/>
  <c r="D18" i="4"/>
  <c r="E18" i="4"/>
  <c r="F18" i="4"/>
  <c r="G18" i="4"/>
  <c r="H18" i="4"/>
  <c r="L18" i="4"/>
  <c r="AG18" i="4"/>
  <c r="AO18" i="4"/>
  <c r="AQ18" i="4"/>
  <c r="C19" i="4"/>
  <c r="G19" i="4" s="1"/>
  <c r="D19" i="4"/>
  <c r="E19" i="4"/>
  <c r="F19" i="4"/>
  <c r="L19" i="4"/>
  <c r="AG19" i="4"/>
  <c r="AO19" i="4"/>
  <c r="AQ19" i="4"/>
  <c r="C20" i="4"/>
  <c r="D20" i="4"/>
  <c r="E20" i="4"/>
  <c r="F20" i="4"/>
  <c r="J20" i="4"/>
  <c r="M20" i="4" s="1"/>
  <c r="K20" i="4"/>
  <c r="L20" i="4"/>
  <c r="AG20" i="4"/>
  <c r="AO20" i="4"/>
  <c r="AQ20" i="4"/>
  <c r="C21" i="4"/>
  <c r="D21" i="4"/>
  <c r="E21" i="4"/>
  <c r="F21" i="4"/>
  <c r="G21" i="4"/>
  <c r="H21" i="4"/>
  <c r="J21" i="4"/>
  <c r="M21" i="4" s="1"/>
  <c r="K21" i="4"/>
  <c r="L21" i="4"/>
  <c r="AG21" i="4"/>
  <c r="AO21" i="4"/>
  <c r="AQ21" i="4"/>
  <c r="C22" i="4"/>
  <c r="G22" i="4" s="1"/>
  <c r="D22" i="4"/>
  <c r="E22" i="4"/>
  <c r="F22" i="4"/>
  <c r="L22" i="4"/>
  <c r="AG22" i="4"/>
  <c r="AO22" i="4"/>
  <c r="AQ22" i="4"/>
  <c r="C23" i="4"/>
  <c r="J23" i="4" s="1"/>
  <c r="D23" i="4"/>
  <c r="E23" i="4"/>
  <c r="F23" i="4"/>
  <c r="G23" i="4"/>
  <c r="L23" i="4"/>
  <c r="AG23" i="4"/>
  <c r="AO23" i="4"/>
  <c r="AQ23" i="4"/>
  <c r="C24" i="4"/>
  <c r="D24" i="4"/>
  <c r="E24" i="4"/>
  <c r="F24" i="4"/>
  <c r="G24" i="4"/>
  <c r="H24" i="4"/>
  <c r="J24" i="4"/>
  <c r="K24" i="4"/>
  <c r="L24" i="4"/>
  <c r="AG24" i="4"/>
  <c r="AO24" i="4"/>
  <c r="AQ24" i="4"/>
  <c r="C25" i="4"/>
  <c r="G25" i="4" s="1"/>
  <c r="H25" i="4" s="1"/>
  <c r="D25" i="4"/>
  <c r="E25" i="4"/>
  <c r="F25" i="4"/>
  <c r="J25" i="4"/>
  <c r="L25" i="4"/>
  <c r="AG25" i="4"/>
  <c r="AO25" i="4"/>
  <c r="AQ25" i="4"/>
  <c r="C26" i="4"/>
  <c r="K26" i="4" s="1"/>
  <c r="D26" i="4"/>
  <c r="E26" i="4"/>
  <c r="F26" i="4"/>
  <c r="G26" i="4"/>
  <c r="H26" i="4"/>
  <c r="L26" i="4"/>
  <c r="AG26" i="4"/>
  <c r="AO26" i="4"/>
  <c r="AQ26" i="4"/>
  <c r="C27" i="4"/>
  <c r="D27" i="4"/>
  <c r="E27" i="4"/>
  <c r="F27" i="4"/>
  <c r="L27" i="4"/>
  <c r="AG27" i="4"/>
  <c r="AO27" i="4"/>
  <c r="AQ27" i="4"/>
  <c r="C28" i="4"/>
  <c r="D28" i="4"/>
  <c r="E28" i="4"/>
  <c r="F28" i="4"/>
  <c r="J28" i="4"/>
  <c r="M28" i="4" s="1"/>
  <c r="K28" i="4"/>
  <c r="L28" i="4"/>
  <c r="AG28" i="4"/>
  <c r="AO28" i="4"/>
  <c r="AQ28" i="4"/>
  <c r="C29" i="4"/>
  <c r="D29" i="4"/>
  <c r="E29" i="4"/>
  <c r="F29" i="4"/>
  <c r="G29" i="4"/>
  <c r="H29" i="4"/>
  <c r="J29" i="4"/>
  <c r="M29" i="4" s="1"/>
  <c r="K29" i="4"/>
  <c r="L29" i="4"/>
  <c r="AG29" i="4"/>
  <c r="AO29" i="4"/>
  <c r="AQ29" i="4"/>
  <c r="C30" i="4"/>
  <c r="G30" i="4" s="1"/>
  <c r="D30" i="4"/>
  <c r="E30" i="4"/>
  <c r="F30" i="4"/>
  <c r="L30" i="4"/>
  <c r="AG30" i="4"/>
  <c r="AO30" i="4"/>
  <c r="AQ30" i="4"/>
  <c r="C31" i="4"/>
  <c r="J31" i="4" s="1"/>
  <c r="D31" i="4"/>
  <c r="E31" i="4"/>
  <c r="F31" i="4"/>
  <c r="G31" i="4"/>
  <c r="L31" i="4"/>
  <c r="AG31" i="4"/>
  <c r="AO31" i="4"/>
  <c r="AQ31" i="4"/>
  <c r="C32" i="4"/>
  <c r="M32" i="4" s="1"/>
  <c r="D32" i="4"/>
  <c r="E32" i="4"/>
  <c r="F32" i="4"/>
  <c r="G32" i="4"/>
  <c r="H32" i="4"/>
  <c r="J32" i="4"/>
  <c r="K32" i="4"/>
  <c r="L32" i="4"/>
  <c r="AG32" i="4"/>
  <c r="AO32" i="4"/>
  <c r="AQ32" i="4"/>
  <c r="C33" i="4"/>
  <c r="G33" i="4" s="1"/>
  <c r="H33" i="4" s="1"/>
  <c r="D33" i="4"/>
  <c r="E33" i="4"/>
  <c r="F33" i="4"/>
  <c r="J33" i="4"/>
  <c r="L33" i="4"/>
  <c r="AG33" i="4"/>
  <c r="AO33" i="4"/>
  <c r="AQ33" i="4"/>
  <c r="C34" i="4"/>
  <c r="K34" i="4" s="1"/>
  <c r="D34" i="4"/>
  <c r="E34" i="4"/>
  <c r="F34" i="4"/>
  <c r="G34" i="4"/>
  <c r="H34" i="4"/>
  <c r="L34" i="4"/>
  <c r="AG34" i="4"/>
  <c r="AO34" i="4"/>
  <c r="AQ34" i="4"/>
  <c r="C35" i="4"/>
  <c r="D35" i="4"/>
  <c r="E35" i="4"/>
  <c r="F35" i="4"/>
  <c r="K35" i="4"/>
  <c r="L35" i="4"/>
  <c r="AG35" i="4"/>
  <c r="AO35" i="4"/>
  <c r="AQ35" i="4"/>
  <c r="C36" i="4"/>
  <c r="D36" i="4"/>
  <c r="E36" i="4"/>
  <c r="F36" i="4"/>
  <c r="J36" i="4"/>
  <c r="M36" i="4" s="1"/>
  <c r="K36" i="4"/>
  <c r="L36" i="4"/>
  <c r="AG36" i="4"/>
  <c r="AO36" i="4"/>
  <c r="AQ36" i="4"/>
  <c r="C37" i="4"/>
  <c r="D37" i="4"/>
  <c r="E37" i="4"/>
  <c r="F37" i="4"/>
  <c r="G37" i="4"/>
  <c r="H37" i="4"/>
  <c r="J37" i="4"/>
  <c r="M37" i="4" s="1"/>
  <c r="K37" i="4"/>
  <c r="L37" i="4"/>
  <c r="AG37" i="4"/>
  <c r="AO37" i="4"/>
  <c r="AQ37" i="4"/>
  <c r="C38" i="4"/>
  <c r="D38" i="4"/>
  <c r="E38" i="4"/>
  <c r="F38" i="4"/>
  <c r="L38" i="4"/>
  <c r="AG38" i="4"/>
  <c r="AO38" i="4"/>
  <c r="AQ38" i="4"/>
  <c r="C39" i="4"/>
  <c r="J39" i="4" s="1"/>
  <c r="D39" i="4"/>
  <c r="E39" i="4"/>
  <c r="F39" i="4"/>
  <c r="G39" i="4"/>
  <c r="L39" i="4"/>
  <c r="AG39" i="4"/>
  <c r="AO39" i="4"/>
  <c r="AQ39" i="4"/>
  <c r="C40" i="4"/>
  <c r="M40" i="4" s="1"/>
  <c r="D40" i="4"/>
  <c r="E40" i="4"/>
  <c r="F40" i="4"/>
  <c r="G40" i="4"/>
  <c r="H40" i="4"/>
  <c r="J40" i="4"/>
  <c r="K40" i="4"/>
  <c r="L40" i="4"/>
  <c r="AG40" i="4"/>
  <c r="AO40" i="4"/>
  <c r="AQ40" i="4"/>
  <c r="C41" i="4"/>
  <c r="G41" i="4" s="1"/>
  <c r="H41" i="4" s="1"/>
  <c r="D41" i="4"/>
  <c r="E41" i="4"/>
  <c r="F41" i="4"/>
  <c r="J41" i="4"/>
  <c r="L41" i="4"/>
  <c r="AG41" i="4"/>
  <c r="AO41" i="4"/>
  <c r="AQ41" i="4"/>
  <c r="C42" i="4"/>
  <c r="K42" i="4" s="1"/>
  <c r="D42" i="4"/>
  <c r="E42" i="4"/>
  <c r="F42" i="4"/>
  <c r="G42" i="4"/>
  <c r="H42" i="4" s="1"/>
  <c r="L42" i="4"/>
  <c r="AG42" i="4"/>
  <c r="AO42" i="4"/>
  <c r="AQ42" i="4"/>
  <c r="C43" i="4"/>
  <c r="D43" i="4"/>
  <c r="E43" i="4"/>
  <c r="F43" i="4"/>
  <c r="G43" i="4"/>
  <c r="K43" i="4"/>
  <c r="L43" i="4"/>
  <c r="AG43" i="4"/>
  <c r="AO43" i="4"/>
  <c r="AQ43" i="4"/>
  <c r="C44" i="4"/>
  <c r="D44" i="4"/>
  <c r="E44" i="4"/>
  <c r="F44" i="4"/>
  <c r="J44" i="4"/>
  <c r="K44" i="4"/>
  <c r="L44" i="4"/>
  <c r="AG44" i="4"/>
  <c r="AO44" i="4"/>
  <c r="AQ44" i="4"/>
  <c r="C45" i="4"/>
  <c r="D45" i="4"/>
  <c r="E45" i="4"/>
  <c r="F45" i="4"/>
  <c r="G45" i="4"/>
  <c r="H45" i="4"/>
  <c r="J45" i="4"/>
  <c r="K45" i="4"/>
  <c r="L45" i="4"/>
  <c r="M45" i="4"/>
  <c r="AG45" i="4"/>
  <c r="AO45" i="4"/>
  <c r="AQ45" i="4"/>
  <c r="C46" i="4"/>
  <c r="D46" i="4"/>
  <c r="E46" i="4"/>
  <c r="F46" i="4"/>
  <c r="AG46" i="4"/>
  <c r="AO46" i="4"/>
  <c r="AQ46" i="4"/>
  <c r="C47" i="4"/>
  <c r="G47" i="4" s="1"/>
  <c r="D47" i="4"/>
  <c r="E47" i="4"/>
  <c r="F47" i="4"/>
  <c r="K47" i="4"/>
  <c r="L47" i="4"/>
  <c r="AG47" i="4"/>
  <c r="AO47" i="4"/>
  <c r="AQ47" i="4"/>
  <c r="C48" i="4"/>
  <c r="D48" i="4"/>
  <c r="E48" i="4"/>
  <c r="F48" i="4"/>
  <c r="G48" i="4"/>
  <c r="H48" i="4"/>
  <c r="J48" i="4"/>
  <c r="K48" i="4"/>
  <c r="L48" i="4"/>
  <c r="AG48" i="4"/>
  <c r="AO48" i="4"/>
  <c r="AQ48" i="4"/>
  <c r="C49" i="4"/>
  <c r="G49" i="4" s="1"/>
  <c r="H49" i="4" s="1"/>
  <c r="D49" i="4"/>
  <c r="E49" i="4"/>
  <c r="F49" i="4"/>
  <c r="J49" i="4"/>
  <c r="L49" i="4"/>
  <c r="AG49" i="4"/>
  <c r="AO49" i="4"/>
  <c r="AQ49" i="4"/>
  <c r="C50" i="4"/>
  <c r="H50" i="4" s="1"/>
  <c r="D50" i="4"/>
  <c r="E50" i="4"/>
  <c r="F50" i="4"/>
  <c r="G50" i="4"/>
  <c r="L50" i="4"/>
  <c r="AG50" i="4"/>
  <c r="AO50" i="4"/>
  <c r="AQ50" i="4"/>
  <c r="C51" i="4"/>
  <c r="D51" i="4"/>
  <c r="E51" i="4"/>
  <c r="F51" i="4"/>
  <c r="G51" i="4"/>
  <c r="J51" i="4"/>
  <c r="K51" i="4"/>
  <c r="L51" i="4"/>
  <c r="AG51" i="4"/>
  <c r="AO51" i="4"/>
  <c r="AQ51" i="4"/>
  <c r="C52" i="4"/>
  <c r="D52" i="4"/>
  <c r="E52" i="4"/>
  <c r="F52" i="4"/>
  <c r="J52" i="4"/>
  <c r="M52" i="4" s="1"/>
  <c r="K52" i="4"/>
  <c r="L52" i="4"/>
  <c r="AG52" i="4"/>
  <c r="AO52" i="4"/>
  <c r="AQ52" i="4"/>
  <c r="C53" i="4"/>
  <c r="K53" i="4" s="1"/>
  <c r="D53" i="4"/>
  <c r="E53" i="4"/>
  <c r="F53" i="4"/>
  <c r="G53" i="4"/>
  <c r="H53" i="4"/>
  <c r="J53" i="4"/>
  <c r="L53" i="4"/>
  <c r="M53" i="4"/>
  <c r="AG53" i="4"/>
  <c r="AO53" i="4"/>
  <c r="AQ53" i="4"/>
  <c r="C54" i="4"/>
  <c r="J54" i="4" s="1"/>
  <c r="D54" i="4"/>
  <c r="E54" i="4"/>
  <c r="F54" i="4"/>
  <c r="L54" i="4"/>
  <c r="AG54" i="4"/>
  <c r="AO54" i="4"/>
  <c r="AQ54" i="4"/>
  <c r="C55" i="4"/>
  <c r="D55" i="4"/>
  <c r="E55" i="4"/>
  <c r="F55" i="4"/>
  <c r="G55" i="4"/>
  <c r="K55" i="4"/>
  <c r="AG55" i="4"/>
  <c r="AO55" i="4"/>
  <c r="AQ55" i="4"/>
  <c r="C56" i="4"/>
  <c r="D56" i="4"/>
  <c r="E56" i="4"/>
  <c r="F56" i="4"/>
  <c r="G56" i="4"/>
  <c r="H56" i="4" s="1"/>
  <c r="J56" i="4"/>
  <c r="M56" i="4" s="1"/>
  <c r="K56" i="4"/>
  <c r="L56" i="4"/>
  <c r="AG56" i="4"/>
  <c r="AO56" i="4"/>
  <c r="AQ56" i="4"/>
  <c r="C57" i="4"/>
  <c r="G57" i="4" s="1"/>
  <c r="D57" i="4"/>
  <c r="E57" i="4"/>
  <c r="F57" i="4"/>
  <c r="H57" i="4"/>
  <c r="K57" i="4"/>
  <c r="AG57" i="4"/>
  <c r="AO57" i="4"/>
  <c r="AQ57" i="4"/>
  <c r="C58" i="4"/>
  <c r="D58" i="4"/>
  <c r="E58" i="4"/>
  <c r="F58" i="4"/>
  <c r="AG58" i="4"/>
  <c r="AO58" i="4"/>
  <c r="AQ58" i="4"/>
  <c r="C59" i="4"/>
  <c r="G59" i="4" s="1"/>
  <c r="H59" i="4" s="1"/>
  <c r="D59" i="4"/>
  <c r="E59" i="4"/>
  <c r="F59" i="4"/>
  <c r="J59" i="4"/>
  <c r="K59" i="4"/>
  <c r="L59" i="4"/>
  <c r="AG59" i="4"/>
  <c r="AO59" i="4"/>
  <c r="AQ59" i="4"/>
  <c r="C60" i="4"/>
  <c r="D60" i="4"/>
  <c r="E60" i="4"/>
  <c r="F60" i="4"/>
  <c r="J60" i="4"/>
  <c r="K60" i="4"/>
  <c r="L60" i="4"/>
  <c r="M60" i="4"/>
  <c r="AG60" i="4"/>
  <c r="AO60" i="4"/>
  <c r="AQ60" i="4"/>
  <c r="C61" i="4"/>
  <c r="D61" i="4"/>
  <c r="E61" i="4"/>
  <c r="F61" i="4"/>
  <c r="AG61" i="4"/>
  <c r="AO61" i="4"/>
  <c r="AQ61" i="4"/>
  <c r="C62" i="4"/>
  <c r="H62" i="4" s="1"/>
  <c r="D62" i="4"/>
  <c r="E62" i="4"/>
  <c r="F62" i="4"/>
  <c r="G62" i="4"/>
  <c r="L62" i="4"/>
  <c r="AG62" i="4"/>
  <c r="AO62" i="4"/>
  <c r="AQ62" i="4"/>
  <c r="C63" i="4"/>
  <c r="G63" i="4" s="1"/>
  <c r="H63" i="4" s="1"/>
  <c r="D63" i="4"/>
  <c r="E63" i="4"/>
  <c r="F63" i="4"/>
  <c r="J63" i="4"/>
  <c r="K63" i="4"/>
  <c r="M63" i="4" s="1"/>
  <c r="L63" i="4"/>
  <c r="AG63" i="4"/>
  <c r="AO63" i="4"/>
  <c r="AQ63" i="4"/>
  <c r="C64" i="4"/>
  <c r="G64" i="4" s="1"/>
  <c r="D64" i="4"/>
  <c r="E64" i="4"/>
  <c r="F64" i="4"/>
  <c r="L64" i="4"/>
  <c r="AG64" i="4"/>
  <c r="AO64" i="4"/>
  <c r="AQ64" i="4"/>
  <c r="C65" i="4"/>
  <c r="J65" i="4" s="1"/>
  <c r="M65" i="4" s="1"/>
  <c r="D65" i="4"/>
  <c r="E65" i="4"/>
  <c r="F65" i="4"/>
  <c r="G65" i="4"/>
  <c r="H65" i="4"/>
  <c r="K65" i="4"/>
  <c r="L65" i="4"/>
  <c r="AG65" i="4"/>
  <c r="AO65" i="4"/>
  <c r="AQ65" i="4"/>
  <c r="C66" i="4"/>
  <c r="D66" i="4"/>
  <c r="E66" i="4"/>
  <c r="F66" i="4"/>
  <c r="AG66" i="4"/>
  <c r="AO66" i="4"/>
  <c r="AQ66" i="4"/>
  <c r="C67" i="4"/>
  <c r="D67" i="4"/>
  <c r="E67" i="4"/>
  <c r="F67" i="4"/>
  <c r="G67" i="4"/>
  <c r="H67" i="4"/>
  <c r="J67" i="4"/>
  <c r="K67" i="4"/>
  <c r="L67" i="4"/>
  <c r="M67" i="4"/>
  <c r="AG67" i="4"/>
  <c r="AO67" i="4"/>
  <c r="AQ67" i="4"/>
  <c r="C68" i="4"/>
  <c r="K68" i="4" s="1"/>
  <c r="D68" i="4"/>
  <c r="E68" i="4"/>
  <c r="F68" i="4"/>
  <c r="G68" i="4"/>
  <c r="J68" i="4"/>
  <c r="L68" i="4"/>
  <c r="AG68" i="4"/>
  <c r="AO68" i="4"/>
  <c r="AQ68" i="4"/>
  <c r="C69" i="4"/>
  <c r="G69" i="4" s="1"/>
  <c r="H69" i="4" s="1"/>
  <c r="D69" i="4"/>
  <c r="E69" i="4"/>
  <c r="F69" i="4"/>
  <c r="K69" i="4"/>
  <c r="L69" i="4"/>
  <c r="AG69" i="4"/>
  <c r="AO69" i="4"/>
  <c r="AQ69" i="4"/>
  <c r="C70" i="4"/>
  <c r="H70" i="4" s="1"/>
  <c r="D70" i="4"/>
  <c r="E70" i="4"/>
  <c r="F70" i="4"/>
  <c r="G70" i="4"/>
  <c r="L70" i="4"/>
  <c r="AG70" i="4"/>
  <c r="AO70" i="4"/>
  <c r="AQ70" i="4"/>
  <c r="C71" i="4"/>
  <c r="G71" i="4" s="1"/>
  <c r="H71" i="4" s="1"/>
  <c r="D71" i="4"/>
  <c r="E71" i="4"/>
  <c r="F71" i="4"/>
  <c r="J71" i="4"/>
  <c r="K71" i="4"/>
  <c r="M71" i="4" s="1"/>
  <c r="L71" i="4"/>
  <c r="AG71" i="4"/>
  <c r="AO71" i="4"/>
  <c r="AQ71" i="4"/>
  <c r="C72" i="4"/>
  <c r="G72" i="4" s="1"/>
  <c r="D72" i="4"/>
  <c r="E72" i="4"/>
  <c r="F72" i="4"/>
  <c r="L72" i="4"/>
  <c r="AG72" i="4"/>
  <c r="AO72" i="4"/>
  <c r="AQ72" i="4"/>
  <c r="C73" i="4"/>
  <c r="J73" i="4" s="1"/>
  <c r="M73" i="4" s="1"/>
  <c r="D73" i="4"/>
  <c r="E73" i="4"/>
  <c r="F73" i="4"/>
  <c r="G73" i="4"/>
  <c r="H73" i="4"/>
  <c r="K73" i="4"/>
  <c r="L73" i="4"/>
  <c r="AG73" i="4"/>
  <c r="AO73" i="4"/>
  <c r="AQ73" i="4"/>
  <c r="C74" i="4"/>
  <c r="D74" i="4"/>
  <c r="E74" i="4"/>
  <c r="F74" i="4"/>
  <c r="AG74" i="4"/>
  <c r="AO74" i="4"/>
  <c r="AQ74" i="4"/>
  <c r="C75" i="4"/>
  <c r="D75" i="4"/>
  <c r="E75" i="4"/>
  <c r="F75" i="4"/>
  <c r="G75" i="4"/>
  <c r="H75" i="4"/>
  <c r="J75" i="4"/>
  <c r="K75" i="4"/>
  <c r="L75" i="4"/>
  <c r="M75" i="4"/>
  <c r="AG75" i="4"/>
  <c r="AO75" i="4"/>
  <c r="AQ75" i="4"/>
  <c r="C76" i="4"/>
  <c r="K76" i="4" s="1"/>
  <c r="D76" i="4"/>
  <c r="E76" i="4"/>
  <c r="F76" i="4"/>
  <c r="G76" i="4"/>
  <c r="J76" i="4"/>
  <c r="L76" i="4"/>
  <c r="AG76" i="4"/>
  <c r="AO76" i="4"/>
  <c r="AQ76" i="4"/>
  <c r="C77" i="4"/>
  <c r="G77" i="4" s="1"/>
  <c r="H77" i="4" s="1"/>
  <c r="D77" i="4"/>
  <c r="E77" i="4"/>
  <c r="F77" i="4"/>
  <c r="K77" i="4"/>
  <c r="L77" i="4"/>
  <c r="AG77" i="4"/>
  <c r="AO77" i="4"/>
  <c r="AQ77" i="4"/>
  <c r="C78" i="4"/>
  <c r="H78" i="4" s="1"/>
  <c r="D78" i="4"/>
  <c r="E78" i="4"/>
  <c r="F78" i="4"/>
  <c r="G78" i="4"/>
  <c r="L78" i="4"/>
  <c r="AG78" i="4"/>
  <c r="AO78" i="4"/>
  <c r="AQ78" i="4"/>
  <c r="C79" i="4"/>
  <c r="G79" i="4" s="1"/>
  <c r="H79" i="4" s="1"/>
  <c r="D79" i="4"/>
  <c r="E79" i="4"/>
  <c r="F79" i="4"/>
  <c r="J79" i="4"/>
  <c r="K79" i="4"/>
  <c r="M79" i="4" s="1"/>
  <c r="L79" i="4"/>
  <c r="AG79" i="4"/>
  <c r="AO79" i="4"/>
  <c r="AQ79" i="4"/>
  <c r="C80" i="4"/>
  <c r="G80" i="4" s="1"/>
  <c r="D80" i="4"/>
  <c r="E80" i="4"/>
  <c r="F80" i="4"/>
  <c r="L80" i="4"/>
  <c r="AG80" i="4"/>
  <c r="AO80" i="4"/>
  <c r="AQ80" i="4"/>
  <c r="C81" i="4"/>
  <c r="J81" i="4" s="1"/>
  <c r="M81" i="4" s="1"/>
  <c r="D81" i="4"/>
  <c r="E81" i="4"/>
  <c r="F81" i="4"/>
  <c r="G81" i="4"/>
  <c r="H81" i="4"/>
  <c r="K81" i="4"/>
  <c r="L81" i="4"/>
  <c r="AG81" i="4"/>
  <c r="AO81" i="4"/>
  <c r="AQ81" i="4"/>
  <c r="C82" i="4"/>
  <c r="D82" i="4"/>
  <c r="E82" i="4"/>
  <c r="F82" i="4"/>
  <c r="L82" i="4"/>
  <c r="AG82" i="4"/>
  <c r="AO82" i="4"/>
  <c r="AQ82" i="4"/>
  <c r="C83" i="4"/>
  <c r="D83" i="4"/>
  <c r="E83" i="4"/>
  <c r="F83" i="4"/>
  <c r="G83" i="4"/>
  <c r="H83" i="4"/>
  <c r="J83" i="4"/>
  <c r="K83" i="4"/>
  <c r="L83" i="4"/>
  <c r="M83" i="4"/>
  <c r="AG83" i="4"/>
  <c r="AO83" i="4"/>
  <c r="AQ83" i="4"/>
  <c r="C84" i="4"/>
  <c r="K84" i="4" s="1"/>
  <c r="D84" i="4"/>
  <c r="E84" i="4"/>
  <c r="F84" i="4"/>
  <c r="G84" i="4"/>
  <c r="J84" i="4"/>
  <c r="L84" i="4"/>
  <c r="AG84" i="4"/>
  <c r="AO84" i="4"/>
  <c r="AQ84" i="4"/>
  <c r="C85" i="4"/>
  <c r="G85" i="4" s="1"/>
  <c r="H85" i="4" s="1"/>
  <c r="D85" i="4"/>
  <c r="E85" i="4"/>
  <c r="F85" i="4"/>
  <c r="K85" i="4"/>
  <c r="L85" i="4"/>
  <c r="AG85" i="4"/>
  <c r="AO85" i="4"/>
  <c r="AQ85" i="4"/>
  <c r="C86" i="4"/>
  <c r="H86" i="4" s="1"/>
  <c r="D86" i="4"/>
  <c r="E86" i="4"/>
  <c r="F86" i="4"/>
  <c r="G86" i="4"/>
  <c r="L86" i="4"/>
  <c r="AG86" i="4"/>
  <c r="AO86" i="4"/>
  <c r="AQ86" i="4"/>
  <c r="C87" i="4"/>
  <c r="G87" i="4" s="1"/>
  <c r="H87" i="4" s="1"/>
  <c r="D87" i="4"/>
  <c r="E87" i="4"/>
  <c r="F87" i="4"/>
  <c r="J87" i="4"/>
  <c r="K87" i="4"/>
  <c r="M87" i="4" s="1"/>
  <c r="L87" i="4"/>
  <c r="AG87" i="4"/>
  <c r="AO87" i="4"/>
  <c r="AQ87" i="4"/>
  <c r="C88" i="4"/>
  <c r="G88" i="4" s="1"/>
  <c r="D88" i="4"/>
  <c r="E88" i="4"/>
  <c r="F88" i="4"/>
  <c r="L88" i="4"/>
  <c r="AG88" i="4"/>
  <c r="AO88" i="4"/>
  <c r="AQ88" i="4"/>
  <c r="C89" i="4"/>
  <c r="J89" i="4" s="1"/>
  <c r="M89" i="4" s="1"/>
  <c r="D89" i="4"/>
  <c r="E89" i="4"/>
  <c r="F89" i="4"/>
  <c r="G89" i="4"/>
  <c r="H89" i="4"/>
  <c r="K89" i="4"/>
  <c r="L89" i="4"/>
  <c r="AG89" i="4"/>
  <c r="AO89" i="4"/>
  <c r="AQ89" i="4"/>
  <c r="C90" i="4"/>
  <c r="D90" i="4"/>
  <c r="E90" i="4"/>
  <c r="F90" i="4"/>
  <c r="L90" i="4"/>
  <c r="AG90" i="4"/>
  <c r="AO90" i="4"/>
  <c r="AQ90" i="4"/>
  <c r="C91" i="4"/>
  <c r="D91" i="4"/>
  <c r="E91" i="4"/>
  <c r="F91" i="4"/>
  <c r="G91" i="4"/>
  <c r="H91" i="4"/>
  <c r="J91" i="4"/>
  <c r="K91" i="4"/>
  <c r="L91" i="4"/>
  <c r="M91" i="4"/>
  <c r="AG91" i="4"/>
  <c r="AO91" i="4"/>
  <c r="AQ91" i="4"/>
  <c r="C92" i="4"/>
  <c r="K92" i="4" s="1"/>
  <c r="D92" i="4"/>
  <c r="E92" i="4"/>
  <c r="F92" i="4"/>
  <c r="G92" i="4"/>
  <c r="J92" i="4"/>
  <c r="L92" i="4"/>
  <c r="AG92" i="4"/>
  <c r="AO92" i="4"/>
  <c r="AQ92" i="4"/>
  <c r="C93" i="4"/>
  <c r="G93" i="4" s="1"/>
  <c r="H93" i="4" s="1"/>
  <c r="D93" i="4"/>
  <c r="E93" i="4"/>
  <c r="F93" i="4"/>
  <c r="K93" i="4"/>
  <c r="L93" i="4"/>
  <c r="AG93" i="4"/>
  <c r="AO93" i="4"/>
  <c r="AQ93" i="4"/>
  <c r="C94" i="4"/>
  <c r="D94" i="4"/>
  <c r="E94" i="4"/>
  <c r="F94" i="4"/>
  <c r="G94" i="4"/>
  <c r="L94" i="4"/>
  <c r="AG94" i="4"/>
  <c r="AO94" i="4"/>
  <c r="AQ94" i="4"/>
  <c r="C95" i="4"/>
  <c r="G95" i="4" s="1"/>
  <c r="H95" i="4" s="1"/>
  <c r="D95" i="4"/>
  <c r="E95" i="4"/>
  <c r="F95" i="4"/>
  <c r="J95" i="4"/>
  <c r="K95" i="4"/>
  <c r="M95" i="4" s="1"/>
  <c r="L95" i="4"/>
  <c r="AG95" i="4"/>
  <c r="AO95" i="4"/>
  <c r="AQ95" i="4"/>
  <c r="C96" i="4"/>
  <c r="G96" i="4" s="1"/>
  <c r="D96" i="4"/>
  <c r="E96" i="4"/>
  <c r="F96" i="4"/>
  <c r="L96" i="4"/>
  <c r="AG96" i="4"/>
  <c r="AO96" i="4"/>
  <c r="AQ96" i="4"/>
  <c r="C97" i="4"/>
  <c r="J97" i="4" s="1"/>
  <c r="M97" i="4" s="1"/>
  <c r="D97" i="4"/>
  <c r="E97" i="4"/>
  <c r="F97" i="4"/>
  <c r="G97" i="4"/>
  <c r="H97" i="4"/>
  <c r="K97" i="4"/>
  <c r="L97" i="4"/>
  <c r="AG97" i="4"/>
  <c r="AO97" i="4"/>
  <c r="AQ97" i="4"/>
  <c r="C98" i="4"/>
  <c r="D98" i="4"/>
  <c r="E98" i="4"/>
  <c r="F98" i="4"/>
  <c r="L98" i="4"/>
  <c r="AG98" i="4"/>
  <c r="AO98" i="4"/>
  <c r="AQ98" i="4"/>
  <c r="C99" i="4"/>
  <c r="D99" i="4"/>
  <c r="E99" i="4"/>
  <c r="F99" i="4"/>
  <c r="G99" i="4"/>
  <c r="H99" i="4"/>
  <c r="J99" i="4"/>
  <c r="K99" i="4"/>
  <c r="L99" i="4"/>
  <c r="M99" i="4"/>
  <c r="AG99" i="4"/>
  <c r="AO99" i="4"/>
  <c r="AQ99" i="4"/>
  <c r="C100" i="4"/>
  <c r="K100" i="4" s="1"/>
  <c r="D100" i="4"/>
  <c r="E100" i="4"/>
  <c r="F100" i="4"/>
  <c r="G100" i="4"/>
  <c r="H100" i="4" s="1"/>
  <c r="J100" i="4"/>
  <c r="L100" i="4"/>
  <c r="AG100" i="4"/>
  <c r="AO100" i="4"/>
  <c r="AQ100" i="4"/>
  <c r="C101" i="4"/>
  <c r="G101" i="4" s="1"/>
  <c r="D101" i="4"/>
  <c r="E101" i="4"/>
  <c r="F101" i="4"/>
  <c r="K101" i="4"/>
  <c r="L101" i="4"/>
  <c r="AG101" i="4"/>
  <c r="AO101" i="4"/>
  <c r="AQ101" i="4"/>
  <c r="C102" i="4"/>
  <c r="D102" i="4"/>
  <c r="E102" i="4"/>
  <c r="F102" i="4"/>
  <c r="G102" i="4"/>
  <c r="L102" i="4"/>
  <c r="AG102" i="4"/>
  <c r="AO102" i="4"/>
  <c r="AQ102" i="4"/>
  <c r="C103" i="4"/>
  <c r="G103" i="4" s="1"/>
  <c r="H103" i="4" s="1"/>
  <c r="D103" i="4"/>
  <c r="E103" i="4"/>
  <c r="F103" i="4"/>
  <c r="J103" i="4"/>
  <c r="M103" i="4" s="1"/>
  <c r="K103" i="4"/>
  <c r="L103" i="4"/>
  <c r="AG103" i="4"/>
  <c r="AO103" i="4"/>
  <c r="AQ103" i="4"/>
  <c r="C104" i="4"/>
  <c r="G104" i="4" s="1"/>
  <c r="D104" i="4"/>
  <c r="E104" i="4"/>
  <c r="F104" i="4"/>
  <c r="L104" i="4"/>
  <c r="AG104" i="4"/>
  <c r="AO104" i="4"/>
  <c r="AQ104" i="4"/>
  <c r="C105" i="4"/>
  <c r="J105" i="4" s="1"/>
  <c r="M105" i="4" s="1"/>
  <c r="D105" i="4"/>
  <c r="E105" i="4"/>
  <c r="F105" i="4"/>
  <c r="G105" i="4"/>
  <c r="H105" i="4"/>
  <c r="K105" i="4"/>
  <c r="L105" i="4"/>
  <c r="AG105" i="4"/>
  <c r="AO105" i="4"/>
  <c r="AQ105" i="4"/>
  <c r="C106" i="4"/>
  <c r="D106" i="4"/>
  <c r="E106" i="4"/>
  <c r="F106" i="4"/>
  <c r="L106" i="4"/>
  <c r="AG106" i="4"/>
  <c r="AO106" i="4"/>
  <c r="AQ106" i="4"/>
  <c r="C107" i="4"/>
  <c r="D107" i="4"/>
  <c r="E107" i="4"/>
  <c r="F107" i="4"/>
  <c r="G107" i="4"/>
  <c r="H107" i="4"/>
  <c r="J107" i="4"/>
  <c r="K107" i="4"/>
  <c r="L107" i="4"/>
  <c r="M107" i="4"/>
  <c r="AG107" i="4"/>
  <c r="AO107" i="4"/>
  <c r="AQ107" i="4"/>
  <c r="C108" i="4"/>
  <c r="K108" i="4" s="1"/>
  <c r="D108" i="4"/>
  <c r="E108" i="4"/>
  <c r="F108" i="4"/>
  <c r="G108" i="4"/>
  <c r="H108" i="4" s="1"/>
  <c r="J108" i="4"/>
  <c r="L108" i="4"/>
  <c r="AG108" i="4"/>
  <c r="AO108" i="4"/>
  <c r="AQ108" i="4"/>
  <c r="C109" i="4"/>
  <c r="G109" i="4" s="1"/>
  <c r="D109" i="4"/>
  <c r="E109" i="4"/>
  <c r="F109" i="4"/>
  <c r="K109" i="4"/>
  <c r="L109" i="4"/>
  <c r="AG109" i="4"/>
  <c r="AO109" i="4"/>
  <c r="AQ109" i="4"/>
  <c r="C110" i="4"/>
  <c r="D110" i="4"/>
  <c r="E110" i="4"/>
  <c r="F110" i="4"/>
  <c r="G110" i="4"/>
  <c r="L110" i="4"/>
  <c r="AG110" i="4"/>
  <c r="AO110" i="4"/>
  <c r="AQ110" i="4"/>
  <c r="C111" i="4"/>
  <c r="G111" i="4" s="1"/>
  <c r="H111" i="4" s="1"/>
  <c r="D111" i="4"/>
  <c r="E111" i="4"/>
  <c r="F111" i="4"/>
  <c r="J111" i="4"/>
  <c r="M111" i="4" s="1"/>
  <c r="K111" i="4"/>
  <c r="L111" i="4"/>
  <c r="AG111" i="4"/>
  <c r="AO111" i="4"/>
  <c r="AQ111" i="4"/>
  <c r="C112" i="4"/>
  <c r="G112" i="4" s="1"/>
  <c r="D112" i="4"/>
  <c r="E112" i="4"/>
  <c r="F112" i="4"/>
  <c r="L112" i="4"/>
  <c r="AG112" i="4"/>
  <c r="AO112" i="4"/>
  <c r="AQ112" i="4"/>
  <c r="C113" i="4"/>
  <c r="J113" i="4" s="1"/>
  <c r="M113" i="4" s="1"/>
  <c r="D113" i="4"/>
  <c r="E113" i="4"/>
  <c r="F113" i="4"/>
  <c r="G113" i="4"/>
  <c r="H113" i="4"/>
  <c r="K113" i="4"/>
  <c r="L113" i="4"/>
  <c r="AG113" i="4"/>
  <c r="AO113" i="4"/>
  <c r="AQ113" i="4"/>
  <c r="C114" i="4"/>
  <c r="L114" i="4" s="1"/>
  <c r="D114" i="4"/>
  <c r="E114" i="4"/>
  <c r="F114" i="4"/>
  <c r="AG114" i="4"/>
  <c r="AO114" i="4"/>
  <c r="AQ114" i="4"/>
  <c r="C115" i="4"/>
  <c r="D115" i="4"/>
  <c r="E115" i="4"/>
  <c r="F115" i="4"/>
  <c r="G115" i="4"/>
  <c r="H115" i="4"/>
  <c r="J115" i="4"/>
  <c r="K115" i="4"/>
  <c r="L115" i="4"/>
  <c r="M115" i="4"/>
  <c r="AG115" i="4"/>
  <c r="AO115" i="4"/>
  <c r="AQ115" i="4"/>
  <c r="C116" i="4"/>
  <c r="K116" i="4" s="1"/>
  <c r="D116" i="4"/>
  <c r="E116" i="4"/>
  <c r="F116" i="4"/>
  <c r="G116" i="4"/>
  <c r="H116" i="4" s="1"/>
  <c r="J116" i="4"/>
  <c r="L116" i="4"/>
  <c r="AG116" i="4"/>
  <c r="AO116" i="4"/>
  <c r="AQ116" i="4"/>
  <c r="C117" i="4"/>
  <c r="G117" i="4" s="1"/>
  <c r="D117" i="4"/>
  <c r="E117" i="4"/>
  <c r="F117" i="4"/>
  <c r="K117" i="4"/>
  <c r="L117" i="4"/>
  <c r="AG117" i="4"/>
  <c r="AO117" i="4"/>
  <c r="AQ117" i="4"/>
  <c r="C118" i="4"/>
  <c r="D118" i="4"/>
  <c r="E118" i="4"/>
  <c r="F118" i="4"/>
  <c r="G118" i="4"/>
  <c r="L118" i="4"/>
  <c r="AG118" i="4"/>
  <c r="AO118" i="4"/>
  <c r="AQ118" i="4"/>
  <c r="C119" i="4"/>
  <c r="G119" i="4" s="1"/>
  <c r="H119" i="4" s="1"/>
  <c r="D119" i="4"/>
  <c r="E119" i="4"/>
  <c r="F119" i="4"/>
  <c r="J119" i="4"/>
  <c r="K119" i="4"/>
  <c r="L119" i="4"/>
  <c r="AG119" i="4"/>
  <c r="AO119" i="4"/>
  <c r="AQ119" i="4"/>
  <c r="C120" i="4"/>
  <c r="G120" i="4" s="1"/>
  <c r="D120" i="4"/>
  <c r="E120" i="4"/>
  <c r="F120" i="4"/>
  <c r="L120" i="4"/>
  <c r="AG120" i="4"/>
  <c r="AO120" i="4"/>
  <c r="AQ120" i="4"/>
  <c r="C121" i="4"/>
  <c r="J121" i="4" s="1"/>
  <c r="M121" i="4" s="1"/>
  <c r="D121" i="4"/>
  <c r="E121" i="4"/>
  <c r="F121" i="4"/>
  <c r="G121" i="4"/>
  <c r="H121" i="4"/>
  <c r="K121" i="4"/>
  <c r="L121" i="4"/>
  <c r="AG121" i="4"/>
  <c r="AO121" i="4"/>
  <c r="AQ121" i="4"/>
  <c r="C122" i="4"/>
  <c r="D122" i="4"/>
  <c r="E122" i="4"/>
  <c r="F122" i="4"/>
  <c r="AG122" i="4"/>
  <c r="AO122" i="4"/>
  <c r="AQ122" i="4"/>
  <c r="C123" i="4"/>
  <c r="D123" i="4"/>
  <c r="E123" i="4"/>
  <c r="F123" i="4"/>
  <c r="G123" i="4"/>
  <c r="H123" i="4"/>
  <c r="J123" i="4"/>
  <c r="K123" i="4"/>
  <c r="L123" i="4"/>
  <c r="M123" i="4"/>
  <c r="AG123" i="4"/>
  <c r="AO123" i="4"/>
  <c r="AQ123" i="4"/>
  <c r="C124" i="4"/>
  <c r="K124" i="4" s="1"/>
  <c r="D124" i="4"/>
  <c r="E124" i="4"/>
  <c r="F124" i="4"/>
  <c r="G124" i="4"/>
  <c r="H124" i="4" s="1"/>
  <c r="J124" i="4"/>
  <c r="L124" i="4"/>
  <c r="AG124" i="4"/>
  <c r="AO124" i="4"/>
  <c r="AQ124" i="4"/>
  <c r="C125" i="4"/>
  <c r="G125" i="4" s="1"/>
  <c r="D125" i="4"/>
  <c r="E125" i="4"/>
  <c r="F125" i="4"/>
  <c r="K125" i="4"/>
  <c r="L125" i="4"/>
  <c r="AG125" i="4"/>
  <c r="AO125" i="4"/>
  <c r="AQ125" i="4"/>
  <c r="C126" i="4"/>
  <c r="D126" i="4"/>
  <c r="E126" i="4"/>
  <c r="F126" i="4"/>
  <c r="G126" i="4"/>
  <c r="J126" i="4"/>
  <c r="L126" i="4"/>
  <c r="AG126" i="4"/>
  <c r="AO126" i="4"/>
  <c r="AQ126" i="4"/>
  <c r="C127" i="4"/>
  <c r="G127" i="4" s="1"/>
  <c r="H127" i="4" s="1"/>
  <c r="D127" i="4"/>
  <c r="E127" i="4"/>
  <c r="F127" i="4"/>
  <c r="J127" i="4"/>
  <c r="K127" i="4"/>
  <c r="L127" i="4"/>
  <c r="AG127" i="4"/>
  <c r="AO127" i="4"/>
  <c r="AQ127" i="4"/>
  <c r="C128" i="4"/>
  <c r="G128" i="4" s="1"/>
  <c r="D128" i="4"/>
  <c r="E128" i="4"/>
  <c r="F128" i="4"/>
  <c r="L128" i="4"/>
  <c r="AG128" i="4"/>
  <c r="AO128" i="4"/>
  <c r="AQ128" i="4"/>
  <c r="C129" i="4"/>
  <c r="J129" i="4" s="1"/>
  <c r="M129" i="4" s="1"/>
  <c r="D129" i="4"/>
  <c r="E129" i="4"/>
  <c r="F129" i="4"/>
  <c r="G129" i="4"/>
  <c r="H129" i="4"/>
  <c r="K129" i="4"/>
  <c r="L129" i="4"/>
  <c r="AG129" i="4"/>
  <c r="AO129" i="4"/>
  <c r="AQ129" i="4"/>
  <c r="C130" i="4"/>
  <c r="D130" i="4"/>
  <c r="E130" i="4"/>
  <c r="F130" i="4"/>
  <c r="AG130" i="4"/>
  <c r="AO130" i="4"/>
  <c r="AQ130" i="4"/>
  <c r="C131" i="4"/>
  <c r="D131" i="4"/>
  <c r="E131" i="4"/>
  <c r="F131" i="4"/>
  <c r="G131" i="4"/>
  <c r="H131" i="4"/>
  <c r="J131" i="4"/>
  <c r="K131" i="4"/>
  <c r="L131" i="4"/>
  <c r="M131" i="4"/>
  <c r="AG131" i="4"/>
  <c r="AO131" i="4"/>
  <c r="AQ131" i="4"/>
  <c r="C132" i="4"/>
  <c r="K132" i="4" s="1"/>
  <c r="D132" i="4"/>
  <c r="E132" i="4"/>
  <c r="F132" i="4"/>
  <c r="G132" i="4"/>
  <c r="H132" i="4" s="1"/>
  <c r="J132" i="4"/>
  <c r="L132" i="4"/>
  <c r="AG132" i="4"/>
  <c r="AO132" i="4"/>
  <c r="AQ132" i="4"/>
  <c r="C133" i="4"/>
  <c r="G133" i="4" s="1"/>
  <c r="D133" i="4"/>
  <c r="E133" i="4"/>
  <c r="F133" i="4"/>
  <c r="K133" i="4"/>
  <c r="L133" i="4"/>
  <c r="AG133" i="4"/>
  <c r="AO133" i="4"/>
  <c r="AQ133" i="4"/>
  <c r="C134" i="4"/>
  <c r="D134" i="4"/>
  <c r="E134" i="4"/>
  <c r="F134" i="4"/>
  <c r="G134" i="4"/>
  <c r="J134" i="4"/>
  <c r="L134" i="4"/>
  <c r="AG134" i="4"/>
  <c r="AO134" i="4"/>
  <c r="AQ134" i="4"/>
  <c r="C135" i="4"/>
  <c r="G135" i="4" s="1"/>
  <c r="H135" i="4" s="1"/>
  <c r="D135" i="4"/>
  <c r="E135" i="4"/>
  <c r="F135" i="4"/>
  <c r="J135" i="4"/>
  <c r="K135" i="4"/>
  <c r="L135" i="4"/>
  <c r="AG135" i="4"/>
  <c r="AO135" i="4"/>
  <c r="AQ135" i="4"/>
  <c r="C136" i="4"/>
  <c r="G136" i="4" s="1"/>
  <c r="D136" i="4"/>
  <c r="E136" i="4"/>
  <c r="F136" i="4"/>
  <c r="L136" i="4"/>
  <c r="AG136" i="4"/>
  <c r="AO136" i="4"/>
  <c r="AQ136" i="4"/>
  <c r="C137" i="4"/>
  <c r="J137" i="4" s="1"/>
  <c r="M137" i="4" s="1"/>
  <c r="D137" i="4"/>
  <c r="E137" i="4"/>
  <c r="F137" i="4"/>
  <c r="G137" i="4"/>
  <c r="H137" i="4"/>
  <c r="K137" i="4"/>
  <c r="L137" i="4"/>
  <c r="AG137" i="4"/>
  <c r="AO137" i="4"/>
  <c r="AQ137" i="4"/>
  <c r="C138" i="4"/>
  <c r="D138" i="4"/>
  <c r="E138" i="4"/>
  <c r="F138" i="4"/>
  <c r="AG138" i="4"/>
  <c r="AO138" i="4"/>
  <c r="AQ138" i="4"/>
  <c r="C139" i="4"/>
  <c r="D139" i="4"/>
  <c r="E139" i="4"/>
  <c r="F139" i="4"/>
  <c r="G139" i="4"/>
  <c r="H139" i="4"/>
  <c r="J139" i="4"/>
  <c r="K139" i="4"/>
  <c r="L139" i="4"/>
  <c r="M139" i="4"/>
  <c r="AG139" i="4"/>
  <c r="AO139" i="4"/>
  <c r="AQ139" i="4"/>
  <c r="C140" i="4"/>
  <c r="K140" i="4" s="1"/>
  <c r="D140" i="4"/>
  <c r="E140" i="4"/>
  <c r="F140" i="4"/>
  <c r="G140" i="4"/>
  <c r="H140" i="4" s="1"/>
  <c r="J140" i="4"/>
  <c r="L140" i="4"/>
  <c r="AG140" i="4"/>
  <c r="AO140" i="4"/>
  <c r="AQ140" i="4"/>
  <c r="C141" i="4"/>
  <c r="G141" i="4" s="1"/>
  <c r="D141" i="4"/>
  <c r="E141" i="4"/>
  <c r="F141" i="4"/>
  <c r="K141" i="4"/>
  <c r="L141" i="4"/>
  <c r="AG141" i="4"/>
  <c r="AO141" i="4"/>
  <c r="AQ141" i="4"/>
  <c r="C142" i="4"/>
  <c r="D142" i="4"/>
  <c r="E142" i="4"/>
  <c r="F142" i="4"/>
  <c r="G142" i="4"/>
  <c r="J142" i="4"/>
  <c r="L142" i="4"/>
  <c r="AG142" i="4"/>
  <c r="AO142" i="4"/>
  <c r="AQ142" i="4"/>
  <c r="C143" i="4"/>
  <c r="G143" i="4" s="1"/>
  <c r="H143" i="4" s="1"/>
  <c r="D143" i="4"/>
  <c r="E143" i="4"/>
  <c r="F143" i="4"/>
  <c r="J143" i="4"/>
  <c r="K143" i="4"/>
  <c r="L143" i="4"/>
  <c r="AG143" i="4"/>
  <c r="AO143" i="4"/>
  <c r="AQ143" i="4"/>
  <c r="C144" i="4"/>
  <c r="G144" i="4" s="1"/>
  <c r="D144" i="4"/>
  <c r="E144" i="4"/>
  <c r="F144" i="4"/>
  <c r="L144" i="4"/>
  <c r="AG144" i="4"/>
  <c r="AO144" i="4"/>
  <c r="AQ144" i="4"/>
  <c r="C145" i="4"/>
  <c r="J145" i="4" s="1"/>
  <c r="M145" i="4" s="1"/>
  <c r="D145" i="4"/>
  <c r="E145" i="4"/>
  <c r="F145" i="4"/>
  <c r="G145" i="4"/>
  <c r="H145" i="4"/>
  <c r="K145" i="4"/>
  <c r="L145" i="4"/>
  <c r="AG145" i="4"/>
  <c r="AO145" i="4"/>
  <c r="AQ145" i="4"/>
  <c r="C146" i="4"/>
  <c r="D146" i="4"/>
  <c r="E146" i="4"/>
  <c r="F146" i="4"/>
  <c r="AG146" i="4"/>
  <c r="AO146" i="4"/>
  <c r="AQ146" i="4"/>
  <c r="C147" i="4"/>
  <c r="D147" i="4"/>
  <c r="E147" i="4"/>
  <c r="F147" i="4"/>
  <c r="G147" i="4"/>
  <c r="H147" i="4"/>
  <c r="J147" i="4"/>
  <c r="K147" i="4"/>
  <c r="L147" i="4"/>
  <c r="M147" i="4"/>
  <c r="AG147" i="4"/>
  <c r="AO147" i="4"/>
  <c r="AQ147" i="4"/>
  <c r="C148" i="4"/>
  <c r="K148" i="4" s="1"/>
  <c r="D148" i="4"/>
  <c r="E148" i="4"/>
  <c r="F148" i="4"/>
  <c r="G148" i="4"/>
  <c r="H148" i="4" s="1"/>
  <c r="J148" i="4"/>
  <c r="L148" i="4"/>
  <c r="AG148" i="4"/>
  <c r="AO148" i="4"/>
  <c r="AQ148" i="4"/>
  <c r="C149" i="4"/>
  <c r="G149" i="4" s="1"/>
  <c r="D149" i="4"/>
  <c r="E149" i="4"/>
  <c r="F149" i="4"/>
  <c r="K149" i="4"/>
  <c r="L149" i="4"/>
  <c r="AG149" i="4"/>
  <c r="AO149" i="4"/>
  <c r="AQ149" i="4"/>
  <c r="C150" i="4"/>
  <c r="D150" i="4"/>
  <c r="E150" i="4"/>
  <c r="F150" i="4"/>
  <c r="G150" i="4"/>
  <c r="J150" i="4"/>
  <c r="L150" i="4"/>
  <c r="AG150" i="4"/>
  <c r="AO150" i="4"/>
  <c r="AQ150" i="4"/>
  <c r="C151" i="4"/>
  <c r="G151" i="4" s="1"/>
  <c r="H151" i="4" s="1"/>
  <c r="D151" i="4"/>
  <c r="E151" i="4"/>
  <c r="F151" i="4"/>
  <c r="J151" i="4"/>
  <c r="K151" i="4"/>
  <c r="L151" i="4"/>
  <c r="AG151" i="4"/>
  <c r="AO151" i="4"/>
  <c r="AQ151" i="4"/>
  <c r="C152" i="4"/>
  <c r="G152" i="4" s="1"/>
  <c r="D152" i="4"/>
  <c r="E152" i="4"/>
  <c r="F152" i="4"/>
  <c r="L152" i="4"/>
  <c r="AG152" i="4"/>
  <c r="AO152" i="4"/>
  <c r="AQ152" i="4"/>
  <c r="C153" i="4"/>
  <c r="J153" i="4" s="1"/>
  <c r="M153" i="4" s="1"/>
  <c r="D153" i="4"/>
  <c r="E153" i="4"/>
  <c r="F153" i="4"/>
  <c r="G153" i="4"/>
  <c r="H153" i="4"/>
  <c r="K153" i="4"/>
  <c r="L153" i="4"/>
  <c r="AG153" i="4"/>
  <c r="AO153" i="4"/>
  <c r="AQ153" i="4"/>
  <c r="C154" i="4"/>
  <c r="D154" i="4"/>
  <c r="E154" i="4"/>
  <c r="F154" i="4"/>
  <c r="AG154" i="4"/>
  <c r="AO154" i="4"/>
  <c r="AQ154" i="4"/>
  <c r="C155" i="4"/>
  <c r="D155" i="4"/>
  <c r="E155" i="4"/>
  <c r="F155" i="4"/>
  <c r="G155" i="4"/>
  <c r="H155" i="4"/>
  <c r="J155" i="4"/>
  <c r="K155" i="4"/>
  <c r="L155" i="4"/>
  <c r="M155" i="4"/>
  <c r="AG155" i="4"/>
  <c r="AO155" i="4"/>
  <c r="AQ155" i="4"/>
  <c r="C156" i="4"/>
  <c r="K156" i="4" s="1"/>
  <c r="D156" i="4"/>
  <c r="E156" i="4"/>
  <c r="F156" i="4"/>
  <c r="G156" i="4"/>
  <c r="H156" i="4" s="1"/>
  <c r="J156" i="4"/>
  <c r="L156" i="4"/>
  <c r="AG156" i="4"/>
  <c r="AO156" i="4"/>
  <c r="AQ156" i="4"/>
  <c r="C157" i="4"/>
  <c r="G157" i="4" s="1"/>
  <c r="D157" i="4"/>
  <c r="E157" i="4"/>
  <c r="F157" i="4"/>
  <c r="K157" i="4"/>
  <c r="L157" i="4"/>
  <c r="AG157" i="4"/>
  <c r="AO157" i="4"/>
  <c r="AQ157" i="4"/>
  <c r="C158" i="4"/>
  <c r="D158" i="4"/>
  <c r="E158" i="4"/>
  <c r="F158" i="4"/>
  <c r="G158" i="4"/>
  <c r="J158" i="4"/>
  <c r="L158" i="4"/>
  <c r="AG158" i="4"/>
  <c r="AO158" i="4"/>
  <c r="AQ158" i="4"/>
  <c r="C159" i="4"/>
  <c r="G159" i="4" s="1"/>
  <c r="H159" i="4" s="1"/>
  <c r="D159" i="4"/>
  <c r="E159" i="4"/>
  <c r="F159" i="4"/>
  <c r="J159" i="4"/>
  <c r="K159" i="4"/>
  <c r="L159" i="4"/>
  <c r="AG159" i="4"/>
  <c r="AO159" i="4"/>
  <c r="AQ159" i="4"/>
  <c r="C160" i="4"/>
  <c r="G160" i="4" s="1"/>
  <c r="D160" i="4"/>
  <c r="E160" i="4"/>
  <c r="F160" i="4"/>
  <c r="L160" i="4"/>
  <c r="AG160" i="4"/>
  <c r="AO160" i="4"/>
  <c r="AQ160" i="4"/>
  <c r="C161" i="4"/>
  <c r="D161" i="4"/>
  <c r="E161" i="4"/>
  <c r="F161" i="4"/>
  <c r="G161" i="4"/>
  <c r="H161" i="4"/>
  <c r="J161" i="4"/>
  <c r="K161" i="4"/>
  <c r="M161" i="4" s="1"/>
  <c r="L161" i="4"/>
  <c r="AG161" i="4"/>
  <c r="AO161" i="4"/>
  <c r="AQ161" i="4"/>
  <c r="C162" i="4"/>
  <c r="D162" i="4"/>
  <c r="E162" i="4"/>
  <c r="F162" i="4"/>
  <c r="L162" i="4"/>
  <c r="AG162" i="4"/>
  <c r="AO162" i="4"/>
  <c r="AQ162" i="4"/>
  <c r="C163" i="4"/>
  <c r="D163" i="4"/>
  <c r="E163" i="4"/>
  <c r="F163" i="4"/>
  <c r="G163" i="4"/>
  <c r="H163" i="4"/>
  <c r="J163" i="4"/>
  <c r="K163" i="4"/>
  <c r="L163" i="4"/>
  <c r="M163" i="4"/>
  <c r="AG163" i="4"/>
  <c r="AO163" i="4"/>
  <c r="AQ163" i="4"/>
  <c r="C164" i="4"/>
  <c r="K164" i="4" s="1"/>
  <c r="D164" i="4"/>
  <c r="E164" i="4"/>
  <c r="F164" i="4"/>
  <c r="G164" i="4"/>
  <c r="H164" i="4" s="1"/>
  <c r="J164" i="4"/>
  <c r="L164" i="4"/>
  <c r="AG164" i="4"/>
  <c r="AO164" i="4"/>
  <c r="AQ164" i="4"/>
  <c r="C165" i="4"/>
  <c r="G165" i="4" s="1"/>
  <c r="D165" i="4"/>
  <c r="E165" i="4"/>
  <c r="F165" i="4"/>
  <c r="K165" i="4"/>
  <c r="L165" i="4"/>
  <c r="AG165" i="4"/>
  <c r="AO165" i="4"/>
  <c r="AQ165" i="4"/>
  <c r="C166" i="4"/>
  <c r="H166" i="4" s="1"/>
  <c r="D166" i="4"/>
  <c r="E166" i="4"/>
  <c r="F166" i="4"/>
  <c r="G166" i="4"/>
  <c r="J166" i="4"/>
  <c r="L166" i="4"/>
  <c r="AG166" i="4"/>
  <c r="AO166" i="4"/>
  <c r="AQ166" i="4"/>
  <c r="C167" i="4"/>
  <c r="G167" i="4" s="1"/>
  <c r="H167" i="4" s="1"/>
  <c r="D167" i="4"/>
  <c r="E167" i="4"/>
  <c r="F167" i="4"/>
  <c r="J167" i="4"/>
  <c r="M167" i="4" s="1"/>
  <c r="K167" i="4"/>
  <c r="L167" i="4"/>
  <c r="AG167" i="4"/>
  <c r="AO167" i="4"/>
  <c r="AQ167" i="4"/>
  <c r="C168" i="4"/>
  <c r="G168" i="4" s="1"/>
  <c r="D168" i="4"/>
  <c r="E168" i="4"/>
  <c r="F168" i="4"/>
  <c r="L168" i="4"/>
  <c r="AG168" i="4"/>
  <c r="AO168" i="4"/>
  <c r="AQ168" i="4"/>
  <c r="C169" i="4"/>
  <c r="D169" i="4"/>
  <c r="E169" i="4"/>
  <c r="F169" i="4"/>
  <c r="G169" i="4"/>
  <c r="H169" i="4"/>
  <c r="J169" i="4"/>
  <c r="K169" i="4"/>
  <c r="M169" i="4" s="1"/>
  <c r="L169" i="4"/>
  <c r="AG169" i="4"/>
  <c r="AO169" i="4"/>
  <c r="AQ169" i="4"/>
  <c r="C170" i="4"/>
  <c r="D170" i="4"/>
  <c r="E170" i="4"/>
  <c r="F170" i="4"/>
  <c r="L170" i="4"/>
  <c r="AG170" i="4"/>
  <c r="AO170" i="4"/>
  <c r="AQ170" i="4"/>
  <c r="C171" i="4"/>
  <c r="D171" i="4"/>
  <c r="E171" i="4"/>
  <c r="F171" i="4"/>
  <c r="G171" i="4"/>
  <c r="H171" i="4"/>
  <c r="J171" i="4"/>
  <c r="K171" i="4"/>
  <c r="L171" i="4"/>
  <c r="M171" i="4"/>
  <c r="AG171" i="4"/>
  <c r="AO171" i="4"/>
  <c r="AQ171" i="4"/>
  <c r="C172" i="4"/>
  <c r="K172" i="4" s="1"/>
  <c r="D172" i="4"/>
  <c r="E172" i="4"/>
  <c r="F172" i="4"/>
  <c r="G172" i="4"/>
  <c r="H172" i="4" s="1"/>
  <c r="J172" i="4"/>
  <c r="L172" i="4"/>
  <c r="AG172" i="4"/>
  <c r="AO172" i="4"/>
  <c r="AQ172" i="4"/>
  <c r="C173" i="4"/>
  <c r="G173" i="4" s="1"/>
  <c r="D173" i="4"/>
  <c r="E173" i="4"/>
  <c r="F173" i="4"/>
  <c r="K173" i="4"/>
  <c r="L173" i="4"/>
  <c r="AG173" i="4"/>
  <c r="AO173" i="4"/>
  <c r="AQ173" i="4"/>
  <c r="C174" i="4"/>
  <c r="D174" i="4"/>
  <c r="E174" i="4"/>
  <c r="F174" i="4"/>
  <c r="G174" i="4"/>
  <c r="J174" i="4"/>
  <c r="L174" i="4"/>
  <c r="AG174" i="4"/>
  <c r="AO174" i="4"/>
  <c r="AQ174" i="4"/>
  <c r="C175" i="4"/>
  <c r="G175" i="4" s="1"/>
  <c r="H175" i="4" s="1"/>
  <c r="D175" i="4"/>
  <c r="E175" i="4"/>
  <c r="F175" i="4"/>
  <c r="J175" i="4"/>
  <c r="M175" i="4" s="1"/>
  <c r="K175" i="4"/>
  <c r="L175" i="4"/>
  <c r="AG175" i="4"/>
  <c r="AO175" i="4"/>
  <c r="AQ175" i="4"/>
  <c r="C176" i="4"/>
  <c r="G176" i="4" s="1"/>
  <c r="D176" i="4"/>
  <c r="E176" i="4"/>
  <c r="F176" i="4"/>
  <c r="L176" i="4"/>
  <c r="AG176" i="4"/>
  <c r="AO176" i="4"/>
  <c r="AQ176" i="4"/>
  <c r="C177" i="4"/>
  <c r="D177" i="4"/>
  <c r="E177" i="4"/>
  <c r="F177" i="4"/>
  <c r="G177" i="4"/>
  <c r="H177" i="4"/>
  <c r="J177" i="4"/>
  <c r="K177" i="4"/>
  <c r="M177" i="4" s="1"/>
  <c r="L177" i="4"/>
  <c r="AG177" i="4"/>
  <c r="AO177" i="4"/>
  <c r="AQ177" i="4"/>
  <c r="C178" i="4"/>
  <c r="D178" i="4"/>
  <c r="E178" i="4"/>
  <c r="F178" i="4"/>
  <c r="L178" i="4"/>
  <c r="AG178" i="4"/>
  <c r="AO178" i="4"/>
  <c r="AQ178" i="4"/>
  <c r="C179" i="4"/>
  <c r="D179" i="4"/>
  <c r="E179" i="4"/>
  <c r="F179" i="4"/>
  <c r="G179" i="4"/>
  <c r="H179" i="4"/>
  <c r="J179" i="4"/>
  <c r="K179" i="4"/>
  <c r="L179" i="4"/>
  <c r="M179" i="4"/>
  <c r="AG179" i="4"/>
  <c r="AO179" i="4"/>
  <c r="AQ179" i="4"/>
  <c r="C180" i="4"/>
  <c r="K180" i="4" s="1"/>
  <c r="D180" i="4"/>
  <c r="E180" i="4"/>
  <c r="F180" i="4"/>
  <c r="G180" i="4"/>
  <c r="H180" i="4" s="1"/>
  <c r="J180" i="4"/>
  <c r="L180" i="4"/>
  <c r="AG180" i="4"/>
  <c r="AO180" i="4"/>
  <c r="AQ180" i="4"/>
  <c r="C181" i="4"/>
  <c r="G181" i="4" s="1"/>
  <c r="D181" i="4"/>
  <c r="E181" i="4"/>
  <c r="F181" i="4"/>
  <c r="K181" i="4"/>
  <c r="L181" i="4"/>
  <c r="AG181" i="4"/>
  <c r="AO181" i="4"/>
  <c r="AQ181" i="4"/>
  <c r="C182" i="4"/>
  <c r="D182" i="4"/>
  <c r="E182" i="4"/>
  <c r="F182" i="4"/>
  <c r="G182" i="4"/>
  <c r="J182" i="4"/>
  <c r="L182" i="4"/>
  <c r="AG182" i="4"/>
  <c r="AO182" i="4"/>
  <c r="AQ182" i="4"/>
  <c r="C183" i="4"/>
  <c r="G183" i="4" s="1"/>
  <c r="H183" i="4" s="1"/>
  <c r="D183" i="4"/>
  <c r="E183" i="4"/>
  <c r="F183" i="4"/>
  <c r="J183" i="4"/>
  <c r="K183" i="4"/>
  <c r="L183" i="4"/>
  <c r="AG183" i="4"/>
  <c r="AO183" i="4"/>
  <c r="AQ183" i="4"/>
  <c r="C184" i="4"/>
  <c r="G184" i="4" s="1"/>
  <c r="D184" i="4"/>
  <c r="E184" i="4"/>
  <c r="F184" i="4"/>
  <c r="L184" i="4"/>
  <c r="AG184" i="4"/>
  <c r="AO184" i="4"/>
  <c r="AQ184" i="4"/>
  <c r="C185" i="4"/>
  <c r="D185" i="4"/>
  <c r="E185" i="4"/>
  <c r="F185" i="4"/>
  <c r="G185" i="4"/>
  <c r="H185" i="4"/>
  <c r="J185" i="4"/>
  <c r="K185" i="4"/>
  <c r="M185" i="4" s="1"/>
  <c r="L185" i="4"/>
  <c r="AG185" i="4"/>
  <c r="AO185" i="4"/>
  <c r="AQ185" i="4"/>
  <c r="C186" i="4"/>
  <c r="D186" i="4"/>
  <c r="E186" i="4"/>
  <c r="F186" i="4"/>
  <c r="L186" i="4"/>
  <c r="AG186" i="4"/>
  <c r="AO186" i="4"/>
  <c r="AQ186" i="4"/>
  <c r="C187" i="4"/>
  <c r="D187" i="4"/>
  <c r="E187" i="4"/>
  <c r="F187" i="4"/>
  <c r="G187" i="4"/>
  <c r="H187" i="4"/>
  <c r="J187" i="4"/>
  <c r="K187" i="4"/>
  <c r="L187" i="4"/>
  <c r="M187" i="4"/>
  <c r="AG187" i="4"/>
  <c r="AO187" i="4"/>
  <c r="AQ187" i="4"/>
  <c r="C188" i="4"/>
  <c r="K188" i="4" s="1"/>
  <c r="D188" i="4"/>
  <c r="E188" i="4"/>
  <c r="F188" i="4"/>
  <c r="G188" i="4"/>
  <c r="H188" i="4" s="1"/>
  <c r="J188" i="4"/>
  <c r="L188" i="4"/>
  <c r="AG188" i="4"/>
  <c r="AO188" i="4"/>
  <c r="AQ188" i="4"/>
  <c r="C189" i="4"/>
  <c r="G189" i="4" s="1"/>
  <c r="D189" i="4"/>
  <c r="E189" i="4"/>
  <c r="F189" i="4"/>
  <c r="K189" i="4"/>
  <c r="L189" i="4"/>
  <c r="AG189" i="4"/>
  <c r="AO189" i="4"/>
  <c r="AQ189" i="4"/>
  <c r="C190" i="4"/>
  <c r="H190" i="4" s="1"/>
  <c r="D190" i="4"/>
  <c r="E190" i="4"/>
  <c r="F190" i="4"/>
  <c r="G190" i="4"/>
  <c r="J190" i="4"/>
  <c r="L190" i="4"/>
  <c r="AG190" i="4"/>
  <c r="AO190" i="4"/>
  <c r="AQ190" i="4"/>
  <c r="C191" i="4"/>
  <c r="G191" i="4" s="1"/>
  <c r="H191" i="4" s="1"/>
  <c r="D191" i="4"/>
  <c r="E191" i="4"/>
  <c r="F191" i="4"/>
  <c r="J191" i="4"/>
  <c r="M191" i="4" s="1"/>
  <c r="K191" i="4"/>
  <c r="L191" i="4"/>
  <c r="AG191" i="4"/>
  <c r="AO191" i="4"/>
  <c r="AQ191" i="4"/>
  <c r="C192" i="4"/>
  <c r="G192" i="4" s="1"/>
  <c r="D192" i="4"/>
  <c r="E192" i="4"/>
  <c r="F192" i="4"/>
  <c r="L192" i="4"/>
  <c r="AG192" i="4"/>
  <c r="AO192" i="4"/>
  <c r="AQ192" i="4"/>
  <c r="C193" i="4"/>
  <c r="D193" i="4"/>
  <c r="E193" i="4"/>
  <c r="F193" i="4"/>
  <c r="G193" i="4"/>
  <c r="H193" i="4"/>
  <c r="J193" i="4"/>
  <c r="K193" i="4"/>
  <c r="M193" i="4" s="1"/>
  <c r="L193" i="4"/>
  <c r="AG193" i="4"/>
  <c r="AO193" i="4"/>
  <c r="AQ193" i="4"/>
  <c r="C194" i="4"/>
  <c r="D194" i="4"/>
  <c r="E194" i="4"/>
  <c r="F194" i="4"/>
  <c r="AG194" i="4"/>
  <c r="AO194" i="4"/>
  <c r="AQ194" i="4"/>
  <c r="C195" i="4"/>
  <c r="D195" i="4"/>
  <c r="E195" i="4"/>
  <c r="F195" i="4"/>
  <c r="G195" i="4"/>
  <c r="H195" i="4"/>
  <c r="J195" i="4"/>
  <c r="K195" i="4"/>
  <c r="L195" i="4"/>
  <c r="M195" i="4"/>
  <c r="AG195" i="4"/>
  <c r="AO195" i="4"/>
  <c r="AQ195" i="4"/>
  <c r="C196" i="4"/>
  <c r="K196" i="4" s="1"/>
  <c r="D196" i="4"/>
  <c r="E196" i="4"/>
  <c r="F196" i="4"/>
  <c r="G196" i="4"/>
  <c r="H196" i="4" s="1"/>
  <c r="J196" i="4"/>
  <c r="L196" i="4"/>
  <c r="AG196" i="4"/>
  <c r="AO196" i="4"/>
  <c r="AQ196" i="4"/>
  <c r="C197" i="4"/>
  <c r="G197" i="4" s="1"/>
  <c r="D197" i="4"/>
  <c r="E197" i="4"/>
  <c r="F197" i="4"/>
  <c r="K197" i="4"/>
  <c r="L197" i="4"/>
  <c r="AG197" i="4"/>
  <c r="AO197" i="4"/>
  <c r="AQ197" i="4"/>
  <c r="C198" i="4"/>
  <c r="D198" i="4"/>
  <c r="E198" i="4"/>
  <c r="F198" i="4"/>
  <c r="G198" i="4"/>
  <c r="J198" i="4"/>
  <c r="L198" i="4"/>
  <c r="AG198" i="4"/>
  <c r="AO198" i="4"/>
  <c r="AQ198" i="4"/>
  <c r="C199" i="4"/>
  <c r="G199" i="4" s="1"/>
  <c r="H199" i="4" s="1"/>
  <c r="D199" i="4"/>
  <c r="E199" i="4"/>
  <c r="F199" i="4"/>
  <c r="J199" i="4"/>
  <c r="K199" i="4"/>
  <c r="L199" i="4"/>
  <c r="AG199" i="4"/>
  <c r="AO199" i="4"/>
  <c r="AQ199" i="4"/>
  <c r="C200" i="4"/>
  <c r="G200" i="4" s="1"/>
  <c r="D200" i="4"/>
  <c r="E200" i="4"/>
  <c r="F200" i="4"/>
  <c r="L200" i="4"/>
  <c r="AG200" i="4"/>
  <c r="AO200" i="4"/>
  <c r="AQ200" i="4"/>
  <c r="C201" i="4"/>
  <c r="D201" i="4"/>
  <c r="E201" i="4"/>
  <c r="F201" i="4"/>
  <c r="G201" i="4"/>
  <c r="H201" i="4"/>
  <c r="J201" i="4"/>
  <c r="K201" i="4"/>
  <c r="M201" i="4" s="1"/>
  <c r="L201" i="4"/>
  <c r="AG201" i="4"/>
  <c r="AO201" i="4"/>
  <c r="AQ201" i="4"/>
  <c r="C202" i="4"/>
  <c r="D202" i="4"/>
  <c r="E202" i="4"/>
  <c r="F202" i="4"/>
  <c r="L202" i="4"/>
  <c r="AG202" i="4"/>
  <c r="AO202" i="4"/>
  <c r="AQ202" i="4"/>
  <c r="C203" i="4"/>
  <c r="D203" i="4"/>
  <c r="E203" i="4"/>
  <c r="F203" i="4"/>
  <c r="G203" i="4"/>
  <c r="H203" i="4"/>
  <c r="J203" i="4"/>
  <c r="K203" i="4"/>
  <c r="L203" i="4"/>
  <c r="M203" i="4"/>
  <c r="AG203" i="4"/>
  <c r="AO203" i="4"/>
  <c r="AQ203" i="4"/>
  <c r="C204" i="4"/>
  <c r="K204" i="4" s="1"/>
  <c r="D204" i="4"/>
  <c r="E204" i="4"/>
  <c r="F204" i="4"/>
  <c r="G204" i="4"/>
  <c r="H204" i="4" s="1"/>
  <c r="J204" i="4"/>
  <c r="L204" i="4"/>
  <c r="AG204" i="4"/>
  <c r="AO204" i="4"/>
  <c r="AQ204" i="4"/>
  <c r="C205" i="4"/>
  <c r="G205" i="4" s="1"/>
  <c r="D205" i="4"/>
  <c r="E205" i="4"/>
  <c r="F205" i="4"/>
  <c r="K205" i="4"/>
  <c r="L205" i="4"/>
  <c r="AG205" i="4"/>
  <c r="AO205" i="4"/>
  <c r="AQ205" i="4"/>
  <c r="C206" i="4"/>
  <c r="H206" i="4" s="1"/>
  <c r="D206" i="4"/>
  <c r="E206" i="4"/>
  <c r="F206" i="4"/>
  <c r="G206" i="4"/>
  <c r="J206" i="4"/>
  <c r="L206" i="4"/>
  <c r="AG206" i="4"/>
  <c r="AO206" i="4"/>
  <c r="AQ206" i="4"/>
  <c r="C207" i="4"/>
  <c r="G207" i="4" s="1"/>
  <c r="H207" i="4" s="1"/>
  <c r="D207" i="4"/>
  <c r="E207" i="4"/>
  <c r="F207" i="4"/>
  <c r="J207" i="4"/>
  <c r="M207" i="4" s="1"/>
  <c r="K207" i="4"/>
  <c r="L207" i="4"/>
  <c r="AG207" i="4"/>
  <c r="AO207" i="4"/>
  <c r="AQ207" i="4"/>
  <c r="C208" i="4"/>
  <c r="G208" i="4" s="1"/>
  <c r="D208" i="4"/>
  <c r="E208" i="4"/>
  <c r="F208" i="4"/>
  <c r="L208" i="4"/>
  <c r="AG208" i="4"/>
  <c r="AO208" i="4"/>
  <c r="AQ208" i="4"/>
  <c r="C209" i="4"/>
  <c r="D209" i="4"/>
  <c r="E209" i="4"/>
  <c r="F209" i="4"/>
  <c r="G209" i="4"/>
  <c r="H209" i="4"/>
  <c r="J209" i="4"/>
  <c r="K209" i="4"/>
  <c r="M209" i="4" s="1"/>
  <c r="L209" i="4"/>
  <c r="AG209" i="4"/>
  <c r="AO209" i="4"/>
  <c r="AQ209" i="4"/>
  <c r="C210" i="4"/>
  <c r="D210" i="4"/>
  <c r="E210" i="4"/>
  <c r="F210" i="4"/>
  <c r="AG210" i="4"/>
  <c r="AO210" i="4"/>
  <c r="AQ210" i="4"/>
  <c r="C211" i="4"/>
  <c r="D211" i="4"/>
  <c r="E211" i="4"/>
  <c r="F211" i="4"/>
  <c r="G211" i="4"/>
  <c r="H211" i="4"/>
  <c r="J211" i="4"/>
  <c r="K211" i="4"/>
  <c r="L211" i="4"/>
  <c r="M211" i="4"/>
  <c r="AG211" i="4"/>
  <c r="AO211" i="4"/>
  <c r="AQ211" i="4"/>
  <c r="C212" i="4"/>
  <c r="K212" i="4" s="1"/>
  <c r="D212" i="4"/>
  <c r="E212" i="4"/>
  <c r="F212" i="4"/>
  <c r="G212" i="4"/>
  <c r="H212" i="4" s="1"/>
  <c r="J212" i="4"/>
  <c r="L212" i="4"/>
  <c r="AG212" i="4"/>
  <c r="AO212" i="4"/>
  <c r="AQ212" i="4"/>
  <c r="C213" i="4"/>
  <c r="G213" i="4" s="1"/>
  <c r="D213" i="4"/>
  <c r="E213" i="4"/>
  <c r="F213" i="4"/>
  <c r="K213" i="4"/>
  <c r="L213" i="4"/>
  <c r="AG213" i="4"/>
  <c r="AO213" i="4"/>
  <c r="AQ213" i="4"/>
  <c r="C214" i="4"/>
  <c r="H214" i="4" s="1"/>
  <c r="D214" i="4"/>
  <c r="E214" i="4"/>
  <c r="F214" i="4"/>
  <c r="G214" i="4"/>
  <c r="J214" i="4"/>
  <c r="L214" i="4"/>
  <c r="AG214" i="4"/>
  <c r="AO214" i="4"/>
  <c r="AQ214" i="4"/>
  <c r="C215" i="4"/>
  <c r="G215" i="4" s="1"/>
  <c r="H215" i="4" s="1"/>
  <c r="D215" i="4"/>
  <c r="E215" i="4"/>
  <c r="F215" i="4"/>
  <c r="J215" i="4"/>
  <c r="K215" i="4"/>
  <c r="L215" i="4"/>
  <c r="AG215" i="4"/>
  <c r="AO215" i="4"/>
  <c r="AQ215" i="4"/>
  <c r="C216" i="4"/>
  <c r="G216" i="4" s="1"/>
  <c r="D216" i="4"/>
  <c r="E216" i="4"/>
  <c r="F216" i="4"/>
  <c r="L216" i="4"/>
  <c r="AG216" i="4"/>
  <c r="AO216" i="4"/>
  <c r="AQ216" i="4"/>
  <c r="C217" i="4"/>
  <c r="D217" i="4"/>
  <c r="E217" i="4"/>
  <c r="F217" i="4"/>
  <c r="G217" i="4"/>
  <c r="H217" i="4"/>
  <c r="J217" i="4"/>
  <c r="K217" i="4"/>
  <c r="M217" i="4" s="1"/>
  <c r="L217" i="4"/>
  <c r="AG217" i="4"/>
  <c r="AO217" i="4"/>
  <c r="AQ217" i="4"/>
  <c r="C218" i="4"/>
  <c r="D218" i="4"/>
  <c r="E218" i="4"/>
  <c r="F218" i="4"/>
  <c r="AG218" i="4"/>
  <c r="AO218" i="4"/>
  <c r="AQ218" i="4"/>
  <c r="C219" i="4"/>
  <c r="D219" i="4"/>
  <c r="E219" i="4"/>
  <c r="F219" i="4"/>
  <c r="G219" i="4"/>
  <c r="H219" i="4"/>
  <c r="J219" i="4"/>
  <c r="K219" i="4"/>
  <c r="L219" i="4"/>
  <c r="M219" i="4"/>
  <c r="AG219" i="4"/>
  <c r="AO219" i="4"/>
  <c r="AQ219" i="4"/>
  <c r="C220" i="4"/>
  <c r="K220" i="4" s="1"/>
  <c r="D220" i="4"/>
  <c r="E220" i="4"/>
  <c r="F220" i="4"/>
  <c r="G220" i="4"/>
  <c r="H220" i="4" s="1"/>
  <c r="J220" i="4"/>
  <c r="L220" i="4"/>
  <c r="AG220" i="4"/>
  <c r="AO220" i="4"/>
  <c r="AQ220" i="4"/>
  <c r="C221" i="4"/>
  <c r="G221" i="4" s="1"/>
  <c r="D221" i="4"/>
  <c r="E221" i="4"/>
  <c r="F221" i="4"/>
  <c r="K221" i="4"/>
  <c r="L221" i="4"/>
  <c r="AG221" i="4"/>
  <c r="AO221" i="4"/>
  <c r="AQ221" i="4"/>
  <c r="C222" i="4"/>
  <c r="D222" i="4"/>
  <c r="E222" i="4"/>
  <c r="F222" i="4"/>
  <c r="G222" i="4"/>
  <c r="J222" i="4"/>
  <c r="L222" i="4"/>
  <c r="AG222" i="4"/>
  <c r="AO222" i="4"/>
  <c r="AQ222" i="4"/>
  <c r="C223" i="4"/>
  <c r="G223" i="4" s="1"/>
  <c r="H223" i="4" s="1"/>
  <c r="D223" i="4"/>
  <c r="E223" i="4"/>
  <c r="F223" i="4"/>
  <c r="J223" i="4"/>
  <c r="K223" i="4"/>
  <c r="L223" i="4"/>
  <c r="AG223" i="4"/>
  <c r="AO223" i="4"/>
  <c r="AQ223" i="4"/>
  <c r="C224" i="4"/>
  <c r="G224" i="4" s="1"/>
  <c r="D224" i="4"/>
  <c r="E224" i="4"/>
  <c r="F224" i="4"/>
  <c r="L224" i="4"/>
  <c r="AG224" i="4"/>
  <c r="AO224" i="4"/>
  <c r="AQ224" i="4"/>
  <c r="C225" i="4"/>
  <c r="D225" i="4"/>
  <c r="E225" i="4"/>
  <c r="F225" i="4"/>
  <c r="G225" i="4"/>
  <c r="H225" i="4"/>
  <c r="J225" i="4"/>
  <c r="K225" i="4"/>
  <c r="M225" i="4" s="1"/>
  <c r="L225" i="4"/>
  <c r="AG225" i="4"/>
  <c r="AO225" i="4"/>
  <c r="AQ225" i="4"/>
  <c r="C226" i="4"/>
  <c r="D226" i="4"/>
  <c r="E226" i="4"/>
  <c r="F226" i="4"/>
  <c r="L226" i="4"/>
  <c r="AG226" i="4"/>
  <c r="AO226" i="4"/>
  <c r="AQ226" i="4"/>
  <c r="C227" i="4"/>
  <c r="D227" i="4"/>
  <c r="E227" i="4"/>
  <c r="F227" i="4"/>
  <c r="G227" i="4"/>
  <c r="H227" i="4"/>
  <c r="J227" i="4"/>
  <c r="K227" i="4"/>
  <c r="L227" i="4"/>
  <c r="M227" i="4"/>
  <c r="AG227" i="4"/>
  <c r="AO227" i="4"/>
  <c r="AQ227" i="4"/>
  <c r="C228" i="4"/>
  <c r="K228" i="4" s="1"/>
  <c r="D228" i="4"/>
  <c r="E228" i="4"/>
  <c r="F228" i="4"/>
  <c r="G228" i="4"/>
  <c r="H228" i="4" s="1"/>
  <c r="J228" i="4"/>
  <c r="L228" i="4"/>
  <c r="AG228" i="4"/>
  <c r="AO228" i="4"/>
  <c r="AQ228" i="4"/>
  <c r="C229" i="4"/>
  <c r="G229" i="4" s="1"/>
  <c r="D229" i="4"/>
  <c r="E229" i="4"/>
  <c r="F229" i="4"/>
  <c r="K229" i="4"/>
  <c r="L229" i="4"/>
  <c r="AG229" i="4"/>
  <c r="AO229" i="4"/>
  <c r="AQ229" i="4"/>
  <c r="C230" i="4"/>
  <c r="H230" i="4" s="1"/>
  <c r="D230" i="4"/>
  <c r="E230" i="4"/>
  <c r="F230" i="4"/>
  <c r="G230" i="4"/>
  <c r="J230" i="4"/>
  <c r="L230" i="4"/>
  <c r="AG230" i="4"/>
  <c r="AO230" i="4"/>
  <c r="AQ230" i="4"/>
  <c r="C231" i="4"/>
  <c r="G231" i="4" s="1"/>
  <c r="H231" i="4" s="1"/>
  <c r="D231" i="4"/>
  <c r="E231" i="4"/>
  <c r="F231" i="4"/>
  <c r="J231" i="4"/>
  <c r="M231" i="4" s="1"/>
  <c r="K231" i="4"/>
  <c r="L231" i="4"/>
  <c r="AG231" i="4"/>
  <c r="AO231" i="4"/>
  <c r="AQ231" i="4"/>
  <c r="C232" i="4"/>
  <c r="G232" i="4" s="1"/>
  <c r="D232" i="4"/>
  <c r="E232" i="4"/>
  <c r="F232" i="4"/>
  <c r="L232" i="4"/>
  <c r="AG232" i="4"/>
  <c r="AO232" i="4"/>
  <c r="AQ232" i="4"/>
  <c r="C233" i="4"/>
  <c r="D233" i="4"/>
  <c r="E233" i="4"/>
  <c r="F233" i="4"/>
  <c r="G233" i="4"/>
  <c r="H233" i="4"/>
  <c r="J233" i="4"/>
  <c r="K233" i="4"/>
  <c r="M233" i="4" s="1"/>
  <c r="L233" i="4"/>
  <c r="AG233" i="4"/>
  <c r="AO233" i="4"/>
  <c r="AQ233" i="4"/>
  <c r="C234" i="4"/>
  <c r="D234" i="4"/>
  <c r="E234" i="4"/>
  <c r="F234" i="4"/>
  <c r="L234" i="4"/>
  <c r="AG234" i="4"/>
  <c r="AO234" i="4"/>
  <c r="AQ234" i="4"/>
  <c r="C235" i="4"/>
  <c r="D235" i="4"/>
  <c r="E235" i="4"/>
  <c r="F235" i="4"/>
  <c r="G235" i="4"/>
  <c r="H235" i="4"/>
  <c r="J235" i="4"/>
  <c r="K235" i="4"/>
  <c r="L235" i="4"/>
  <c r="M235" i="4"/>
  <c r="AG235" i="4"/>
  <c r="AO235" i="4"/>
  <c r="AQ235" i="4"/>
  <c r="C236" i="4"/>
  <c r="K236" i="4" s="1"/>
  <c r="D236" i="4"/>
  <c r="E236" i="4"/>
  <c r="F236" i="4"/>
  <c r="G236" i="4"/>
  <c r="H236" i="4" s="1"/>
  <c r="J236" i="4"/>
  <c r="L236" i="4"/>
  <c r="AG236" i="4"/>
  <c r="AO236" i="4"/>
  <c r="AQ236" i="4"/>
  <c r="C237" i="4"/>
  <c r="G237" i="4" s="1"/>
  <c r="D237" i="4"/>
  <c r="E237" i="4"/>
  <c r="F237" i="4"/>
  <c r="K237" i="4"/>
  <c r="L237" i="4"/>
  <c r="AG237" i="4"/>
  <c r="AO237" i="4"/>
  <c r="AQ237" i="4"/>
  <c r="C238" i="4"/>
  <c r="D238" i="4"/>
  <c r="E238" i="4"/>
  <c r="F238" i="4"/>
  <c r="G238" i="4"/>
  <c r="J238" i="4"/>
  <c r="L238" i="4"/>
  <c r="AG238" i="4"/>
  <c r="AO238" i="4"/>
  <c r="AQ238" i="4"/>
  <c r="C239" i="4"/>
  <c r="G239" i="4" s="1"/>
  <c r="H239" i="4" s="1"/>
  <c r="D239" i="4"/>
  <c r="E239" i="4"/>
  <c r="F239" i="4"/>
  <c r="J239" i="4"/>
  <c r="M239" i="4" s="1"/>
  <c r="K239" i="4"/>
  <c r="L239" i="4"/>
  <c r="AG239" i="4"/>
  <c r="AO239" i="4"/>
  <c r="AQ239" i="4"/>
  <c r="C240" i="4"/>
  <c r="G240" i="4" s="1"/>
  <c r="D240" i="4"/>
  <c r="E240" i="4"/>
  <c r="F240" i="4"/>
  <c r="L240" i="4"/>
  <c r="AG240" i="4"/>
  <c r="AO240" i="4"/>
  <c r="AQ240" i="4"/>
  <c r="C241" i="4"/>
  <c r="D241" i="4"/>
  <c r="E241" i="4"/>
  <c r="F241" i="4"/>
  <c r="G241" i="4"/>
  <c r="H241" i="4"/>
  <c r="J241" i="4"/>
  <c r="K241" i="4"/>
  <c r="M241" i="4" s="1"/>
  <c r="L241" i="4"/>
  <c r="AG241" i="4"/>
  <c r="AO241" i="4"/>
  <c r="AQ241" i="4"/>
  <c r="C242" i="4"/>
  <c r="D242" i="4"/>
  <c r="E242" i="4"/>
  <c r="F242" i="4"/>
  <c r="L242" i="4"/>
  <c r="AG242" i="4"/>
  <c r="AO242" i="4"/>
  <c r="AQ242" i="4"/>
  <c r="C243" i="4"/>
  <c r="D243" i="4"/>
  <c r="E243" i="4"/>
  <c r="F243" i="4"/>
  <c r="G243" i="4"/>
  <c r="H243" i="4"/>
  <c r="J243" i="4"/>
  <c r="K243" i="4"/>
  <c r="L243" i="4"/>
  <c r="M243" i="4"/>
  <c r="AG243" i="4"/>
  <c r="AO243" i="4"/>
  <c r="AQ243" i="4"/>
  <c r="F244" i="4"/>
  <c r="J244" i="4"/>
  <c r="N244" i="4"/>
  <c r="C244" i="4" s="1"/>
  <c r="O244" i="4"/>
  <c r="Q244" i="4"/>
  <c r="U244" i="4"/>
  <c r="AG244" i="4"/>
  <c r="C246" i="4"/>
  <c r="G246" i="4" s="1"/>
  <c r="H246" i="4" s="1"/>
  <c r="D246" i="4"/>
  <c r="E246" i="4"/>
  <c r="F246" i="4"/>
  <c r="J246" i="4"/>
  <c r="M246" i="4" s="1"/>
  <c r="K246" i="4"/>
  <c r="L246" i="4"/>
  <c r="AG246" i="4"/>
  <c r="AO246" i="4"/>
  <c r="AQ246" i="4"/>
  <c r="C247" i="4"/>
  <c r="G247" i="4" s="1"/>
  <c r="D247" i="4"/>
  <c r="E247" i="4"/>
  <c r="F247" i="4"/>
  <c r="L247" i="4"/>
  <c r="AG247" i="4"/>
  <c r="AO247" i="4"/>
  <c r="AQ247" i="4"/>
  <c r="C248" i="4"/>
  <c r="D248" i="4"/>
  <c r="E248" i="4"/>
  <c r="F248" i="4"/>
  <c r="G248" i="4"/>
  <c r="H248" i="4"/>
  <c r="J248" i="4"/>
  <c r="K248" i="4"/>
  <c r="L248" i="4"/>
  <c r="M248" i="4"/>
  <c r="AG248" i="4"/>
  <c r="AO248" i="4"/>
  <c r="AQ248" i="4"/>
  <c r="C249" i="4"/>
  <c r="D249" i="4"/>
  <c r="E249" i="4"/>
  <c r="F249" i="4"/>
  <c r="AG249" i="4"/>
  <c r="AO249" i="4"/>
  <c r="AQ249" i="4"/>
  <c r="C250" i="4"/>
  <c r="D250" i="4"/>
  <c r="E250" i="4"/>
  <c r="F250" i="4"/>
  <c r="G250" i="4"/>
  <c r="H250" i="4"/>
  <c r="J250" i="4"/>
  <c r="K250" i="4"/>
  <c r="L250" i="4"/>
  <c r="M250" i="4"/>
  <c r="AG250" i="4"/>
  <c r="AO250" i="4"/>
  <c r="AQ250" i="4"/>
  <c r="C251" i="4"/>
  <c r="K251" i="4" s="1"/>
  <c r="D251" i="4"/>
  <c r="E251" i="4"/>
  <c r="F251" i="4"/>
  <c r="G251" i="4"/>
  <c r="H251" i="4" s="1"/>
  <c r="J251" i="4"/>
  <c r="L251" i="4"/>
  <c r="AG251" i="4"/>
  <c r="AO251" i="4"/>
  <c r="AQ251" i="4"/>
  <c r="C252" i="4"/>
  <c r="G252" i="4" s="1"/>
  <c r="D252" i="4"/>
  <c r="E252" i="4"/>
  <c r="F252" i="4"/>
  <c r="K252" i="4"/>
  <c r="L252" i="4"/>
  <c r="AG252" i="4"/>
  <c r="AO252" i="4"/>
  <c r="AQ252" i="4"/>
  <c r="C253" i="4"/>
  <c r="H253" i="4" s="1"/>
  <c r="D253" i="4"/>
  <c r="E253" i="4"/>
  <c r="F253" i="4"/>
  <c r="G253" i="4"/>
  <c r="L253" i="4"/>
  <c r="AG253" i="4"/>
  <c r="AO253" i="4"/>
  <c r="AQ253" i="4"/>
  <c r="C254" i="4"/>
  <c r="G254" i="4" s="1"/>
  <c r="H254" i="4" s="1"/>
  <c r="D254" i="4"/>
  <c r="E254" i="4"/>
  <c r="F254" i="4"/>
  <c r="J254" i="4"/>
  <c r="K254" i="4"/>
  <c r="L254" i="4"/>
  <c r="AG254" i="4"/>
  <c r="AO254" i="4"/>
  <c r="AQ254" i="4"/>
  <c r="C255" i="4"/>
  <c r="G255" i="4" s="1"/>
  <c r="D255" i="4"/>
  <c r="E255" i="4"/>
  <c r="F255" i="4"/>
  <c r="L255" i="4"/>
  <c r="AG255" i="4"/>
  <c r="AO255" i="4"/>
  <c r="AQ255" i="4"/>
  <c r="C256" i="4"/>
  <c r="D256" i="4"/>
  <c r="E256" i="4"/>
  <c r="F256" i="4"/>
  <c r="G256" i="4"/>
  <c r="H256" i="4"/>
  <c r="J256" i="4"/>
  <c r="K256" i="4"/>
  <c r="L256" i="4"/>
  <c r="M256" i="4"/>
  <c r="AG256" i="4"/>
  <c r="AO256" i="4"/>
  <c r="AQ256" i="4"/>
  <c r="C257" i="4"/>
  <c r="D257" i="4"/>
  <c r="E257" i="4"/>
  <c r="F257" i="4"/>
  <c r="AG257" i="4"/>
  <c r="AO257" i="4"/>
  <c r="AQ257" i="4"/>
  <c r="C258" i="4"/>
  <c r="D258" i="4"/>
  <c r="E258" i="4"/>
  <c r="F258" i="4"/>
  <c r="G258" i="4"/>
  <c r="H258" i="4" s="1"/>
  <c r="J258" i="4"/>
  <c r="K258" i="4"/>
  <c r="L258" i="4"/>
  <c r="M258" i="4"/>
  <c r="AG258" i="4"/>
  <c r="AO258" i="4"/>
  <c r="AQ258" i="4"/>
  <c r="C259" i="4"/>
  <c r="D259" i="4"/>
  <c r="E259" i="4"/>
  <c r="F259" i="4"/>
  <c r="G259" i="4"/>
  <c r="H259" i="4" s="1"/>
  <c r="J259" i="4"/>
  <c r="K259" i="4"/>
  <c r="L259" i="4"/>
  <c r="AG259" i="4"/>
  <c r="AO259" i="4"/>
  <c r="AQ259" i="4"/>
  <c r="C260" i="4"/>
  <c r="G260" i="4" s="1"/>
  <c r="D260" i="4"/>
  <c r="E260" i="4"/>
  <c r="F260" i="4"/>
  <c r="K260" i="4"/>
  <c r="L260" i="4"/>
  <c r="AG260" i="4"/>
  <c r="AO260" i="4"/>
  <c r="AQ260" i="4"/>
  <c r="C261" i="4"/>
  <c r="H261" i="4" s="1"/>
  <c r="D261" i="4"/>
  <c r="E261" i="4"/>
  <c r="F261" i="4"/>
  <c r="G261" i="4"/>
  <c r="L261" i="4"/>
  <c r="AG261" i="4"/>
  <c r="AO261" i="4"/>
  <c r="AQ261" i="4"/>
  <c r="C262" i="4"/>
  <c r="M262" i="4" s="1"/>
  <c r="D262" i="4"/>
  <c r="E262" i="4"/>
  <c r="F262" i="4"/>
  <c r="J262" i="4"/>
  <c r="K262" i="4"/>
  <c r="L262" i="4"/>
  <c r="AG262" i="4"/>
  <c r="AO262" i="4"/>
  <c r="AQ262" i="4"/>
  <c r="C263" i="4"/>
  <c r="G263" i="4" s="1"/>
  <c r="D263" i="4"/>
  <c r="E263" i="4"/>
  <c r="F263" i="4"/>
  <c r="L263" i="4"/>
  <c r="AG263" i="4"/>
  <c r="AO263" i="4"/>
  <c r="AQ263" i="4"/>
  <c r="C264" i="4"/>
  <c r="D264" i="4"/>
  <c r="E264" i="4"/>
  <c r="F264" i="4"/>
  <c r="G264" i="4"/>
  <c r="H264" i="4"/>
  <c r="J264" i="4"/>
  <c r="K264" i="4"/>
  <c r="L264" i="4"/>
  <c r="M264" i="4"/>
  <c r="AG264" i="4"/>
  <c r="AO264" i="4"/>
  <c r="AQ264" i="4"/>
  <c r="C265" i="4"/>
  <c r="D265" i="4"/>
  <c r="E265" i="4"/>
  <c r="F265" i="4"/>
  <c r="AG265" i="4"/>
  <c r="AO265" i="4"/>
  <c r="AQ265" i="4"/>
  <c r="C266" i="4"/>
  <c r="D266" i="4"/>
  <c r="E266" i="4"/>
  <c r="F266" i="4"/>
  <c r="G266" i="4"/>
  <c r="H266" i="4" s="1"/>
  <c r="J266" i="4"/>
  <c r="K266" i="4"/>
  <c r="L266" i="4"/>
  <c r="M266" i="4"/>
  <c r="AG266" i="4"/>
  <c r="AO266" i="4"/>
  <c r="AQ266" i="4"/>
  <c r="C267" i="4"/>
  <c r="D267" i="4"/>
  <c r="E267" i="4"/>
  <c r="F267" i="4"/>
  <c r="G267" i="4"/>
  <c r="H267" i="4" s="1"/>
  <c r="J267" i="4"/>
  <c r="K267" i="4"/>
  <c r="L267" i="4"/>
  <c r="AG267" i="4"/>
  <c r="AO267" i="4"/>
  <c r="AQ267" i="4"/>
  <c r="C268" i="4"/>
  <c r="G268" i="4" s="1"/>
  <c r="D268" i="4"/>
  <c r="E268" i="4"/>
  <c r="F268" i="4"/>
  <c r="K268" i="4"/>
  <c r="L268" i="4"/>
  <c r="AG268" i="4"/>
  <c r="AO268" i="4"/>
  <c r="AQ268" i="4"/>
  <c r="C269" i="4"/>
  <c r="J269" i="4" s="1"/>
  <c r="D269" i="4"/>
  <c r="E269" i="4"/>
  <c r="F269" i="4"/>
  <c r="G269" i="4"/>
  <c r="H269" i="4" s="1"/>
  <c r="L269" i="4"/>
  <c r="AG269" i="4"/>
  <c r="AO269" i="4"/>
  <c r="AQ269" i="4"/>
  <c r="C270" i="4"/>
  <c r="D270" i="4"/>
  <c r="E270" i="4"/>
  <c r="F270" i="4"/>
  <c r="J270" i="4"/>
  <c r="K270" i="4"/>
  <c r="L270" i="4"/>
  <c r="AG270" i="4"/>
  <c r="AO270" i="4"/>
  <c r="AQ270" i="4"/>
  <c r="C271" i="4"/>
  <c r="G271" i="4" s="1"/>
  <c r="D271" i="4"/>
  <c r="E271" i="4"/>
  <c r="F271" i="4"/>
  <c r="L271" i="4"/>
  <c r="AG271" i="4"/>
  <c r="AO271" i="4"/>
  <c r="AQ271" i="4"/>
  <c r="C272" i="4"/>
  <c r="D272" i="4"/>
  <c r="E272" i="4"/>
  <c r="F272" i="4"/>
  <c r="G272" i="4"/>
  <c r="H272" i="4"/>
  <c r="J272" i="4"/>
  <c r="K272" i="4"/>
  <c r="L272" i="4"/>
  <c r="M272" i="4"/>
  <c r="AG272" i="4"/>
  <c r="AO272" i="4"/>
  <c r="AQ272" i="4"/>
  <c r="C273" i="4"/>
  <c r="D273" i="4"/>
  <c r="E273" i="4"/>
  <c r="F273" i="4"/>
  <c r="L273" i="4"/>
  <c r="AG273" i="4"/>
  <c r="AO273" i="4"/>
  <c r="AQ273" i="4"/>
  <c r="C274" i="4"/>
  <c r="D274" i="4"/>
  <c r="E274" i="4"/>
  <c r="F274" i="4"/>
  <c r="G274" i="4"/>
  <c r="H274" i="4" s="1"/>
  <c r="J274" i="4"/>
  <c r="K274" i="4"/>
  <c r="L274" i="4"/>
  <c r="M274" i="4"/>
  <c r="AG274" i="4"/>
  <c r="AO274" i="4"/>
  <c r="AQ274" i="4"/>
  <c r="C275" i="4"/>
  <c r="M275" i="4" s="1"/>
  <c r="D275" i="4"/>
  <c r="E275" i="4"/>
  <c r="F275" i="4"/>
  <c r="G275" i="4"/>
  <c r="H275" i="4" s="1"/>
  <c r="J275" i="4"/>
  <c r="K275" i="4"/>
  <c r="L275" i="4"/>
  <c r="AG275" i="4"/>
  <c r="AO275" i="4"/>
  <c r="AQ275" i="4"/>
  <c r="C276" i="4"/>
  <c r="G276" i="4" s="1"/>
  <c r="D276" i="4"/>
  <c r="E276" i="4"/>
  <c r="F276" i="4"/>
  <c r="K276" i="4"/>
  <c r="L276" i="4"/>
  <c r="AG276" i="4"/>
  <c r="AO276" i="4"/>
  <c r="AQ276" i="4"/>
  <c r="C277" i="4"/>
  <c r="J277" i="4" s="1"/>
  <c r="D277" i="4"/>
  <c r="E277" i="4"/>
  <c r="F277" i="4"/>
  <c r="G277" i="4"/>
  <c r="H277" i="4" s="1"/>
  <c r="L277" i="4"/>
  <c r="AG277" i="4"/>
  <c r="AO277" i="4"/>
  <c r="AQ277" i="4"/>
  <c r="C278" i="4"/>
  <c r="D278" i="4"/>
  <c r="E278" i="4"/>
  <c r="F278" i="4"/>
  <c r="J278" i="4"/>
  <c r="K278" i="4"/>
  <c r="L278" i="4"/>
  <c r="AG278" i="4"/>
  <c r="AO278" i="4"/>
  <c r="AQ278" i="4"/>
  <c r="C279" i="4"/>
  <c r="G279" i="4" s="1"/>
  <c r="D279" i="4"/>
  <c r="E279" i="4"/>
  <c r="F279" i="4"/>
  <c r="L279" i="4"/>
  <c r="AG279" i="4"/>
  <c r="AO279" i="4"/>
  <c r="AQ279" i="4"/>
  <c r="C280" i="4"/>
  <c r="D280" i="4"/>
  <c r="E280" i="4"/>
  <c r="F280" i="4"/>
  <c r="G280" i="4"/>
  <c r="H280" i="4"/>
  <c r="J280" i="4"/>
  <c r="M280" i="4" s="1"/>
  <c r="K280" i="4"/>
  <c r="L280" i="4"/>
  <c r="AG280" i="4"/>
  <c r="AO280" i="4"/>
  <c r="AQ280" i="4"/>
  <c r="C281" i="4"/>
  <c r="D281" i="4"/>
  <c r="E281" i="4"/>
  <c r="F281" i="4"/>
  <c r="L281" i="4"/>
  <c r="AG281" i="4"/>
  <c r="AO281" i="4"/>
  <c r="AQ281" i="4"/>
  <c r="C282" i="4"/>
  <c r="D282" i="4"/>
  <c r="E282" i="4"/>
  <c r="F282" i="4"/>
  <c r="G282" i="4"/>
  <c r="H282" i="4" s="1"/>
  <c r="J282" i="4"/>
  <c r="K282" i="4"/>
  <c r="L282" i="4"/>
  <c r="M282" i="4"/>
  <c r="AG282" i="4"/>
  <c r="AO282" i="4"/>
  <c r="AQ282" i="4"/>
  <c r="C283" i="4"/>
  <c r="M283" i="4" s="1"/>
  <c r="D283" i="4"/>
  <c r="E283" i="4"/>
  <c r="F283" i="4"/>
  <c r="G283" i="4"/>
  <c r="H283" i="4" s="1"/>
  <c r="J283" i="4"/>
  <c r="K283" i="4"/>
  <c r="L283" i="4"/>
  <c r="AG283" i="4"/>
  <c r="AO283" i="4"/>
  <c r="AQ283" i="4"/>
  <c r="C284" i="4"/>
  <c r="G284" i="4" s="1"/>
  <c r="D284" i="4"/>
  <c r="E284" i="4"/>
  <c r="F284" i="4"/>
  <c r="K284" i="4"/>
  <c r="L284" i="4"/>
  <c r="AG284" i="4"/>
  <c r="AO284" i="4"/>
  <c r="AQ284" i="4"/>
  <c r="C285" i="4"/>
  <c r="J285" i="4" s="1"/>
  <c r="D285" i="4"/>
  <c r="E285" i="4"/>
  <c r="F285" i="4"/>
  <c r="G285" i="4"/>
  <c r="H285" i="4" s="1"/>
  <c r="L285" i="4"/>
  <c r="AG285" i="4"/>
  <c r="AO285" i="4"/>
  <c r="AQ285" i="4"/>
  <c r="C286" i="4"/>
  <c r="D286" i="4"/>
  <c r="E286" i="4"/>
  <c r="F286" i="4"/>
  <c r="J286" i="4"/>
  <c r="K286" i="4"/>
  <c r="L286" i="4"/>
  <c r="AG286" i="4"/>
  <c r="AO286" i="4"/>
  <c r="AQ286" i="4"/>
  <c r="C287" i="4"/>
  <c r="G287" i="4" s="1"/>
  <c r="D287" i="4"/>
  <c r="E287" i="4"/>
  <c r="F287" i="4"/>
  <c r="L287" i="4"/>
  <c r="AG287" i="4"/>
  <c r="AO287" i="4"/>
  <c r="AQ287" i="4"/>
  <c r="C288" i="4"/>
  <c r="D288" i="4"/>
  <c r="E288" i="4"/>
  <c r="F288" i="4"/>
  <c r="G288" i="4"/>
  <c r="H288" i="4"/>
  <c r="J288" i="4"/>
  <c r="M288" i="4" s="1"/>
  <c r="K288" i="4"/>
  <c r="L288" i="4"/>
  <c r="AG288" i="4"/>
  <c r="AO288" i="4"/>
  <c r="AQ288" i="4"/>
  <c r="C289" i="4"/>
  <c r="D289" i="4"/>
  <c r="E289" i="4"/>
  <c r="F289" i="4"/>
  <c r="L289" i="4"/>
  <c r="AG289" i="4"/>
  <c r="AO289" i="4"/>
  <c r="AQ289" i="4"/>
  <c r="C290" i="4"/>
  <c r="D290" i="4"/>
  <c r="E290" i="4"/>
  <c r="F290" i="4"/>
  <c r="G290" i="4"/>
  <c r="H290" i="4" s="1"/>
  <c r="J290" i="4"/>
  <c r="K290" i="4"/>
  <c r="L290" i="4"/>
  <c r="M290" i="4"/>
  <c r="AG290" i="4"/>
  <c r="AO290" i="4"/>
  <c r="AQ290" i="4"/>
  <c r="C291" i="4"/>
  <c r="M291" i="4" s="1"/>
  <c r="D291" i="4"/>
  <c r="E291" i="4"/>
  <c r="F291" i="4"/>
  <c r="G291" i="4"/>
  <c r="H291" i="4" s="1"/>
  <c r="J291" i="4"/>
  <c r="K291" i="4"/>
  <c r="L291" i="4"/>
  <c r="AG291" i="4"/>
  <c r="AO291" i="4"/>
  <c r="AQ291" i="4"/>
  <c r="C292" i="4"/>
  <c r="G292" i="4" s="1"/>
  <c r="D292" i="4"/>
  <c r="E292" i="4"/>
  <c r="F292" i="4"/>
  <c r="K292" i="4"/>
  <c r="L292" i="4"/>
  <c r="AG292" i="4"/>
  <c r="AO292" i="4"/>
  <c r="AQ292" i="4"/>
  <c r="C293" i="4"/>
  <c r="J293" i="4" s="1"/>
  <c r="D293" i="4"/>
  <c r="E293" i="4"/>
  <c r="F293" i="4"/>
  <c r="G293" i="4"/>
  <c r="H293" i="4" s="1"/>
  <c r="L293" i="4"/>
  <c r="AG293" i="4"/>
  <c r="AO293" i="4"/>
  <c r="AQ293" i="4"/>
  <c r="C294" i="4"/>
  <c r="D294" i="4"/>
  <c r="E294" i="4"/>
  <c r="F294" i="4"/>
  <c r="J294" i="4"/>
  <c r="K294" i="4"/>
  <c r="L294" i="4"/>
  <c r="AG294" i="4"/>
  <c r="AO294" i="4"/>
  <c r="AQ294" i="4"/>
  <c r="C295" i="4"/>
  <c r="G295" i="4" s="1"/>
  <c r="D295" i="4"/>
  <c r="E295" i="4"/>
  <c r="F295" i="4"/>
  <c r="L295" i="4"/>
  <c r="AG295" i="4"/>
  <c r="AO295" i="4"/>
  <c r="AQ295" i="4"/>
  <c r="C296" i="4"/>
  <c r="D296" i="4"/>
  <c r="E296" i="4"/>
  <c r="F296" i="4"/>
  <c r="G296" i="4"/>
  <c r="H296" i="4"/>
  <c r="J296" i="4"/>
  <c r="M296" i="4" s="1"/>
  <c r="K296" i="4"/>
  <c r="L296" i="4"/>
  <c r="AG296" i="4"/>
  <c r="AO296" i="4"/>
  <c r="AQ296" i="4"/>
  <c r="C297" i="4"/>
  <c r="D297" i="4"/>
  <c r="E297" i="4"/>
  <c r="F297" i="4"/>
  <c r="L297" i="4"/>
  <c r="AG297" i="4"/>
  <c r="AO297" i="4"/>
  <c r="AQ297" i="4"/>
  <c r="C298" i="4"/>
  <c r="D298" i="4"/>
  <c r="E298" i="4"/>
  <c r="F298" i="4"/>
  <c r="G298" i="4"/>
  <c r="H298" i="4" s="1"/>
  <c r="J298" i="4"/>
  <c r="K298" i="4"/>
  <c r="L298" i="4"/>
  <c r="M298" i="4"/>
  <c r="AG298" i="4"/>
  <c r="AO298" i="4"/>
  <c r="AQ298" i="4"/>
  <c r="C299" i="4"/>
  <c r="M299" i="4" s="1"/>
  <c r="D299" i="4"/>
  <c r="E299" i="4"/>
  <c r="F299" i="4"/>
  <c r="G299" i="4"/>
  <c r="H299" i="4" s="1"/>
  <c r="J299" i="4"/>
  <c r="K299" i="4"/>
  <c r="L299" i="4"/>
  <c r="AG299" i="4"/>
  <c r="AO299" i="4"/>
  <c r="AQ299" i="4"/>
  <c r="C300" i="4"/>
  <c r="G300" i="4" s="1"/>
  <c r="D300" i="4"/>
  <c r="E300" i="4"/>
  <c r="F300" i="4"/>
  <c r="K300" i="4"/>
  <c r="L300" i="4"/>
  <c r="AG300" i="4"/>
  <c r="AO300" i="4"/>
  <c r="AQ300" i="4"/>
  <c r="C301" i="4"/>
  <c r="J301" i="4" s="1"/>
  <c r="D301" i="4"/>
  <c r="E301" i="4"/>
  <c r="F301" i="4"/>
  <c r="G301" i="4"/>
  <c r="H301" i="4" s="1"/>
  <c r="L301" i="4"/>
  <c r="AG301" i="4"/>
  <c r="AO301" i="4"/>
  <c r="AQ301" i="4"/>
  <c r="C302" i="4"/>
  <c r="D302" i="4"/>
  <c r="E302" i="4"/>
  <c r="F302" i="4"/>
  <c r="J302" i="4"/>
  <c r="K302" i="4"/>
  <c r="L302" i="4"/>
  <c r="AG302" i="4"/>
  <c r="AO302" i="4"/>
  <c r="AQ302" i="4"/>
  <c r="C303" i="4"/>
  <c r="D303" i="4"/>
  <c r="E303" i="4"/>
  <c r="F303" i="4"/>
  <c r="AG303" i="4"/>
  <c r="AO303" i="4"/>
  <c r="AQ303" i="4"/>
  <c r="C304" i="4"/>
  <c r="D304" i="4"/>
  <c r="E304" i="4"/>
  <c r="F304" i="4"/>
  <c r="G304" i="4"/>
  <c r="H304" i="4"/>
  <c r="J304" i="4"/>
  <c r="M304" i="4" s="1"/>
  <c r="K304" i="4"/>
  <c r="L304" i="4"/>
  <c r="AG304" i="4"/>
  <c r="AO304" i="4"/>
  <c r="AQ304" i="4"/>
  <c r="C305" i="4"/>
  <c r="D305" i="4"/>
  <c r="E305" i="4"/>
  <c r="F305" i="4"/>
  <c r="J305" i="4"/>
  <c r="L305" i="4"/>
  <c r="AG305" i="4"/>
  <c r="AO305" i="4"/>
  <c r="AQ305" i="4"/>
  <c r="C306" i="4"/>
  <c r="D306" i="4"/>
  <c r="E306" i="4"/>
  <c r="F306" i="4"/>
  <c r="G306" i="4"/>
  <c r="H306" i="4" s="1"/>
  <c r="J306" i="4"/>
  <c r="K306" i="4"/>
  <c r="L306" i="4"/>
  <c r="M306" i="4"/>
  <c r="AG306" i="4"/>
  <c r="AO306" i="4"/>
  <c r="AQ306" i="4"/>
  <c r="C307" i="4"/>
  <c r="M307" i="4" s="1"/>
  <c r="D307" i="4"/>
  <c r="E307" i="4"/>
  <c r="F307" i="4"/>
  <c r="G307" i="4"/>
  <c r="H307" i="4" s="1"/>
  <c r="J307" i="4"/>
  <c r="K307" i="4"/>
  <c r="L307" i="4"/>
  <c r="AG307" i="4"/>
  <c r="AO307" i="4"/>
  <c r="AQ307" i="4"/>
  <c r="C308" i="4"/>
  <c r="G308" i="4" s="1"/>
  <c r="D308" i="4"/>
  <c r="E308" i="4"/>
  <c r="F308" i="4"/>
  <c r="K308" i="4"/>
  <c r="L308" i="4"/>
  <c r="AG308" i="4"/>
  <c r="AO308" i="4"/>
  <c r="AQ308" i="4"/>
  <c r="C309" i="4"/>
  <c r="J309" i="4" s="1"/>
  <c r="D309" i="4"/>
  <c r="E309" i="4"/>
  <c r="F309" i="4"/>
  <c r="G309" i="4"/>
  <c r="H309" i="4" s="1"/>
  <c r="L309" i="4"/>
  <c r="AG309" i="4"/>
  <c r="AO309" i="4"/>
  <c r="AQ309" i="4"/>
  <c r="C310" i="4"/>
  <c r="D310" i="4"/>
  <c r="E310" i="4"/>
  <c r="F310" i="4"/>
  <c r="K310" i="4"/>
  <c r="AG310" i="4"/>
  <c r="AO310" i="4"/>
  <c r="AQ310" i="4"/>
  <c r="C311" i="4"/>
  <c r="D311" i="4"/>
  <c r="E311" i="4"/>
  <c r="F311" i="4"/>
  <c r="AG311" i="4"/>
  <c r="AO311" i="4"/>
  <c r="AQ311" i="4"/>
  <c r="C312" i="4"/>
  <c r="D312" i="4"/>
  <c r="E312" i="4"/>
  <c r="F312" i="4"/>
  <c r="G312" i="4"/>
  <c r="H312" i="4"/>
  <c r="J312" i="4"/>
  <c r="M312" i="4" s="1"/>
  <c r="K312" i="4"/>
  <c r="L312" i="4"/>
  <c r="AG312" i="4"/>
  <c r="AO312" i="4"/>
  <c r="AQ312" i="4"/>
  <c r="C313" i="4"/>
  <c r="D313" i="4"/>
  <c r="E313" i="4"/>
  <c r="F313" i="4"/>
  <c r="J313" i="4"/>
  <c r="L313" i="4"/>
  <c r="AG313" i="4"/>
  <c r="AO313" i="4"/>
  <c r="AQ313" i="4"/>
  <c r="C314" i="4"/>
  <c r="D314" i="4"/>
  <c r="E314" i="4"/>
  <c r="F314" i="4"/>
  <c r="G314" i="4"/>
  <c r="H314" i="4" s="1"/>
  <c r="J314" i="4"/>
  <c r="K314" i="4"/>
  <c r="L314" i="4"/>
  <c r="M314" i="4"/>
  <c r="AG314" i="4"/>
  <c r="AO314" i="4"/>
  <c r="AQ314" i="4"/>
  <c r="C315" i="4"/>
  <c r="D315" i="4"/>
  <c r="E315" i="4"/>
  <c r="F315" i="4"/>
  <c r="G315" i="4"/>
  <c r="H315" i="4" s="1"/>
  <c r="J315" i="4"/>
  <c r="K315" i="4"/>
  <c r="L315" i="4"/>
  <c r="AG315" i="4"/>
  <c r="AO315" i="4"/>
  <c r="AQ315" i="4"/>
  <c r="C316" i="4"/>
  <c r="G316" i="4" s="1"/>
  <c r="D316" i="4"/>
  <c r="E316" i="4"/>
  <c r="F316" i="4"/>
  <c r="K316" i="4"/>
  <c r="L316" i="4"/>
  <c r="AG316" i="4"/>
  <c r="AO316" i="4"/>
  <c r="AQ316" i="4"/>
  <c r="C317" i="4"/>
  <c r="J317" i="4" s="1"/>
  <c r="D317" i="4"/>
  <c r="E317" i="4"/>
  <c r="F317" i="4"/>
  <c r="G317" i="4"/>
  <c r="H317" i="4" s="1"/>
  <c r="L317" i="4"/>
  <c r="AG317" i="4"/>
  <c r="AO317" i="4"/>
  <c r="AQ317" i="4"/>
  <c r="C318" i="4"/>
  <c r="K318" i="4" s="1"/>
  <c r="D318" i="4"/>
  <c r="E318" i="4"/>
  <c r="F318" i="4"/>
  <c r="L318" i="4"/>
  <c r="AG318" i="4"/>
  <c r="AO318" i="4"/>
  <c r="AQ318" i="4"/>
  <c r="C319" i="4"/>
  <c r="L319" i="4" s="1"/>
  <c r="D319" i="4"/>
  <c r="E319" i="4"/>
  <c r="F319" i="4"/>
  <c r="AG319" i="4"/>
  <c r="AO319" i="4"/>
  <c r="AQ319" i="4"/>
  <c r="C320" i="4"/>
  <c r="D320" i="4"/>
  <c r="E320" i="4"/>
  <c r="F320" i="4"/>
  <c r="G320" i="4"/>
  <c r="H320" i="4"/>
  <c r="J320" i="4"/>
  <c r="M320" i="4" s="1"/>
  <c r="K320" i="4"/>
  <c r="L320" i="4"/>
  <c r="AG320" i="4"/>
  <c r="AO320" i="4"/>
  <c r="AQ320" i="4"/>
  <c r="C321" i="4"/>
  <c r="D321" i="4"/>
  <c r="E321" i="4"/>
  <c r="F321" i="4"/>
  <c r="AG321" i="4"/>
  <c r="AO321" i="4"/>
  <c r="AQ321" i="4"/>
  <c r="C322" i="4"/>
  <c r="D322" i="4"/>
  <c r="E322" i="4"/>
  <c r="F322" i="4"/>
  <c r="G322" i="4"/>
  <c r="H322" i="4" s="1"/>
  <c r="J322" i="4"/>
  <c r="K322" i="4"/>
  <c r="L322" i="4"/>
  <c r="M322" i="4"/>
  <c r="AG322" i="4"/>
  <c r="AO322" i="4"/>
  <c r="AQ322" i="4"/>
  <c r="C323" i="4"/>
  <c r="M323" i="4" s="1"/>
  <c r="D323" i="4"/>
  <c r="E323" i="4"/>
  <c r="F323" i="4"/>
  <c r="G323" i="4"/>
  <c r="H323" i="4" s="1"/>
  <c r="J323" i="4"/>
  <c r="K323" i="4"/>
  <c r="L323" i="4"/>
  <c r="AG323" i="4"/>
  <c r="AO323" i="4"/>
  <c r="AQ323" i="4"/>
  <c r="C324" i="4"/>
  <c r="G324" i="4" s="1"/>
  <c r="D324" i="4"/>
  <c r="E324" i="4"/>
  <c r="F324" i="4"/>
  <c r="K324" i="4"/>
  <c r="L324" i="4"/>
  <c r="AG324" i="4"/>
  <c r="AO324" i="4"/>
  <c r="AQ324" i="4"/>
  <c r="C325" i="4"/>
  <c r="J325" i="4" s="1"/>
  <c r="D325" i="4"/>
  <c r="E325" i="4"/>
  <c r="F325" i="4"/>
  <c r="G325" i="4"/>
  <c r="H325" i="4"/>
  <c r="L325" i="4"/>
  <c r="AG325" i="4"/>
  <c r="AO325" i="4"/>
  <c r="AQ325" i="4"/>
  <c r="C326" i="4"/>
  <c r="D326" i="4"/>
  <c r="E326" i="4"/>
  <c r="F326" i="4"/>
  <c r="K326" i="4"/>
  <c r="L326" i="4"/>
  <c r="AG326" i="4"/>
  <c r="AO326" i="4"/>
  <c r="AQ326" i="4"/>
  <c r="C327" i="4"/>
  <c r="D327" i="4"/>
  <c r="E327" i="4"/>
  <c r="F327" i="4"/>
  <c r="AG327" i="4"/>
  <c r="AO327" i="4"/>
  <c r="AQ327" i="4"/>
  <c r="C328" i="4"/>
  <c r="D328" i="4"/>
  <c r="E328" i="4"/>
  <c r="F328" i="4"/>
  <c r="G328" i="4"/>
  <c r="H328" i="4"/>
  <c r="J328" i="4"/>
  <c r="M328" i="4" s="1"/>
  <c r="K328" i="4"/>
  <c r="L328" i="4"/>
  <c r="AG328" i="4"/>
  <c r="AO328" i="4"/>
  <c r="AQ328" i="4"/>
  <c r="C329" i="4"/>
  <c r="D329" i="4"/>
  <c r="E329" i="4"/>
  <c r="F329" i="4"/>
  <c r="J329" i="4"/>
  <c r="L329" i="4"/>
  <c r="AG329" i="4"/>
  <c r="AO329" i="4"/>
  <c r="AQ329" i="4"/>
  <c r="C330" i="4"/>
  <c r="D330" i="4"/>
  <c r="E330" i="4"/>
  <c r="F330" i="4"/>
  <c r="G330" i="4"/>
  <c r="H330" i="4" s="1"/>
  <c r="J330" i="4"/>
  <c r="K330" i="4"/>
  <c r="L330" i="4"/>
  <c r="M330" i="4"/>
  <c r="AG330" i="4"/>
  <c r="AO330" i="4"/>
  <c r="AQ330" i="4"/>
  <c r="C331" i="4"/>
  <c r="M331" i="4" s="1"/>
  <c r="D331" i="4"/>
  <c r="E331" i="4"/>
  <c r="F331" i="4"/>
  <c r="G331" i="4"/>
  <c r="H331" i="4" s="1"/>
  <c r="J331" i="4"/>
  <c r="K331" i="4"/>
  <c r="L331" i="4"/>
  <c r="AG331" i="4"/>
  <c r="AO331" i="4"/>
  <c r="AQ331" i="4"/>
  <c r="C332" i="4"/>
  <c r="G332" i="4" s="1"/>
  <c r="D332" i="4"/>
  <c r="E332" i="4"/>
  <c r="F332" i="4"/>
  <c r="K332" i="4"/>
  <c r="L332" i="4"/>
  <c r="AG332" i="4"/>
  <c r="AO332" i="4"/>
  <c r="AQ332" i="4"/>
  <c r="C333" i="4"/>
  <c r="J333" i="4" s="1"/>
  <c r="D333" i="4"/>
  <c r="E333" i="4"/>
  <c r="F333" i="4"/>
  <c r="G333" i="4"/>
  <c r="H333" i="4" s="1"/>
  <c r="L333" i="4"/>
  <c r="AG333" i="4"/>
  <c r="AO333" i="4"/>
  <c r="AQ333" i="4"/>
  <c r="C334" i="4"/>
  <c r="D334" i="4"/>
  <c r="E334" i="4"/>
  <c r="F334" i="4"/>
  <c r="K334" i="4"/>
  <c r="AG334" i="4"/>
  <c r="AO334" i="4"/>
  <c r="AQ334" i="4"/>
  <c r="C335" i="4"/>
  <c r="D335" i="4"/>
  <c r="E335" i="4"/>
  <c r="F335" i="4"/>
  <c r="L335" i="4"/>
  <c r="AG335" i="4"/>
  <c r="AO335" i="4"/>
  <c r="AQ335" i="4"/>
  <c r="C336" i="4"/>
  <c r="D336" i="4"/>
  <c r="E336" i="4"/>
  <c r="F336" i="4"/>
  <c r="G336" i="4"/>
  <c r="H336" i="4"/>
  <c r="J336" i="4"/>
  <c r="M336" i="4" s="1"/>
  <c r="K336" i="4"/>
  <c r="L336" i="4"/>
  <c r="AG336" i="4"/>
  <c r="AO336" i="4"/>
  <c r="AQ336" i="4"/>
  <c r="C337" i="4"/>
  <c r="D337" i="4"/>
  <c r="E337" i="4"/>
  <c r="F337" i="4"/>
  <c r="L337" i="4"/>
  <c r="AG337" i="4"/>
  <c r="AO337" i="4"/>
  <c r="AQ337" i="4"/>
  <c r="C338" i="4"/>
  <c r="J338" i="4" s="1"/>
  <c r="D338" i="4"/>
  <c r="E338" i="4"/>
  <c r="F338" i="4"/>
  <c r="G338" i="4"/>
  <c r="H338" i="4" s="1"/>
  <c r="K338" i="4"/>
  <c r="L338" i="4"/>
  <c r="M338" i="4"/>
  <c r="AG338" i="4"/>
  <c r="AO338" i="4"/>
  <c r="AQ338" i="4"/>
  <c r="C339" i="4"/>
  <c r="M339" i="4" s="1"/>
  <c r="D339" i="4"/>
  <c r="E339" i="4"/>
  <c r="F339" i="4"/>
  <c r="G339" i="4"/>
  <c r="H339" i="4" s="1"/>
  <c r="J339" i="4"/>
  <c r="K339" i="4"/>
  <c r="L339" i="4"/>
  <c r="AG339" i="4"/>
  <c r="AO339" i="4"/>
  <c r="AQ339" i="4"/>
  <c r="C340" i="4"/>
  <c r="L340" i="4" s="1"/>
  <c r="D340" i="4"/>
  <c r="E340" i="4"/>
  <c r="F340" i="4"/>
  <c r="K340" i="4"/>
  <c r="AG340" i="4"/>
  <c r="AO340" i="4"/>
  <c r="AQ340" i="4"/>
  <c r="C341" i="4"/>
  <c r="J341" i="4" s="1"/>
  <c r="D341" i="4"/>
  <c r="E341" i="4"/>
  <c r="F341" i="4"/>
  <c r="G341" i="4"/>
  <c r="H341" i="4"/>
  <c r="L341" i="4"/>
  <c r="AG341" i="4"/>
  <c r="AO341" i="4"/>
  <c r="AQ341" i="4"/>
  <c r="C342" i="4"/>
  <c r="D342" i="4"/>
  <c r="E342" i="4"/>
  <c r="F342" i="4"/>
  <c r="AG342" i="4"/>
  <c r="AO342" i="4"/>
  <c r="AQ342" i="4"/>
  <c r="C343" i="4"/>
  <c r="D343" i="4"/>
  <c r="E343" i="4"/>
  <c r="F343" i="4"/>
  <c r="AG343" i="4"/>
  <c r="AO343" i="4"/>
  <c r="AQ343" i="4"/>
  <c r="C344" i="4"/>
  <c r="D344" i="4"/>
  <c r="E344" i="4"/>
  <c r="F344" i="4"/>
  <c r="G344" i="4"/>
  <c r="H344" i="4" s="1"/>
  <c r="J344" i="4"/>
  <c r="M344" i="4" s="1"/>
  <c r="K344" i="4"/>
  <c r="L344" i="4"/>
  <c r="AG344" i="4"/>
  <c r="AO344" i="4"/>
  <c r="AQ344" i="4"/>
  <c r="C345" i="4"/>
  <c r="D345" i="4"/>
  <c r="E345" i="4"/>
  <c r="F345" i="4"/>
  <c r="AG345" i="4"/>
  <c r="AO345" i="4"/>
  <c r="AQ345" i="4"/>
  <c r="C346" i="4"/>
  <c r="J346" i="4" s="1"/>
  <c r="M346" i="4" s="1"/>
  <c r="D346" i="4"/>
  <c r="E346" i="4"/>
  <c r="F346" i="4"/>
  <c r="G346" i="4"/>
  <c r="H346" i="4" s="1"/>
  <c r="K346" i="4"/>
  <c r="L346" i="4"/>
  <c r="AG346" i="4"/>
  <c r="AO346" i="4"/>
  <c r="AQ346" i="4"/>
  <c r="C347" i="4"/>
  <c r="D347" i="4"/>
  <c r="E347" i="4"/>
  <c r="F347" i="4"/>
  <c r="G347" i="4"/>
  <c r="H347" i="4"/>
  <c r="J347" i="4"/>
  <c r="K347" i="4"/>
  <c r="L347" i="4"/>
  <c r="AG347" i="4"/>
  <c r="AO347" i="4"/>
  <c r="AQ347" i="4"/>
  <c r="C348" i="4"/>
  <c r="D348" i="4"/>
  <c r="E348" i="4"/>
  <c r="F348" i="4"/>
  <c r="K348" i="4"/>
  <c r="AG348" i="4"/>
  <c r="AO348" i="4"/>
  <c r="AQ348" i="4"/>
  <c r="C349" i="4"/>
  <c r="J349" i="4" s="1"/>
  <c r="D349" i="4"/>
  <c r="E349" i="4"/>
  <c r="F349" i="4"/>
  <c r="G349" i="4"/>
  <c r="H349" i="4" s="1"/>
  <c r="L349" i="4"/>
  <c r="AG349" i="4"/>
  <c r="AO349" i="4"/>
  <c r="AQ349" i="4"/>
  <c r="C350" i="4"/>
  <c r="D350" i="4"/>
  <c r="E350" i="4"/>
  <c r="F350" i="4"/>
  <c r="J350" i="4"/>
  <c r="K350" i="4"/>
  <c r="AG350" i="4"/>
  <c r="AO350" i="4"/>
  <c r="AQ350" i="4"/>
  <c r="C351" i="4"/>
  <c r="D351" i="4"/>
  <c r="E351" i="4"/>
  <c r="F351" i="4"/>
  <c r="AG351" i="4"/>
  <c r="AO351" i="4"/>
  <c r="AQ351" i="4"/>
  <c r="C352" i="4"/>
  <c r="D352" i="4"/>
  <c r="E352" i="4"/>
  <c r="F352" i="4"/>
  <c r="G352" i="4"/>
  <c r="H352" i="4" s="1"/>
  <c r="J352" i="4"/>
  <c r="M352" i="4" s="1"/>
  <c r="K352" i="4"/>
  <c r="L352" i="4"/>
  <c r="AG352" i="4"/>
  <c r="AO352" i="4"/>
  <c r="AQ352" i="4"/>
  <c r="C353" i="4"/>
  <c r="J353" i="4" s="1"/>
  <c r="D353" i="4"/>
  <c r="E353" i="4"/>
  <c r="F353" i="4"/>
  <c r="K353" i="4"/>
  <c r="L353" i="4"/>
  <c r="AG353" i="4"/>
  <c r="AO353" i="4"/>
  <c r="AQ353" i="4"/>
  <c r="C354" i="4"/>
  <c r="H354" i="4" s="1"/>
  <c r="D354" i="4"/>
  <c r="E354" i="4"/>
  <c r="F354" i="4"/>
  <c r="G354" i="4"/>
  <c r="K354" i="4"/>
  <c r="L354" i="4"/>
  <c r="AG354" i="4"/>
  <c r="AO354" i="4"/>
  <c r="AQ354" i="4"/>
  <c r="C355" i="4"/>
  <c r="D355" i="4"/>
  <c r="E355" i="4"/>
  <c r="F355" i="4"/>
  <c r="G355" i="4"/>
  <c r="H355" i="4" s="1"/>
  <c r="J355" i="4"/>
  <c r="K355" i="4"/>
  <c r="L355" i="4"/>
  <c r="AG355" i="4"/>
  <c r="AO355" i="4"/>
  <c r="AQ355" i="4"/>
  <c r="C356" i="4"/>
  <c r="D356" i="4"/>
  <c r="E356" i="4"/>
  <c r="F356" i="4"/>
  <c r="AG356" i="4"/>
  <c r="AO356" i="4"/>
  <c r="AQ356" i="4"/>
  <c r="C357" i="4"/>
  <c r="J357" i="4" s="1"/>
  <c r="D357" i="4"/>
  <c r="E357" i="4"/>
  <c r="F357" i="4"/>
  <c r="G357" i="4"/>
  <c r="H357" i="4" s="1"/>
  <c r="L357" i="4"/>
  <c r="AG357" i="4"/>
  <c r="AO357" i="4"/>
  <c r="AQ357" i="4"/>
  <c r="C358" i="4"/>
  <c r="J358" i="4" s="1"/>
  <c r="D358" i="4"/>
  <c r="E358" i="4"/>
  <c r="F358" i="4"/>
  <c r="L358" i="4"/>
  <c r="AG358" i="4"/>
  <c r="AO358" i="4"/>
  <c r="AQ358" i="4"/>
  <c r="C359" i="4"/>
  <c r="D359" i="4"/>
  <c r="E359" i="4"/>
  <c r="F359" i="4"/>
  <c r="L359" i="4"/>
  <c r="AG359" i="4"/>
  <c r="AO359" i="4"/>
  <c r="AQ359" i="4"/>
  <c r="C360" i="4"/>
  <c r="D360" i="4"/>
  <c r="E360" i="4"/>
  <c r="F360" i="4"/>
  <c r="G360" i="4"/>
  <c r="H360" i="4" s="1"/>
  <c r="J360" i="4"/>
  <c r="M360" i="4" s="1"/>
  <c r="K360" i="4"/>
  <c r="L360" i="4"/>
  <c r="AG360" i="4"/>
  <c r="AO360" i="4"/>
  <c r="AQ360" i="4"/>
  <c r="C361" i="4"/>
  <c r="K361" i="4" s="1"/>
  <c r="D361" i="4"/>
  <c r="E361" i="4"/>
  <c r="F361" i="4"/>
  <c r="J361" i="4"/>
  <c r="AG361" i="4"/>
  <c r="AO361" i="4"/>
  <c r="AQ361" i="4"/>
  <c r="C362" i="4"/>
  <c r="D362" i="4"/>
  <c r="E362" i="4"/>
  <c r="F362" i="4"/>
  <c r="G362" i="4"/>
  <c r="L362" i="4"/>
  <c r="AG362" i="4"/>
  <c r="AO362" i="4"/>
  <c r="AQ362" i="4"/>
  <c r="C363" i="4"/>
  <c r="D363" i="4"/>
  <c r="E363" i="4"/>
  <c r="F363" i="4"/>
  <c r="G363" i="4"/>
  <c r="H363" i="4"/>
  <c r="J363" i="4"/>
  <c r="K363" i="4"/>
  <c r="L363" i="4"/>
  <c r="AG363" i="4"/>
  <c r="AO363" i="4"/>
  <c r="AQ363" i="4"/>
  <c r="C364" i="4"/>
  <c r="D364" i="4"/>
  <c r="E364" i="4"/>
  <c r="F364" i="4"/>
  <c r="K364" i="4"/>
  <c r="L364" i="4"/>
  <c r="AG364" i="4"/>
  <c r="AO364" i="4"/>
  <c r="AQ364" i="4"/>
  <c r="C365" i="4"/>
  <c r="J365" i="4" s="1"/>
  <c r="D365" i="4"/>
  <c r="E365" i="4"/>
  <c r="F365" i="4"/>
  <c r="G365" i="4"/>
  <c r="H365" i="4" s="1"/>
  <c r="L365" i="4"/>
  <c r="AG365" i="4"/>
  <c r="AO365" i="4"/>
  <c r="AQ365" i="4"/>
  <c r="C366" i="4"/>
  <c r="D366" i="4"/>
  <c r="E366" i="4"/>
  <c r="F366" i="4"/>
  <c r="J366" i="4"/>
  <c r="L366" i="4"/>
  <c r="AG366" i="4"/>
  <c r="AO366" i="4"/>
  <c r="AQ366" i="4"/>
  <c r="C367" i="4"/>
  <c r="D367" i="4"/>
  <c r="E367" i="4"/>
  <c r="F367" i="4"/>
  <c r="L367" i="4"/>
  <c r="AG367" i="4"/>
  <c r="AO367" i="4"/>
  <c r="AQ367" i="4"/>
  <c r="C368" i="4"/>
  <c r="D368" i="4"/>
  <c r="E368" i="4"/>
  <c r="F368" i="4"/>
  <c r="G368" i="4"/>
  <c r="H368" i="4"/>
  <c r="J368" i="4"/>
  <c r="M368" i="4" s="1"/>
  <c r="K368" i="4"/>
  <c r="L368" i="4"/>
  <c r="AG368" i="4"/>
  <c r="AO368" i="4"/>
  <c r="AQ368" i="4"/>
  <c r="C369" i="4"/>
  <c r="G369" i="4" s="1"/>
  <c r="D369" i="4"/>
  <c r="E369" i="4"/>
  <c r="F369" i="4"/>
  <c r="J369" i="4"/>
  <c r="L369" i="4"/>
  <c r="AG369" i="4"/>
  <c r="AO369" i="4"/>
  <c r="AQ369" i="4"/>
  <c r="C370" i="4"/>
  <c r="D370" i="4"/>
  <c r="E370" i="4"/>
  <c r="F370" i="4"/>
  <c r="G370" i="4"/>
  <c r="K370" i="4"/>
  <c r="L370" i="4"/>
  <c r="AG370" i="4"/>
  <c r="AO370" i="4"/>
  <c r="AQ370" i="4"/>
  <c r="C371" i="4"/>
  <c r="M371" i="4" s="1"/>
  <c r="D371" i="4"/>
  <c r="E371" i="4"/>
  <c r="F371" i="4"/>
  <c r="G371" i="4"/>
  <c r="H371" i="4" s="1"/>
  <c r="J371" i="4"/>
  <c r="K371" i="4"/>
  <c r="L371" i="4"/>
  <c r="AG371" i="4"/>
  <c r="AO371" i="4"/>
  <c r="AQ371" i="4"/>
  <c r="C372" i="4"/>
  <c r="G372" i="4" s="1"/>
  <c r="D372" i="4"/>
  <c r="E372" i="4"/>
  <c r="F372" i="4"/>
  <c r="H372" i="4"/>
  <c r="L372" i="4"/>
  <c r="AG372" i="4"/>
  <c r="AO372" i="4"/>
  <c r="AQ372" i="4"/>
  <c r="C373" i="4"/>
  <c r="K373" i="4" s="1"/>
  <c r="D373" i="4"/>
  <c r="E373" i="4"/>
  <c r="F373" i="4"/>
  <c r="AG373" i="4"/>
  <c r="AO373" i="4"/>
  <c r="AQ373" i="4"/>
  <c r="C374" i="4"/>
  <c r="D374" i="4"/>
  <c r="E374" i="4"/>
  <c r="F374" i="4"/>
  <c r="G374" i="4"/>
  <c r="K374" i="4"/>
  <c r="L374" i="4"/>
  <c r="AG374" i="4"/>
  <c r="AO374" i="4"/>
  <c r="AQ374" i="4"/>
  <c r="C375" i="4"/>
  <c r="D375" i="4"/>
  <c r="E375" i="4"/>
  <c r="F375" i="4"/>
  <c r="J375" i="4"/>
  <c r="L375" i="4"/>
  <c r="AG375" i="4"/>
  <c r="AO375" i="4"/>
  <c r="AQ375" i="4"/>
  <c r="C376" i="4"/>
  <c r="D376" i="4"/>
  <c r="E376" i="4"/>
  <c r="F376" i="4"/>
  <c r="G376" i="4"/>
  <c r="H376" i="4" s="1"/>
  <c r="J376" i="4"/>
  <c r="M376" i="4" s="1"/>
  <c r="K376" i="4"/>
  <c r="L376" i="4"/>
  <c r="AG376" i="4"/>
  <c r="AO376" i="4"/>
  <c r="AQ376" i="4"/>
  <c r="C377" i="4"/>
  <c r="G377" i="4" s="1"/>
  <c r="D377" i="4"/>
  <c r="E377" i="4"/>
  <c r="F377" i="4"/>
  <c r="J377" i="4"/>
  <c r="L377" i="4"/>
  <c r="AG377" i="4"/>
  <c r="AO377" i="4"/>
  <c r="AQ377" i="4"/>
  <c r="C378" i="4"/>
  <c r="D378" i="4"/>
  <c r="E378" i="4"/>
  <c r="F378" i="4"/>
  <c r="G378" i="4"/>
  <c r="H378" i="4" s="1"/>
  <c r="J378" i="4"/>
  <c r="K378" i="4"/>
  <c r="L378" i="4"/>
  <c r="M378" i="4"/>
  <c r="AG378" i="4"/>
  <c r="AO378" i="4"/>
  <c r="AQ378" i="4"/>
  <c r="C379" i="4"/>
  <c r="D379" i="4"/>
  <c r="E379" i="4"/>
  <c r="F379" i="4"/>
  <c r="G379" i="4"/>
  <c r="K379" i="4"/>
  <c r="L379" i="4"/>
  <c r="AG379" i="4"/>
  <c r="AO379" i="4"/>
  <c r="AQ379" i="4"/>
  <c r="C380" i="4"/>
  <c r="G380" i="4" s="1"/>
  <c r="D380" i="4"/>
  <c r="E380" i="4"/>
  <c r="F380" i="4"/>
  <c r="K380" i="4"/>
  <c r="L380" i="4"/>
  <c r="AG380" i="4"/>
  <c r="AO380" i="4"/>
  <c r="AQ380" i="4"/>
  <c r="C381" i="4"/>
  <c r="K381" i="4" s="1"/>
  <c r="D381" i="4"/>
  <c r="E381" i="4"/>
  <c r="F381" i="4"/>
  <c r="G381" i="4"/>
  <c r="H381" i="4"/>
  <c r="J381" i="4"/>
  <c r="L381" i="4"/>
  <c r="AG381" i="4"/>
  <c r="AO381" i="4"/>
  <c r="AQ381" i="4"/>
  <c r="C382" i="4"/>
  <c r="D382" i="4"/>
  <c r="E382" i="4"/>
  <c r="F382" i="4"/>
  <c r="L382" i="4"/>
  <c r="AG382" i="4"/>
  <c r="AO382" i="4"/>
  <c r="AQ382" i="4"/>
  <c r="C383" i="4"/>
  <c r="G383" i="4" s="1"/>
  <c r="D383" i="4"/>
  <c r="E383" i="4"/>
  <c r="F383" i="4"/>
  <c r="L383" i="4"/>
  <c r="AG383" i="4"/>
  <c r="AO383" i="4"/>
  <c r="AQ383" i="4"/>
  <c r="C384" i="4"/>
  <c r="D384" i="4"/>
  <c r="E384" i="4"/>
  <c r="F384" i="4"/>
  <c r="G384" i="4"/>
  <c r="H384" i="4"/>
  <c r="J384" i="4"/>
  <c r="M384" i="4" s="1"/>
  <c r="K384" i="4"/>
  <c r="L384" i="4"/>
  <c r="AG384" i="4"/>
  <c r="AO384" i="4"/>
  <c r="AQ384" i="4"/>
  <c r="C385" i="4"/>
  <c r="G385" i="4" s="1"/>
  <c r="D385" i="4"/>
  <c r="E385" i="4"/>
  <c r="F385" i="4"/>
  <c r="J385" i="4"/>
  <c r="L385" i="4"/>
  <c r="AG385" i="4"/>
  <c r="AO385" i="4"/>
  <c r="AQ385" i="4"/>
  <c r="C386" i="4"/>
  <c r="D386" i="4"/>
  <c r="E386" i="4"/>
  <c r="F386" i="4"/>
  <c r="G386" i="4"/>
  <c r="H386" i="4" s="1"/>
  <c r="J386" i="4"/>
  <c r="K386" i="4"/>
  <c r="L386" i="4"/>
  <c r="M386" i="4"/>
  <c r="AG386" i="4"/>
  <c r="AO386" i="4"/>
  <c r="AQ386" i="4"/>
  <c r="C387" i="4"/>
  <c r="D387" i="4"/>
  <c r="E387" i="4"/>
  <c r="F387" i="4"/>
  <c r="G387" i="4"/>
  <c r="K387" i="4"/>
  <c r="L387" i="4"/>
  <c r="AG387" i="4"/>
  <c r="AO387" i="4"/>
  <c r="AQ387" i="4"/>
  <c r="C388" i="4"/>
  <c r="G388" i="4" s="1"/>
  <c r="D388" i="4"/>
  <c r="E388" i="4"/>
  <c r="F388" i="4"/>
  <c r="K388" i="4"/>
  <c r="L388" i="4"/>
  <c r="AG388" i="4"/>
  <c r="AO388" i="4"/>
  <c r="AQ388" i="4"/>
  <c r="C389" i="4"/>
  <c r="K389" i="4" s="1"/>
  <c r="D389" i="4"/>
  <c r="E389" i="4"/>
  <c r="F389" i="4"/>
  <c r="G389" i="4"/>
  <c r="H389" i="4"/>
  <c r="J389" i="4"/>
  <c r="L389" i="4"/>
  <c r="AG389" i="4"/>
  <c r="AO389" i="4"/>
  <c r="AQ389" i="4"/>
  <c r="C390" i="4"/>
  <c r="D390" i="4"/>
  <c r="E390" i="4"/>
  <c r="F390" i="4"/>
  <c r="L390" i="4"/>
  <c r="AG390" i="4"/>
  <c r="AO390" i="4"/>
  <c r="AQ390" i="4"/>
  <c r="C391" i="4"/>
  <c r="G391" i="4" s="1"/>
  <c r="D391" i="4"/>
  <c r="E391" i="4"/>
  <c r="F391" i="4"/>
  <c r="L391" i="4"/>
  <c r="AG391" i="4"/>
  <c r="AO391" i="4"/>
  <c r="AQ391" i="4"/>
  <c r="C392" i="4"/>
  <c r="D392" i="4"/>
  <c r="E392" i="4"/>
  <c r="F392" i="4"/>
  <c r="G392" i="4"/>
  <c r="H392" i="4"/>
  <c r="J392" i="4"/>
  <c r="M392" i="4" s="1"/>
  <c r="K392" i="4"/>
  <c r="L392" i="4"/>
  <c r="AG392" i="4"/>
  <c r="AO392" i="4"/>
  <c r="AQ392" i="4"/>
  <c r="C393" i="4"/>
  <c r="G393" i="4" s="1"/>
  <c r="D393" i="4"/>
  <c r="E393" i="4"/>
  <c r="F393" i="4"/>
  <c r="J393" i="4"/>
  <c r="L393" i="4"/>
  <c r="AG393" i="4"/>
  <c r="AO393" i="4"/>
  <c r="AQ393" i="4"/>
  <c r="C394" i="4"/>
  <c r="D394" i="4"/>
  <c r="E394" i="4"/>
  <c r="F394" i="4"/>
  <c r="G394" i="4"/>
  <c r="H394" i="4" s="1"/>
  <c r="J394" i="4"/>
  <c r="K394" i="4"/>
  <c r="L394" i="4"/>
  <c r="M394" i="4"/>
  <c r="AG394" i="4"/>
  <c r="AO394" i="4"/>
  <c r="AQ394" i="4"/>
  <c r="C395" i="4"/>
  <c r="M395" i="4" s="1"/>
  <c r="D395" i="4"/>
  <c r="E395" i="4"/>
  <c r="F395" i="4"/>
  <c r="G395" i="4"/>
  <c r="H395" i="4" s="1"/>
  <c r="J395" i="4"/>
  <c r="K395" i="4"/>
  <c r="L395" i="4"/>
  <c r="AG395" i="4"/>
  <c r="AO395" i="4"/>
  <c r="AQ395" i="4"/>
  <c r="C396" i="4"/>
  <c r="G396" i="4" s="1"/>
  <c r="D396" i="4"/>
  <c r="E396" i="4"/>
  <c r="F396" i="4"/>
  <c r="K396" i="4"/>
  <c r="L396" i="4"/>
  <c r="AG396" i="4"/>
  <c r="AO396" i="4"/>
  <c r="AQ396" i="4"/>
  <c r="C397" i="4"/>
  <c r="K397" i="4" s="1"/>
  <c r="D397" i="4"/>
  <c r="E397" i="4"/>
  <c r="F397" i="4"/>
  <c r="G397" i="4"/>
  <c r="H397" i="4"/>
  <c r="J397" i="4"/>
  <c r="L397" i="4"/>
  <c r="AG397" i="4"/>
  <c r="AO397" i="4"/>
  <c r="AQ397" i="4"/>
  <c r="C398" i="4"/>
  <c r="D398" i="4"/>
  <c r="E398" i="4"/>
  <c r="F398" i="4"/>
  <c r="AG398" i="4"/>
  <c r="AO398" i="4"/>
  <c r="AQ398" i="4"/>
  <c r="C399" i="4"/>
  <c r="G399" i="4" s="1"/>
  <c r="D399" i="4"/>
  <c r="E399" i="4"/>
  <c r="F399" i="4"/>
  <c r="L399" i="4"/>
  <c r="AG399" i="4"/>
  <c r="AO399" i="4"/>
  <c r="AQ399" i="4"/>
  <c r="C400" i="4"/>
  <c r="D400" i="4"/>
  <c r="E400" i="4"/>
  <c r="F400" i="4"/>
  <c r="G400" i="4"/>
  <c r="H400" i="4"/>
  <c r="J400" i="4"/>
  <c r="M400" i="4" s="1"/>
  <c r="K400" i="4"/>
  <c r="L400" i="4"/>
  <c r="AG400" i="4"/>
  <c r="AO400" i="4"/>
  <c r="AQ400" i="4"/>
  <c r="C401" i="4"/>
  <c r="G401" i="4" s="1"/>
  <c r="D401" i="4"/>
  <c r="E401" i="4"/>
  <c r="F401" i="4"/>
  <c r="J401" i="4"/>
  <c r="L401" i="4"/>
  <c r="AG401" i="4"/>
  <c r="AO401" i="4"/>
  <c r="AQ401" i="4"/>
  <c r="C402" i="4"/>
  <c r="D402" i="4"/>
  <c r="E402" i="4"/>
  <c r="F402" i="4"/>
  <c r="G402" i="4"/>
  <c r="H402" i="4" s="1"/>
  <c r="J402" i="4"/>
  <c r="K402" i="4"/>
  <c r="L402" i="4"/>
  <c r="M402" i="4"/>
  <c r="AG402" i="4"/>
  <c r="AO402" i="4"/>
  <c r="AQ402" i="4"/>
  <c r="C403" i="4"/>
  <c r="D403" i="4"/>
  <c r="E403" i="4"/>
  <c r="F403" i="4"/>
  <c r="G403" i="4"/>
  <c r="H403" i="4" s="1"/>
  <c r="J403" i="4"/>
  <c r="K403" i="4"/>
  <c r="L403" i="4"/>
  <c r="AG403" i="4"/>
  <c r="AO403" i="4"/>
  <c r="AQ403" i="4"/>
  <c r="C404" i="4"/>
  <c r="G404" i="4" s="1"/>
  <c r="D404" i="4"/>
  <c r="E404" i="4"/>
  <c r="F404" i="4"/>
  <c r="K404" i="4"/>
  <c r="L404" i="4"/>
  <c r="AG404" i="4"/>
  <c r="AO404" i="4"/>
  <c r="AQ404" i="4"/>
  <c r="C405" i="4"/>
  <c r="K405" i="4" s="1"/>
  <c r="D405" i="4"/>
  <c r="E405" i="4"/>
  <c r="F405" i="4"/>
  <c r="G405" i="4"/>
  <c r="H405" i="4"/>
  <c r="J405" i="4"/>
  <c r="L405" i="4"/>
  <c r="AG405" i="4"/>
  <c r="AO405" i="4"/>
  <c r="AQ405" i="4"/>
  <c r="C406" i="4"/>
  <c r="L406" i="4" s="1"/>
  <c r="D406" i="4"/>
  <c r="E406" i="4"/>
  <c r="F406" i="4"/>
  <c r="AG406" i="4"/>
  <c r="AO406" i="4"/>
  <c r="AQ406" i="4"/>
  <c r="C407" i="4"/>
  <c r="G407" i="4" s="1"/>
  <c r="D407" i="4"/>
  <c r="E407" i="4"/>
  <c r="F407" i="4"/>
  <c r="L407" i="4"/>
  <c r="AG407" i="4"/>
  <c r="AO407" i="4"/>
  <c r="AQ407" i="4"/>
  <c r="C408" i="4"/>
  <c r="D408" i="4"/>
  <c r="E408" i="4"/>
  <c r="F408" i="4"/>
  <c r="G408" i="4"/>
  <c r="H408" i="4"/>
  <c r="J408" i="4"/>
  <c r="M408" i="4" s="1"/>
  <c r="K408" i="4"/>
  <c r="L408" i="4"/>
  <c r="AG408" i="4"/>
  <c r="AO408" i="4"/>
  <c r="AQ408" i="4"/>
  <c r="C409" i="4"/>
  <c r="G409" i="4" s="1"/>
  <c r="D409" i="4"/>
  <c r="E409" i="4"/>
  <c r="F409" i="4"/>
  <c r="J409" i="4"/>
  <c r="L409" i="4"/>
  <c r="AG409" i="4"/>
  <c r="AO409" i="4"/>
  <c r="AQ409" i="4"/>
  <c r="C410" i="4"/>
  <c r="D410" i="4"/>
  <c r="E410" i="4"/>
  <c r="F410" i="4"/>
  <c r="G410" i="4"/>
  <c r="H410" i="4" s="1"/>
  <c r="J410" i="4"/>
  <c r="K410" i="4"/>
  <c r="L410" i="4"/>
  <c r="M410" i="4"/>
  <c r="AG410" i="4"/>
  <c r="AO410" i="4"/>
  <c r="AQ410" i="4"/>
  <c r="C411" i="4"/>
  <c r="D411" i="4"/>
  <c r="E411" i="4"/>
  <c r="F411" i="4"/>
  <c r="G411" i="4"/>
  <c r="H411" i="4" s="1"/>
  <c r="J411" i="4"/>
  <c r="K411" i="4"/>
  <c r="L411" i="4"/>
  <c r="AG411" i="4"/>
  <c r="AO411" i="4"/>
  <c r="AQ411" i="4"/>
  <c r="C412" i="4"/>
  <c r="G412" i="4" s="1"/>
  <c r="D412" i="4"/>
  <c r="E412" i="4"/>
  <c r="F412" i="4"/>
  <c r="K412" i="4"/>
  <c r="L412" i="4"/>
  <c r="AG412" i="4"/>
  <c r="AO412" i="4"/>
  <c r="AQ412" i="4"/>
  <c r="C413" i="4"/>
  <c r="K413" i="4" s="1"/>
  <c r="D413" i="4"/>
  <c r="E413" i="4"/>
  <c r="F413" i="4"/>
  <c r="G413" i="4"/>
  <c r="H413" i="4"/>
  <c r="J413" i="4"/>
  <c r="L413" i="4"/>
  <c r="AG413" i="4"/>
  <c r="AO413" i="4"/>
  <c r="AQ413" i="4"/>
  <c r="C414" i="4"/>
  <c r="L414" i="4" s="1"/>
  <c r="D414" i="4"/>
  <c r="E414" i="4"/>
  <c r="F414" i="4"/>
  <c r="AG414" i="4"/>
  <c r="AO414" i="4"/>
  <c r="AQ414" i="4"/>
  <c r="C415" i="4"/>
  <c r="G415" i="4" s="1"/>
  <c r="D415" i="4"/>
  <c r="E415" i="4"/>
  <c r="F415" i="4"/>
  <c r="L415" i="4"/>
  <c r="AG415" i="4"/>
  <c r="AO415" i="4"/>
  <c r="AQ415" i="4"/>
  <c r="C416" i="4"/>
  <c r="D416" i="4"/>
  <c r="E416" i="4"/>
  <c r="F416" i="4"/>
  <c r="G416" i="4"/>
  <c r="H416" i="4"/>
  <c r="J416" i="4"/>
  <c r="M416" i="4" s="1"/>
  <c r="K416" i="4"/>
  <c r="L416" i="4"/>
  <c r="AG416" i="4"/>
  <c r="AO416" i="4"/>
  <c r="AQ416" i="4"/>
  <c r="C417" i="4"/>
  <c r="G417" i="4" s="1"/>
  <c r="D417" i="4"/>
  <c r="E417" i="4"/>
  <c r="F417" i="4"/>
  <c r="J417" i="4"/>
  <c r="L417" i="4"/>
  <c r="AG417" i="4"/>
  <c r="AO417" i="4"/>
  <c r="AQ417" i="4"/>
  <c r="C418" i="4"/>
  <c r="D418" i="4"/>
  <c r="E418" i="4"/>
  <c r="F418" i="4"/>
  <c r="G418" i="4"/>
  <c r="H418" i="4" s="1"/>
  <c r="J418" i="4"/>
  <c r="K418" i="4"/>
  <c r="L418" i="4"/>
  <c r="M418" i="4"/>
  <c r="AG418" i="4"/>
  <c r="AO418" i="4"/>
  <c r="AQ418" i="4"/>
  <c r="C419" i="4"/>
  <c r="D419" i="4"/>
  <c r="E419" i="4"/>
  <c r="F419" i="4"/>
  <c r="G419" i="4"/>
  <c r="H419" i="4" s="1"/>
  <c r="J419" i="4"/>
  <c r="K419" i="4"/>
  <c r="L419" i="4"/>
  <c r="AG419" i="4"/>
  <c r="AO419" i="4"/>
  <c r="AQ419" i="4"/>
  <c r="C420" i="4"/>
  <c r="G420" i="4" s="1"/>
  <c r="D420" i="4"/>
  <c r="E420" i="4"/>
  <c r="F420" i="4"/>
  <c r="K420" i="4"/>
  <c r="L420" i="4"/>
  <c r="AG420" i="4"/>
  <c r="AO420" i="4"/>
  <c r="AQ420" i="4"/>
  <c r="C421" i="4"/>
  <c r="K421" i="4" s="1"/>
  <c r="D421" i="4"/>
  <c r="E421" i="4"/>
  <c r="F421" i="4"/>
  <c r="G421" i="4"/>
  <c r="H421" i="4"/>
  <c r="J421" i="4"/>
  <c r="L421" i="4"/>
  <c r="AG421" i="4"/>
  <c r="AO421" i="4"/>
  <c r="AQ421" i="4"/>
  <c r="C422" i="4"/>
  <c r="L422" i="4" s="1"/>
  <c r="D422" i="4"/>
  <c r="E422" i="4"/>
  <c r="F422" i="4"/>
  <c r="AG422" i="4"/>
  <c r="AO422" i="4"/>
  <c r="AQ422" i="4"/>
  <c r="C423" i="4"/>
  <c r="G423" i="4" s="1"/>
  <c r="D423" i="4"/>
  <c r="E423" i="4"/>
  <c r="F423" i="4"/>
  <c r="L423" i="4"/>
  <c r="AG423" i="4"/>
  <c r="AO423" i="4"/>
  <c r="AQ423" i="4"/>
  <c r="C424" i="4"/>
  <c r="D424" i="4"/>
  <c r="E424" i="4"/>
  <c r="F424" i="4"/>
  <c r="G424" i="4"/>
  <c r="H424" i="4"/>
  <c r="J424" i="4"/>
  <c r="M424" i="4" s="1"/>
  <c r="K424" i="4"/>
  <c r="L424" i="4"/>
  <c r="AG424" i="4"/>
  <c r="AO424" i="4"/>
  <c r="AQ424" i="4"/>
  <c r="C425" i="4"/>
  <c r="G425" i="4" s="1"/>
  <c r="D425" i="4"/>
  <c r="E425" i="4"/>
  <c r="F425" i="4"/>
  <c r="J425" i="4"/>
  <c r="L425" i="4"/>
  <c r="AG425" i="4"/>
  <c r="AO425" i="4"/>
  <c r="AQ425" i="4"/>
  <c r="C426" i="4"/>
  <c r="D426" i="4"/>
  <c r="E426" i="4"/>
  <c r="F426" i="4"/>
  <c r="G426" i="4"/>
  <c r="H426" i="4" s="1"/>
  <c r="J426" i="4"/>
  <c r="K426" i="4"/>
  <c r="L426" i="4"/>
  <c r="M426" i="4"/>
  <c r="AG426" i="4"/>
  <c r="AO426" i="4"/>
  <c r="AQ426" i="4"/>
  <c r="C427" i="4"/>
  <c r="M427" i="4" s="1"/>
  <c r="D427" i="4"/>
  <c r="E427" i="4"/>
  <c r="F427" i="4"/>
  <c r="G427" i="4"/>
  <c r="H427" i="4" s="1"/>
  <c r="J427" i="4"/>
  <c r="K427" i="4"/>
  <c r="L427" i="4"/>
  <c r="AG427" i="4"/>
  <c r="AO427" i="4"/>
  <c r="AQ427" i="4"/>
  <c r="C428" i="4"/>
  <c r="G428" i="4" s="1"/>
  <c r="D428" i="4"/>
  <c r="E428" i="4"/>
  <c r="F428" i="4"/>
  <c r="K428" i="4"/>
  <c r="L428" i="4"/>
  <c r="AG428" i="4"/>
  <c r="AO428" i="4"/>
  <c r="AQ428" i="4"/>
  <c r="C429" i="4"/>
  <c r="K429" i="4" s="1"/>
  <c r="D429" i="4"/>
  <c r="E429" i="4"/>
  <c r="F429" i="4"/>
  <c r="G429" i="4"/>
  <c r="H429" i="4"/>
  <c r="J429" i="4"/>
  <c r="L429" i="4"/>
  <c r="AG429" i="4"/>
  <c r="AO429" i="4"/>
  <c r="AQ429" i="4"/>
  <c r="C430" i="4"/>
  <c r="D430" i="4"/>
  <c r="E430" i="4"/>
  <c r="F430" i="4"/>
  <c r="L430" i="4"/>
  <c r="AG430" i="4"/>
  <c r="AO430" i="4"/>
  <c r="AQ430" i="4"/>
  <c r="C431" i="4"/>
  <c r="G431" i="4" s="1"/>
  <c r="D431" i="4"/>
  <c r="E431" i="4"/>
  <c r="F431" i="4"/>
  <c r="L431" i="4"/>
  <c r="AG431" i="4"/>
  <c r="AO431" i="4"/>
  <c r="AQ431" i="4"/>
  <c r="C432" i="4"/>
  <c r="D432" i="4"/>
  <c r="E432" i="4"/>
  <c r="F432" i="4"/>
  <c r="G432" i="4"/>
  <c r="H432" i="4"/>
  <c r="J432" i="4"/>
  <c r="M432" i="4" s="1"/>
  <c r="K432" i="4"/>
  <c r="L432" i="4"/>
  <c r="AG432" i="4"/>
  <c r="AO432" i="4"/>
  <c r="AQ432" i="4"/>
  <c r="C433" i="4"/>
  <c r="G433" i="4" s="1"/>
  <c r="D433" i="4"/>
  <c r="E433" i="4"/>
  <c r="F433" i="4"/>
  <c r="J433" i="4"/>
  <c r="L433" i="4"/>
  <c r="AG433" i="4"/>
  <c r="AO433" i="4"/>
  <c r="AQ433" i="4"/>
  <c r="C434" i="4"/>
  <c r="D434" i="4"/>
  <c r="E434" i="4"/>
  <c r="F434" i="4"/>
  <c r="G434" i="4"/>
  <c r="H434" i="4" s="1"/>
  <c r="J434" i="4"/>
  <c r="K434" i="4"/>
  <c r="L434" i="4"/>
  <c r="M434" i="4"/>
  <c r="AG434" i="4"/>
  <c r="AO434" i="4"/>
  <c r="AQ434" i="4"/>
  <c r="C435" i="4"/>
  <c r="M435" i="4" s="1"/>
  <c r="D435" i="4"/>
  <c r="E435" i="4"/>
  <c r="F435" i="4"/>
  <c r="G435" i="4"/>
  <c r="H435" i="4" s="1"/>
  <c r="J435" i="4"/>
  <c r="K435" i="4"/>
  <c r="L435" i="4"/>
  <c r="AG435" i="4"/>
  <c r="AO435" i="4"/>
  <c r="AQ435" i="4"/>
  <c r="C436" i="4"/>
  <c r="G436" i="4" s="1"/>
  <c r="D436" i="4"/>
  <c r="E436" i="4"/>
  <c r="F436" i="4"/>
  <c r="K436" i="4"/>
  <c r="L436" i="4"/>
  <c r="AG436" i="4"/>
  <c r="AO436" i="4"/>
  <c r="AQ436" i="4"/>
  <c r="C437" i="4"/>
  <c r="K437" i="4" s="1"/>
  <c r="D437" i="4"/>
  <c r="E437" i="4"/>
  <c r="F437" i="4"/>
  <c r="G437" i="4"/>
  <c r="H437" i="4"/>
  <c r="J437" i="4"/>
  <c r="L437" i="4"/>
  <c r="AG437" i="4"/>
  <c r="AO437" i="4"/>
  <c r="AQ437" i="4"/>
  <c r="C438" i="4"/>
  <c r="D438" i="4"/>
  <c r="E438" i="4"/>
  <c r="F438" i="4"/>
  <c r="L438" i="4"/>
  <c r="AG438" i="4"/>
  <c r="AO438" i="4"/>
  <c r="AQ438" i="4"/>
  <c r="C439" i="4"/>
  <c r="G439" i="4" s="1"/>
  <c r="D439" i="4"/>
  <c r="E439" i="4"/>
  <c r="F439" i="4"/>
  <c r="L439" i="4"/>
  <c r="AG439" i="4"/>
  <c r="AO439" i="4"/>
  <c r="AQ439" i="4"/>
  <c r="C440" i="4"/>
  <c r="D440" i="4"/>
  <c r="E440" i="4"/>
  <c r="F440" i="4"/>
  <c r="G440" i="4"/>
  <c r="H440" i="4"/>
  <c r="J440" i="4"/>
  <c r="M440" i="4" s="1"/>
  <c r="K440" i="4"/>
  <c r="L440" i="4"/>
  <c r="AG440" i="4"/>
  <c r="AO440" i="4"/>
  <c r="AQ440" i="4"/>
  <c r="C441" i="4"/>
  <c r="G441" i="4" s="1"/>
  <c r="D441" i="4"/>
  <c r="E441" i="4"/>
  <c r="F441" i="4"/>
  <c r="J441" i="4"/>
  <c r="L441" i="4"/>
  <c r="AG441" i="4"/>
  <c r="AO441" i="4"/>
  <c r="AQ441" i="4"/>
  <c r="C442" i="4"/>
  <c r="D442" i="4"/>
  <c r="E442" i="4"/>
  <c r="F442" i="4"/>
  <c r="G442" i="4"/>
  <c r="H442" i="4" s="1"/>
  <c r="J442" i="4"/>
  <c r="K442" i="4"/>
  <c r="L442" i="4"/>
  <c r="M442" i="4"/>
  <c r="AG442" i="4"/>
  <c r="AO442" i="4"/>
  <c r="AQ442" i="4"/>
  <c r="C443" i="4"/>
  <c r="D443" i="4"/>
  <c r="E443" i="4"/>
  <c r="F443" i="4"/>
  <c r="G443" i="4"/>
  <c r="H443" i="4" s="1"/>
  <c r="J443" i="4"/>
  <c r="K443" i="4"/>
  <c r="L443" i="4"/>
  <c r="AG443" i="4"/>
  <c r="AO443" i="4"/>
  <c r="AQ443" i="4"/>
  <c r="C444" i="4"/>
  <c r="G444" i="4" s="1"/>
  <c r="D444" i="4"/>
  <c r="E444" i="4"/>
  <c r="F444" i="4"/>
  <c r="K444" i="4"/>
  <c r="L444" i="4"/>
  <c r="AG444" i="4"/>
  <c r="AO444" i="4"/>
  <c r="AQ444" i="4"/>
  <c r="C445" i="4"/>
  <c r="K445" i="4" s="1"/>
  <c r="D445" i="4"/>
  <c r="E445" i="4"/>
  <c r="F445" i="4"/>
  <c r="G445" i="4"/>
  <c r="H445" i="4"/>
  <c r="J445" i="4"/>
  <c r="L445" i="4"/>
  <c r="AG445" i="4"/>
  <c r="AO445" i="4"/>
  <c r="AQ445" i="4"/>
  <c r="C446" i="4"/>
  <c r="D446" i="4"/>
  <c r="E446" i="4"/>
  <c r="F446" i="4"/>
  <c r="L446" i="4"/>
  <c r="AG446" i="4"/>
  <c r="AO446" i="4"/>
  <c r="AQ446" i="4"/>
  <c r="C447" i="4"/>
  <c r="G447" i="4" s="1"/>
  <c r="D447" i="4"/>
  <c r="E447" i="4"/>
  <c r="F447" i="4"/>
  <c r="L447" i="4"/>
  <c r="AG447" i="4"/>
  <c r="AO447" i="4"/>
  <c r="AQ447" i="4"/>
  <c r="C448" i="4"/>
  <c r="D448" i="4"/>
  <c r="E448" i="4"/>
  <c r="F448" i="4"/>
  <c r="G448" i="4"/>
  <c r="H448" i="4"/>
  <c r="J448" i="4"/>
  <c r="M448" i="4" s="1"/>
  <c r="K448" i="4"/>
  <c r="L448" i="4"/>
  <c r="AG448" i="4"/>
  <c r="AO448" i="4"/>
  <c r="AQ448" i="4"/>
  <c r="C449" i="4"/>
  <c r="G449" i="4" s="1"/>
  <c r="D449" i="4"/>
  <c r="E449" i="4"/>
  <c r="F449" i="4"/>
  <c r="J449" i="4"/>
  <c r="L449" i="4"/>
  <c r="AG449" i="4"/>
  <c r="AO449" i="4"/>
  <c r="AQ449" i="4"/>
  <c r="C450" i="4"/>
  <c r="D450" i="4"/>
  <c r="E450" i="4"/>
  <c r="F450" i="4"/>
  <c r="G450" i="4"/>
  <c r="H450" i="4" s="1"/>
  <c r="J450" i="4"/>
  <c r="K450" i="4"/>
  <c r="L450" i="4"/>
  <c r="M450" i="4"/>
  <c r="AG450" i="4"/>
  <c r="AO450" i="4"/>
  <c r="AQ450" i="4"/>
  <c r="C451" i="4"/>
  <c r="M451" i="4" s="1"/>
  <c r="D451" i="4"/>
  <c r="E451" i="4"/>
  <c r="F451" i="4"/>
  <c r="G451" i="4"/>
  <c r="H451" i="4" s="1"/>
  <c r="J451" i="4"/>
  <c r="K451" i="4"/>
  <c r="L451" i="4"/>
  <c r="AG451" i="4"/>
  <c r="AO451" i="4"/>
  <c r="AQ451" i="4"/>
  <c r="C452" i="4"/>
  <c r="G452" i="4" s="1"/>
  <c r="D452" i="4"/>
  <c r="E452" i="4"/>
  <c r="F452" i="4"/>
  <c r="K452" i="4"/>
  <c r="L452" i="4"/>
  <c r="AG452" i="4"/>
  <c r="AO452" i="4"/>
  <c r="AQ452" i="4"/>
  <c r="C453" i="4"/>
  <c r="K453" i="4" s="1"/>
  <c r="D453" i="4"/>
  <c r="E453" i="4"/>
  <c r="F453" i="4"/>
  <c r="G453" i="4"/>
  <c r="H453" i="4"/>
  <c r="J453" i="4"/>
  <c r="L453" i="4"/>
  <c r="AG453" i="4"/>
  <c r="AO453" i="4"/>
  <c r="AQ453" i="4"/>
  <c r="C454" i="4"/>
  <c r="D454" i="4"/>
  <c r="E454" i="4"/>
  <c r="F454" i="4"/>
  <c r="L454" i="4"/>
  <c r="AG454" i="4"/>
  <c r="AO454" i="4"/>
  <c r="AQ454" i="4"/>
  <c r="C455" i="4"/>
  <c r="G455" i="4" s="1"/>
  <c r="D455" i="4"/>
  <c r="E455" i="4"/>
  <c r="F455" i="4"/>
  <c r="L455" i="4"/>
  <c r="AG455" i="4"/>
  <c r="AO455" i="4"/>
  <c r="AQ455" i="4"/>
  <c r="C456" i="4"/>
  <c r="D456" i="4"/>
  <c r="E456" i="4"/>
  <c r="F456" i="4"/>
  <c r="G456" i="4"/>
  <c r="H456" i="4"/>
  <c r="J456" i="4"/>
  <c r="M456" i="4" s="1"/>
  <c r="K456" i="4"/>
  <c r="L456" i="4"/>
  <c r="AG456" i="4"/>
  <c r="AO456" i="4"/>
  <c r="AQ456" i="4"/>
  <c r="C457" i="4"/>
  <c r="G457" i="4" s="1"/>
  <c r="D457" i="4"/>
  <c r="E457" i="4"/>
  <c r="F457" i="4"/>
  <c r="J457" i="4"/>
  <c r="L457" i="4"/>
  <c r="AG457" i="4"/>
  <c r="AO457" i="4"/>
  <c r="AQ457" i="4"/>
  <c r="C458" i="4"/>
  <c r="D458" i="4"/>
  <c r="E458" i="4"/>
  <c r="F458" i="4"/>
  <c r="G458" i="4"/>
  <c r="H458" i="4" s="1"/>
  <c r="J458" i="4"/>
  <c r="K458" i="4"/>
  <c r="L458" i="4"/>
  <c r="M458" i="4"/>
  <c r="AG458" i="4"/>
  <c r="AO458" i="4"/>
  <c r="AQ458" i="4"/>
  <c r="C459" i="4"/>
  <c r="M459" i="4" s="1"/>
  <c r="D459" i="4"/>
  <c r="E459" i="4"/>
  <c r="F459" i="4"/>
  <c r="G459" i="4"/>
  <c r="H459" i="4" s="1"/>
  <c r="J459" i="4"/>
  <c r="K459" i="4"/>
  <c r="L459" i="4"/>
  <c r="AG459" i="4"/>
  <c r="AO459" i="4"/>
  <c r="AQ459" i="4"/>
  <c r="C460" i="4"/>
  <c r="G460" i="4" s="1"/>
  <c r="D460" i="4"/>
  <c r="E460" i="4"/>
  <c r="F460" i="4"/>
  <c r="K460" i="4"/>
  <c r="L460" i="4"/>
  <c r="AG460" i="4"/>
  <c r="AO460" i="4"/>
  <c r="AQ460" i="4"/>
  <c r="C461" i="4"/>
  <c r="K461" i="4" s="1"/>
  <c r="D461" i="4"/>
  <c r="E461" i="4"/>
  <c r="F461" i="4"/>
  <c r="G461" i="4"/>
  <c r="H461" i="4"/>
  <c r="J461" i="4"/>
  <c r="L461" i="4"/>
  <c r="AG461" i="4"/>
  <c r="AO461" i="4"/>
  <c r="AQ461" i="4"/>
  <c r="C462" i="4"/>
  <c r="D462" i="4"/>
  <c r="E462" i="4"/>
  <c r="F462" i="4"/>
  <c r="AG462" i="4"/>
  <c r="AO462" i="4"/>
  <c r="AQ462" i="4"/>
  <c r="C463" i="4"/>
  <c r="G463" i="4" s="1"/>
  <c r="D463" i="4"/>
  <c r="E463" i="4"/>
  <c r="F463" i="4"/>
  <c r="L463" i="4"/>
  <c r="AG463" i="4"/>
  <c r="AO463" i="4"/>
  <c r="AQ463" i="4"/>
  <c r="C464" i="4"/>
  <c r="D464" i="4"/>
  <c r="E464" i="4"/>
  <c r="F464" i="4"/>
  <c r="G464" i="4"/>
  <c r="H464" i="4"/>
  <c r="J464" i="4"/>
  <c r="M464" i="4" s="1"/>
  <c r="K464" i="4"/>
  <c r="L464" i="4"/>
  <c r="AG464" i="4"/>
  <c r="AO464" i="4"/>
  <c r="AQ464" i="4"/>
  <c r="C465" i="4"/>
  <c r="G465" i="4" s="1"/>
  <c r="D465" i="4"/>
  <c r="E465" i="4"/>
  <c r="F465" i="4"/>
  <c r="J465" i="4"/>
  <c r="L465" i="4"/>
  <c r="AG465" i="4"/>
  <c r="AO465" i="4"/>
  <c r="AQ465" i="4"/>
  <c r="C466" i="4"/>
  <c r="D466" i="4"/>
  <c r="E466" i="4"/>
  <c r="F466" i="4"/>
  <c r="G466" i="4"/>
  <c r="H466" i="4" s="1"/>
  <c r="J466" i="4"/>
  <c r="K466" i="4"/>
  <c r="L466" i="4"/>
  <c r="M466" i="4"/>
  <c r="AG466" i="4"/>
  <c r="AO466" i="4"/>
  <c r="AQ466" i="4"/>
  <c r="C467" i="4"/>
  <c r="D467" i="4"/>
  <c r="E467" i="4"/>
  <c r="F467" i="4"/>
  <c r="G467" i="4"/>
  <c r="H467" i="4" s="1"/>
  <c r="J467" i="4"/>
  <c r="K467" i="4"/>
  <c r="L467" i="4"/>
  <c r="AG467" i="4"/>
  <c r="AO467" i="4"/>
  <c r="AQ467" i="4"/>
  <c r="C468" i="4"/>
  <c r="G468" i="4" s="1"/>
  <c r="D468" i="4"/>
  <c r="E468" i="4"/>
  <c r="F468" i="4"/>
  <c r="K468" i="4"/>
  <c r="L468" i="4"/>
  <c r="AG468" i="4"/>
  <c r="AO468" i="4"/>
  <c r="AQ468" i="4"/>
  <c r="C469" i="4"/>
  <c r="K469" i="4" s="1"/>
  <c r="D469" i="4"/>
  <c r="E469" i="4"/>
  <c r="F469" i="4"/>
  <c r="G469" i="4"/>
  <c r="H469" i="4"/>
  <c r="J469" i="4"/>
  <c r="L469" i="4"/>
  <c r="AG469" i="4"/>
  <c r="AO469" i="4"/>
  <c r="AQ469" i="4"/>
  <c r="C470" i="4"/>
  <c r="L470" i="4" s="1"/>
  <c r="D470" i="4"/>
  <c r="E470" i="4"/>
  <c r="F470" i="4"/>
  <c r="AG470" i="4"/>
  <c r="AO470" i="4"/>
  <c r="AQ470" i="4"/>
  <c r="C471" i="4"/>
  <c r="G471" i="4" s="1"/>
  <c r="D471" i="4"/>
  <c r="E471" i="4"/>
  <c r="F471" i="4"/>
  <c r="L471" i="4"/>
  <c r="AG471" i="4"/>
  <c r="AO471" i="4"/>
  <c r="AQ471" i="4"/>
  <c r="C472" i="4"/>
  <c r="D472" i="4"/>
  <c r="E472" i="4"/>
  <c r="F472" i="4"/>
  <c r="G472" i="4"/>
  <c r="H472" i="4"/>
  <c r="J472" i="4"/>
  <c r="M472" i="4" s="1"/>
  <c r="K472" i="4"/>
  <c r="L472" i="4"/>
  <c r="AG472" i="4"/>
  <c r="AO472" i="4"/>
  <c r="AQ472" i="4"/>
  <c r="C473" i="4"/>
  <c r="G473" i="4" s="1"/>
  <c r="D473" i="4"/>
  <c r="E473" i="4"/>
  <c r="F473" i="4"/>
  <c r="J473" i="4"/>
  <c r="L473" i="4"/>
  <c r="AG473" i="4"/>
  <c r="AO473" i="4"/>
  <c r="AQ473" i="4"/>
  <c r="C474" i="4"/>
  <c r="D474" i="4"/>
  <c r="E474" i="4"/>
  <c r="F474" i="4"/>
  <c r="G474" i="4"/>
  <c r="H474" i="4" s="1"/>
  <c r="J474" i="4"/>
  <c r="K474" i="4"/>
  <c r="L474" i="4"/>
  <c r="M474" i="4"/>
  <c r="AG474" i="4"/>
  <c r="AO474" i="4"/>
  <c r="AQ474" i="4"/>
  <c r="C475" i="4"/>
  <c r="D475" i="4"/>
  <c r="E475" i="4"/>
  <c r="F475" i="4"/>
  <c r="G475" i="4"/>
  <c r="H475" i="4" s="1"/>
  <c r="J475" i="4"/>
  <c r="K475" i="4"/>
  <c r="L475" i="4"/>
  <c r="AG475" i="4"/>
  <c r="AO475" i="4"/>
  <c r="AQ475" i="4"/>
  <c r="C476" i="4"/>
  <c r="G476" i="4" s="1"/>
  <c r="D476" i="4"/>
  <c r="E476" i="4"/>
  <c r="F476" i="4"/>
  <c r="K476" i="4"/>
  <c r="L476" i="4"/>
  <c r="AG476" i="4"/>
  <c r="AO476" i="4"/>
  <c r="AQ476" i="4"/>
  <c r="C477" i="4"/>
  <c r="K477" i="4" s="1"/>
  <c r="D477" i="4"/>
  <c r="E477" i="4"/>
  <c r="F477" i="4"/>
  <c r="G477" i="4"/>
  <c r="H477" i="4"/>
  <c r="J477" i="4"/>
  <c r="L477" i="4"/>
  <c r="AG477" i="4"/>
  <c r="AO477" i="4"/>
  <c r="AQ477" i="4"/>
  <c r="C478" i="4"/>
  <c r="L478" i="4" s="1"/>
  <c r="D478" i="4"/>
  <c r="E478" i="4"/>
  <c r="F478" i="4"/>
  <c r="AG478" i="4"/>
  <c r="AO478" i="4"/>
  <c r="AQ478" i="4"/>
  <c r="C479" i="4"/>
  <c r="G479" i="4" s="1"/>
  <c r="D479" i="4"/>
  <c r="E479" i="4"/>
  <c r="F479" i="4"/>
  <c r="L479" i="4"/>
  <c r="AG479" i="4"/>
  <c r="AO479" i="4"/>
  <c r="AQ479" i="4"/>
  <c r="C480" i="4"/>
  <c r="D480" i="4"/>
  <c r="E480" i="4"/>
  <c r="F480" i="4"/>
  <c r="G480" i="4"/>
  <c r="H480" i="4"/>
  <c r="J480" i="4"/>
  <c r="M480" i="4" s="1"/>
  <c r="K480" i="4"/>
  <c r="L480" i="4"/>
  <c r="AG480" i="4"/>
  <c r="AO480" i="4"/>
  <c r="AQ480" i="4"/>
  <c r="C481" i="4"/>
  <c r="G481" i="4" s="1"/>
  <c r="D481" i="4"/>
  <c r="E481" i="4"/>
  <c r="F481" i="4"/>
  <c r="J481" i="4"/>
  <c r="L481" i="4"/>
  <c r="AG481" i="4"/>
  <c r="AO481" i="4"/>
  <c r="AQ481" i="4"/>
  <c r="C482" i="4"/>
  <c r="D482" i="4"/>
  <c r="E482" i="4"/>
  <c r="F482" i="4"/>
  <c r="G482" i="4"/>
  <c r="H482" i="4" s="1"/>
  <c r="J482" i="4"/>
  <c r="K482" i="4"/>
  <c r="L482" i="4"/>
  <c r="M482" i="4"/>
  <c r="AG482" i="4"/>
  <c r="AO482" i="4"/>
  <c r="AQ482" i="4"/>
  <c r="C483" i="4"/>
  <c r="D483" i="4"/>
  <c r="E483" i="4"/>
  <c r="F483" i="4"/>
  <c r="G483" i="4"/>
  <c r="H483" i="4" s="1"/>
  <c r="J483" i="4"/>
  <c r="K483" i="4"/>
  <c r="L483" i="4"/>
  <c r="AG483" i="4"/>
  <c r="AO483" i="4"/>
  <c r="AQ483" i="4"/>
  <c r="C484" i="4"/>
  <c r="G484" i="4" s="1"/>
  <c r="D484" i="4"/>
  <c r="E484" i="4"/>
  <c r="F484" i="4"/>
  <c r="K484" i="4"/>
  <c r="L484" i="4"/>
  <c r="AG484" i="4"/>
  <c r="AO484" i="4"/>
  <c r="AQ484" i="4"/>
  <c r="C485" i="4"/>
  <c r="K485" i="4" s="1"/>
  <c r="D485" i="4"/>
  <c r="E485" i="4"/>
  <c r="F485" i="4"/>
  <c r="G485" i="4"/>
  <c r="H485" i="4"/>
  <c r="J485" i="4"/>
  <c r="L485" i="4"/>
  <c r="AG485" i="4"/>
  <c r="AO485" i="4"/>
  <c r="AQ485" i="4"/>
  <c r="C486" i="4"/>
  <c r="D486" i="4"/>
  <c r="E486" i="4"/>
  <c r="F486" i="4"/>
  <c r="L486" i="4"/>
  <c r="AG486" i="4"/>
  <c r="AO486" i="4"/>
  <c r="AQ486" i="4"/>
  <c r="C487" i="4"/>
  <c r="D487" i="4"/>
  <c r="E487" i="4"/>
  <c r="F487" i="4"/>
  <c r="L487" i="4"/>
  <c r="AG487" i="4"/>
  <c r="AO487" i="4"/>
  <c r="AQ487" i="4"/>
  <c r="C488" i="4"/>
  <c r="D488" i="4"/>
  <c r="E488" i="4"/>
  <c r="F488" i="4"/>
  <c r="G488" i="4"/>
  <c r="H488" i="4"/>
  <c r="J488" i="4"/>
  <c r="M488" i="4" s="1"/>
  <c r="K488" i="4"/>
  <c r="L488" i="4"/>
  <c r="AG488" i="4"/>
  <c r="AO488" i="4"/>
  <c r="AQ488" i="4"/>
  <c r="C489" i="4"/>
  <c r="G489" i="4" s="1"/>
  <c r="D489" i="4"/>
  <c r="E489" i="4"/>
  <c r="F489" i="4"/>
  <c r="J489" i="4"/>
  <c r="M489" i="4" s="1"/>
  <c r="K489" i="4"/>
  <c r="L489" i="4"/>
  <c r="AG489" i="4"/>
  <c r="AO489" i="4"/>
  <c r="AQ489" i="4"/>
  <c r="C490" i="4"/>
  <c r="D490" i="4"/>
  <c r="E490" i="4"/>
  <c r="F490" i="4"/>
  <c r="G490" i="4"/>
  <c r="H490" i="4" s="1"/>
  <c r="J490" i="4"/>
  <c r="K490" i="4"/>
  <c r="L490" i="4"/>
  <c r="M490" i="4"/>
  <c r="AG490" i="4"/>
  <c r="AO490" i="4"/>
  <c r="AQ490" i="4"/>
  <c r="C491" i="4"/>
  <c r="D491" i="4"/>
  <c r="E491" i="4"/>
  <c r="F491" i="4"/>
  <c r="G491" i="4"/>
  <c r="H491" i="4" s="1"/>
  <c r="J491" i="4"/>
  <c r="K491" i="4"/>
  <c r="L491" i="4"/>
  <c r="AG491" i="4"/>
  <c r="AO491" i="4"/>
  <c r="AQ491" i="4"/>
  <c r="N492" i="4"/>
  <c r="O492" i="4"/>
  <c r="P492" i="4"/>
  <c r="T492" i="4"/>
  <c r="U492" i="4"/>
  <c r="V492" i="4"/>
  <c r="E492" i="4" s="1"/>
  <c r="W492" i="4"/>
  <c r="X492" i="4"/>
  <c r="AG492" i="4"/>
  <c r="AG497" i="4"/>
  <c r="AO497" i="4"/>
  <c r="AG498" i="4"/>
  <c r="AO498" i="4"/>
  <c r="AG499" i="4"/>
  <c r="AO499" i="4"/>
  <c r="AG500" i="4"/>
  <c r="AO500" i="4"/>
  <c r="AG501" i="4"/>
  <c r="AO501" i="4"/>
  <c r="AG502" i="4"/>
  <c r="AO502" i="4"/>
  <c r="AG503" i="4"/>
  <c r="AO503" i="4"/>
  <c r="AG504" i="4"/>
  <c r="AO504" i="4"/>
  <c r="AG505" i="4"/>
  <c r="AO505" i="4"/>
  <c r="AG506" i="4"/>
  <c r="AO506" i="4"/>
  <c r="AG507" i="4"/>
  <c r="AO507" i="4"/>
  <c r="AG508" i="4"/>
  <c r="AO508" i="4"/>
  <c r="AG509" i="4"/>
  <c r="AO509" i="4"/>
  <c r="AG510" i="4"/>
  <c r="AO510" i="4"/>
  <c r="AG511" i="4"/>
  <c r="AO511" i="4"/>
  <c r="AG512" i="4"/>
  <c r="AO512" i="4"/>
  <c r="AG513" i="4"/>
  <c r="AO513" i="4"/>
  <c r="AG514" i="4"/>
  <c r="AO514" i="4"/>
  <c r="AG517" i="4"/>
  <c r="AO517" i="4"/>
  <c r="AG518" i="4"/>
  <c r="AO518" i="4"/>
  <c r="AG519" i="4"/>
  <c r="AO519" i="4"/>
  <c r="AG520" i="4"/>
  <c r="AO520" i="4"/>
  <c r="AG521" i="4"/>
  <c r="AO521" i="4"/>
  <c r="AG522" i="4"/>
  <c r="AO522" i="4"/>
  <c r="AG523" i="4"/>
  <c r="AO523" i="4"/>
  <c r="AG524" i="4"/>
  <c r="AO524" i="4"/>
  <c r="AG525" i="4"/>
  <c r="AO525" i="4"/>
  <c r="K1" i="5"/>
  <c r="L1" i="5"/>
  <c r="E2" i="5"/>
  <c r="E3" i="5"/>
  <c r="E4" i="5"/>
  <c r="M1" i="5" s="1"/>
  <c r="E5" i="5"/>
  <c r="N1" i="5" s="1"/>
  <c r="E6" i="5"/>
  <c r="O1" i="5" s="1"/>
  <c r="E7" i="5"/>
  <c r="P1" i="5" s="1"/>
  <c r="E8" i="5"/>
  <c r="E9" i="5"/>
  <c r="E10" i="5"/>
  <c r="E11" i="5"/>
  <c r="E12" i="5"/>
  <c r="E13" i="5"/>
  <c r="K14" i="5"/>
  <c r="L14" i="5"/>
  <c r="M14" i="5"/>
  <c r="N14" i="5"/>
  <c r="O14" i="5"/>
  <c r="G35" i="5"/>
  <c r="F51" i="5"/>
  <c r="E63" i="5"/>
  <c r="E1" i="6"/>
  <c r="L1" i="6"/>
  <c r="S1" i="6"/>
  <c r="F2" i="8"/>
  <c r="H2" i="8"/>
  <c r="F3" i="8"/>
  <c r="H3" i="8"/>
  <c r="F4" i="8"/>
  <c r="H4" i="8"/>
  <c r="F5" i="8"/>
  <c r="H5" i="8"/>
  <c r="F6" i="8"/>
  <c r="H6" i="8"/>
  <c r="F7" i="8"/>
  <c r="H7" i="8"/>
  <c r="F8" i="8"/>
  <c r="H8" i="8"/>
  <c r="F9" i="8"/>
  <c r="H9" i="8"/>
  <c r="F10" i="8"/>
  <c r="H10" i="8"/>
  <c r="F11" i="8"/>
  <c r="H11" i="8"/>
  <c r="F12" i="8"/>
  <c r="H12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70" i="8"/>
  <c r="G462" i="4" l="1"/>
  <c r="H462" i="4" s="1"/>
  <c r="J462" i="4"/>
  <c r="M462" i="4" s="1"/>
  <c r="K462" i="4"/>
  <c r="M398" i="4"/>
  <c r="G398" i="4"/>
  <c r="H398" i="4" s="1"/>
  <c r="J398" i="4"/>
  <c r="K398" i="4"/>
  <c r="M146" i="4"/>
  <c r="G146" i="4"/>
  <c r="H146" i="4"/>
  <c r="J146" i="4"/>
  <c r="K146" i="4"/>
  <c r="L146" i="4"/>
  <c r="AD1" i="2"/>
  <c r="W1" i="3"/>
  <c r="W1" i="4" s="1"/>
  <c r="S1" i="3"/>
  <c r="V1" i="2"/>
  <c r="BE1" i="2" s="1"/>
  <c r="N1" i="2"/>
  <c r="F16" i="5" s="1"/>
  <c r="O1" i="3"/>
  <c r="M491" i="4"/>
  <c r="G454" i="4"/>
  <c r="H454" i="4" s="1"/>
  <c r="J454" i="4"/>
  <c r="M454" i="4" s="1"/>
  <c r="K454" i="4"/>
  <c r="M443" i="4"/>
  <c r="G390" i="4"/>
  <c r="H390" i="4" s="1"/>
  <c r="J390" i="4"/>
  <c r="M390" i="4" s="1"/>
  <c r="K390" i="4"/>
  <c r="M382" i="4"/>
  <c r="G382" i="4"/>
  <c r="H382" i="4"/>
  <c r="J382" i="4"/>
  <c r="K382" i="4"/>
  <c r="G446" i="4"/>
  <c r="H446" i="4" s="1"/>
  <c r="J446" i="4"/>
  <c r="M446" i="4" s="1"/>
  <c r="K446" i="4"/>
  <c r="G154" i="4"/>
  <c r="H154" i="4"/>
  <c r="J154" i="4"/>
  <c r="K154" i="4"/>
  <c r="M154" i="4" s="1"/>
  <c r="L154" i="4"/>
  <c r="M122" i="4"/>
  <c r="G122" i="4"/>
  <c r="H122" i="4"/>
  <c r="J122" i="4"/>
  <c r="K122" i="4"/>
  <c r="L122" i="4"/>
  <c r="AB1" i="2"/>
  <c r="V1" i="3"/>
  <c r="V1" i="4" s="1"/>
  <c r="R1" i="3"/>
  <c r="T1" i="2"/>
  <c r="BC1" i="2" s="1"/>
  <c r="L1" i="2"/>
  <c r="G16" i="5" s="1"/>
  <c r="N1" i="3"/>
  <c r="G438" i="4"/>
  <c r="H438" i="4"/>
  <c r="J438" i="4"/>
  <c r="M438" i="4" s="1"/>
  <c r="K438" i="4"/>
  <c r="G343" i="4"/>
  <c r="H343" i="4"/>
  <c r="J343" i="4"/>
  <c r="K343" i="4"/>
  <c r="L343" i="4"/>
  <c r="M343" i="4"/>
  <c r="F492" i="4"/>
  <c r="C492" i="4"/>
  <c r="D492" i="4"/>
  <c r="G487" i="4"/>
  <c r="H487" i="4" s="1"/>
  <c r="J487" i="4"/>
  <c r="K487" i="4"/>
  <c r="M487" i="4"/>
  <c r="M483" i="4"/>
  <c r="L462" i="4"/>
  <c r="G430" i="4"/>
  <c r="H430" i="4" s="1"/>
  <c r="J430" i="4"/>
  <c r="M430" i="4" s="1"/>
  <c r="K430" i="4"/>
  <c r="M419" i="4"/>
  <c r="L398" i="4"/>
  <c r="G265" i="4"/>
  <c r="H265" i="4" s="1"/>
  <c r="J265" i="4"/>
  <c r="K265" i="4"/>
  <c r="M265" i="4" s="1"/>
  <c r="L265" i="4"/>
  <c r="M218" i="4"/>
  <c r="G218" i="4"/>
  <c r="H218" i="4" s="1"/>
  <c r="J218" i="4"/>
  <c r="K218" i="4"/>
  <c r="L218" i="4"/>
  <c r="M130" i="4"/>
  <c r="G130" i="4"/>
  <c r="H130" i="4"/>
  <c r="J130" i="4"/>
  <c r="K130" i="4"/>
  <c r="L130" i="4"/>
  <c r="Z1" i="2"/>
  <c r="U1" i="3"/>
  <c r="U1" i="4" s="1"/>
  <c r="R1" i="2"/>
  <c r="BB1" i="2" s="1"/>
  <c r="Q1" i="3"/>
  <c r="M486" i="4"/>
  <c r="G486" i="4"/>
  <c r="H486" i="4" s="1"/>
  <c r="J486" i="4"/>
  <c r="K486" i="4"/>
  <c r="M475" i="4"/>
  <c r="G422" i="4"/>
  <c r="H422" i="4" s="1"/>
  <c r="J422" i="4"/>
  <c r="M422" i="4" s="1"/>
  <c r="K422" i="4"/>
  <c r="M411" i="4"/>
  <c r="M478" i="4"/>
  <c r="G478" i="4"/>
  <c r="H478" i="4" s="1"/>
  <c r="J478" i="4"/>
  <c r="K478" i="4"/>
  <c r="M467" i="4"/>
  <c r="G414" i="4"/>
  <c r="H414" i="4" s="1"/>
  <c r="J414" i="4"/>
  <c r="M414" i="4" s="1"/>
  <c r="K414" i="4"/>
  <c r="M403" i="4"/>
  <c r="G138" i="4"/>
  <c r="H138" i="4" s="1"/>
  <c r="J138" i="4"/>
  <c r="M138" i="4" s="1"/>
  <c r="K138" i="4"/>
  <c r="L138" i="4"/>
  <c r="AF1" i="2"/>
  <c r="X1" i="3"/>
  <c r="X1" i="4" s="1"/>
  <c r="X1" i="2"/>
  <c r="BD1" i="2" s="1"/>
  <c r="T1" i="3"/>
  <c r="P1" i="2"/>
  <c r="P1" i="3"/>
  <c r="M470" i="4"/>
  <c r="G470" i="4"/>
  <c r="H470" i="4" s="1"/>
  <c r="J470" i="4"/>
  <c r="K470" i="4"/>
  <c r="G406" i="4"/>
  <c r="H406" i="4"/>
  <c r="J406" i="4"/>
  <c r="M406" i="4" s="1"/>
  <c r="K406" i="4"/>
  <c r="G311" i="4"/>
  <c r="H311" i="4" s="1"/>
  <c r="J311" i="4"/>
  <c r="K311" i="4"/>
  <c r="M311" i="4" s="1"/>
  <c r="L311" i="4"/>
  <c r="J387" i="4"/>
  <c r="M387" i="4" s="1"/>
  <c r="J379" i="4"/>
  <c r="M379" i="4" s="1"/>
  <c r="J374" i="4"/>
  <c r="M374" i="4" s="1"/>
  <c r="K372" i="4"/>
  <c r="L361" i="4"/>
  <c r="M361" i="4" s="1"/>
  <c r="K358" i="4"/>
  <c r="M357" i="4"/>
  <c r="G348" i="4"/>
  <c r="H348" i="4" s="1"/>
  <c r="J348" i="4"/>
  <c r="G337" i="4"/>
  <c r="H337" i="4"/>
  <c r="G334" i="4"/>
  <c r="H334" i="4" s="1"/>
  <c r="G321" i="4"/>
  <c r="H321" i="4" s="1"/>
  <c r="K321" i="4"/>
  <c r="G257" i="4"/>
  <c r="H257" i="4"/>
  <c r="J257" i="4"/>
  <c r="M257" i="4" s="1"/>
  <c r="K257" i="4"/>
  <c r="M223" i="4"/>
  <c r="G210" i="4"/>
  <c r="H210" i="4" s="1"/>
  <c r="J210" i="4"/>
  <c r="K210" i="4"/>
  <c r="M210" i="4" s="1"/>
  <c r="M159" i="4"/>
  <c r="M151" i="4"/>
  <c r="M143" i="4"/>
  <c r="M135" i="4"/>
  <c r="M127" i="4"/>
  <c r="M119" i="4"/>
  <c r="G66" i="4"/>
  <c r="H66" i="4" s="1"/>
  <c r="J66" i="4"/>
  <c r="M66" i="4" s="1"/>
  <c r="K66" i="4"/>
  <c r="K481" i="4"/>
  <c r="M481" i="4" s="1"/>
  <c r="K473" i="4"/>
  <c r="M473" i="4" s="1"/>
  <c r="K465" i="4"/>
  <c r="M465" i="4" s="1"/>
  <c r="K457" i="4"/>
  <c r="M457" i="4" s="1"/>
  <c r="K449" i="4"/>
  <c r="M449" i="4" s="1"/>
  <c r="K441" i="4"/>
  <c r="M441" i="4" s="1"/>
  <c r="K433" i="4"/>
  <c r="M433" i="4" s="1"/>
  <c r="K425" i="4"/>
  <c r="M425" i="4" s="1"/>
  <c r="K417" i="4"/>
  <c r="M417" i="4" s="1"/>
  <c r="K409" i="4"/>
  <c r="M409" i="4" s="1"/>
  <c r="K401" i="4"/>
  <c r="M401" i="4" s="1"/>
  <c r="K393" i="4"/>
  <c r="M393" i="4" s="1"/>
  <c r="H387" i="4"/>
  <c r="K385" i="4"/>
  <c r="M385" i="4" s="1"/>
  <c r="H379" i="4"/>
  <c r="K377" i="4"/>
  <c r="M377" i="4" s="1"/>
  <c r="H374" i="4"/>
  <c r="J372" i="4"/>
  <c r="M372" i="4" s="1"/>
  <c r="G366" i="4"/>
  <c r="M363" i="4"/>
  <c r="G351" i="4"/>
  <c r="H351" i="4"/>
  <c r="J351" i="4"/>
  <c r="K351" i="4"/>
  <c r="L334" i="4"/>
  <c r="G327" i="4"/>
  <c r="H327" i="4" s="1"/>
  <c r="J327" i="4"/>
  <c r="K327" i="4"/>
  <c r="M327" i="4" s="1"/>
  <c r="M310" i="4"/>
  <c r="G310" i="4"/>
  <c r="J310" i="4"/>
  <c r="G303" i="4"/>
  <c r="H303" i="4" s="1"/>
  <c r="J303" i="4"/>
  <c r="K303" i="4"/>
  <c r="M303" i="4" s="1"/>
  <c r="M249" i="4"/>
  <c r="G249" i="4"/>
  <c r="H249" i="4" s="1"/>
  <c r="J249" i="4"/>
  <c r="K249" i="4"/>
  <c r="M215" i="4"/>
  <c r="M202" i="4"/>
  <c r="G202" i="4"/>
  <c r="H202" i="4"/>
  <c r="J202" i="4"/>
  <c r="K202" i="4"/>
  <c r="H198" i="4"/>
  <c r="G74" i="4"/>
  <c r="H74" i="4"/>
  <c r="J74" i="4"/>
  <c r="M74" i="4" s="1"/>
  <c r="K74" i="4"/>
  <c r="G356" i="4"/>
  <c r="H356" i="4" s="1"/>
  <c r="J356" i="4"/>
  <c r="G345" i="4"/>
  <c r="H345" i="4"/>
  <c r="G342" i="4"/>
  <c r="G194" i="4"/>
  <c r="H194" i="4" s="1"/>
  <c r="J194" i="4"/>
  <c r="K194" i="4"/>
  <c r="H94" i="4"/>
  <c r="M82" i="4"/>
  <c r="G82" i="4"/>
  <c r="H82" i="4"/>
  <c r="J82" i="4"/>
  <c r="K82" i="4"/>
  <c r="H489" i="4"/>
  <c r="M485" i="4"/>
  <c r="J484" i="4"/>
  <c r="M484" i="4" s="1"/>
  <c r="H481" i="4"/>
  <c r="K479" i="4"/>
  <c r="M477" i="4"/>
  <c r="J476" i="4"/>
  <c r="M476" i="4" s="1"/>
  <c r="H473" i="4"/>
  <c r="K471" i="4"/>
  <c r="M469" i="4"/>
  <c r="J468" i="4"/>
  <c r="M468" i="4" s="1"/>
  <c r="H465" i="4"/>
  <c r="K463" i="4"/>
  <c r="M461" i="4"/>
  <c r="J460" i="4"/>
  <c r="M460" i="4" s="1"/>
  <c r="H457" i="4"/>
  <c r="K455" i="4"/>
  <c r="M453" i="4"/>
  <c r="J452" i="4"/>
  <c r="M452" i="4" s="1"/>
  <c r="H449" i="4"/>
  <c r="K447" i="4"/>
  <c r="M445" i="4"/>
  <c r="J444" i="4"/>
  <c r="M444" i="4" s="1"/>
  <c r="H441" i="4"/>
  <c r="K439" i="4"/>
  <c r="M437" i="4"/>
  <c r="J436" i="4"/>
  <c r="M436" i="4" s="1"/>
  <c r="H433" i="4"/>
  <c r="K431" i="4"/>
  <c r="M429" i="4"/>
  <c r="J428" i="4"/>
  <c r="M428" i="4" s="1"/>
  <c r="H425" i="4"/>
  <c r="K423" i="4"/>
  <c r="M421" i="4"/>
  <c r="J420" i="4"/>
  <c r="M420" i="4" s="1"/>
  <c r="H417" i="4"/>
  <c r="K415" i="4"/>
  <c r="M413" i="4"/>
  <c r="J412" i="4"/>
  <c r="M412" i="4" s="1"/>
  <c r="H409" i="4"/>
  <c r="K407" i="4"/>
  <c r="M405" i="4"/>
  <c r="J404" i="4"/>
  <c r="M404" i="4" s="1"/>
  <c r="H401" i="4"/>
  <c r="K399" i="4"/>
  <c r="M397" i="4"/>
  <c r="J396" i="4"/>
  <c r="M396" i="4" s="1"/>
  <c r="H393" i="4"/>
  <c r="K391" i="4"/>
  <c r="M389" i="4"/>
  <c r="J388" i="4"/>
  <c r="M388" i="4" s="1"/>
  <c r="H385" i="4"/>
  <c r="K383" i="4"/>
  <c r="M381" i="4"/>
  <c r="J380" i="4"/>
  <c r="M380" i="4" s="1"/>
  <c r="H377" i="4"/>
  <c r="K375" i="4"/>
  <c r="M375" i="4" s="1"/>
  <c r="L373" i="4"/>
  <c r="K369" i="4"/>
  <c r="M369" i="4" s="1"/>
  <c r="K366" i="4"/>
  <c r="M366" i="4" s="1"/>
  <c r="H362" i="4"/>
  <c r="G359" i="4"/>
  <c r="H359" i="4" s="1"/>
  <c r="J359" i="4"/>
  <c r="M359" i="4" s="1"/>
  <c r="K359" i="4"/>
  <c r="L348" i="4"/>
  <c r="L342" i="4"/>
  <c r="K337" i="4"/>
  <c r="J334" i="4"/>
  <c r="M334" i="4" s="1"/>
  <c r="M326" i="4"/>
  <c r="G326" i="4"/>
  <c r="H326" i="4" s="1"/>
  <c r="J326" i="4"/>
  <c r="L321" i="4"/>
  <c r="G313" i="4"/>
  <c r="H313" i="4" s="1"/>
  <c r="K313" i="4"/>
  <c r="M313" i="4" s="1"/>
  <c r="L310" i="4"/>
  <c r="M267" i="4"/>
  <c r="M254" i="4"/>
  <c r="M199" i="4"/>
  <c r="G186" i="4"/>
  <c r="H186" i="4" s="1"/>
  <c r="J186" i="4"/>
  <c r="M186" i="4" s="1"/>
  <c r="K186" i="4"/>
  <c r="H182" i="4"/>
  <c r="H102" i="4"/>
  <c r="G90" i="4"/>
  <c r="H90" i="4"/>
  <c r="J90" i="4"/>
  <c r="M90" i="4" s="1"/>
  <c r="K90" i="4"/>
  <c r="H484" i="4"/>
  <c r="J479" i="4"/>
  <c r="M479" i="4" s="1"/>
  <c r="H476" i="4"/>
  <c r="J471" i="4"/>
  <c r="M471" i="4" s="1"/>
  <c r="H468" i="4"/>
  <c r="J463" i="4"/>
  <c r="M463" i="4" s="1"/>
  <c r="H460" i="4"/>
  <c r="J455" i="4"/>
  <c r="M455" i="4" s="1"/>
  <c r="H452" i="4"/>
  <c r="J447" i="4"/>
  <c r="M447" i="4" s="1"/>
  <c r="H444" i="4"/>
  <c r="J439" i="4"/>
  <c r="M439" i="4" s="1"/>
  <c r="H436" i="4"/>
  <c r="J431" i="4"/>
  <c r="M431" i="4" s="1"/>
  <c r="H428" i="4"/>
  <c r="J423" i="4"/>
  <c r="M423" i="4" s="1"/>
  <c r="H420" i="4"/>
  <c r="J415" i="4"/>
  <c r="M415" i="4" s="1"/>
  <c r="H412" i="4"/>
  <c r="J407" i="4"/>
  <c r="M407" i="4" s="1"/>
  <c r="H404" i="4"/>
  <c r="J399" i="4"/>
  <c r="M399" i="4" s="1"/>
  <c r="H396" i="4"/>
  <c r="J391" i="4"/>
  <c r="M391" i="4" s="1"/>
  <c r="H388" i="4"/>
  <c r="J383" i="4"/>
  <c r="M383" i="4" s="1"/>
  <c r="H380" i="4"/>
  <c r="J373" i="4"/>
  <c r="M373" i="4" s="1"/>
  <c r="G353" i="4"/>
  <c r="H353" i="4" s="1"/>
  <c r="M350" i="4"/>
  <c r="G350" i="4"/>
  <c r="H350" i="4" s="1"/>
  <c r="M347" i="4"/>
  <c r="L345" i="4"/>
  <c r="K342" i="4"/>
  <c r="J337" i="4"/>
  <c r="M337" i="4" s="1"/>
  <c r="J321" i="4"/>
  <c r="M321" i="4" s="1"/>
  <c r="G319" i="4"/>
  <c r="H319" i="4"/>
  <c r="J319" i="4"/>
  <c r="M319" i="4" s="1"/>
  <c r="K319" i="4"/>
  <c r="M302" i="4"/>
  <c r="M294" i="4"/>
  <c r="M286" i="4"/>
  <c r="M278" i="4"/>
  <c r="M259" i="4"/>
  <c r="L257" i="4"/>
  <c r="G242" i="4"/>
  <c r="H242" i="4" s="1"/>
  <c r="J242" i="4"/>
  <c r="K242" i="4"/>
  <c r="M242" i="4" s="1"/>
  <c r="H238" i="4"/>
  <c r="L210" i="4"/>
  <c r="M178" i="4"/>
  <c r="G178" i="4"/>
  <c r="H178" i="4" s="1"/>
  <c r="J178" i="4"/>
  <c r="K178" i="4"/>
  <c r="H174" i="4"/>
  <c r="H110" i="4"/>
  <c r="M98" i="4"/>
  <c r="G98" i="4"/>
  <c r="H98" i="4" s="1"/>
  <c r="J98" i="4"/>
  <c r="K98" i="4"/>
  <c r="L66" i="4"/>
  <c r="H479" i="4"/>
  <c r="H471" i="4"/>
  <c r="H463" i="4"/>
  <c r="H455" i="4"/>
  <c r="H447" i="4"/>
  <c r="H439" i="4"/>
  <c r="H431" i="4"/>
  <c r="H423" i="4"/>
  <c r="H415" i="4"/>
  <c r="H407" i="4"/>
  <c r="H399" i="4"/>
  <c r="H391" i="4"/>
  <c r="H383" i="4"/>
  <c r="G375" i="4"/>
  <c r="H375" i="4" s="1"/>
  <c r="H370" i="4"/>
  <c r="J370" i="4"/>
  <c r="M370" i="4" s="1"/>
  <c r="H369" i="4"/>
  <c r="H366" i="4"/>
  <c r="G364" i="4"/>
  <c r="H364" i="4" s="1"/>
  <c r="J364" i="4"/>
  <c r="M364" i="4" s="1"/>
  <c r="L356" i="4"/>
  <c r="M353" i="4"/>
  <c r="L351" i="4"/>
  <c r="L350" i="4"/>
  <c r="K345" i="4"/>
  <c r="J342" i="4"/>
  <c r="M342" i="4" s="1"/>
  <c r="G335" i="4"/>
  <c r="H335" i="4" s="1"/>
  <c r="J335" i="4"/>
  <c r="K335" i="4"/>
  <c r="G329" i="4"/>
  <c r="H329" i="4" s="1"/>
  <c r="K329" i="4"/>
  <c r="M329" i="4" s="1"/>
  <c r="L327" i="4"/>
  <c r="M315" i="4"/>
  <c r="H310" i="4"/>
  <c r="G305" i="4"/>
  <c r="H305" i="4"/>
  <c r="K305" i="4"/>
  <c r="M305" i="4" s="1"/>
  <c r="L303" i="4"/>
  <c r="M270" i="4"/>
  <c r="L249" i="4"/>
  <c r="K244" i="4"/>
  <c r="M244" i="4" s="1"/>
  <c r="L244" i="4"/>
  <c r="G244" i="4"/>
  <c r="H244" i="4" s="1"/>
  <c r="M234" i="4"/>
  <c r="G234" i="4"/>
  <c r="H234" i="4" s="1"/>
  <c r="J234" i="4"/>
  <c r="K234" i="4"/>
  <c r="M183" i="4"/>
  <c r="M170" i="4"/>
  <c r="G170" i="4"/>
  <c r="H170" i="4"/>
  <c r="J170" i="4"/>
  <c r="K170" i="4"/>
  <c r="H118" i="4"/>
  <c r="G106" i="4"/>
  <c r="H106" i="4"/>
  <c r="J106" i="4"/>
  <c r="M106" i="4" s="1"/>
  <c r="K106" i="4"/>
  <c r="L74" i="4"/>
  <c r="G373" i="4"/>
  <c r="H373" i="4" s="1"/>
  <c r="G367" i="4"/>
  <c r="H367" i="4"/>
  <c r="J367" i="4"/>
  <c r="M367" i="4" s="1"/>
  <c r="K367" i="4"/>
  <c r="G361" i="4"/>
  <c r="H361" i="4" s="1"/>
  <c r="M358" i="4"/>
  <c r="G358" i="4"/>
  <c r="H358" i="4" s="1"/>
  <c r="K356" i="4"/>
  <c r="M356" i="4" s="1"/>
  <c r="M355" i="4"/>
  <c r="J345" i="4"/>
  <c r="M345" i="4" s="1"/>
  <c r="H342" i="4"/>
  <c r="G340" i="4"/>
  <c r="H340" i="4" s="1"/>
  <c r="J340" i="4"/>
  <c r="M340" i="4" s="1"/>
  <c r="M318" i="4"/>
  <c r="G318" i="4"/>
  <c r="H318" i="4" s="1"/>
  <c r="J318" i="4"/>
  <c r="M297" i="4"/>
  <c r="G297" i="4"/>
  <c r="H297" i="4"/>
  <c r="J297" i="4"/>
  <c r="K297" i="4"/>
  <c r="G289" i="4"/>
  <c r="H289" i="4" s="1"/>
  <c r="J289" i="4"/>
  <c r="M289" i="4" s="1"/>
  <c r="K289" i="4"/>
  <c r="M281" i="4"/>
  <c r="G281" i="4"/>
  <c r="H281" i="4" s="1"/>
  <c r="J281" i="4"/>
  <c r="K281" i="4"/>
  <c r="G273" i="4"/>
  <c r="H273" i="4" s="1"/>
  <c r="J273" i="4"/>
  <c r="M273" i="4" s="1"/>
  <c r="K273" i="4"/>
  <c r="G226" i="4"/>
  <c r="H226" i="4" s="1"/>
  <c r="J226" i="4"/>
  <c r="K226" i="4"/>
  <c r="M226" i="4" s="1"/>
  <c r="H222" i="4"/>
  <c r="L194" i="4"/>
  <c r="M194" i="4" s="1"/>
  <c r="M162" i="4"/>
  <c r="G162" i="4"/>
  <c r="H162" i="4"/>
  <c r="J162" i="4"/>
  <c r="K162" i="4"/>
  <c r="H158" i="4"/>
  <c r="H150" i="4"/>
  <c r="H142" i="4"/>
  <c r="H134" i="4"/>
  <c r="H126" i="4"/>
  <c r="G114" i="4"/>
  <c r="H114" i="4" s="1"/>
  <c r="J114" i="4"/>
  <c r="M114" i="4" s="1"/>
  <c r="K114" i="4"/>
  <c r="K61" i="4"/>
  <c r="G61" i="4"/>
  <c r="H61" i="4" s="1"/>
  <c r="J61" i="4"/>
  <c r="M61" i="4" s="1"/>
  <c r="L61" i="4"/>
  <c r="M279" i="4"/>
  <c r="H92" i="4"/>
  <c r="H84" i="4"/>
  <c r="H76" i="4"/>
  <c r="H68" i="4"/>
  <c r="J57" i="4"/>
  <c r="M57" i="4" s="1"/>
  <c r="K58" i="4"/>
  <c r="J58" i="4"/>
  <c r="J46" i="4"/>
  <c r="K46" i="4"/>
  <c r="H572" i="3"/>
  <c r="J332" i="4"/>
  <c r="M332" i="4" s="1"/>
  <c r="J324" i="4"/>
  <c r="M324" i="4" s="1"/>
  <c r="M317" i="4"/>
  <c r="J316" i="4"/>
  <c r="M316" i="4" s="1"/>
  <c r="J308" i="4"/>
  <c r="M308" i="4" s="1"/>
  <c r="G302" i="4"/>
  <c r="H302" i="4" s="1"/>
  <c r="J300" i="4"/>
  <c r="M300" i="4" s="1"/>
  <c r="K295" i="4"/>
  <c r="G294" i="4"/>
  <c r="H294" i="4" s="1"/>
  <c r="J292" i="4"/>
  <c r="M292" i="4" s="1"/>
  <c r="K287" i="4"/>
  <c r="G286" i="4"/>
  <c r="H286" i="4" s="1"/>
  <c r="J284" i="4"/>
  <c r="M284" i="4" s="1"/>
  <c r="K279" i="4"/>
  <c r="G278" i="4"/>
  <c r="H278" i="4" s="1"/>
  <c r="J276" i="4"/>
  <c r="M276" i="4" s="1"/>
  <c r="K271" i="4"/>
  <c r="G270" i="4"/>
  <c r="H270" i="4" s="1"/>
  <c r="J268" i="4"/>
  <c r="M268" i="4" s="1"/>
  <c r="K263" i="4"/>
  <c r="G262" i="4"/>
  <c r="H262" i="4" s="1"/>
  <c r="J260" i="4"/>
  <c r="M260" i="4" s="1"/>
  <c r="K255" i="4"/>
  <c r="J252" i="4"/>
  <c r="M252" i="4" s="1"/>
  <c r="K247" i="4"/>
  <c r="K240" i="4"/>
  <c r="M238" i="4"/>
  <c r="J237" i="4"/>
  <c r="M237" i="4" s="1"/>
  <c r="K232" i="4"/>
  <c r="J229" i="4"/>
  <c r="M229" i="4" s="1"/>
  <c r="K224" i="4"/>
  <c r="J221" i="4"/>
  <c r="M221" i="4" s="1"/>
  <c r="K216" i="4"/>
  <c r="M216" i="4" s="1"/>
  <c r="J213" i="4"/>
  <c r="M213" i="4" s="1"/>
  <c r="K208" i="4"/>
  <c r="J205" i="4"/>
  <c r="M205" i="4" s="1"/>
  <c r="K200" i="4"/>
  <c r="J197" i="4"/>
  <c r="M197" i="4" s="1"/>
  <c r="K192" i="4"/>
  <c r="J189" i="4"/>
  <c r="M189" i="4" s="1"/>
  <c r="K184" i="4"/>
  <c r="J181" i="4"/>
  <c r="M181" i="4" s="1"/>
  <c r="K176" i="4"/>
  <c r="M174" i="4"/>
  <c r="J173" i="4"/>
  <c r="M173" i="4" s="1"/>
  <c r="K168" i="4"/>
  <c r="J165" i="4"/>
  <c r="M165" i="4" s="1"/>
  <c r="K160" i="4"/>
  <c r="J157" i="4"/>
  <c r="M157" i="4" s="1"/>
  <c r="K152" i="4"/>
  <c r="M152" i="4" s="1"/>
  <c r="J149" i="4"/>
  <c r="M149" i="4" s="1"/>
  <c r="K144" i="4"/>
  <c r="J141" i="4"/>
  <c r="M141" i="4" s="1"/>
  <c r="K136" i="4"/>
  <c r="J133" i="4"/>
  <c r="M133" i="4" s="1"/>
  <c r="K128" i="4"/>
  <c r="J125" i="4"/>
  <c r="M125" i="4" s="1"/>
  <c r="K120" i="4"/>
  <c r="J117" i="4"/>
  <c r="M117" i="4" s="1"/>
  <c r="K112" i="4"/>
  <c r="M110" i="4"/>
  <c r="J109" i="4"/>
  <c r="M109" i="4" s="1"/>
  <c r="K104" i="4"/>
  <c r="J101" i="4"/>
  <c r="M101" i="4" s="1"/>
  <c r="K96" i="4"/>
  <c r="J93" i="4"/>
  <c r="M93" i="4" s="1"/>
  <c r="K88" i="4"/>
  <c r="J85" i="4"/>
  <c r="M85" i="4" s="1"/>
  <c r="K80" i="4"/>
  <c r="J77" i="4"/>
  <c r="M77" i="4" s="1"/>
  <c r="K72" i="4"/>
  <c r="J69" i="4"/>
  <c r="M69" i="4" s="1"/>
  <c r="K64" i="4"/>
  <c r="H60" i="4"/>
  <c r="G60" i="4"/>
  <c r="K54" i="4"/>
  <c r="M54" i="4" s="1"/>
  <c r="H51" i="4"/>
  <c r="M51" i="4"/>
  <c r="H43" i="4"/>
  <c r="J43" i="4"/>
  <c r="M43" i="4" s="1"/>
  <c r="M24" i="4"/>
  <c r="K362" i="4"/>
  <c r="H332" i="4"/>
  <c r="H324" i="4"/>
  <c r="H316" i="4"/>
  <c r="H308" i="4"/>
  <c r="H300" i="4"/>
  <c r="J295" i="4"/>
  <c r="M295" i="4" s="1"/>
  <c r="H292" i="4"/>
  <c r="J287" i="4"/>
  <c r="M287" i="4" s="1"/>
  <c r="H284" i="4"/>
  <c r="J279" i="4"/>
  <c r="H276" i="4"/>
  <c r="J271" i="4"/>
  <c r="M271" i="4" s="1"/>
  <c r="H268" i="4"/>
  <c r="J263" i="4"/>
  <c r="M263" i="4" s="1"/>
  <c r="H260" i="4"/>
  <c r="J255" i="4"/>
  <c r="M255" i="4" s="1"/>
  <c r="H252" i="4"/>
  <c r="J247" i="4"/>
  <c r="M247" i="4" s="1"/>
  <c r="U477" i="3"/>
  <c r="X484" i="3"/>
  <c r="U485" i="3"/>
  <c r="W477" i="3"/>
  <c r="V480" i="3"/>
  <c r="P481" i="3"/>
  <c r="X482" i="3"/>
  <c r="U483" i="3"/>
  <c r="O484" i="3"/>
  <c r="W485" i="3"/>
  <c r="V488" i="3"/>
  <c r="P489" i="3"/>
  <c r="X490" i="3"/>
  <c r="X477" i="3"/>
  <c r="T481" i="3"/>
  <c r="AI481" i="3" s="1"/>
  <c r="P484" i="3"/>
  <c r="X485" i="3"/>
  <c r="T489" i="3"/>
  <c r="O477" i="3"/>
  <c r="V481" i="3"/>
  <c r="P482" i="3"/>
  <c r="X483" i="3"/>
  <c r="U484" i="3"/>
  <c r="O485" i="3"/>
  <c r="V489" i="3"/>
  <c r="P490" i="3"/>
  <c r="P477" i="3"/>
  <c r="W481" i="3"/>
  <c r="T482" i="3"/>
  <c r="V484" i="3"/>
  <c r="P485" i="3"/>
  <c r="W489" i="3"/>
  <c r="T490" i="3"/>
  <c r="T477" i="3"/>
  <c r="V479" i="3"/>
  <c r="P480" i="3"/>
  <c r="X481" i="3"/>
  <c r="U482" i="3"/>
  <c r="O483" i="3"/>
  <c r="E483" i="3" s="1"/>
  <c r="W484" i="3"/>
  <c r="T485" i="3"/>
  <c r="V487" i="3"/>
  <c r="P488" i="3"/>
  <c r="X489" i="3"/>
  <c r="U490" i="3"/>
  <c r="E244" i="4"/>
  <c r="J240" i="4"/>
  <c r="M240" i="4" s="1"/>
  <c r="H237" i="4"/>
  <c r="J232" i="4"/>
  <c r="M232" i="4" s="1"/>
  <c r="H229" i="4"/>
  <c r="J224" i="4"/>
  <c r="M224" i="4" s="1"/>
  <c r="H221" i="4"/>
  <c r="J216" i="4"/>
  <c r="H213" i="4"/>
  <c r="J208" i="4"/>
  <c r="M208" i="4" s="1"/>
  <c r="H205" i="4"/>
  <c r="J200" i="4"/>
  <c r="M200" i="4" s="1"/>
  <c r="H197" i="4"/>
  <c r="J192" i="4"/>
  <c r="M192" i="4" s="1"/>
  <c r="H189" i="4"/>
  <c r="J184" i="4"/>
  <c r="M184" i="4" s="1"/>
  <c r="H181" i="4"/>
  <c r="J176" i="4"/>
  <c r="M176" i="4" s="1"/>
  <c r="H173" i="4"/>
  <c r="J168" i="4"/>
  <c r="M168" i="4" s="1"/>
  <c r="H165" i="4"/>
  <c r="J160" i="4"/>
  <c r="M160" i="4" s="1"/>
  <c r="H157" i="4"/>
  <c r="J152" i="4"/>
  <c r="H149" i="4"/>
  <c r="J144" i="4"/>
  <c r="M144" i="4" s="1"/>
  <c r="H141" i="4"/>
  <c r="J136" i="4"/>
  <c r="M136" i="4" s="1"/>
  <c r="H133" i="4"/>
  <c r="J128" i="4"/>
  <c r="M128" i="4" s="1"/>
  <c r="H125" i="4"/>
  <c r="J120" i="4"/>
  <c r="M120" i="4" s="1"/>
  <c r="H117" i="4"/>
  <c r="J112" i="4"/>
  <c r="M112" i="4" s="1"/>
  <c r="H109" i="4"/>
  <c r="J104" i="4"/>
  <c r="M104" i="4" s="1"/>
  <c r="H101" i="4"/>
  <c r="J96" i="4"/>
  <c r="M96" i="4" s="1"/>
  <c r="J88" i="4"/>
  <c r="M88" i="4" s="1"/>
  <c r="J80" i="4"/>
  <c r="M80" i="4" s="1"/>
  <c r="J72" i="4"/>
  <c r="M72" i="4" s="1"/>
  <c r="J64" i="4"/>
  <c r="M64" i="4" s="1"/>
  <c r="L58" i="4"/>
  <c r="M58" i="4" s="1"/>
  <c r="L46" i="4"/>
  <c r="M46" i="4" s="1"/>
  <c r="G27" i="4"/>
  <c r="H27" i="4"/>
  <c r="J27" i="4"/>
  <c r="M27" i="4" s="1"/>
  <c r="K27" i="4"/>
  <c r="K365" i="4"/>
  <c r="M365" i="4" s="1"/>
  <c r="J362" i="4"/>
  <c r="M362" i="4" s="1"/>
  <c r="K357" i="4"/>
  <c r="J354" i="4"/>
  <c r="M354" i="4" s="1"/>
  <c r="K349" i="4"/>
  <c r="M349" i="4" s="1"/>
  <c r="K341" i="4"/>
  <c r="M341" i="4" s="1"/>
  <c r="K333" i="4"/>
  <c r="M333" i="4" s="1"/>
  <c r="K325" i="4"/>
  <c r="M325" i="4" s="1"/>
  <c r="K317" i="4"/>
  <c r="K309" i="4"/>
  <c r="M309" i="4" s="1"/>
  <c r="K301" i="4"/>
  <c r="M301" i="4" s="1"/>
  <c r="H295" i="4"/>
  <c r="K293" i="4"/>
  <c r="M293" i="4" s="1"/>
  <c r="H287" i="4"/>
  <c r="K285" i="4"/>
  <c r="M285" i="4" s="1"/>
  <c r="H279" i="4"/>
  <c r="K277" i="4"/>
  <c r="M277" i="4" s="1"/>
  <c r="H271" i="4"/>
  <c r="K269" i="4"/>
  <c r="M269" i="4" s="1"/>
  <c r="H263" i="4"/>
  <c r="K261" i="4"/>
  <c r="H255" i="4"/>
  <c r="K253" i="4"/>
  <c r="M251" i="4"/>
  <c r="H247" i="4"/>
  <c r="D244" i="4"/>
  <c r="H240" i="4"/>
  <c r="K238" i="4"/>
  <c r="M236" i="4"/>
  <c r="H232" i="4"/>
  <c r="K230" i="4"/>
  <c r="M230" i="4" s="1"/>
  <c r="M228" i="4"/>
  <c r="H224" i="4"/>
  <c r="K222" i="4"/>
  <c r="M222" i="4" s="1"/>
  <c r="M220" i="4"/>
  <c r="H216" i="4"/>
  <c r="K214" i="4"/>
  <c r="M214" i="4" s="1"/>
  <c r="M212" i="4"/>
  <c r="H208" i="4"/>
  <c r="K206" i="4"/>
  <c r="M206" i="4" s="1"/>
  <c r="M204" i="4"/>
  <c r="H200" i="4"/>
  <c r="K198" i="4"/>
  <c r="M198" i="4" s="1"/>
  <c r="M196" i="4"/>
  <c r="H192" i="4"/>
  <c r="K190" i="4"/>
  <c r="M190" i="4" s="1"/>
  <c r="M188" i="4"/>
  <c r="H184" i="4"/>
  <c r="K182" i="4"/>
  <c r="M182" i="4" s="1"/>
  <c r="M180" i="4"/>
  <c r="H176" i="4"/>
  <c r="K174" i="4"/>
  <c r="M172" i="4"/>
  <c r="H168" i="4"/>
  <c r="K166" i="4"/>
  <c r="M166" i="4" s="1"/>
  <c r="M164" i="4"/>
  <c r="H160" i="4"/>
  <c r="K158" i="4"/>
  <c r="M158" i="4" s="1"/>
  <c r="M156" i="4"/>
  <c r="H152" i="4"/>
  <c r="K150" i="4"/>
  <c r="M150" i="4" s="1"/>
  <c r="M148" i="4"/>
  <c r="H144" i="4"/>
  <c r="K142" i="4"/>
  <c r="M142" i="4" s="1"/>
  <c r="M140" i="4"/>
  <c r="H136" i="4"/>
  <c r="K134" i="4"/>
  <c r="M134" i="4" s="1"/>
  <c r="M132" i="4"/>
  <c r="H128" i="4"/>
  <c r="K126" i="4"/>
  <c r="M126" i="4" s="1"/>
  <c r="M124" i="4"/>
  <c r="H120" i="4"/>
  <c r="K118" i="4"/>
  <c r="M116" i="4"/>
  <c r="H112" i="4"/>
  <c r="K110" i="4"/>
  <c r="M108" i="4"/>
  <c r="H104" i="4"/>
  <c r="K102" i="4"/>
  <c r="M100" i="4"/>
  <c r="H96" i="4"/>
  <c r="K94" i="4"/>
  <c r="M92" i="4"/>
  <c r="H88" i="4"/>
  <c r="K86" i="4"/>
  <c r="M84" i="4"/>
  <c r="H80" i="4"/>
  <c r="K78" i="4"/>
  <c r="M76" i="4"/>
  <c r="H72" i="4"/>
  <c r="K70" i="4"/>
  <c r="M68" i="4"/>
  <c r="H64" i="4"/>
  <c r="K62" i="4"/>
  <c r="H58" i="4"/>
  <c r="J55" i="4"/>
  <c r="H55" i="4"/>
  <c r="G54" i="4"/>
  <c r="H54" i="4" s="1"/>
  <c r="M48" i="4"/>
  <c r="H46" i="4"/>
  <c r="M44" i="4"/>
  <c r="G35" i="4"/>
  <c r="H35" i="4"/>
  <c r="J35" i="4"/>
  <c r="M35" i="4"/>
  <c r="J261" i="4"/>
  <c r="M261" i="4" s="1"/>
  <c r="J253" i="4"/>
  <c r="M253" i="4" s="1"/>
  <c r="J118" i="4"/>
  <c r="M118" i="4" s="1"/>
  <c r="J110" i="4"/>
  <c r="J102" i="4"/>
  <c r="M102" i="4" s="1"/>
  <c r="J94" i="4"/>
  <c r="M94" i="4" s="1"/>
  <c r="J86" i="4"/>
  <c r="M86" i="4" s="1"/>
  <c r="J78" i="4"/>
  <c r="M78" i="4" s="1"/>
  <c r="J70" i="4"/>
  <c r="M70" i="4" s="1"/>
  <c r="J62" i="4"/>
  <c r="M62" i="4" s="1"/>
  <c r="G58" i="4"/>
  <c r="K50" i="4"/>
  <c r="J50" i="4"/>
  <c r="M50" i="4" s="1"/>
  <c r="G46" i="4"/>
  <c r="G38" i="4"/>
  <c r="H38" i="4"/>
  <c r="J38" i="4"/>
  <c r="M38" i="4" s="1"/>
  <c r="K38" i="4"/>
  <c r="M59" i="4"/>
  <c r="L57" i="4"/>
  <c r="L55" i="4"/>
  <c r="J47" i="4"/>
  <c r="M47" i="4"/>
  <c r="H47" i="4"/>
  <c r="H4" i="4"/>
  <c r="G52" i="4"/>
  <c r="H52" i="4" s="1"/>
  <c r="G44" i="4"/>
  <c r="H44" i="4" s="1"/>
  <c r="J42" i="4"/>
  <c r="M42" i="4" s="1"/>
  <c r="H39" i="4"/>
  <c r="G36" i="4"/>
  <c r="H36" i="4" s="1"/>
  <c r="J34" i="4"/>
  <c r="M34" i="4" s="1"/>
  <c r="H31" i="4"/>
  <c r="G28" i="4"/>
  <c r="H28" i="4" s="1"/>
  <c r="J26" i="4"/>
  <c r="M26" i="4" s="1"/>
  <c r="H23" i="4"/>
  <c r="G20" i="4"/>
  <c r="H20" i="4" s="1"/>
  <c r="J18" i="4"/>
  <c r="M18" i="4" s="1"/>
  <c r="H15" i="4"/>
  <c r="G12" i="4"/>
  <c r="H12" i="4" s="1"/>
  <c r="J10" i="4"/>
  <c r="M10" i="4" s="1"/>
  <c r="H7" i="4"/>
  <c r="G4" i="4"/>
  <c r="D589" i="3"/>
  <c r="G588" i="3"/>
  <c r="H588" i="3" s="1"/>
  <c r="H585" i="3"/>
  <c r="AK582" i="3"/>
  <c r="J582" i="3"/>
  <c r="M582" i="3" s="1"/>
  <c r="AN581" i="3"/>
  <c r="G580" i="3"/>
  <c r="H580" i="3" s="1"/>
  <c r="H577" i="3"/>
  <c r="AK574" i="3"/>
  <c r="J574" i="3"/>
  <c r="AN573" i="3"/>
  <c r="M573" i="3"/>
  <c r="G572" i="3"/>
  <c r="H569" i="3"/>
  <c r="AK566" i="3"/>
  <c r="J566" i="3"/>
  <c r="AN565" i="3"/>
  <c r="G564" i="3"/>
  <c r="H564" i="3" s="1"/>
  <c r="H561" i="3"/>
  <c r="AM560" i="3"/>
  <c r="AM553" i="3"/>
  <c r="AN552" i="3"/>
  <c r="AM545" i="3"/>
  <c r="AN544" i="3"/>
  <c r="AN539" i="3"/>
  <c r="AL537" i="3"/>
  <c r="E532" i="3"/>
  <c r="AN531" i="3"/>
  <c r="G531" i="3"/>
  <c r="H531" i="3" s="1"/>
  <c r="AM529" i="3"/>
  <c r="AN525" i="3"/>
  <c r="L520" i="3"/>
  <c r="K19" i="4"/>
  <c r="K11" i="4"/>
  <c r="K3" i="4"/>
  <c r="K589" i="3"/>
  <c r="AL581" i="3"/>
  <c r="K581" i="3"/>
  <c r="AL573" i="3"/>
  <c r="K573" i="3"/>
  <c r="AL565" i="3"/>
  <c r="K565" i="3"/>
  <c r="AM558" i="3"/>
  <c r="L558" i="3"/>
  <c r="AM550" i="3"/>
  <c r="L550" i="3"/>
  <c r="AM542" i="3"/>
  <c r="L542" i="3"/>
  <c r="K535" i="3"/>
  <c r="AL535" i="3"/>
  <c r="AN535" i="3"/>
  <c r="AN530" i="3"/>
  <c r="AN528" i="3"/>
  <c r="G528" i="3"/>
  <c r="H528" i="3"/>
  <c r="J528" i="3"/>
  <c r="AK528" i="3"/>
  <c r="V490" i="3"/>
  <c r="T488" i="3"/>
  <c r="O486" i="3"/>
  <c r="N484" i="3"/>
  <c r="V482" i="3"/>
  <c r="T480" i="3"/>
  <c r="O478" i="3"/>
  <c r="K30" i="4"/>
  <c r="K22" i="4"/>
  <c r="J19" i="4"/>
  <c r="M19" i="4" s="1"/>
  <c r="K14" i="4"/>
  <c r="J11" i="4"/>
  <c r="M11" i="4" s="1"/>
  <c r="K6" i="4"/>
  <c r="J3" i="4"/>
  <c r="M3" i="4" s="1"/>
  <c r="AN589" i="3"/>
  <c r="J589" i="3"/>
  <c r="M589" i="3" s="1"/>
  <c r="AL586" i="3"/>
  <c r="K586" i="3"/>
  <c r="AK581" i="3"/>
  <c r="J581" i="3"/>
  <c r="M581" i="3" s="1"/>
  <c r="AL578" i="3"/>
  <c r="K578" i="3"/>
  <c r="AK573" i="3"/>
  <c r="J573" i="3"/>
  <c r="AL570" i="3"/>
  <c r="K570" i="3"/>
  <c r="AK565" i="3"/>
  <c r="J565" i="3"/>
  <c r="M565" i="3" s="1"/>
  <c r="AL562" i="3"/>
  <c r="K562" i="3"/>
  <c r="AL558" i="3"/>
  <c r="K558" i="3"/>
  <c r="AL550" i="3"/>
  <c r="K550" i="3"/>
  <c r="AL542" i="3"/>
  <c r="K542" i="3"/>
  <c r="G536" i="3"/>
  <c r="J536" i="3"/>
  <c r="AK536" i="3"/>
  <c r="K536" i="3"/>
  <c r="AL536" i="3"/>
  <c r="L535" i="3"/>
  <c r="G534" i="3"/>
  <c r="H534" i="3"/>
  <c r="L12" i="2"/>
  <c r="J12" i="2" s="1"/>
  <c r="C532" i="3"/>
  <c r="D532" i="3"/>
  <c r="AL531" i="3"/>
  <c r="J531" i="3"/>
  <c r="M531" i="3" s="1"/>
  <c r="M507" i="3"/>
  <c r="K49" i="4"/>
  <c r="M49" i="4" s="1"/>
  <c r="K41" i="4"/>
  <c r="M41" i="4" s="1"/>
  <c r="K33" i="4"/>
  <c r="M33" i="4" s="1"/>
  <c r="J30" i="4"/>
  <c r="M30" i="4" s="1"/>
  <c r="K25" i="4"/>
  <c r="M25" i="4" s="1"/>
  <c r="J22" i="4"/>
  <c r="M22" i="4" s="1"/>
  <c r="H19" i="4"/>
  <c r="K17" i="4"/>
  <c r="M17" i="4" s="1"/>
  <c r="M15" i="4"/>
  <c r="J14" i="4"/>
  <c r="M14" i="4" s="1"/>
  <c r="H11" i="4"/>
  <c r="K9" i="4"/>
  <c r="M9" i="4" s="1"/>
  <c r="J6" i="4"/>
  <c r="M6" i="4" s="1"/>
  <c r="H3" i="4"/>
  <c r="AM589" i="3"/>
  <c r="V14" i="2"/>
  <c r="AK586" i="3"/>
  <c r="J586" i="3"/>
  <c r="AN585" i="3"/>
  <c r="M585" i="3"/>
  <c r="H581" i="3"/>
  <c r="AK578" i="3"/>
  <c r="J578" i="3"/>
  <c r="M578" i="3" s="1"/>
  <c r="AN577" i="3"/>
  <c r="M577" i="3"/>
  <c r="K575" i="3"/>
  <c r="M575" i="3" s="1"/>
  <c r="H573" i="3"/>
  <c r="AK570" i="3"/>
  <c r="J570" i="3"/>
  <c r="AN569" i="3"/>
  <c r="M569" i="3"/>
  <c r="H565" i="3"/>
  <c r="AK562" i="3"/>
  <c r="J562" i="3"/>
  <c r="M562" i="3" s="1"/>
  <c r="AN561" i="3"/>
  <c r="M561" i="3"/>
  <c r="AK558" i="3"/>
  <c r="J558" i="3"/>
  <c r="AK550" i="3"/>
  <c r="J550" i="3"/>
  <c r="AK542" i="3"/>
  <c r="J542" i="3"/>
  <c r="J535" i="3"/>
  <c r="M535" i="3" s="1"/>
  <c r="H525" i="3"/>
  <c r="J525" i="3"/>
  <c r="AK525" i="3"/>
  <c r="K525" i="3"/>
  <c r="AL525" i="3"/>
  <c r="M520" i="3"/>
  <c r="AN520" i="3"/>
  <c r="G520" i="3"/>
  <c r="H520" i="3" s="1"/>
  <c r="J520" i="3"/>
  <c r="AK520" i="3"/>
  <c r="K520" i="3"/>
  <c r="AL520" i="3"/>
  <c r="H30" i="4"/>
  <c r="H22" i="4"/>
  <c r="H14" i="4"/>
  <c r="H6" i="4"/>
  <c r="AL589" i="3"/>
  <c r="G589" i="3"/>
  <c r="H589" i="3" s="1"/>
  <c r="H586" i="3"/>
  <c r="AN582" i="3"/>
  <c r="H578" i="3"/>
  <c r="AN574" i="3"/>
  <c r="M574" i="3"/>
  <c r="H570" i="3"/>
  <c r="M566" i="3"/>
  <c r="H562" i="3"/>
  <c r="G558" i="3"/>
  <c r="H558" i="3" s="1"/>
  <c r="G550" i="3"/>
  <c r="H550" i="3" s="1"/>
  <c r="G542" i="3"/>
  <c r="H542" i="3" s="1"/>
  <c r="AN537" i="3"/>
  <c r="G537" i="3"/>
  <c r="H537" i="3" s="1"/>
  <c r="AM535" i="3"/>
  <c r="K529" i="3"/>
  <c r="AL529" i="3"/>
  <c r="AN529" i="3"/>
  <c r="L528" i="3"/>
  <c r="M528" i="3" s="1"/>
  <c r="AN512" i="3"/>
  <c r="G512" i="3"/>
  <c r="H512" i="3"/>
  <c r="J512" i="3"/>
  <c r="AK512" i="3"/>
  <c r="K512" i="3"/>
  <c r="M512" i="3" s="1"/>
  <c r="AL512" i="3"/>
  <c r="AN504" i="3"/>
  <c r="G504" i="3"/>
  <c r="H504" i="3"/>
  <c r="J504" i="3"/>
  <c r="AK504" i="3"/>
  <c r="K504" i="3"/>
  <c r="M504" i="3" s="1"/>
  <c r="AL504" i="3"/>
  <c r="H500" i="3"/>
  <c r="K39" i="4"/>
  <c r="M39" i="4" s="1"/>
  <c r="K31" i="4"/>
  <c r="M31" i="4" s="1"/>
  <c r="K23" i="4"/>
  <c r="M23" i="4" s="1"/>
  <c r="K15" i="4"/>
  <c r="K7" i="4"/>
  <c r="M7" i="4" s="1"/>
  <c r="N278" i="3"/>
  <c r="Q278" i="3"/>
  <c r="U286" i="3"/>
  <c r="N281" i="3"/>
  <c r="O281" i="3"/>
  <c r="E281" i="3" s="1"/>
  <c r="U281" i="3"/>
  <c r="Q282" i="3"/>
  <c r="N286" i="3"/>
  <c r="Q286" i="3"/>
  <c r="U283" i="3"/>
  <c r="U284" i="3"/>
  <c r="N279" i="3"/>
  <c r="O279" i="3"/>
  <c r="E279" i="3" s="1"/>
  <c r="O282" i="3"/>
  <c r="Q281" i="3"/>
  <c r="U279" i="3"/>
  <c r="J13" i="2"/>
  <c r="G560" i="3"/>
  <c r="H560" i="3" s="1"/>
  <c r="K560" i="3"/>
  <c r="J554" i="3"/>
  <c r="M554" i="3" s="1"/>
  <c r="AK554" i="3"/>
  <c r="AN554" i="3"/>
  <c r="AN553" i="3"/>
  <c r="G553" i="3"/>
  <c r="H553" i="3" s="1"/>
  <c r="G552" i="3"/>
  <c r="H552" i="3" s="1"/>
  <c r="K552" i="3"/>
  <c r="M552" i="3" s="1"/>
  <c r="AL552" i="3"/>
  <c r="J546" i="3"/>
  <c r="AK546" i="3"/>
  <c r="AN546" i="3"/>
  <c r="AN545" i="3"/>
  <c r="G545" i="3"/>
  <c r="H545" i="3" s="1"/>
  <c r="G544" i="3"/>
  <c r="H544" i="3" s="1"/>
  <c r="K544" i="3"/>
  <c r="AL544" i="3"/>
  <c r="H539" i="3"/>
  <c r="J539" i="3"/>
  <c r="AK539" i="3"/>
  <c r="AK535" i="3"/>
  <c r="G535" i="3"/>
  <c r="H535" i="3" s="1"/>
  <c r="G530" i="3"/>
  <c r="H530" i="3" s="1"/>
  <c r="J530" i="3"/>
  <c r="M530" i="3" s="1"/>
  <c r="AK530" i="3"/>
  <c r="K530" i="3"/>
  <c r="AL530" i="3"/>
  <c r="N489" i="3"/>
  <c r="W487" i="3"/>
  <c r="V485" i="3"/>
  <c r="P483" i="3"/>
  <c r="N481" i="3"/>
  <c r="W479" i="3"/>
  <c r="V477" i="3"/>
  <c r="AJ589" i="3"/>
  <c r="C13" i="2"/>
  <c r="E589" i="3"/>
  <c r="AK585" i="3"/>
  <c r="AN584" i="3"/>
  <c r="AL582" i="3"/>
  <c r="AK577" i="3"/>
  <c r="AN576" i="3"/>
  <c r="AL574" i="3"/>
  <c r="AK569" i="3"/>
  <c r="AN568" i="3"/>
  <c r="AL566" i="3"/>
  <c r="AK561" i="3"/>
  <c r="AN560" i="3"/>
  <c r="M560" i="3"/>
  <c r="K559" i="3"/>
  <c r="M559" i="3" s="1"/>
  <c r="AL559" i="3"/>
  <c r="J555" i="3"/>
  <c r="M555" i="3" s="1"/>
  <c r="AK555" i="3"/>
  <c r="L554" i="3"/>
  <c r="L553" i="3"/>
  <c r="M553" i="3" s="1"/>
  <c r="K551" i="3"/>
  <c r="M551" i="3" s="1"/>
  <c r="AL551" i="3"/>
  <c r="J547" i="3"/>
  <c r="M547" i="3" s="1"/>
  <c r="AK547" i="3"/>
  <c r="L546" i="3"/>
  <c r="M546" i="3" s="1"/>
  <c r="L545" i="3"/>
  <c r="M545" i="3" s="1"/>
  <c r="M544" i="3"/>
  <c r="K543" i="3"/>
  <c r="M543" i="3" s="1"/>
  <c r="AL543" i="3"/>
  <c r="M539" i="3"/>
  <c r="AM537" i="3"/>
  <c r="K537" i="3"/>
  <c r="M537" i="3" s="1"/>
  <c r="AN536" i="3"/>
  <c r="H536" i="3"/>
  <c r="AK534" i="3"/>
  <c r="J534" i="3"/>
  <c r="M534" i="3" s="1"/>
  <c r="J529" i="3"/>
  <c r="M529" i="3" s="1"/>
  <c r="AM528" i="3"/>
  <c r="L525" i="3"/>
  <c r="M453" i="3"/>
  <c r="N486" i="3"/>
  <c r="N478" i="3"/>
  <c r="K418" i="3"/>
  <c r="AL418" i="3"/>
  <c r="H410" i="3"/>
  <c r="J410" i="3"/>
  <c r="M410" i="3" s="1"/>
  <c r="AK410" i="3"/>
  <c r="K410" i="3"/>
  <c r="AL410" i="3"/>
  <c r="AN410" i="3"/>
  <c r="G402" i="3"/>
  <c r="H402" i="3"/>
  <c r="J402" i="3"/>
  <c r="M402" i="3" s="1"/>
  <c r="AK402" i="3"/>
  <c r="K402" i="3"/>
  <c r="AL402" i="3"/>
  <c r="AN402" i="3"/>
  <c r="Q280" i="3"/>
  <c r="AG280" i="3" s="1"/>
  <c r="AN250" i="3"/>
  <c r="G250" i="3"/>
  <c r="H250" i="3" s="1"/>
  <c r="J250" i="3"/>
  <c r="AK250" i="3"/>
  <c r="K250" i="3"/>
  <c r="M250" i="3" s="1"/>
  <c r="AL250" i="3"/>
  <c r="AM250" i="3"/>
  <c r="L250" i="3"/>
  <c r="G521" i="3"/>
  <c r="H521" i="3" s="1"/>
  <c r="G513" i="3"/>
  <c r="H513" i="3" s="1"/>
  <c r="AN506" i="3"/>
  <c r="G505" i="3"/>
  <c r="H505" i="3" s="1"/>
  <c r="AN498" i="3"/>
  <c r="G497" i="3"/>
  <c r="H497" i="3" s="1"/>
  <c r="AL496" i="3"/>
  <c r="K496" i="3"/>
  <c r="O488" i="3"/>
  <c r="U487" i="3"/>
  <c r="X486" i="3"/>
  <c r="N483" i="3"/>
  <c r="O480" i="3"/>
  <c r="U479" i="3"/>
  <c r="X478" i="3"/>
  <c r="J10" i="2"/>
  <c r="AN473" i="3"/>
  <c r="M473" i="3"/>
  <c r="G472" i="3"/>
  <c r="H472" i="3" s="1"/>
  <c r="AL471" i="3"/>
  <c r="K471" i="3"/>
  <c r="AN465" i="3"/>
  <c r="G464" i="3"/>
  <c r="H464" i="3" s="1"/>
  <c r="AL463" i="3"/>
  <c r="K463" i="3"/>
  <c r="AN457" i="3"/>
  <c r="G456" i="3"/>
  <c r="H456" i="3" s="1"/>
  <c r="AL455" i="3"/>
  <c r="K455" i="3"/>
  <c r="AN449" i="3"/>
  <c r="G448" i="3"/>
  <c r="H448" i="3" s="1"/>
  <c r="AL447" i="3"/>
  <c r="K447" i="3"/>
  <c r="K444" i="3"/>
  <c r="G437" i="3"/>
  <c r="H437" i="3" s="1"/>
  <c r="AL436" i="3"/>
  <c r="K436" i="3"/>
  <c r="G429" i="3"/>
  <c r="H429" i="3" s="1"/>
  <c r="AL428" i="3"/>
  <c r="K428" i="3"/>
  <c r="AM419" i="3"/>
  <c r="L419" i="3"/>
  <c r="G408" i="3"/>
  <c r="H408" i="3"/>
  <c r="K408" i="3"/>
  <c r="AL408" i="3"/>
  <c r="M395" i="3"/>
  <c r="AN395" i="3"/>
  <c r="G395" i="3"/>
  <c r="H395" i="3"/>
  <c r="J395" i="3"/>
  <c r="AK395" i="3"/>
  <c r="K395" i="3"/>
  <c r="AL395" i="3"/>
  <c r="M376" i="3"/>
  <c r="AN376" i="3"/>
  <c r="G376" i="3"/>
  <c r="H376" i="3"/>
  <c r="J376" i="3"/>
  <c r="AK376" i="3"/>
  <c r="K376" i="3"/>
  <c r="AL376" i="3"/>
  <c r="L352" i="3"/>
  <c r="AN336" i="3"/>
  <c r="G336" i="3"/>
  <c r="H336" i="3" s="1"/>
  <c r="J336" i="3"/>
  <c r="M336" i="3" s="1"/>
  <c r="AK336" i="3"/>
  <c r="K336" i="3"/>
  <c r="AL336" i="3"/>
  <c r="AL517" i="3"/>
  <c r="K517" i="3"/>
  <c r="AL509" i="3"/>
  <c r="K509" i="3"/>
  <c r="AK496" i="3"/>
  <c r="J496" i="3"/>
  <c r="M496" i="3" s="1"/>
  <c r="N488" i="3"/>
  <c r="T487" i="3"/>
  <c r="W486" i="3"/>
  <c r="N480" i="3"/>
  <c r="T479" i="3"/>
  <c r="W478" i="3"/>
  <c r="C10" i="2"/>
  <c r="E475" i="3"/>
  <c r="AK471" i="3"/>
  <c r="J471" i="3"/>
  <c r="M471" i="3" s="1"/>
  <c r="AK463" i="3"/>
  <c r="J463" i="3"/>
  <c r="M463" i="3" s="1"/>
  <c r="AK455" i="3"/>
  <c r="J455" i="3"/>
  <c r="M455" i="3" s="1"/>
  <c r="AK447" i="3"/>
  <c r="J447" i="3"/>
  <c r="M447" i="3" s="1"/>
  <c r="J444" i="3"/>
  <c r="M444" i="3" s="1"/>
  <c r="AK436" i="3"/>
  <c r="J436" i="3"/>
  <c r="M436" i="3" s="1"/>
  <c r="AL433" i="3"/>
  <c r="K433" i="3"/>
  <c r="AK428" i="3"/>
  <c r="J428" i="3"/>
  <c r="M428" i="3" s="1"/>
  <c r="AL419" i="3"/>
  <c r="K419" i="3"/>
  <c r="AN418" i="3"/>
  <c r="L418" i="3"/>
  <c r="AN538" i="3"/>
  <c r="M538" i="3"/>
  <c r="AN524" i="3"/>
  <c r="M524" i="3"/>
  <c r="G523" i="3"/>
  <c r="H523" i="3" s="1"/>
  <c r="AL522" i="3"/>
  <c r="K522" i="3"/>
  <c r="AK517" i="3"/>
  <c r="J517" i="3"/>
  <c r="AN516" i="3"/>
  <c r="M516" i="3"/>
  <c r="G515" i="3"/>
  <c r="H515" i="3" s="1"/>
  <c r="AL514" i="3"/>
  <c r="K514" i="3"/>
  <c r="AK509" i="3"/>
  <c r="J509" i="3"/>
  <c r="M509" i="3" s="1"/>
  <c r="AN508" i="3"/>
  <c r="M508" i="3"/>
  <c r="G507" i="3"/>
  <c r="H507" i="3" s="1"/>
  <c r="AL506" i="3"/>
  <c r="K506" i="3"/>
  <c r="AK501" i="3"/>
  <c r="J501" i="3"/>
  <c r="M501" i="3" s="1"/>
  <c r="AN500" i="3"/>
  <c r="G499" i="3"/>
  <c r="H499" i="3" s="1"/>
  <c r="AL498" i="3"/>
  <c r="K498" i="3"/>
  <c r="AK493" i="3"/>
  <c r="J493" i="3"/>
  <c r="M493" i="3" s="1"/>
  <c r="O490" i="3"/>
  <c r="E490" i="3" s="1"/>
  <c r="U489" i="3"/>
  <c r="X488" i="3"/>
  <c r="P487" i="3"/>
  <c r="V486" i="3"/>
  <c r="N485" i="3"/>
  <c r="T484" i="3"/>
  <c r="W483" i="3"/>
  <c r="O482" i="3"/>
  <c r="U481" i="3"/>
  <c r="X480" i="3"/>
  <c r="P479" i="3"/>
  <c r="V478" i="3"/>
  <c r="N477" i="3"/>
  <c r="D475" i="3"/>
  <c r="G474" i="3"/>
  <c r="H474" i="3" s="1"/>
  <c r="AL473" i="3"/>
  <c r="K473" i="3"/>
  <c r="AK468" i="3"/>
  <c r="J468" i="3"/>
  <c r="M468" i="3" s="1"/>
  <c r="AN467" i="3"/>
  <c r="AL465" i="3"/>
  <c r="K465" i="3"/>
  <c r="AK460" i="3"/>
  <c r="J460" i="3"/>
  <c r="M460" i="3" s="1"/>
  <c r="AN459" i="3"/>
  <c r="AL457" i="3"/>
  <c r="K457" i="3"/>
  <c r="H455" i="3"/>
  <c r="AK452" i="3"/>
  <c r="J452" i="3"/>
  <c r="M452" i="3" s="1"/>
  <c r="AN451" i="3"/>
  <c r="AL449" i="3"/>
  <c r="K449" i="3"/>
  <c r="H444" i="3"/>
  <c r="AK441" i="3"/>
  <c r="J441" i="3"/>
  <c r="M441" i="3" s="1"/>
  <c r="AN440" i="3"/>
  <c r="AL438" i="3"/>
  <c r="K438" i="3"/>
  <c r="AK433" i="3"/>
  <c r="J433" i="3"/>
  <c r="M433" i="3" s="1"/>
  <c r="AN432" i="3"/>
  <c r="AL430" i="3"/>
  <c r="K430" i="3"/>
  <c r="AK419" i="3"/>
  <c r="J419" i="3"/>
  <c r="M419" i="3" s="1"/>
  <c r="AM418" i="3"/>
  <c r="J418" i="3"/>
  <c r="M418" i="3" s="1"/>
  <c r="K416" i="3"/>
  <c r="AL416" i="3"/>
  <c r="L410" i="3"/>
  <c r="M408" i="3"/>
  <c r="M387" i="3"/>
  <c r="AN384" i="3"/>
  <c r="G384" i="3"/>
  <c r="H384" i="3" s="1"/>
  <c r="J384" i="3"/>
  <c r="AK384" i="3"/>
  <c r="K384" i="3"/>
  <c r="M384" i="3" s="1"/>
  <c r="AL384" i="3"/>
  <c r="AN368" i="3"/>
  <c r="G368" i="3"/>
  <c r="H368" i="3" s="1"/>
  <c r="J368" i="3"/>
  <c r="AK368" i="3"/>
  <c r="K368" i="3"/>
  <c r="M368" i="3" s="1"/>
  <c r="AL368" i="3"/>
  <c r="AK522" i="3"/>
  <c r="J522" i="3"/>
  <c r="M522" i="3" s="1"/>
  <c r="AN521" i="3"/>
  <c r="AK514" i="3"/>
  <c r="J514" i="3"/>
  <c r="M514" i="3" s="1"/>
  <c r="AN513" i="3"/>
  <c r="AK506" i="3"/>
  <c r="J506" i="3"/>
  <c r="M506" i="3" s="1"/>
  <c r="AN505" i="3"/>
  <c r="AK498" i="3"/>
  <c r="J498" i="3"/>
  <c r="M498" i="3" s="1"/>
  <c r="AN497" i="3"/>
  <c r="G496" i="3"/>
  <c r="H496" i="3" s="1"/>
  <c r="N490" i="3"/>
  <c r="W488" i="3"/>
  <c r="O487" i="3"/>
  <c r="U486" i="3"/>
  <c r="V483" i="3"/>
  <c r="N482" i="3"/>
  <c r="W480" i="3"/>
  <c r="O479" i="3"/>
  <c r="U478" i="3"/>
  <c r="C475" i="3"/>
  <c r="AK473" i="3"/>
  <c r="J473" i="3"/>
  <c r="AN472" i="3"/>
  <c r="M472" i="3"/>
  <c r="G471" i="3"/>
  <c r="H471" i="3" s="1"/>
  <c r="AK465" i="3"/>
  <c r="J465" i="3"/>
  <c r="M465" i="3" s="1"/>
  <c r="AN464" i="3"/>
  <c r="G463" i="3"/>
  <c r="H463" i="3" s="1"/>
  <c r="AK457" i="3"/>
  <c r="J457" i="3"/>
  <c r="M457" i="3" s="1"/>
  <c r="AN456" i="3"/>
  <c r="G455" i="3"/>
  <c r="AK449" i="3"/>
  <c r="J449" i="3"/>
  <c r="M449" i="3" s="1"/>
  <c r="AN448" i="3"/>
  <c r="G447" i="3"/>
  <c r="H447" i="3" s="1"/>
  <c r="AN444" i="3"/>
  <c r="G444" i="3"/>
  <c r="AK438" i="3"/>
  <c r="J438" i="3"/>
  <c r="M438" i="3" s="1"/>
  <c r="AN437" i="3"/>
  <c r="G436" i="3"/>
  <c r="H436" i="3" s="1"/>
  <c r="AK430" i="3"/>
  <c r="J430" i="3"/>
  <c r="M430" i="3" s="1"/>
  <c r="AN429" i="3"/>
  <c r="G428" i="3"/>
  <c r="H428" i="3" s="1"/>
  <c r="H419" i="3"/>
  <c r="AK418" i="3"/>
  <c r="G418" i="3"/>
  <c r="H418" i="3" s="1"/>
  <c r="G411" i="3"/>
  <c r="H411" i="3" s="1"/>
  <c r="J411" i="3"/>
  <c r="AK411" i="3"/>
  <c r="G410" i="3"/>
  <c r="AN408" i="3"/>
  <c r="L408" i="3"/>
  <c r="AN406" i="3"/>
  <c r="H406" i="3"/>
  <c r="L402" i="3"/>
  <c r="AN360" i="3"/>
  <c r="G360" i="3"/>
  <c r="H360" i="3" s="1"/>
  <c r="J360" i="3"/>
  <c r="AK360" i="3"/>
  <c r="K360" i="3"/>
  <c r="M360" i="3" s="1"/>
  <c r="AL360" i="3"/>
  <c r="M266" i="3"/>
  <c r="AN266" i="3"/>
  <c r="G266" i="3"/>
  <c r="H266" i="3"/>
  <c r="J266" i="3"/>
  <c r="AK266" i="3"/>
  <c r="K266" i="3"/>
  <c r="AL266" i="3"/>
  <c r="AM266" i="3"/>
  <c r="L266" i="3"/>
  <c r="N487" i="3"/>
  <c r="T486" i="3"/>
  <c r="N479" i="3"/>
  <c r="T478" i="3"/>
  <c r="AI478" i="3" s="1"/>
  <c r="AM444" i="3"/>
  <c r="J9" i="2"/>
  <c r="AN403" i="3"/>
  <c r="G403" i="3"/>
  <c r="H403" i="3" s="1"/>
  <c r="J403" i="3"/>
  <c r="M403" i="3" s="1"/>
  <c r="AK403" i="3"/>
  <c r="K403" i="3"/>
  <c r="AL403" i="3"/>
  <c r="M355" i="3"/>
  <c r="AN352" i="3"/>
  <c r="G352" i="3"/>
  <c r="H352" i="3" s="1"/>
  <c r="J352" i="3"/>
  <c r="M352" i="3" s="1"/>
  <c r="AK352" i="3"/>
  <c r="K352" i="3"/>
  <c r="AL352" i="3"/>
  <c r="AK538" i="3"/>
  <c r="AK524" i="3"/>
  <c r="AN523" i="3"/>
  <c r="AL521" i="3"/>
  <c r="K521" i="3"/>
  <c r="M521" i="3" s="1"/>
  <c r="AK516" i="3"/>
  <c r="AN515" i="3"/>
  <c r="AL513" i="3"/>
  <c r="K513" i="3"/>
  <c r="M513" i="3" s="1"/>
  <c r="AK508" i="3"/>
  <c r="AN507" i="3"/>
  <c r="AL505" i="3"/>
  <c r="K505" i="3"/>
  <c r="M505" i="3" s="1"/>
  <c r="AK500" i="3"/>
  <c r="J500" i="3"/>
  <c r="M500" i="3" s="1"/>
  <c r="AN499" i="3"/>
  <c r="AL497" i="3"/>
  <c r="K497" i="3"/>
  <c r="M497" i="3" s="1"/>
  <c r="W490" i="3"/>
  <c r="O489" i="3"/>
  <c r="E489" i="3" s="1"/>
  <c r="U488" i="3"/>
  <c r="X487" i="3"/>
  <c r="P486" i="3"/>
  <c r="T483" i="3"/>
  <c r="W482" i="3"/>
  <c r="O481" i="3"/>
  <c r="U480" i="3"/>
  <c r="X479" i="3"/>
  <c r="P478" i="3"/>
  <c r="AG475" i="3"/>
  <c r="AN474" i="3"/>
  <c r="AL472" i="3"/>
  <c r="K472" i="3"/>
  <c r="AK467" i="3"/>
  <c r="J467" i="3"/>
  <c r="M467" i="3" s="1"/>
  <c r="AL464" i="3"/>
  <c r="K464" i="3"/>
  <c r="M464" i="3" s="1"/>
  <c r="AK459" i="3"/>
  <c r="J459" i="3"/>
  <c r="M459" i="3" s="1"/>
  <c r="AL456" i="3"/>
  <c r="K456" i="3"/>
  <c r="M456" i="3" s="1"/>
  <c r="AK451" i="3"/>
  <c r="J451" i="3"/>
  <c r="M451" i="3" s="1"/>
  <c r="AL448" i="3"/>
  <c r="K448" i="3"/>
  <c r="M448" i="3" s="1"/>
  <c r="AL444" i="3"/>
  <c r="C9" i="2"/>
  <c r="E444" i="3"/>
  <c r="H443" i="3"/>
  <c r="AK440" i="3"/>
  <c r="J440" i="3"/>
  <c r="M440" i="3" s="1"/>
  <c r="AL437" i="3"/>
  <c r="K437" i="3"/>
  <c r="M437" i="3" s="1"/>
  <c r="H435" i="3"/>
  <c r="AK432" i="3"/>
  <c r="J432" i="3"/>
  <c r="M432" i="3" s="1"/>
  <c r="AL429" i="3"/>
  <c r="K429" i="3"/>
  <c r="M429" i="3" s="1"/>
  <c r="H427" i="3"/>
  <c r="AK424" i="3"/>
  <c r="J424" i="3"/>
  <c r="M424" i="3" s="1"/>
  <c r="K420" i="3"/>
  <c r="AL420" i="3"/>
  <c r="M420" i="3"/>
  <c r="AN420" i="3"/>
  <c r="AM416" i="3"/>
  <c r="J416" i="3"/>
  <c r="M416" i="3" s="1"/>
  <c r="M414" i="3"/>
  <c r="AN414" i="3"/>
  <c r="H414" i="3"/>
  <c r="AN411" i="3"/>
  <c r="L411" i="3"/>
  <c r="AM410" i="3"/>
  <c r="AK408" i="3"/>
  <c r="AM406" i="3"/>
  <c r="K406" i="3"/>
  <c r="M347" i="3"/>
  <c r="AN344" i="3"/>
  <c r="G344" i="3"/>
  <c r="H344" i="3"/>
  <c r="J344" i="3"/>
  <c r="M344" i="3" s="1"/>
  <c r="AK344" i="3"/>
  <c r="K344" i="3"/>
  <c r="AL344" i="3"/>
  <c r="N285" i="3"/>
  <c r="Q285" i="3"/>
  <c r="U285" i="3"/>
  <c r="O285" i="3"/>
  <c r="AK521" i="3"/>
  <c r="AK513" i="3"/>
  <c r="AK505" i="3"/>
  <c r="AK497" i="3"/>
  <c r="AN496" i="3"/>
  <c r="AK472" i="3"/>
  <c r="AN471" i="3"/>
  <c r="AK464" i="3"/>
  <c r="AN463" i="3"/>
  <c r="AK456" i="3"/>
  <c r="AN455" i="3"/>
  <c r="AK448" i="3"/>
  <c r="AN447" i="3"/>
  <c r="AK444" i="3"/>
  <c r="D444" i="3"/>
  <c r="AK437" i="3"/>
  <c r="AN436" i="3"/>
  <c r="AK429" i="3"/>
  <c r="AN428" i="3"/>
  <c r="G424" i="3"/>
  <c r="H424" i="3" s="1"/>
  <c r="M422" i="3"/>
  <c r="AN422" i="3"/>
  <c r="G421" i="3"/>
  <c r="H421" i="3" s="1"/>
  <c r="J421" i="3"/>
  <c r="M421" i="3" s="1"/>
  <c r="AK421" i="3"/>
  <c r="AK416" i="3"/>
  <c r="G416" i="3"/>
  <c r="H416" i="3" s="1"/>
  <c r="L414" i="3"/>
  <c r="AM411" i="3"/>
  <c r="K411" i="3"/>
  <c r="AL406" i="3"/>
  <c r="J406" i="3"/>
  <c r="M406" i="3" s="1"/>
  <c r="AM402" i="3"/>
  <c r="L384" i="3"/>
  <c r="L368" i="3"/>
  <c r="AK398" i="3"/>
  <c r="J398" i="3"/>
  <c r="M398" i="3" s="1"/>
  <c r="C389" i="3"/>
  <c r="AL325" i="3"/>
  <c r="K325" i="3"/>
  <c r="K317" i="3"/>
  <c r="H308" i="3"/>
  <c r="H300" i="3"/>
  <c r="H292" i="3"/>
  <c r="Q279" i="3"/>
  <c r="M226" i="3"/>
  <c r="AN226" i="3"/>
  <c r="G226" i="3"/>
  <c r="H226" i="3" s="1"/>
  <c r="J226" i="3"/>
  <c r="AK226" i="3"/>
  <c r="K226" i="3"/>
  <c r="AL226" i="3"/>
  <c r="AL400" i="3"/>
  <c r="K400" i="3"/>
  <c r="M400" i="3" s="1"/>
  <c r="H398" i="3"/>
  <c r="AN394" i="3"/>
  <c r="AL392" i="3"/>
  <c r="K392" i="3"/>
  <c r="M392" i="3" s="1"/>
  <c r="H387" i="3"/>
  <c r="AN383" i="3"/>
  <c r="M383" i="3"/>
  <c r="AL381" i="3"/>
  <c r="K381" i="3"/>
  <c r="M381" i="3" s="1"/>
  <c r="H379" i="3"/>
  <c r="AN375" i="3"/>
  <c r="AL373" i="3"/>
  <c r="K373" i="3"/>
  <c r="H371" i="3"/>
  <c r="AN367" i="3"/>
  <c r="AL365" i="3"/>
  <c r="K365" i="3"/>
  <c r="AN359" i="3"/>
  <c r="M359" i="3"/>
  <c r="AL357" i="3"/>
  <c r="K357" i="3"/>
  <c r="H355" i="3"/>
  <c r="AN351" i="3"/>
  <c r="AL349" i="3"/>
  <c r="K349" i="3"/>
  <c r="AN343" i="3"/>
  <c r="M343" i="3"/>
  <c r="AL341" i="3"/>
  <c r="K341" i="3"/>
  <c r="AK333" i="3"/>
  <c r="J333" i="3"/>
  <c r="M333" i="3" s="1"/>
  <c r="AK325" i="3"/>
  <c r="J325" i="3"/>
  <c r="M325" i="3" s="1"/>
  <c r="AK317" i="3"/>
  <c r="J317" i="3"/>
  <c r="M317" i="3" s="1"/>
  <c r="AK309" i="3"/>
  <c r="J309" i="3"/>
  <c r="M309" i="3" s="1"/>
  <c r="AK301" i="3"/>
  <c r="J301" i="3"/>
  <c r="M301" i="3" s="1"/>
  <c r="AK293" i="3"/>
  <c r="J293" i="3"/>
  <c r="M293" i="3" s="1"/>
  <c r="AN242" i="3"/>
  <c r="G242" i="3"/>
  <c r="H242" i="3" s="1"/>
  <c r="J242" i="3"/>
  <c r="M242" i="3" s="1"/>
  <c r="AK242" i="3"/>
  <c r="K242" i="3"/>
  <c r="AL242" i="3"/>
  <c r="J373" i="3"/>
  <c r="G371" i="3"/>
  <c r="AK365" i="3"/>
  <c r="J365" i="3"/>
  <c r="M365" i="3" s="1"/>
  <c r="G363" i="3"/>
  <c r="H363" i="3" s="1"/>
  <c r="AK357" i="3"/>
  <c r="J357" i="3"/>
  <c r="G355" i="3"/>
  <c r="AK349" i="3"/>
  <c r="J349" i="3"/>
  <c r="M349" i="3" s="1"/>
  <c r="G347" i="3"/>
  <c r="H347" i="3" s="1"/>
  <c r="AK341" i="3"/>
  <c r="J341" i="3"/>
  <c r="M341" i="3" s="1"/>
  <c r="G339" i="3"/>
  <c r="H339" i="3" s="1"/>
  <c r="K213" i="3"/>
  <c r="AK213" i="3"/>
  <c r="L213" i="3"/>
  <c r="AL213" i="3"/>
  <c r="M213" i="3"/>
  <c r="AM213" i="3"/>
  <c r="AN213" i="3"/>
  <c r="G213" i="3"/>
  <c r="H213" i="3"/>
  <c r="J213" i="3"/>
  <c r="K209" i="3"/>
  <c r="AK209" i="3"/>
  <c r="L209" i="3"/>
  <c r="AL209" i="3"/>
  <c r="AM209" i="3"/>
  <c r="AN209" i="3"/>
  <c r="G209" i="3"/>
  <c r="H209" i="3" s="1"/>
  <c r="J209" i="3"/>
  <c r="M209" i="3" s="1"/>
  <c r="K205" i="3"/>
  <c r="AK205" i="3"/>
  <c r="L205" i="3"/>
  <c r="AL205" i="3"/>
  <c r="AM205" i="3"/>
  <c r="AN205" i="3"/>
  <c r="G205" i="3"/>
  <c r="H205" i="3" s="1"/>
  <c r="J205" i="3"/>
  <c r="M205" i="3" s="1"/>
  <c r="AK413" i="3"/>
  <c r="J413" i="3"/>
  <c r="M413" i="3" s="1"/>
  <c r="AN412" i="3"/>
  <c r="M412" i="3"/>
  <c r="AK405" i="3"/>
  <c r="J405" i="3"/>
  <c r="M405" i="3" s="1"/>
  <c r="AN404" i="3"/>
  <c r="M404" i="3"/>
  <c r="H400" i="3"/>
  <c r="AK397" i="3"/>
  <c r="J397" i="3"/>
  <c r="M397" i="3" s="1"/>
  <c r="AN396" i="3"/>
  <c r="M396" i="3"/>
  <c r="AL394" i="3"/>
  <c r="K394" i="3"/>
  <c r="H392" i="3"/>
  <c r="AG389" i="3"/>
  <c r="AK386" i="3"/>
  <c r="J386" i="3"/>
  <c r="M386" i="3" s="1"/>
  <c r="AN385" i="3"/>
  <c r="M385" i="3"/>
  <c r="AL383" i="3"/>
  <c r="K383" i="3"/>
  <c r="H381" i="3"/>
  <c r="AK378" i="3"/>
  <c r="J378" i="3"/>
  <c r="M378" i="3" s="1"/>
  <c r="AN377" i="3"/>
  <c r="M377" i="3"/>
  <c r="AL375" i="3"/>
  <c r="K375" i="3"/>
  <c r="H373" i="3"/>
  <c r="AK370" i="3"/>
  <c r="J370" i="3"/>
  <c r="M370" i="3" s="1"/>
  <c r="AN369" i="3"/>
  <c r="M369" i="3"/>
  <c r="AL367" i="3"/>
  <c r="K367" i="3"/>
  <c r="H365" i="3"/>
  <c r="AK362" i="3"/>
  <c r="J362" i="3"/>
  <c r="M362" i="3" s="1"/>
  <c r="AN361" i="3"/>
  <c r="M361" i="3"/>
  <c r="AL359" i="3"/>
  <c r="K359" i="3"/>
  <c r="H357" i="3"/>
  <c r="AK354" i="3"/>
  <c r="J354" i="3"/>
  <c r="M354" i="3" s="1"/>
  <c r="AN353" i="3"/>
  <c r="M353" i="3"/>
  <c r="AL351" i="3"/>
  <c r="K351" i="3"/>
  <c r="H349" i="3"/>
  <c r="AK346" i="3"/>
  <c r="J346" i="3"/>
  <c r="M346" i="3" s="1"/>
  <c r="AN345" i="3"/>
  <c r="M345" i="3"/>
  <c r="AL343" i="3"/>
  <c r="K343" i="3"/>
  <c r="H341" i="3"/>
  <c r="AK338" i="3"/>
  <c r="J338" i="3"/>
  <c r="M338" i="3" s="1"/>
  <c r="AN337" i="3"/>
  <c r="M337" i="3"/>
  <c r="AL335" i="3"/>
  <c r="K335" i="3"/>
  <c r="M335" i="3" s="1"/>
  <c r="J329" i="3"/>
  <c r="M329" i="3" s="1"/>
  <c r="AK329" i="3"/>
  <c r="AN329" i="3"/>
  <c r="AN328" i="3"/>
  <c r="G328" i="3"/>
  <c r="H328" i="3" s="1"/>
  <c r="G327" i="3"/>
  <c r="H327" i="3" s="1"/>
  <c r="K327" i="3"/>
  <c r="M327" i="3" s="1"/>
  <c r="AL327" i="3"/>
  <c r="J321" i="3"/>
  <c r="AK321" i="3"/>
  <c r="M321" i="3"/>
  <c r="AN321" i="3"/>
  <c r="M320" i="3"/>
  <c r="AN320" i="3"/>
  <c r="G320" i="3"/>
  <c r="H320" i="3" s="1"/>
  <c r="G319" i="3"/>
  <c r="H319" i="3" s="1"/>
  <c r="K319" i="3"/>
  <c r="M319" i="3" s="1"/>
  <c r="AL319" i="3"/>
  <c r="J313" i="3"/>
  <c r="AK313" i="3"/>
  <c r="AN313" i="3"/>
  <c r="AN312" i="3"/>
  <c r="G312" i="3"/>
  <c r="H312" i="3" s="1"/>
  <c r="G311" i="3"/>
  <c r="H311" i="3" s="1"/>
  <c r="K311" i="3"/>
  <c r="M311" i="3" s="1"/>
  <c r="AL311" i="3"/>
  <c r="J305" i="3"/>
  <c r="M305" i="3" s="1"/>
  <c r="AK305" i="3"/>
  <c r="AN305" i="3"/>
  <c r="AN304" i="3"/>
  <c r="G304" i="3"/>
  <c r="H304" i="3" s="1"/>
  <c r="G303" i="3"/>
  <c r="H303" i="3" s="1"/>
  <c r="K303" i="3"/>
  <c r="M303" i="3" s="1"/>
  <c r="AL303" i="3"/>
  <c r="J297" i="3"/>
  <c r="M297" i="3" s="1"/>
  <c r="AK297" i="3"/>
  <c r="AN297" i="3"/>
  <c r="M296" i="3"/>
  <c r="AN296" i="3"/>
  <c r="G296" i="3"/>
  <c r="H296" i="3" s="1"/>
  <c r="G295" i="3"/>
  <c r="H295" i="3" s="1"/>
  <c r="K295" i="3"/>
  <c r="M295" i="3" s="1"/>
  <c r="AL295" i="3"/>
  <c r="J289" i="3"/>
  <c r="AK289" i="3"/>
  <c r="M289" i="3"/>
  <c r="AN289" i="3"/>
  <c r="M274" i="3"/>
  <c r="AN274" i="3"/>
  <c r="G274" i="3"/>
  <c r="H274" i="3"/>
  <c r="J274" i="3"/>
  <c r="AK274" i="3"/>
  <c r="K274" i="3"/>
  <c r="AL274" i="3"/>
  <c r="M258" i="3"/>
  <c r="AN258" i="3"/>
  <c r="G258" i="3"/>
  <c r="H258" i="3"/>
  <c r="J258" i="3"/>
  <c r="AK258" i="3"/>
  <c r="K258" i="3"/>
  <c r="AL258" i="3"/>
  <c r="AK394" i="3"/>
  <c r="J394" i="3"/>
  <c r="M394" i="3" s="1"/>
  <c r="AK383" i="3"/>
  <c r="J383" i="3"/>
  <c r="AK375" i="3"/>
  <c r="J375" i="3"/>
  <c r="M375" i="3" s="1"/>
  <c r="AK367" i="3"/>
  <c r="J367" i="3"/>
  <c r="M367" i="3" s="1"/>
  <c r="AK359" i="3"/>
  <c r="J359" i="3"/>
  <c r="AK351" i="3"/>
  <c r="J351" i="3"/>
  <c r="M351" i="3" s="1"/>
  <c r="J330" i="3"/>
  <c r="AK330" i="3"/>
  <c r="K326" i="3"/>
  <c r="M326" i="3" s="1"/>
  <c r="AL326" i="3"/>
  <c r="J322" i="3"/>
  <c r="AK322" i="3"/>
  <c r="K318" i="3"/>
  <c r="M318" i="3" s="1"/>
  <c r="AL318" i="3"/>
  <c r="J314" i="3"/>
  <c r="AK314" i="3"/>
  <c r="K310" i="3"/>
  <c r="M310" i="3" s="1"/>
  <c r="AL310" i="3"/>
  <c r="J306" i="3"/>
  <c r="AK306" i="3"/>
  <c r="K302" i="3"/>
  <c r="AL302" i="3"/>
  <c r="J298" i="3"/>
  <c r="AK298" i="3"/>
  <c r="K294" i="3"/>
  <c r="AL294" i="3"/>
  <c r="J290" i="3"/>
  <c r="AK290" i="3"/>
  <c r="U280" i="3"/>
  <c r="N280" i="3"/>
  <c r="O280" i="3"/>
  <c r="M229" i="3"/>
  <c r="AL412" i="3"/>
  <c r="AL404" i="3"/>
  <c r="AN398" i="3"/>
  <c r="AL396" i="3"/>
  <c r="H394" i="3"/>
  <c r="J8" i="2"/>
  <c r="AN387" i="3"/>
  <c r="AL385" i="3"/>
  <c r="H383" i="3"/>
  <c r="AN379" i="3"/>
  <c r="AL377" i="3"/>
  <c r="AK372" i="3"/>
  <c r="AN371" i="3"/>
  <c r="AL369" i="3"/>
  <c r="AK364" i="3"/>
  <c r="AN363" i="3"/>
  <c r="AL361" i="3"/>
  <c r="AK356" i="3"/>
  <c r="AN355" i="3"/>
  <c r="AL353" i="3"/>
  <c r="AK348" i="3"/>
  <c r="AN347" i="3"/>
  <c r="AL345" i="3"/>
  <c r="AK340" i="3"/>
  <c r="AN339" i="3"/>
  <c r="AL337" i="3"/>
  <c r="AM334" i="3"/>
  <c r="L334" i="3"/>
  <c r="M334" i="3" s="1"/>
  <c r="AN330" i="3"/>
  <c r="L330" i="3"/>
  <c r="K329" i="3"/>
  <c r="AM328" i="3"/>
  <c r="K328" i="3"/>
  <c r="M328" i="3" s="1"/>
  <c r="AN327" i="3"/>
  <c r="L327" i="3"/>
  <c r="AN326" i="3"/>
  <c r="L326" i="3"/>
  <c r="AN322" i="3"/>
  <c r="L322" i="3"/>
  <c r="K321" i="3"/>
  <c r="AM320" i="3"/>
  <c r="K320" i="3"/>
  <c r="AN319" i="3"/>
  <c r="L319" i="3"/>
  <c r="AN318" i="3"/>
  <c r="L318" i="3"/>
  <c r="AN314" i="3"/>
  <c r="L314" i="3"/>
  <c r="K313" i="3"/>
  <c r="M313" i="3" s="1"/>
  <c r="AM312" i="3"/>
  <c r="K312" i="3"/>
  <c r="M312" i="3" s="1"/>
  <c r="AN311" i="3"/>
  <c r="L311" i="3"/>
  <c r="AN310" i="3"/>
  <c r="L310" i="3"/>
  <c r="AN306" i="3"/>
  <c r="L306" i="3"/>
  <c r="K305" i="3"/>
  <c r="AM304" i="3"/>
  <c r="K304" i="3"/>
  <c r="M304" i="3" s="1"/>
  <c r="AN303" i="3"/>
  <c r="L303" i="3"/>
  <c r="AN302" i="3"/>
  <c r="L302" i="3"/>
  <c r="AN298" i="3"/>
  <c r="L298" i="3"/>
  <c r="K297" i="3"/>
  <c r="AM296" i="3"/>
  <c r="K296" i="3"/>
  <c r="L295" i="3"/>
  <c r="AN294" i="3"/>
  <c r="L294" i="3"/>
  <c r="AN290" i="3"/>
  <c r="L290" i="3"/>
  <c r="O284" i="3"/>
  <c r="Q284" i="3"/>
  <c r="AG284" i="3" s="1"/>
  <c r="N284" i="3"/>
  <c r="N283" i="3"/>
  <c r="O283" i="3"/>
  <c r="E283" i="3" s="1"/>
  <c r="Q283" i="3"/>
  <c r="N282" i="3"/>
  <c r="U282" i="3"/>
  <c r="O278" i="3"/>
  <c r="L242" i="3"/>
  <c r="M234" i="3"/>
  <c r="AN234" i="3"/>
  <c r="G234" i="3"/>
  <c r="H234" i="3" s="1"/>
  <c r="J234" i="3"/>
  <c r="AK234" i="3"/>
  <c r="K234" i="3"/>
  <c r="AL234" i="3"/>
  <c r="C8" i="2"/>
  <c r="E389" i="3"/>
  <c r="H333" i="3"/>
  <c r="H325" i="3"/>
  <c r="H317" i="3"/>
  <c r="H309" i="3"/>
  <c r="AM306" i="3"/>
  <c r="K306" i="3"/>
  <c r="AM302" i="3"/>
  <c r="J302" i="3"/>
  <c r="M302" i="3" s="1"/>
  <c r="H301" i="3"/>
  <c r="AM298" i="3"/>
  <c r="K298" i="3"/>
  <c r="AM294" i="3"/>
  <c r="J294" i="3"/>
  <c r="M294" i="3" s="1"/>
  <c r="H293" i="3"/>
  <c r="AM290" i="3"/>
  <c r="K290" i="3"/>
  <c r="O286" i="3"/>
  <c r="E286" i="3" s="1"/>
  <c r="N277" i="3"/>
  <c r="M219" i="3"/>
  <c r="K215" i="3"/>
  <c r="AK215" i="3"/>
  <c r="L215" i="3"/>
  <c r="AL215" i="3"/>
  <c r="AM215" i="3"/>
  <c r="AN215" i="3"/>
  <c r="G215" i="3"/>
  <c r="H215" i="3" s="1"/>
  <c r="J215" i="3"/>
  <c r="M215" i="3" s="1"/>
  <c r="K211" i="3"/>
  <c r="AK211" i="3"/>
  <c r="L211" i="3"/>
  <c r="AL211" i="3"/>
  <c r="AM211" i="3"/>
  <c r="AN211" i="3"/>
  <c r="G211" i="3"/>
  <c r="H211" i="3" s="1"/>
  <c r="J211" i="3"/>
  <c r="M211" i="3" s="1"/>
  <c r="K207" i="3"/>
  <c r="AK207" i="3"/>
  <c r="L207" i="3"/>
  <c r="AL207" i="3"/>
  <c r="AM207" i="3"/>
  <c r="AN207" i="3"/>
  <c r="G207" i="3"/>
  <c r="H207" i="3" s="1"/>
  <c r="J207" i="3"/>
  <c r="M207" i="3" s="1"/>
  <c r="K203" i="3"/>
  <c r="M203" i="3" s="1"/>
  <c r="AK203" i="3"/>
  <c r="L203" i="3"/>
  <c r="AL203" i="3"/>
  <c r="AM203" i="3"/>
  <c r="AN203" i="3"/>
  <c r="G203" i="3"/>
  <c r="H203" i="3"/>
  <c r="J203" i="3"/>
  <c r="E216" i="3"/>
  <c r="E214" i="3"/>
  <c r="E212" i="3"/>
  <c r="E210" i="3"/>
  <c r="E208" i="3"/>
  <c r="E206" i="3"/>
  <c r="E204" i="3"/>
  <c r="D202" i="3"/>
  <c r="AM197" i="3"/>
  <c r="AN197" i="3"/>
  <c r="G197" i="3"/>
  <c r="H197" i="3" s="1"/>
  <c r="C192" i="3"/>
  <c r="D192" i="3"/>
  <c r="AH192" i="3"/>
  <c r="C188" i="3"/>
  <c r="D188" i="3"/>
  <c r="AH188" i="3"/>
  <c r="AN275" i="3"/>
  <c r="G275" i="3"/>
  <c r="H275" i="3" s="1"/>
  <c r="AK269" i="3"/>
  <c r="J269" i="3"/>
  <c r="M269" i="3" s="1"/>
  <c r="AN268" i="3"/>
  <c r="G267" i="3"/>
  <c r="H267" i="3" s="1"/>
  <c r="AK261" i="3"/>
  <c r="J261" i="3"/>
  <c r="M261" i="3" s="1"/>
  <c r="AN260" i="3"/>
  <c r="G259" i="3"/>
  <c r="H259" i="3" s="1"/>
  <c r="AK253" i="3"/>
  <c r="J253" i="3"/>
  <c r="M253" i="3" s="1"/>
  <c r="AN252" i="3"/>
  <c r="G251" i="3"/>
  <c r="H251" i="3" s="1"/>
  <c r="AK245" i="3"/>
  <c r="J245" i="3"/>
  <c r="M245" i="3" s="1"/>
  <c r="AN244" i="3"/>
  <c r="G243" i="3"/>
  <c r="H243" i="3" s="1"/>
  <c r="AK237" i="3"/>
  <c r="J237" i="3"/>
  <c r="M237" i="3" s="1"/>
  <c r="AN236" i="3"/>
  <c r="G235" i="3"/>
  <c r="H235" i="3" s="1"/>
  <c r="AK229" i="3"/>
  <c r="J229" i="3"/>
  <c r="AN228" i="3"/>
  <c r="G227" i="3"/>
  <c r="H227" i="3" s="1"/>
  <c r="AN220" i="3"/>
  <c r="T14" i="2"/>
  <c r="D216" i="3"/>
  <c r="D214" i="3"/>
  <c r="D212" i="3"/>
  <c r="D210" i="3"/>
  <c r="D208" i="3"/>
  <c r="D206" i="3"/>
  <c r="D204" i="3"/>
  <c r="AM202" i="3"/>
  <c r="D201" i="3"/>
  <c r="E201" i="3"/>
  <c r="AH201" i="3"/>
  <c r="H200" i="3"/>
  <c r="J200" i="3"/>
  <c r="L200" i="3"/>
  <c r="AL200" i="3"/>
  <c r="J196" i="3"/>
  <c r="L196" i="3"/>
  <c r="AL196" i="3"/>
  <c r="C172" i="3"/>
  <c r="D172" i="3"/>
  <c r="AG172" i="3"/>
  <c r="AH172" i="3"/>
  <c r="J6" i="2"/>
  <c r="C216" i="3"/>
  <c r="C214" i="3"/>
  <c r="C212" i="3"/>
  <c r="C210" i="3"/>
  <c r="C208" i="3"/>
  <c r="C206" i="3"/>
  <c r="C204" i="3"/>
  <c r="AL202" i="3"/>
  <c r="K202" i="3"/>
  <c r="AN201" i="3"/>
  <c r="M193" i="3"/>
  <c r="E192" i="3"/>
  <c r="M189" i="3"/>
  <c r="E188" i="3"/>
  <c r="C182" i="3"/>
  <c r="D182" i="3"/>
  <c r="AG182" i="3"/>
  <c r="AH182" i="3"/>
  <c r="M177" i="3"/>
  <c r="U277" i="3"/>
  <c r="AL275" i="3"/>
  <c r="C6" i="2"/>
  <c r="E275" i="3"/>
  <c r="G269" i="3"/>
  <c r="H269" i="3" s="1"/>
  <c r="AL268" i="3"/>
  <c r="K268" i="3"/>
  <c r="G261" i="3"/>
  <c r="H261" i="3" s="1"/>
  <c r="AL260" i="3"/>
  <c r="K260" i="3"/>
  <c r="G253" i="3"/>
  <c r="H253" i="3" s="1"/>
  <c r="AL252" i="3"/>
  <c r="K252" i="3"/>
  <c r="G245" i="3"/>
  <c r="H245" i="3" s="1"/>
  <c r="AL244" i="3"/>
  <c r="K244" i="3"/>
  <c r="J239" i="3"/>
  <c r="M239" i="3" s="1"/>
  <c r="G237" i="3"/>
  <c r="H237" i="3" s="1"/>
  <c r="AL236" i="3"/>
  <c r="K236" i="3"/>
  <c r="M236" i="3" s="1"/>
  <c r="AK231" i="3"/>
  <c r="J231" i="3"/>
  <c r="M231" i="3" s="1"/>
  <c r="G229" i="3"/>
  <c r="H229" i="3" s="1"/>
  <c r="AL228" i="3"/>
  <c r="K228" i="3"/>
  <c r="AK223" i="3"/>
  <c r="J223" i="3"/>
  <c r="M223" i="3" s="1"/>
  <c r="M222" i="3"/>
  <c r="G221" i="3"/>
  <c r="H221" i="3" s="1"/>
  <c r="AL220" i="3"/>
  <c r="K220" i="3"/>
  <c r="M220" i="3" s="1"/>
  <c r="J5" i="2"/>
  <c r="AG215" i="3"/>
  <c r="AG213" i="3"/>
  <c r="AG211" i="3"/>
  <c r="AG209" i="3"/>
  <c r="AG207" i="3"/>
  <c r="AG205" i="3"/>
  <c r="AG203" i="3"/>
  <c r="AK202" i="3"/>
  <c r="J202" i="3"/>
  <c r="M202" i="3" s="1"/>
  <c r="AM201" i="3"/>
  <c r="L201" i="3"/>
  <c r="AM200" i="3"/>
  <c r="K200" i="3"/>
  <c r="AH198" i="3"/>
  <c r="D198" i="3"/>
  <c r="L197" i="3"/>
  <c r="AM196" i="3"/>
  <c r="K196" i="3"/>
  <c r="C194" i="3"/>
  <c r="D194" i="3"/>
  <c r="AH194" i="3"/>
  <c r="C186" i="3"/>
  <c r="D186" i="3"/>
  <c r="AG186" i="3"/>
  <c r="AH186" i="3"/>
  <c r="C178" i="3"/>
  <c r="D178" i="3"/>
  <c r="AG178" i="3"/>
  <c r="AH178" i="3"/>
  <c r="H171" i="3"/>
  <c r="U278" i="3"/>
  <c r="Q277" i="3"/>
  <c r="AK275" i="3"/>
  <c r="D275" i="3"/>
  <c r="AK268" i="3"/>
  <c r="J268" i="3"/>
  <c r="M268" i="3" s="1"/>
  <c r="AN267" i="3"/>
  <c r="AK260" i="3"/>
  <c r="J260" i="3"/>
  <c r="M260" i="3" s="1"/>
  <c r="AN259" i="3"/>
  <c r="M259" i="3"/>
  <c r="AK252" i="3"/>
  <c r="J252" i="3"/>
  <c r="M252" i="3" s="1"/>
  <c r="AN251" i="3"/>
  <c r="AL249" i="3"/>
  <c r="K249" i="3"/>
  <c r="M249" i="3" s="1"/>
  <c r="AK244" i="3"/>
  <c r="J244" i="3"/>
  <c r="M244" i="3" s="1"/>
  <c r="AN243" i="3"/>
  <c r="M243" i="3"/>
  <c r="AK236" i="3"/>
  <c r="J236" i="3"/>
  <c r="AN235" i="3"/>
  <c r="M235" i="3"/>
  <c r="AK228" i="3"/>
  <c r="J228" i="3"/>
  <c r="M228" i="3" s="1"/>
  <c r="AN227" i="3"/>
  <c r="M227" i="3"/>
  <c r="AK220" i="3"/>
  <c r="J220" i="3"/>
  <c r="C5" i="2"/>
  <c r="E217" i="3"/>
  <c r="E215" i="3"/>
  <c r="E213" i="3"/>
  <c r="E211" i="3"/>
  <c r="E209" i="3"/>
  <c r="E207" i="3"/>
  <c r="E205" i="3"/>
  <c r="E203" i="3"/>
  <c r="H202" i="3"/>
  <c r="AL201" i="3"/>
  <c r="K201" i="3"/>
  <c r="AK200" i="3"/>
  <c r="G200" i="3"/>
  <c r="AM199" i="3"/>
  <c r="AN199" i="3"/>
  <c r="G199" i="3"/>
  <c r="H199" i="3" s="1"/>
  <c r="AG198" i="3"/>
  <c r="K197" i="3"/>
  <c r="AK196" i="3"/>
  <c r="G196" i="3"/>
  <c r="H196" i="3" s="1"/>
  <c r="M195" i="3"/>
  <c r="C190" i="3"/>
  <c r="D190" i="3"/>
  <c r="AH190" i="3"/>
  <c r="E182" i="3"/>
  <c r="C174" i="3"/>
  <c r="D174" i="3"/>
  <c r="AG174" i="3"/>
  <c r="AH174" i="3"/>
  <c r="M173" i="3"/>
  <c r="O277" i="3"/>
  <c r="H244" i="3"/>
  <c r="H236" i="3"/>
  <c r="H228" i="3"/>
  <c r="H220" i="3"/>
  <c r="D217" i="3"/>
  <c r="G202" i="3"/>
  <c r="AK201" i="3"/>
  <c r="J201" i="3"/>
  <c r="M201" i="3" s="1"/>
  <c r="H198" i="3"/>
  <c r="J198" i="3"/>
  <c r="L198" i="3"/>
  <c r="AL198" i="3"/>
  <c r="AL197" i="3"/>
  <c r="J197" i="3"/>
  <c r="M197" i="3" s="1"/>
  <c r="L127" i="3"/>
  <c r="AL127" i="3"/>
  <c r="M127" i="3"/>
  <c r="AM127" i="3"/>
  <c r="AN127" i="3"/>
  <c r="G127" i="3"/>
  <c r="H127" i="3" s="1"/>
  <c r="AK127" i="3"/>
  <c r="J127" i="3"/>
  <c r="K127" i="3"/>
  <c r="K275" i="3"/>
  <c r="M275" i="3" s="1"/>
  <c r="AN269" i="3"/>
  <c r="AL267" i="3"/>
  <c r="K267" i="3"/>
  <c r="M267" i="3" s="1"/>
  <c r="AN261" i="3"/>
  <c r="AL259" i="3"/>
  <c r="K259" i="3"/>
  <c r="AN253" i="3"/>
  <c r="AL251" i="3"/>
  <c r="K251" i="3"/>
  <c r="M251" i="3" s="1"/>
  <c r="AN245" i="3"/>
  <c r="AL243" i="3"/>
  <c r="K243" i="3"/>
  <c r="AK238" i="3"/>
  <c r="AN237" i="3"/>
  <c r="AL235" i="3"/>
  <c r="AK230" i="3"/>
  <c r="AN229" i="3"/>
  <c r="AL227" i="3"/>
  <c r="AK222" i="3"/>
  <c r="AN221" i="3"/>
  <c r="AL219" i="3"/>
  <c r="AH217" i="3"/>
  <c r="C217" i="3"/>
  <c r="AH216" i="3"/>
  <c r="AH214" i="3"/>
  <c r="AH212" i="3"/>
  <c r="AH210" i="3"/>
  <c r="AH208" i="3"/>
  <c r="AH206" i="3"/>
  <c r="AH204" i="3"/>
  <c r="AH202" i="3"/>
  <c r="H201" i="3"/>
  <c r="E200" i="3"/>
  <c r="AN198" i="3"/>
  <c r="AK197" i="3"/>
  <c r="E196" i="3"/>
  <c r="M191" i="3"/>
  <c r="E190" i="3"/>
  <c r="M187" i="3"/>
  <c r="C184" i="3"/>
  <c r="D184" i="3"/>
  <c r="AG184" i="3"/>
  <c r="AH184" i="3"/>
  <c r="G169" i="3"/>
  <c r="H169" i="3" s="1"/>
  <c r="AM169" i="3"/>
  <c r="AK169" i="3"/>
  <c r="J169" i="3"/>
  <c r="M169" i="3" s="1"/>
  <c r="AL169" i="3"/>
  <c r="K169" i="3"/>
  <c r="AN169" i="3"/>
  <c r="L169" i="3"/>
  <c r="AK267" i="3"/>
  <c r="AK259" i="3"/>
  <c r="AK251" i="3"/>
  <c r="AK243" i="3"/>
  <c r="AG217" i="3"/>
  <c r="AG202" i="3"/>
  <c r="E202" i="3"/>
  <c r="AH200" i="3"/>
  <c r="D200" i="3"/>
  <c r="L199" i="3"/>
  <c r="M199" i="3" s="1"/>
  <c r="AM198" i="3"/>
  <c r="K198" i="3"/>
  <c r="M198" i="3" s="1"/>
  <c r="AH196" i="3"/>
  <c r="D196" i="3"/>
  <c r="AG192" i="3"/>
  <c r="AG188" i="3"/>
  <c r="C180" i="3"/>
  <c r="D180" i="3"/>
  <c r="AG180" i="3"/>
  <c r="AH180" i="3"/>
  <c r="C176" i="3"/>
  <c r="D176" i="3"/>
  <c r="AG176" i="3"/>
  <c r="AH176" i="3"/>
  <c r="AK171" i="3"/>
  <c r="AG167" i="3"/>
  <c r="AH167" i="3"/>
  <c r="D167" i="3"/>
  <c r="K138" i="3"/>
  <c r="AK138" i="3"/>
  <c r="L138" i="3"/>
  <c r="AL138" i="3"/>
  <c r="M138" i="3"/>
  <c r="AM138" i="3"/>
  <c r="AN138" i="3"/>
  <c r="G138" i="3"/>
  <c r="H138" i="3" s="1"/>
  <c r="K152" i="3"/>
  <c r="AK152" i="3"/>
  <c r="L152" i="3"/>
  <c r="M152" i="3" s="1"/>
  <c r="AL152" i="3"/>
  <c r="AM152" i="3"/>
  <c r="AN152" i="3"/>
  <c r="G152" i="3"/>
  <c r="H152" i="3" s="1"/>
  <c r="AG151" i="3"/>
  <c r="AH151" i="3"/>
  <c r="C151" i="3"/>
  <c r="D151" i="3"/>
  <c r="K150" i="3"/>
  <c r="M150" i="3" s="1"/>
  <c r="AK150" i="3"/>
  <c r="L150" i="3"/>
  <c r="AL150" i="3"/>
  <c r="AM150" i="3"/>
  <c r="AN150" i="3"/>
  <c r="G150" i="3"/>
  <c r="H150" i="3"/>
  <c r="AG149" i="3"/>
  <c r="AH149" i="3"/>
  <c r="C149" i="3"/>
  <c r="D149" i="3"/>
  <c r="K148" i="3"/>
  <c r="AK148" i="3"/>
  <c r="L148" i="3"/>
  <c r="AL148" i="3"/>
  <c r="M148" i="3"/>
  <c r="AM148" i="3"/>
  <c r="AN148" i="3"/>
  <c r="G148" i="3"/>
  <c r="H148" i="3"/>
  <c r="AG147" i="3"/>
  <c r="AH147" i="3"/>
  <c r="C147" i="3"/>
  <c r="D147" i="3"/>
  <c r="K146" i="3"/>
  <c r="AK146" i="3"/>
  <c r="L146" i="3"/>
  <c r="AL146" i="3"/>
  <c r="M146" i="3"/>
  <c r="AM146" i="3"/>
  <c r="AN146" i="3"/>
  <c r="G146" i="3"/>
  <c r="H146" i="3" s="1"/>
  <c r="AG145" i="3"/>
  <c r="AH145" i="3"/>
  <c r="C145" i="3"/>
  <c r="D145" i="3"/>
  <c r="K144" i="3"/>
  <c r="M144" i="3" s="1"/>
  <c r="AK144" i="3"/>
  <c r="L144" i="3"/>
  <c r="AL144" i="3"/>
  <c r="AM144" i="3"/>
  <c r="AN144" i="3"/>
  <c r="G144" i="3"/>
  <c r="H144" i="3" s="1"/>
  <c r="AG143" i="3"/>
  <c r="AH143" i="3"/>
  <c r="C143" i="3"/>
  <c r="D143" i="3"/>
  <c r="K142" i="3"/>
  <c r="AK142" i="3"/>
  <c r="L142" i="3"/>
  <c r="M142" i="3" s="1"/>
  <c r="AL142" i="3"/>
  <c r="AM142" i="3"/>
  <c r="AN142" i="3"/>
  <c r="G142" i="3"/>
  <c r="H142" i="3"/>
  <c r="AG141" i="3"/>
  <c r="AH141" i="3"/>
  <c r="C141" i="3"/>
  <c r="D141" i="3"/>
  <c r="K140" i="3"/>
  <c r="M140" i="3" s="1"/>
  <c r="AK140" i="3"/>
  <c r="L140" i="3"/>
  <c r="AL140" i="3"/>
  <c r="AM140" i="3"/>
  <c r="AN140" i="3"/>
  <c r="G140" i="3"/>
  <c r="H140" i="3"/>
  <c r="AG139" i="3"/>
  <c r="AH139" i="3"/>
  <c r="C139" i="3"/>
  <c r="D139" i="3"/>
  <c r="L131" i="3"/>
  <c r="AL131" i="3"/>
  <c r="AM131" i="3"/>
  <c r="AN131" i="3"/>
  <c r="G131" i="3"/>
  <c r="AK131" i="3"/>
  <c r="H131" i="3"/>
  <c r="J131" i="3"/>
  <c r="M131" i="3" s="1"/>
  <c r="K131" i="3"/>
  <c r="G171" i="3"/>
  <c r="M171" i="3"/>
  <c r="AM171" i="3"/>
  <c r="AH169" i="3"/>
  <c r="D169" i="3"/>
  <c r="C168" i="3"/>
  <c r="E168" i="3"/>
  <c r="K166" i="3"/>
  <c r="AK166" i="3"/>
  <c r="L166" i="3"/>
  <c r="AL166" i="3"/>
  <c r="AM166" i="3"/>
  <c r="AN166" i="3"/>
  <c r="G166" i="3"/>
  <c r="H166" i="3" s="1"/>
  <c r="AG165" i="3"/>
  <c r="AH165" i="3"/>
  <c r="C165" i="3"/>
  <c r="D165" i="3"/>
  <c r="K164" i="3"/>
  <c r="AK164" i="3"/>
  <c r="L164" i="3"/>
  <c r="M164" i="3" s="1"/>
  <c r="AL164" i="3"/>
  <c r="AM164" i="3"/>
  <c r="AN164" i="3"/>
  <c r="G164" i="3"/>
  <c r="H164" i="3"/>
  <c r="AG163" i="3"/>
  <c r="AH163" i="3"/>
  <c r="C163" i="3"/>
  <c r="D163" i="3"/>
  <c r="K162" i="3"/>
  <c r="AK162" i="3"/>
  <c r="L162" i="3"/>
  <c r="AL162" i="3"/>
  <c r="AM162" i="3"/>
  <c r="AN162" i="3"/>
  <c r="G162" i="3"/>
  <c r="H162" i="3"/>
  <c r="AG161" i="3"/>
  <c r="AH161" i="3"/>
  <c r="C161" i="3"/>
  <c r="D161" i="3"/>
  <c r="K160" i="3"/>
  <c r="AK160" i="3"/>
  <c r="L160" i="3"/>
  <c r="AL160" i="3"/>
  <c r="AM160" i="3"/>
  <c r="AN160" i="3"/>
  <c r="G160" i="3"/>
  <c r="H160" i="3"/>
  <c r="AG159" i="3"/>
  <c r="AH159" i="3"/>
  <c r="C159" i="3"/>
  <c r="D159" i="3"/>
  <c r="K158" i="3"/>
  <c r="AK158" i="3"/>
  <c r="L158" i="3"/>
  <c r="AL158" i="3"/>
  <c r="AM158" i="3"/>
  <c r="AN158" i="3"/>
  <c r="G158" i="3"/>
  <c r="H158" i="3"/>
  <c r="AG157" i="3"/>
  <c r="AH157" i="3"/>
  <c r="C157" i="3"/>
  <c r="D157" i="3"/>
  <c r="K156" i="3"/>
  <c r="AK156" i="3"/>
  <c r="L156" i="3"/>
  <c r="AL156" i="3"/>
  <c r="AM156" i="3"/>
  <c r="AN156" i="3"/>
  <c r="G156" i="3"/>
  <c r="H156" i="3"/>
  <c r="AG155" i="3"/>
  <c r="AH155" i="3"/>
  <c r="C155" i="3"/>
  <c r="D155" i="3"/>
  <c r="K154" i="3"/>
  <c r="AK154" i="3"/>
  <c r="L154" i="3"/>
  <c r="AL154" i="3"/>
  <c r="AM154" i="3"/>
  <c r="AN154" i="3"/>
  <c r="G154" i="3"/>
  <c r="H154" i="3"/>
  <c r="AG153" i="3"/>
  <c r="AH153" i="3"/>
  <c r="C153" i="3"/>
  <c r="D153" i="3"/>
  <c r="E151" i="3"/>
  <c r="E149" i="3"/>
  <c r="E147" i="3"/>
  <c r="E145" i="3"/>
  <c r="E143" i="3"/>
  <c r="E141" i="3"/>
  <c r="E139" i="3"/>
  <c r="AH199" i="3"/>
  <c r="AH197" i="3"/>
  <c r="AH195" i="3"/>
  <c r="G195" i="3"/>
  <c r="H195" i="3" s="1"/>
  <c r="AH193" i="3"/>
  <c r="G193" i="3"/>
  <c r="H193" i="3" s="1"/>
  <c r="AH191" i="3"/>
  <c r="G191" i="3"/>
  <c r="H191" i="3" s="1"/>
  <c r="AH189" i="3"/>
  <c r="G189" i="3"/>
  <c r="H189" i="3" s="1"/>
  <c r="AH187" i="3"/>
  <c r="G187" i="3"/>
  <c r="H187" i="3" s="1"/>
  <c r="AH185" i="3"/>
  <c r="G185" i="3"/>
  <c r="H185" i="3" s="1"/>
  <c r="G183" i="3"/>
  <c r="H183" i="3" s="1"/>
  <c r="G181" i="3"/>
  <c r="H181" i="3" s="1"/>
  <c r="G179" i="3"/>
  <c r="H179" i="3" s="1"/>
  <c r="G177" i="3"/>
  <c r="H177" i="3" s="1"/>
  <c r="G175" i="3"/>
  <c r="H175" i="3" s="1"/>
  <c r="G173" i="3"/>
  <c r="H173" i="3" s="1"/>
  <c r="AH171" i="3"/>
  <c r="D171" i="3"/>
  <c r="L170" i="3"/>
  <c r="AL170" i="3"/>
  <c r="H170" i="3"/>
  <c r="E167" i="3"/>
  <c r="J166" i="3"/>
  <c r="M166" i="3" s="1"/>
  <c r="J164" i="3"/>
  <c r="J162" i="3"/>
  <c r="M162" i="3" s="1"/>
  <c r="J160" i="3"/>
  <c r="M160" i="3" s="1"/>
  <c r="J158" i="3"/>
  <c r="M158" i="3" s="1"/>
  <c r="J156" i="3"/>
  <c r="M156" i="3" s="1"/>
  <c r="J154" i="3"/>
  <c r="M154" i="3" s="1"/>
  <c r="L171" i="3"/>
  <c r="G167" i="3"/>
  <c r="H167" i="3"/>
  <c r="J167" i="3"/>
  <c r="M167" i="3"/>
  <c r="AM167" i="3"/>
  <c r="E165" i="3"/>
  <c r="E163" i="3"/>
  <c r="E161" i="3"/>
  <c r="E159" i="3"/>
  <c r="E157" i="3"/>
  <c r="E155" i="3"/>
  <c r="E153" i="3"/>
  <c r="E199" i="3"/>
  <c r="E197" i="3"/>
  <c r="AN195" i="3"/>
  <c r="E195" i="3"/>
  <c r="AN193" i="3"/>
  <c r="E193" i="3"/>
  <c r="AN191" i="3"/>
  <c r="E191" i="3"/>
  <c r="AN189" i="3"/>
  <c r="E189" i="3"/>
  <c r="AN187" i="3"/>
  <c r="E187" i="3"/>
  <c r="AN185" i="3"/>
  <c r="E185" i="3"/>
  <c r="AN183" i="3"/>
  <c r="E183" i="3"/>
  <c r="AN181" i="3"/>
  <c r="AN179" i="3"/>
  <c r="E179" i="3"/>
  <c r="AN177" i="3"/>
  <c r="E177" i="3"/>
  <c r="AN175" i="3"/>
  <c r="AN173" i="3"/>
  <c r="AN171" i="3"/>
  <c r="K171" i="3"/>
  <c r="AM170" i="3"/>
  <c r="K170" i="3"/>
  <c r="AH134" i="3"/>
  <c r="C134" i="3"/>
  <c r="AG134" i="3"/>
  <c r="D134" i="3"/>
  <c r="E134" i="3"/>
  <c r="AM195" i="3"/>
  <c r="AM193" i="3"/>
  <c r="AM191" i="3"/>
  <c r="AM189" i="3"/>
  <c r="AM187" i="3"/>
  <c r="AM185" i="3"/>
  <c r="AM183" i="3"/>
  <c r="AM181" i="3"/>
  <c r="AM179" i="3"/>
  <c r="AM177" i="3"/>
  <c r="AM175" i="3"/>
  <c r="AM173" i="3"/>
  <c r="AL171" i="3"/>
  <c r="J171" i="3"/>
  <c r="AK170" i="3"/>
  <c r="J170" i="3"/>
  <c r="M170" i="3" s="1"/>
  <c r="AM137" i="3"/>
  <c r="K137" i="3"/>
  <c r="L125" i="3"/>
  <c r="AL125" i="3"/>
  <c r="AM125" i="3"/>
  <c r="AN125" i="3"/>
  <c r="G125" i="3"/>
  <c r="H125" i="3" s="1"/>
  <c r="J125" i="3"/>
  <c r="K125" i="3"/>
  <c r="M125" i="3" s="1"/>
  <c r="AK125" i="3"/>
  <c r="L117" i="3"/>
  <c r="AL117" i="3"/>
  <c r="AM117" i="3"/>
  <c r="AN117" i="3"/>
  <c r="G117" i="3"/>
  <c r="H117" i="3" s="1"/>
  <c r="J117" i="3"/>
  <c r="M117" i="3" s="1"/>
  <c r="K117" i="3"/>
  <c r="AK117" i="3"/>
  <c r="L109" i="3"/>
  <c r="AL109" i="3"/>
  <c r="AM109" i="3"/>
  <c r="AN109" i="3"/>
  <c r="G109" i="3"/>
  <c r="H109" i="3" s="1"/>
  <c r="J109" i="3"/>
  <c r="M109" i="3" s="1"/>
  <c r="K109" i="3"/>
  <c r="AK109" i="3"/>
  <c r="AH152" i="3"/>
  <c r="AK137" i="3"/>
  <c r="J137" i="3"/>
  <c r="M137" i="3" s="1"/>
  <c r="AG152" i="3"/>
  <c r="AG138" i="3"/>
  <c r="H137" i="3"/>
  <c r="C135" i="3"/>
  <c r="D135" i="3"/>
  <c r="AG135" i="3"/>
  <c r="AH135" i="3"/>
  <c r="C133" i="3"/>
  <c r="D133" i="3"/>
  <c r="AG133" i="3"/>
  <c r="AH133" i="3"/>
  <c r="D132" i="3"/>
  <c r="AH130" i="3"/>
  <c r="C130" i="3"/>
  <c r="D128" i="3"/>
  <c r="L119" i="3"/>
  <c r="M119" i="3" s="1"/>
  <c r="AL119" i="3"/>
  <c r="AM119" i="3"/>
  <c r="AN119" i="3"/>
  <c r="G119" i="3"/>
  <c r="H119" i="3" s="1"/>
  <c r="J119" i="3"/>
  <c r="K119" i="3"/>
  <c r="AK119" i="3"/>
  <c r="L111" i="3"/>
  <c r="AL111" i="3"/>
  <c r="AM111" i="3"/>
  <c r="AN111" i="3"/>
  <c r="G111" i="3"/>
  <c r="H111" i="3" s="1"/>
  <c r="J111" i="3"/>
  <c r="K111" i="3"/>
  <c r="M111" i="3" s="1"/>
  <c r="AK111" i="3"/>
  <c r="L103" i="3"/>
  <c r="AL103" i="3"/>
  <c r="AM103" i="3"/>
  <c r="AN103" i="3"/>
  <c r="G103" i="3"/>
  <c r="H103" i="3" s="1"/>
  <c r="J103" i="3"/>
  <c r="M103" i="3" s="1"/>
  <c r="K103" i="3"/>
  <c r="AK103" i="3"/>
  <c r="E166" i="3"/>
  <c r="E164" i="3"/>
  <c r="E162" i="3"/>
  <c r="E160" i="3"/>
  <c r="E158" i="3"/>
  <c r="E156" i="3"/>
  <c r="E154" i="3"/>
  <c r="E152" i="3"/>
  <c r="E150" i="3"/>
  <c r="E148" i="3"/>
  <c r="E146" i="3"/>
  <c r="E144" i="3"/>
  <c r="E142" i="3"/>
  <c r="E140" i="3"/>
  <c r="E138" i="3"/>
  <c r="L129" i="3"/>
  <c r="AL129" i="3"/>
  <c r="AM129" i="3"/>
  <c r="AN129" i="3"/>
  <c r="G129" i="3"/>
  <c r="H88" i="3"/>
  <c r="L121" i="3"/>
  <c r="AL121" i="3"/>
  <c r="AM121" i="3"/>
  <c r="AN121" i="3"/>
  <c r="G121" i="3"/>
  <c r="J121" i="3"/>
  <c r="K121" i="3"/>
  <c r="M121" i="3" s="1"/>
  <c r="AK121" i="3"/>
  <c r="L113" i="3"/>
  <c r="AL113" i="3"/>
  <c r="AM113" i="3"/>
  <c r="AN113" i="3"/>
  <c r="G113" i="3"/>
  <c r="J113" i="3"/>
  <c r="M113" i="3" s="1"/>
  <c r="K113" i="3"/>
  <c r="AK113" i="3"/>
  <c r="L105" i="3"/>
  <c r="AL105" i="3"/>
  <c r="AM105" i="3"/>
  <c r="AN105" i="3"/>
  <c r="G105" i="3"/>
  <c r="H105" i="3" s="1"/>
  <c r="J105" i="3"/>
  <c r="K105" i="3"/>
  <c r="M105" i="3" s="1"/>
  <c r="AK105" i="3"/>
  <c r="L99" i="3"/>
  <c r="AL99" i="3"/>
  <c r="AM99" i="3"/>
  <c r="AN99" i="3"/>
  <c r="G99" i="3"/>
  <c r="J99" i="3"/>
  <c r="M99" i="3" s="1"/>
  <c r="K99" i="3"/>
  <c r="AK99" i="3"/>
  <c r="AG137" i="3"/>
  <c r="E137" i="3"/>
  <c r="AH136" i="3"/>
  <c r="C136" i="3"/>
  <c r="E130" i="3"/>
  <c r="J129" i="3"/>
  <c r="M129" i="3" s="1"/>
  <c r="H121" i="3"/>
  <c r="H113" i="3"/>
  <c r="H99" i="3"/>
  <c r="L137" i="3"/>
  <c r="AL137" i="3"/>
  <c r="D137" i="3"/>
  <c r="AH132" i="3"/>
  <c r="C132" i="3"/>
  <c r="H129" i="3"/>
  <c r="AH128" i="3"/>
  <c r="C128" i="3"/>
  <c r="L123" i="3"/>
  <c r="AL123" i="3"/>
  <c r="AM123" i="3"/>
  <c r="AN123" i="3"/>
  <c r="G123" i="3"/>
  <c r="H123" i="3" s="1"/>
  <c r="J123" i="3"/>
  <c r="K123" i="3"/>
  <c r="M123" i="3" s="1"/>
  <c r="AK123" i="3"/>
  <c r="L115" i="3"/>
  <c r="AL115" i="3"/>
  <c r="AM115" i="3"/>
  <c r="AN115" i="3"/>
  <c r="G115" i="3"/>
  <c r="H115" i="3" s="1"/>
  <c r="J115" i="3"/>
  <c r="M115" i="3" s="1"/>
  <c r="K115" i="3"/>
  <c r="AK115" i="3"/>
  <c r="L107" i="3"/>
  <c r="AL107" i="3"/>
  <c r="AM107" i="3"/>
  <c r="AN107" i="3"/>
  <c r="G107" i="3"/>
  <c r="H107" i="3" s="1"/>
  <c r="J107" i="3"/>
  <c r="K107" i="3"/>
  <c r="M107" i="3" s="1"/>
  <c r="AK107" i="3"/>
  <c r="J93" i="3"/>
  <c r="AN93" i="3"/>
  <c r="G93" i="3"/>
  <c r="H93" i="3" s="1"/>
  <c r="K93" i="3"/>
  <c r="M93" i="3" s="1"/>
  <c r="AK93" i="3"/>
  <c r="L93" i="3"/>
  <c r="AL93" i="3"/>
  <c r="AM93" i="3"/>
  <c r="AG126" i="3"/>
  <c r="AG124" i="3"/>
  <c r="AG122" i="3"/>
  <c r="AG120" i="3"/>
  <c r="AG118" i="3"/>
  <c r="AG116" i="3"/>
  <c r="AG114" i="3"/>
  <c r="AG112" i="3"/>
  <c r="AG110" i="3"/>
  <c r="AG108" i="3"/>
  <c r="AG106" i="3"/>
  <c r="AG104" i="3"/>
  <c r="AG102" i="3"/>
  <c r="J4" i="2"/>
  <c r="AG98" i="3"/>
  <c r="J95" i="3"/>
  <c r="AN95" i="3"/>
  <c r="AN37" i="3"/>
  <c r="G37" i="3"/>
  <c r="H37" i="3" s="1"/>
  <c r="J37" i="3"/>
  <c r="K37" i="3"/>
  <c r="AK37" i="3"/>
  <c r="L37" i="3"/>
  <c r="AL37" i="3"/>
  <c r="M37" i="3"/>
  <c r="AM37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C4" i="2"/>
  <c r="E100" i="3"/>
  <c r="E98" i="3"/>
  <c r="AN94" i="3"/>
  <c r="J94" i="3"/>
  <c r="AN82" i="3"/>
  <c r="G82" i="3"/>
  <c r="H82" i="3" s="1"/>
  <c r="J82" i="3"/>
  <c r="K82" i="3"/>
  <c r="AK82" i="3"/>
  <c r="AN33" i="3"/>
  <c r="G33" i="3"/>
  <c r="H33" i="3" s="1"/>
  <c r="J33" i="3"/>
  <c r="M33" i="3" s="1"/>
  <c r="K33" i="3"/>
  <c r="AK33" i="3"/>
  <c r="AL33" i="3"/>
  <c r="L33" i="3"/>
  <c r="AM33" i="3"/>
  <c r="AH131" i="3"/>
  <c r="AH129" i="3"/>
  <c r="AH127" i="3"/>
  <c r="C126" i="3"/>
  <c r="AH125" i="3"/>
  <c r="C124" i="3"/>
  <c r="AH123" i="3"/>
  <c r="C122" i="3"/>
  <c r="AH121" i="3"/>
  <c r="C120" i="3"/>
  <c r="AH119" i="3"/>
  <c r="C118" i="3"/>
  <c r="AH117" i="3"/>
  <c r="C116" i="3"/>
  <c r="AH115" i="3"/>
  <c r="C114" i="3"/>
  <c r="AH113" i="3"/>
  <c r="C112" i="3"/>
  <c r="AH111" i="3"/>
  <c r="C110" i="3"/>
  <c r="AH109" i="3"/>
  <c r="C108" i="3"/>
  <c r="AH107" i="3"/>
  <c r="C106" i="3"/>
  <c r="AH105" i="3"/>
  <c r="C104" i="3"/>
  <c r="AH103" i="3"/>
  <c r="C102" i="3"/>
  <c r="C100" i="3"/>
  <c r="C98" i="3"/>
  <c r="AK95" i="3"/>
  <c r="K95" i="3"/>
  <c r="AL94" i="3"/>
  <c r="L94" i="3"/>
  <c r="AN92" i="3"/>
  <c r="J92" i="3"/>
  <c r="AM80" i="3"/>
  <c r="L80" i="3"/>
  <c r="AN49" i="3"/>
  <c r="J49" i="3"/>
  <c r="M49" i="3" s="1"/>
  <c r="G49" i="3"/>
  <c r="H49" i="3" s="1"/>
  <c r="K49" i="3"/>
  <c r="AK49" i="3"/>
  <c r="L49" i="3"/>
  <c r="AL49" i="3"/>
  <c r="AM49" i="3"/>
  <c r="AG131" i="3"/>
  <c r="AG129" i="3"/>
  <c r="AG127" i="3"/>
  <c r="AG125" i="3"/>
  <c r="AG123" i="3"/>
  <c r="AG121" i="3"/>
  <c r="AG119" i="3"/>
  <c r="AG117" i="3"/>
  <c r="AG115" i="3"/>
  <c r="AG113" i="3"/>
  <c r="AG111" i="3"/>
  <c r="AG109" i="3"/>
  <c r="AG107" i="3"/>
  <c r="AG105" i="3"/>
  <c r="AG103" i="3"/>
  <c r="AG99" i="3"/>
  <c r="AG97" i="3"/>
  <c r="AK94" i="3"/>
  <c r="K94" i="3"/>
  <c r="AM92" i="3"/>
  <c r="M92" i="3"/>
  <c r="J91" i="3"/>
  <c r="AN91" i="3"/>
  <c r="AN84" i="3"/>
  <c r="G84" i="3"/>
  <c r="H84" i="3" s="1"/>
  <c r="J84" i="3"/>
  <c r="M84" i="3" s="1"/>
  <c r="K84" i="3"/>
  <c r="AK84" i="3"/>
  <c r="E131" i="3"/>
  <c r="E129" i="3"/>
  <c r="E127" i="3"/>
  <c r="E125" i="3"/>
  <c r="E123" i="3"/>
  <c r="E121" i="3"/>
  <c r="E119" i="3"/>
  <c r="E117" i="3"/>
  <c r="E115" i="3"/>
  <c r="E113" i="3"/>
  <c r="E111" i="3"/>
  <c r="E109" i="3"/>
  <c r="E107" i="3"/>
  <c r="E105" i="3"/>
  <c r="E103" i="3"/>
  <c r="AG100" i="3"/>
  <c r="E99" i="3"/>
  <c r="D97" i="3"/>
  <c r="G95" i="3"/>
  <c r="H95" i="3" s="1"/>
  <c r="H94" i="3"/>
  <c r="AN90" i="3"/>
  <c r="J90" i="3"/>
  <c r="AN86" i="3"/>
  <c r="G86" i="3"/>
  <c r="H86" i="3" s="1"/>
  <c r="J86" i="3"/>
  <c r="K86" i="3"/>
  <c r="AK86" i="3"/>
  <c r="M82" i="3"/>
  <c r="M44" i="3"/>
  <c r="G11" i="3"/>
  <c r="H11" i="3" s="1"/>
  <c r="K11" i="3"/>
  <c r="AK11" i="3"/>
  <c r="L11" i="3"/>
  <c r="AL11" i="3"/>
  <c r="M11" i="3"/>
  <c r="AM11" i="3"/>
  <c r="AN11" i="3"/>
  <c r="J11" i="3"/>
  <c r="D131" i="3"/>
  <c r="D129" i="3"/>
  <c r="D127" i="3"/>
  <c r="D125" i="3"/>
  <c r="D123" i="3"/>
  <c r="D121" i="3"/>
  <c r="D119" i="3"/>
  <c r="D117" i="3"/>
  <c r="D115" i="3"/>
  <c r="D113" i="3"/>
  <c r="D111" i="3"/>
  <c r="D109" i="3"/>
  <c r="D107" i="3"/>
  <c r="D105" i="3"/>
  <c r="D103" i="3"/>
  <c r="D99" i="3"/>
  <c r="C97" i="3"/>
  <c r="G94" i="3"/>
  <c r="AM90" i="3"/>
  <c r="M90" i="3"/>
  <c r="AN88" i="3"/>
  <c r="G88" i="3"/>
  <c r="J88" i="3"/>
  <c r="M88" i="3" s="1"/>
  <c r="AM82" i="3"/>
  <c r="L82" i="3"/>
  <c r="AN80" i="3"/>
  <c r="G80" i="3"/>
  <c r="H80" i="3"/>
  <c r="J80" i="3"/>
  <c r="M80" i="3" s="1"/>
  <c r="K80" i="3"/>
  <c r="AK80" i="3"/>
  <c r="AN96" i="3"/>
  <c r="J96" i="3"/>
  <c r="M96" i="3" s="1"/>
  <c r="H92" i="3"/>
  <c r="AK91" i="3"/>
  <c r="K91" i="3"/>
  <c r="AL90" i="3"/>
  <c r="L90" i="3"/>
  <c r="AL82" i="3"/>
  <c r="J48" i="3"/>
  <c r="AN48" i="3"/>
  <c r="AN35" i="3"/>
  <c r="G35" i="3"/>
  <c r="J35" i="3"/>
  <c r="M35" i="3" s="1"/>
  <c r="AN25" i="3"/>
  <c r="G25" i="3"/>
  <c r="H25" i="3" s="1"/>
  <c r="J25" i="3"/>
  <c r="K25" i="3"/>
  <c r="M25" i="3" s="1"/>
  <c r="AK25" i="3"/>
  <c r="C8" i="3"/>
  <c r="E8" i="3"/>
  <c r="D8" i="3"/>
  <c r="AG8" i="3"/>
  <c r="E6" i="3"/>
  <c r="N3" i="2"/>
  <c r="C6" i="3"/>
  <c r="AK78" i="3"/>
  <c r="K78" i="3"/>
  <c r="AK76" i="3"/>
  <c r="K76" i="3"/>
  <c r="AK74" i="3"/>
  <c r="K74" i="3"/>
  <c r="AK72" i="3"/>
  <c r="K72" i="3"/>
  <c r="AK70" i="3"/>
  <c r="K70" i="3"/>
  <c r="AK68" i="3"/>
  <c r="K68" i="3"/>
  <c r="AK66" i="3"/>
  <c r="K66" i="3"/>
  <c r="AK64" i="3"/>
  <c r="K64" i="3"/>
  <c r="AK62" i="3"/>
  <c r="K62" i="3"/>
  <c r="AK60" i="3"/>
  <c r="K60" i="3"/>
  <c r="AK58" i="3"/>
  <c r="K58" i="3"/>
  <c r="AK56" i="3"/>
  <c r="K56" i="3"/>
  <c r="AK54" i="3"/>
  <c r="K54" i="3"/>
  <c r="AK52" i="3"/>
  <c r="K52" i="3"/>
  <c r="AM48" i="3"/>
  <c r="M48" i="3"/>
  <c r="AN47" i="3"/>
  <c r="J47" i="3"/>
  <c r="M47" i="3" s="1"/>
  <c r="E17" i="3"/>
  <c r="AG17" i="3"/>
  <c r="L14" i="3"/>
  <c r="AL14" i="3"/>
  <c r="AN14" i="3"/>
  <c r="G14" i="3"/>
  <c r="H14" i="3"/>
  <c r="AN89" i="3"/>
  <c r="AN87" i="3"/>
  <c r="AN85" i="3"/>
  <c r="AN83" i="3"/>
  <c r="AN81" i="3"/>
  <c r="AN79" i="3"/>
  <c r="J78" i="3"/>
  <c r="AN77" i="3"/>
  <c r="J76" i="3"/>
  <c r="M76" i="3" s="1"/>
  <c r="AN75" i="3"/>
  <c r="J74" i="3"/>
  <c r="M74" i="3" s="1"/>
  <c r="AN73" i="3"/>
  <c r="J72" i="3"/>
  <c r="AN71" i="3"/>
  <c r="J70" i="3"/>
  <c r="AN69" i="3"/>
  <c r="J68" i="3"/>
  <c r="M68" i="3" s="1"/>
  <c r="AN67" i="3"/>
  <c r="J66" i="3"/>
  <c r="M66" i="3" s="1"/>
  <c r="AN65" i="3"/>
  <c r="J64" i="3"/>
  <c r="AN63" i="3"/>
  <c r="J62" i="3"/>
  <c r="AN61" i="3"/>
  <c r="J60" i="3"/>
  <c r="M60" i="3" s="1"/>
  <c r="AN59" i="3"/>
  <c r="J58" i="3"/>
  <c r="M58" i="3" s="1"/>
  <c r="AN57" i="3"/>
  <c r="J56" i="3"/>
  <c r="AN55" i="3"/>
  <c r="J54" i="3"/>
  <c r="AN53" i="3"/>
  <c r="J52" i="3"/>
  <c r="M52" i="3" s="1"/>
  <c r="AN51" i="3"/>
  <c r="AL48" i="3"/>
  <c r="L48" i="3"/>
  <c r="AM47" i="3"/>
  <c r="J46" i="3"/>
  <c r="M46" i="3" s="1"/>
  <c r="AN46" i="3"/>
  <c r="AM35" i="3"/>
  <c r="AN21" i="3"/>
  <c r="G21" i="3"/>
  <c r="H21" i="3"/>
  <c r="J21" i="3"/>
  <c r="K21" i="3"/>
  <c r="AK21" i="3"/>
  <c r="K14" i="3"/>
  <c r="M14" i="3" s="1"/>
  <c r="H76" i="3"/>
  <c r="H72" i="3"/>
  <c r="H64" i="3"/>
  <c r="H60" i="3"/>
  <c r="H56" i="3"/>
  <c r="AM51" i="3"/>
  <c r="M51" i="3"/>
  <c r="AK48" i="3"/>
  <c r="K48" i="3"/>
  <c r="L47" i="3"/>
  <c r="AN45" i="3"/>
  <c r="J45" i="3"/>
  <c r="AL35" i="3"/>
  <c r="L35" i="3"/>
  <c r="AN27" i="3"/>
  <c r="G27" i="3"/>
  <c r="H27" i="3" s="1"/>
  <c r="J27" i="3"/>
  <c r="M27" i="3" s="1"/>
  <c r="K27" i="3"/>
  <c r="AK27" i="3"/>
  <c r="G19" i="3"/>
  <c r="H19" i="3" s="1"/>
  <c r="K19" i="3"/>
  <c r="M19" i="3" s="1"/>
  <c r="AK19" i="3"/>
  <c r="AM19" i="3"/>
  <c r="AN19" i="3"/>
  <c r="J14" i="3"/>
  <c r="E13" i="3"/>
  <c r="AG13" i="3"/>
  <c r="D13" i="3"/>
  <c r="D6" i="3"/>
  <c r="G78" i="3"/>
  <c r="H78" i="3" s="1"/>
  <c r="G76" i="3"/>
  <c r="G74" i="3"/>
  <c r="H74" i="3" s="1"/>
  <c r="G72" i="3"/>
  <c r="G70" i="3"/>
  <c r="H70" i="3" s="1"/>
  <c r="G68" i="3"/>
  <c r="H68" i="3" s="1"/>
  <c r="G66" i="3"/>
  <c r="H66" i="3" s="1"/>
  <c r="G64" i="3"/>
  <c r="G62" i="3"/>
  <c r="H62" i="3" s="1"/>
  <c r="G60" i="3"/>
  <c r="G58" i="3"/>
  <c r="H58" i="3" s="1"/>
  <c r="G56" i="3"/>
  <c r="G54" i="3"/>
  <c r="H54" i="3" s="1"/>
  <c r="G52" i="3"/>
  <c r="H52" i="3" s="1"/>
  <c r="H48" i="3"/>
  <c r="AN43" i="3"/>
  <c r="G43" i="3"/>
  <c r="H43" i="3" s="1"/>
  <c r="J43" i="3"/>
  <c r="AK35" i="3"/>
  <c r="K35" i="3"/>
  <c r="L19" i="3"/>
  <c r="D17" i="3"/>
  <c r="AM14" i="3"/>
  <c r="K53" i="3"/>
  <c r="M53" i="3" s="1"/>
  <c r="AK51" i="3"/>
  <c r="K51" i="3"/>
  <c r="G48" i="3"/>
  <c r="AN41" i="3"/>
  <c r="G41" i="3"/>
  <c r="H41" i="3" s="1"/>
  <c r="J41" i="3"/>
  <c r="M41" i="3" s="1"/>
  <c r="H35" i="3"/>
  <c r="AN29" i="3"/>
  <c r="G29" i="3"/>
  <c r="H29" i="3" s="1"/>
  <c r="J29" i="3"/>
  <c r="K29" i="3"/>
  <c r="AK29" i="3"/>
  <c r="AM25" i="3"/>
  <c r="L25" i="3"/>
  <c r="AN23" i="3"/>
  <c r="G23" i="3"/>
  <c r="H23" i="3"/>
  <c r="J23" i="3"/>
  <c r="K23" i="3"/>
  <c r="AK23" i="3"/>
  <c r="M22" i="3"/>
  <c r="J19" i="3"/>
  <c r="C17" i="3"/>
  <c r="AK14" i="3"/>
  <c r="C50" i="3"/>
  <c r="G47" i="3"/>
  <c r="H47" i="3" s="1"/>
  <c r="H46" i="3"/>
  <c r="AK45" i="3"/>
  <c r="K45" i="3"/>
  <c r="AM43" i="3"/>
  <c r="M43" i="3"/>
  <c r="AN39" i="3"/>
  <c r="G39" i="3"/>
  <c r="H39" i="3" s="1"/>
  <c r="J39" i="3"/>
  <c r="M39" i="3" s="1"/>
  <c r="AN31" i="3"/>
  <c r="G31" i="3"/>
  <c r="H31" i="3" s="1"/>
  <c r="J31" i="3"/>
  <c r="M31" i="3" s="1"/>
  <c r="K31" i="3"/>
  <c r="AK31" i="3"/>
  <c r="AL25" i="3"/>
  <c r="M21" i="3"/>
  <c r="C18" i="3"/>
  <c r="E18" i="3"/>
  <c r="AG18" i="3"/>
  <c r="G15" i="3"/>
  <c r="H15" i="3" s="1"/>
  <c r="K15" i="3"/>
  <c r="M15" i="3" s="1"/>
  <c r="AK15" i="3"/>
  <c r="AM15" i="3"/>
  <c r="AN15" i="3"/>
  <c r="C13" i="3"/>
  <c r="C9" i="3"/>
  <c r="AN14" i="2"/>
  <c r="BI14" i="2"/>
  <c r="L20" i="3"/>
  <c r="AL20" i="3"/>
  <c r="D20" i="3"/>
  <c r="L16" i="3"/>
  <c r="AL16" i="3"/>
  <c r="D16" i="3"/>
  <c r="L12" i="3"/>
  <c r="AL12" i="3"/>
  <c r="D12" i="3"/>
  <c r="H10" i="3"/>
  <c r="C3" i="2"/>
  <c r="AR14" i="2"/>
  <c r="AN44" i="3"/>
  <c r="AN42" i="3"/>
  <c r="AN40" i="3"/>
  <c r="AN38" i="3"/>
  <c r="AN36" i="3"/>
  <c r="AN34" i="3"/>
  <c r="AN32" i="3"/>
  <c r="AN30" i="3"/>
  <c r="AN28" i="3"/>
  <c r="AN26" i="3"/>
  <c r="AN24" i="3"/>
  <c r="AN22" i="3"/>
  <c r="AN20" i="3"/>
  <c r="M20" i="3"/>
  <c r="AG19" i="3"/>
  <c r="E19" i="3"/>
  <c r="AN16" i="3"/>
  <c r="AG15" i="3"/>
  <c r="E15" i="3"/>
  <c r="AN12" i="3"/>
  <c r="M12" i="3"/>
  <c r="AG11" i="3"/>
  <c r="E11" i="3"/>
  <c r="D19" i="3"/>
  <c r="D15" i="3"/>
  <c r="D11" i="3"/>
  <c r="H5" i="3"/>
  <c r="AK20" i="3"/>
  <c r="J20" i="3"/>
  <c r="AK16" i="3"/>
  <c r="J16" i="3"/>
  <c r="M16" i="3" s="1"/>
  <c r="AG14" i="3"/>
  <c r="E14" i="3"/>
  <c r="AG10" i="3"/>
  <c r="E10" i="3"/>
  <c r="J3" i="3"/>
  <c r="AK3" i="3"/>
  <c r="K3" i="3"/>
  <c r="AL3" i="3"/>
  <c r="D14" i="3"/>
  <c r="L10" i="3"/>
  <c r="AL10" i="3"/>
  <c r="D10" i="3"/>
  <c r="AJ14" i="2"/>
  <c r="G20" i="3"/>
  <c r="H20" i="3" s="1"/>
  <c r="G16" i="3"/>
  <c r="H16" i="3" s="1"/>
  <c r="G12" i="3"/>
  <c r="H12" i="3" s="1"/>
  <c r="AN10" i="3"/>
  <c r="M10" i="3"/>
  <c r="AG9" i="3"/>
  <c r="E9" i="3"/>
  <c r="L3" i="3"/>
  <c r="G106" i="3" l="1"/>
  <c r="H106" i="3" s="1"/>
  <c r="J106" i="3"/>
  <c r="M106" i="3" s="1"/>
  <c r="K106" i="3"/>
  <c r="AK106" i="3"/>
  <c r="L106" i="3"/>
  <c r="AL106" i="3"/>
  <c r="AN106" i="3"/>
  <c r="AM106" i="3"/>
  <c r="E482" i="3"/>
  <c r="AI480" i="3"/>
  <c r="AL1" i="3"/>
  <c r="AH1" i="3"/>
  <c r="R1" i="4"/>
  <c r="Q28" i="7"/>
  <c r="F62" i="7" s="1"/>
  <c r="Q3" i="2"/>
  <c r="Y3" i="2"/>
  <c r="AG3" i="2"/>
  <c r="AO3" i="2"/>
  <c r="AW3" i="2"/>
  <c r="S3" i="2"/>
  <c r="AA3" i="2"/>
  <c r="AI3" i="2"/>
  <c r="AQ3" i="2"/>
  <c r="M3" i="2"/>
  <c r="U3" i="2"/>
  <c r="AC3" i="2"/>
  <c r="AK3" i="2"/>
  <c r="AS3" i="2"/>
  <c r="O3" i="2"/>
  <c r="W3" i="2"/>
  <c r="AE3" i="2"/>
  <c r="AM3" i="2"/>
  <c r="AU3" i="2"/>
  <c r="L18" i="3"/>
  <c r="AL18" i="3"/>
  <c r="M18" i="3"/>
  <c r="AN18" i="3"/>
  <c r="G18" i="3"/>
  <c r="H18" i="3" s="1"/>
  <c r="AK18" i="3"/>
  <c r="AM18" i="3"/>
  <c r="J18" i="3"/>
  <c r="K18" i="3"/>
  <c r="M45" i="3"/>
  <c r="M54" i="3"/>
  <c r="M62" i="3"/>
  <c r="M70" i="3"/>
  <c r="M78" i="3"/>
  <c r="J3" i="2"/>
  <c r="K3" i="2" s="1"/>
  <c r="M91" i="3"/>
  <c r="M94" i="3"/>
  <c r="O4" i="2"/>
  <c r="W4" i="2"/>
  <c r="AE4" i="2"/>
  <c r="AM4" i="2"/>
  <c r="AU4" i="2"/>
  <c r="Q4" i="2"/>
  <c r="Y4" i="2"/>
  <c r="AG4" i="2"/>
  <c r="AO4" i="2"/>
  <c r="AW4" i="2"/>
  <c r="K4" i="2"/>
  <c r="S4" i="2"/>
  <c r="AA4" i="2"/>
  <c r="AI4" i="2"/>
  <c r="AQ4" i="2"/>
  <c r="M4" i="2"/>
  <c r="U4" i="2"/>
  <c r="AC4" i="2"/>
  <c r="AK4" i="2"/>
  <c r="AS4" i="2"/>
  <c r="L168" i="3"/>
  <c r="AL168" i="3"/>
  <c r="G168" i="3"/>
  <c r="H168" i="3" s="1"/>
  <c r="J168" i="3"/>
  <c r="AK168" i="3"/>
  <c r="K168" i="3"/>
  <c r="AM168" i="3"/>
  <c r="M168" i="3"/>
  <c r="AN168" i="3"/>
  <c r="G145" i="3"/>
  <c r="H145" i="3"/>
  <c r="J145" i="3"/>
  <c r="K145" i="3"/>
  <c r="AK145" i="3"/>
  <c r="L145" i="3"/>
  <c r="AL145" i="3"/>
  <c r="M145" i="3"/>
  <c r="AM145" i="3"/>
  <c r="AN145" i="3"/>
  <c r="K217" i="3"/>
  <c r="L217" i="3"/>
  <c r="M217" i="3"/>
  <c r="F217" i="3"/>
  <c r="AK217" i="3"/>
  <c r="G217" i="3"/>
  <c r="AL217" i="3"/>
  <c r="H217" i="3"/>
  <c r="AM217" i="3"/>
  <c r="J217" i="3"/>
  <c r="AN217" i="3"/>
  <c r="E277" i="3"/>
  <c r="O287" i="3"/>
  <c r="J178" i="3"/>
  <c r="K178" i="3"/>
  <c r="M178" i="3" s="1"/>
  <c r="AK178" i="3"/>
  <c r="L178" i="3"/>
  <c r="AL178" i="3"/>
  <c r="AM178" i="3"/>
  <c r="G178" i="3"/>
  <c r="H178" i="3" s="1"/>
  <c r="AN178" i="3"/>
  <c r="F216" i="3"/>
  <c r="G216" i="3"/>
  <c r="H216" i="3" s="1"/>
  <c r="J216" i="3"/>
  <c r="K216" i="3"/>
  <c r="AK216" i="3"/>
  <c r="L216" i="3"/>
  <c r="AL216" i="3"/>
  <c r="M216" i="3"/>
  <c r="AM216" i="3"/>
  <c r="AN216" i="3"/>
  <c r="AG283" i="3"/>
  <c r="AL389" i="3"/>
  <c r="AM389" i="3"/>
  <c r="G389" i="3"/>
  <c r="AN389" i="3"/>
  <c r="H389" i="3"/>
  <c r="J389" i="3"/>
  <c r="K389" i="3"/>
  <c r="L389" i="3"/>
  <c r="M389" i="3"/>
  <c r="AK389" i="3"/>
  <c r="AG285" i="3"/>
  <c r="C479" i="3"/>
  <c r="D479" i="3"/>
  <c r="M13" i="2"/>
  <c r="U13" i="2"/>
  <c r="AC13" i="2"/>
  <c r="O13" i="2"/>
  <c r="W13" i="2"/>
  <c r="AE13" i="2"/>
  <c r="AM13" i="2"/>
  <c r="AU13" i="2"/>
  <c r="K13" i="2"/>
  <c r="S13" i="2"/>
  <c r="AA13" i="2"/>
  <c r="AI13" i="2"/>
  <c r="AQ13" i="2"/>
  <c r="AO13" i="2"/>
  <c r="Q13" i="2"/>
  <c r="AG13" i="2"/>
  <c r="AS13" i="2"/>
  <c r="AK13" i="2"/>
  <c r="Y13" i="2"/>
  <c r="AW13" i="2"/>
  <c r="C279" i="3"/>
  <c r="D279" i="3"/>
  <c r="C281" i="3"/>
  <c r="D281" i="3"/>
  <c r="M542" i="3"/>
  <c r="M586" i="3"/>
  <c r="X491" i="3"/>
  <c r="AF11" i="2" s="1"/>
  <c r="AF14" i="2" s="1"/>
  <c r="F481" i="3"/>
  <c r="M351" i="4"/>
  <c r="AK1" i="3"/>
  <c r="AG1" i="3"/>
  <c r="Q1" i="4"/>
  <c r="M28" i="7"/>
  <c r="E62" i="7" s="1"/>
  <c r="G114" i="3"/>
  <c r="H114" i="3" s="1"/>
  <c r="J114" i="3"/>
  <c r="K114" i="3"/>
  <c r="M114" i="3" s="1"/>
  <c r="AK114" i="3"/>
  <c r="L114" i="3"/>
  <c r="AL114" i="3"/>
  <c r="AN114" i="3"/>
  <c r="AM114" i="3"/>
  <c r="G157" i="3"/>
  <c r="H157" i="3"/>
  <c r="J157" i="3"/>
  <c r="M157" i="3" s="1"/>
  <c r="K157" i="3"/>
  <c r="AK157" i="3"/>
  <c r="L157" i="3"/>
  <c r="AL157" i="3"/>
  <c r="AM157" i="3"/>
  <c r="AN157" i="3"/>
  <c r="C480" i="3"/>
  <c r="D480" i="3"/>
  <c r="F485" i="3"/>
  <c r="M23" i="3"/>
  <c r="M29" i="3"/>
  <c r="M86" i="3"/>
  <c r="G98" i="3"/>
  <c r="H98" i="3"/>
  <c r="J98" i="3"/>
  <c r="M98" i="3" s="1"/>
  <c r="K98" i="3"/>
  <c r="AK98" i="3"/>
  <c r="L98" i="3"/>
  <c r="AL98" i="3"/>
  <c r="AN98" i="3"/>
  <c r="AM98" i="3"/>
  <c r="G108" i="3"/>
  <c r="H108" i="3"/>
  <c r="J108" i="3"/>
  <c r="K108" i="3"/>
  <c r="M108" i="3" s="1"/>
  <c r="AK108" i="3"/>
  <c r="L108" i="3"/>
  <c r="AL108" i="3"/>
  <c r="AN108" i="3"/>
  <c r="AM108" i="3"/>
  <c r="G116" i="3"/>
  <c r="H116" i="3"/>
  <c r="J116" i="3"/>
  <c r="K116" i="3"/>
  <c r="AK116" i="3"/>
  <c r="L116" i="3"/>
  <c r="AL116" i="3"/>
  <c r="AN116" i="3"/>
  <c r="AM116" i="3"/>
  <c r="M116" i="3"/>
  <c r="G124" i="3"/>
  <c r="H124" i="3" s="1"/>
  <c r="J124" i="3"/>
  <c r="M124" i="3" s="1"/>
  <c r="K124" i="3"/>
  <c r="AK124" i="3"/>
  <c r="L124" i="3"/>
  <c r="AL124" i="3"/>
  <c r="AN124" i="3"/>
  <c r="AM124" i="3"/>
  <c r="M95" i="3"/>
  <c r="G130" i="3"/>
  <c r="H130" i="3" s="1"/>
  <c r="J130" i="3"/>
  <c r="M130" i="3" s="1"/>
  <c r="K130" i="3"/>
  <c r="AK130" i="3"/>
  <c r="L130" i="3"/>
  <c r="AL130" i="3"/>
  <c r="AM130" i="3"/>
  <c r="AN130" i="3"/>
  <c r="G161" i="3"/>
  <c r="H161" i="3" s="1"/>
  <c r="J161" i="3"/>
  <c r="M161" i="3" s="1"/>
  <c r="K161" i="3"/>
  <c r="AK161" i="3"/>
  <c r="L161" i="3"/>
  <c r="AL161" i="3"/>
  <c r="AM161" i="3"/>
  <c r="AN161" i="3"/>
  <c r="G139" i="3"/>
  <c r="H139" i="3" s="1"/>
  <c r="J139" i="3"/>
  <c r="K139" i="3"/>
  <c r="AK139" i="3"/>
  <c r="L139" i="3"/>
  <c r="AL139" i="3"/>
  <c r="M139" i="3"/>
  <c r="AM139" i="3"/>
  <c r="AN139" i="3"/>
  <c r="J190" i="3"/>
  <c r="K190" i="3"/>
  <c r="AK190" i="3"/>
  <c r="L190" i="3"/>
  <c r="AL190" i="3"/>
  <c r="M190" i="3"/>
  <c r="AM190" i="3"/>
  <c r="G190" i="3"/>
  <c r="H190" i="3" s="1"/>
  <c r="AN190" i="3"/>
  <c r="J182" i="3"/>
  <c r="M182" i="3" s="1"/>
  <c r="K182" i="3"/>
  <c r="AK182" i="3"/>
  <c r="L182" i="3"/>
  <c r="AL182" i="3"/>
  <c r="AM182" i="3"/>
  <c r="G182" i="3"/>
  <c r="H182" i="3" s="1"/>
  <c r="AN182" i="3"/>
  <c r="K8" i="2"/>
  <c r="S8" i="2"/>
  <c r="AA8" i="2"/>
  <c r="AI8" i="2"/>
  <c r="AQ8" i="2"/>
  <c r="M8" i="2"/>
  <c r="U8" i="2"/>
  <c r="AC8" i="2"/>
  <c r="AK8" i="2"/>
  <c r="AS8" i="2"/>
  <c r="O8" i="2"/>
  <c r="W8" i="2"/>
  <c r="AE8" i="2"/>
  <c r="AM8" i="2"/>
  <c r="AU8" i="2"/>
  <c r="Q8" i="2"/>
  <c r="Y8" i="2"/>
  <c r="AG8" i="2"/>
  <c r="AO8" i="2"/>
  <c r="AW8" i="2"/>
  <c r="AG279" i="3"/>
  <c r="C285" i="3"/>
  <c r="D285" i="3"/>
  <c r="E481" i="3"/>
  <c r="AI486" i="3"/>
  <c r="AI484" i="3"/>
  <c r="AI487" i="3"/>
  <c r="E488" i="3"/>
  <c r="C489" i="3"/>
  <c r="D489" i="3"/>
  <c r="D484" i="3"/>
  <c r="C484" i="3"/>
  <c r="AI482" i="3"/>
  <c r="F482" i="3"/>
  <c r="F1" i="3"/>
  <c r="L1" i="3"/>
  <c r="P1" i="4"/>
  <c r="I2" i="7"/>
  <c r="I28" i="7"/>
  <c r="I15" i="7"/>
  <c r="D282" i="3"/>
  <c r="C282" i="3"/>
  <c r="J50" i="3"/>
  <c r="AN50" i="3"/>
  <c r="G50" i="3"/>
  <c r="H50" i="3" s="1"/>
  <c r="K50" i="3"/>
  <c r="AK50" i="3"/>
  <c r="L50" i="3"/>
  <c r="AL50" i="3"/>
  <c r="M50" i="3"/>
  <c r="AM50" i="3"/>
  <c r="M64" i="3"/>
  <c r="L97" i="3"/>
  <c r="AL97" i="3"/>
  <c r="AM97" i="3"/>
  <c r="AN97" i="3"/>
  <c r="G97" i="3"/>
  <c r="H97" i="3" s="1"/>
  <c r="J97" i="3"/>
  <c r="M97" i="3" s="1"/>
  <c r="K97" i="3"/>
  <c r="AK97" i="3"/>
  <c r="G100" i="3"/>
  <c r="AM100" i="3"/>
  <c r="H100" i="3"/>
  <c r="AN100" i="3"/>
  <c r="J100" i="3"/>
  <c r="M100" i="3" s="1"/>
  <c r="K100" i="3"/>
  <c r="L100" i="3"/>
  <c r="AK100" i="3"/>
  <c r="AL100" i="3"/>
  <c r="G132" i="3"/>
  <c r="H132" i="3" s="1"/>
  <c r="J132" i="3"/>
  <c r="M132" i="3" s="1"/>
  <c r="K132" i="3"/>
  <c r="AK132" i="3"/>
  <c r="L132" i="3"/>
  <c r="AL132" i="3"/>
  <c r="AM132" i="3"/>
  <c r="AN132" i="3"/>
  <c r="G134" i="3"/>
  <c r="H134" i="3" s="1"/>
  <c r="K134" i="3"/>
  <c r="AK134" i="3"/>
  <c r="L134" i="3"/>
  <c r="AL134" i="3"/>
  <c r="AM134" i="3"/>
  <c r="AN134" i="3"/>
  <c r="J134" i="3"/>
  <c r="M134" i="3" s="1"/>
  <c r="G155" i="3"/>
  <c r="H155" i="3" s="1"/>
  <c r="J155" i="3"/>
  <c r="K155" i="3"/>
  <c r="AK155" i="3"/>
  <c r="L155" i="3"/>
  <c r="AL155" i="3"/>
  <c r="M155" i="3"/>
  <c r="AM155" i="3"/>
  <c r="AN155" i="3"/>
  <c r="G149" i="3"/>
  <c r="H149" i="3" s="1"/>
  <c r="J149" i="3"/>
  <c r="M149" i="3" s="1"/>
  <c r="K149" i="3"/>
  <c r="AK149" i="3"/>
  <c r="L149" i="3"/>
  <c r="AL149" i="3"/>
  <c r="AM149" i="3"/>
  <c r="AN149" i="3"/>
  <c r="K5" i="2"/>
  <c r="S5" i="2"/>
  <c r="AA5" i="2"/>
  <c r="AI5" i="2"/>
  <c r="AQ5" i="2"/>
  <c r="M5" i="2"/>
  <c r="U5" i="2"/>
  <c r="AC5" i="2"/>
  <c r="AK5" i="2"/>
  <c r="AS5" i="2"/>
  <c r="O5" i="2"/>
  <c r="W5" i="2"/>
  <c r="AE5" i="2"/>
  <c r="AM5" i="2"/>
  <c r="AU5" i="2"/>
  <c r="Q5" i="2"/>
  <c r="Y5" i="2"/>
  <c r="AG5" i="2"/>
  <c r="AO5" i="2"/>
  <c r="AW5" i="2"/>
  <c r="Q287" i="3"/>
  <c r="AG277" i="3"/>
  <c r="Q6" i="2"/>
  <c r="Y6" i="2"/>
  <c r="AG6" i="2"/>
  <c r="AO6" i="2"/>
  <c r="AW6" i="2"/>
  <c r="K6" i="2"/>
  <c r="S6" i="2"/>
  <c r="AA6" i="2"/>
  <c r="AI6" i="2"/>
  <c r="AQ6" i="2"/>
  <c r="M6" i="2"/>
  <c r="U6" i="2"/>
  <c r="AC6" i="2"/>
  <c r="AK6" i="2"/>
  <c r="AS6" i="2"/>
  <c r="O6" i="2"/>
  <c r="W6" i="2"/>
  <c r="AE6" i="2"/>
  <c r="AM6" i="2"/>
  <c r="AU6" i="2"/>
  <c r="G204" i="3"/>
  <c r="H204" i="3" s="1"/>
  <c r="J204" i="3"/>
  <c r="K204" i="3"/>
  <c r="AK204" i="3"/>
  <c r="L204" i="3"/>
  <c r="AL204" i="3"/>
  <c r="M204" i="3"/>
  <c r="AM204" i="3"/>
  <c r="AN204" i="3"/>
  <c r="M196" i="3"/>
  <c r="C283" i="3"/>
  <c r="D283" i="3"/>
  <c r="E280" i="3"/>
  <c r="M298" i="3"/>
  <c r="M314" i="3"/>
  <c r="M330" i="3"/>
  <c r="M373" i="3"/>
  <c r="C487" i="3"/>
  <c r="D487" i="3"/>
  <c r="E487" i="3"/>
  <c r="C477" i="3"/>
  <c r="D477" i="3"/>
  <c r="N491" i="3"/>
  <c r="C485" i="3"/>
  <c r="D485" i="3"/>
  <c r="C488" i="3"/>
  <c r="D488" i="3"/>
  <c r="AG278" i="3"/>
  <c r="M550" i="3"/>
  <c r="E486" i="3"/>
  <c r="F480" i="3"/>
  <c r="F489" i="3"/>
  <c r="W491" i="3"/>
  <c r="AD11" i="2" s="1"/>
  <c r="AD14" i="2" s="1"/>
  <c r="G13" i="3"/>
  <c r="H13" i="3" s="1"/>
  <c r="J13" i="3"/>
  <c r="M13" i="3" s="1"/>
  <c r="K13" i="3"/>
  <c r="AK13" i="3"/>
  <c r="L13" i="3"/>
  <c r="AL13" i="3"/>
  <c r="AN13" i="3"/>
  <c r="AM13" i="3"/>
  <c r="AL6" i="3"/>
  <c r="G6" i="3"/>
  <c r="H6" i="3" s="1"/>
  <c r="J6" i="3"/>
  <c r="K6" i="3"/>
  <c r="L6" i="3"/>
  <c r="AK6" i="3"/>
  <c r="AM6" i="3"/>
  <c r="AN6" i="3"/>
  <c r="G214" i="3"/>
  <c r="H214" i="3" s="1"/>
  <c r="J214" i="3"/>
  <c r="K214" i="3"/>
  <c r="AK214" i="3"/>
  <c r="L214" i="3"/>
  <c r="AL214" i="3"/>
  <c r="M214" i="3"/>
  <c r="AM214" i="3"/>
  <c r="AN214" i="3"/>
  <c r="C482" i="3"/>
  <c r="D482" i="3"/>
  <c r="AJ1" i="3"/>
  <c r="AN1" i="3"/>
  <c r="S1" i="4"/>
  <c r="Y28" i="7"/>
  <c r="H62" i="7" s="1"/>
  <c r="M56" i="3"/>
  <c r="M72" i="3"/>
  <c r="G102" i="3"/>
  <c r="H102" i="3" s="1"/>
  <c r="J102" i="3"/>
  <c r="M102" i="3" s="1"/>
  <c r="K102" i="3"/>
  <c r="AK102" i="3"/>
  <c r="L102" i="3"/>
  <c r="AL102" i="3"/>
  <c r="AN102" i="3"/>
  <c r="AM102" i="3"/>
  <c r="G110" i="3"/>
  <c r="H110" i="3" s="1"/>
  <c r="J110" i="3"/>
  <c r="M110" i="3" s="1"/>
  <c r="K110" i="3"/>
  <c r="AK110" i="3"/>
  <c r="L110" i="3"/>
  <c r="AL110" i="3"/>
  <c r="AN110" i="3"/>
  <c r="AM110" i="3"/>
  <c r="G118" i="3"/>
  <c r="H118" i="3" s="1"/>
  <c r="J118" i="3"/>
  <c r="M118" i="3" s="1"/>
  <c r="K118" i="3"/>
  <c r="AK118" i="3"/>
  <c r="L118" i="3"/>
  <c r="AL118" i="3"/>
  <c r="AN118" i="3"/>
  <c r="AM118" i="3"/>
  <c r="G126" i="3"/>
  <c r="H126" i="3" s="1"/>
  <c r="J126" i="3"/>
  <c r="K126" i="3"/>
  <c r="AK126" i="3"/>
  <c r="L126" i="3"/>
  <c r="AL126" i="3"/>
  <c r="AM126" i="3"/>
  <c r="AN126" i="3"/>
  <c r="M126" i="3"/>
  <c r="L135" i="3"/>
  <c r="AL135" i="3"/>
  <c r="G135" i="3"/>
  <c r="H135" i="3" s="1"/>
  <c r="AM135" i="3"/>
  <c r="J135" i="3"/>
  <c r="M135" i="3" s="1"/>
  <c r="AN135" i="3"/>
  <c r="K135" i="3"/>
  <c r="AK135" i="3"/>
  <c r="G165" i="3"/>
  <c r="H165" i="3" s="1"/>
  <c r="J165" i="3"/>
  <c r="M165" i="3" s="1"/>
  <c r="K165" i="3"/>
  <c r="AK165" i="3"/>
  <c r="L165" i="3"/>
  <c r="AL165" i="3"/>
  <c r="AM165" i="3"/>
  <c r="AN165" i="3"/>
  <c r="G143" i="3"/>
  <c r="H143" i="3" s="1"/>
  <c r="J143" i="3"/>
  <c r="M143" i="3" s="1"/>
  <c r="K143" i="3"/>
  <c r="AK143" i="3"/>
  <c r="L143" i="3"/>
  <c r="AL143" i="3"/>
  <c r="AM143" i="3"/>
  <c r="AN143" i="3"/>
  <c r="J176" i="3"/>
  <c r="K176" i="3"/>
  <c r="AK176" i="3"/>
  <c r="L176" i="3"/>
  <c r="M176" i="3" s="1"/>
  <c r="AL176" i="3"/>
  <c r="AM176" i="3"/>
  <c r="G176" i="3"/>
  <c r="H176" i="3" s="1"/>
  <c r="AN176" i="3"/>
  <c r="G206" i="3"/>
  <c r="H206" i="3" s="1"/>
  <c r="J206" i="3"/>
  <c r="M206" i="3" s="1"/>
  <c r="K206" i="3"/>
  <c r="AK206" i="3"/>
  <c r="L206" i="3"/>
  <c r="AL206" i="3"/>
  <c r="AM206" i="3"/>
  <c r="AN206" i="3"/>
  <c r="H188" i="3"/>
  <c r="J188" i="3"/>
  <c r="M188" i="3" s="1"/>
  <c r="K188" i="3"/>
  <c r="AK188" i="3"/>
  <c r="L188" i="3"/>
  <c r="AL188" i="3"/>
  <c r="AM188" i="3"/>
  <c r="G188" i="3"/>
  <c r="AN188" i="3"/>
  <c r="D284" i="3"/>
  <c r="C284" i="3"/>
  <c r="C280" i="3"/>
  <c r="D280" i="3"/>
  <c r="Q9" i="2"/>
  <c r="Y9" i="2"/>
  <c r="AG9" i="2"/>
  <c r="AO9" i="2"/>
  <c r="AW9" i="2"/>
  <c r="M9" i="2"/>
  <c r="U9" i="2"/>
  <c r="AC9" i="2"/>
  <c r="AK9" i="2"/>
  <c r="AS9" i="2"/>
  <c r="O9" i="2"/>
  <c r="AA9" i="2"/>
  <c r="AM9" i="2"/>
  <c r="S9" i="2"/>
  <c r="AE9" i="2"/>
  <c r="AQ9" i="2"/>
  <c r="W9" i="2"/>
  <c r="AI9" i="2"/>
  <c r="K9" i="2"/>
  <c r="AU9" i="2"/>
  <c r="AI483" i="3"/>
  <c r="AN475" i="3"/>
  <c r="J475" i="3"/>
  <c r="K475" i="3"/>
  <c r="L475" i="3"/>
  <c r="M475" i="3" s="1"/>
  <c r="AK475" i="3"/>
  <c r="AL475" i="3"/>
  <c r="G475" i="3"/>
  <c r="H475" i="3" s="1"/>
  <c r="AM475" i="3"/>
  <c r="V491" i="3"/>
  <c r="AB11" i="2" s="1"/>
  <c r="AB14" i="2" s="1"/>
  <c r="AG286" i="3"/>
  <c r="C278" i="3"/>
  <c r="D278" i="3"/>
  <c r="AI488" i="3"/>
  <c r="F488" i="3"/>
  <c r="P491" i="3"/>
  <c r="F477" i="3"/>
  <c r="E477" i="3"/>
  <c r="O491" i="3"/>
  <c r="M335" i="4"/>
  <c r="AI1" i="3"/>
  <c r="AM1" i="3"/>
  <c r="T1" i="4"/>
  <c r="U28" i="7"/>
  <c r="G62" i="7" s="1"/>
  <c r="G9" i="3"/>
  <c r="H9" i="3" s="1"/>
  <c r="J9" i="3"/>
  <c r="M9" i="3" s="1"/>
  <c r="K9" i="3"/>
  <c r="AK9" i="3"/>
  <c r="L9" i="3"/>
  <c r="AL9" i="3"/>
  <c r="AN9" i="3"/>
  <c r="AM9" i="3"/>
  <c r="G122" i="3"/>
  <c r="H122" i="3" s="1"/>
  <c r="J122" i="3"/>
  <c r="M122" i="3" s="1"/>
  <c r="K122" i="3"/>
  <c r="AK122" i="3"/>
  <c r="L122" i="3"/>
  <c r="AL122" i="3"/>
  <c r="AN122" i="3"/>
  <c r="AM122" i="3"/>
  <c r="G128" i="3"/>
  <c r="H128" i="3" s="1"/>
  <c r="J128" i="3"/>
  <c r="M128" i="3" s="1"/>
  <c r="K128" i="3"/>
  <c r="AK128" i="3"/>
  <c r="L128" i="3"/>
  <c r="AL128" i="3"/>
  <c r="AM128" i="3"/>
  <c r="AN128" i="3"/>
  <c r="G151" i="3"/>
  <c r="H151" i="3" s="1"/>
  <c r="J151" i="3"/>
  <c r="K151" i="3"/>
  <c r="AK151" i="3"/>
  <c r="L151" i="3"/>
  <c r="AL151" i="3"/>
  <c r="M151" i="3"/>
  <c r="AM151" i="3"/>
  <c r="AN151" i="3"/>
  <c r="J180" i="3"/>
  <c r="K180" i="3"/>
  <c r="AK180" i="3"/>
  <c r="L180" i="3"/>
  <c r="AL180" i="3"/>
  <c r="M180" i="3"/>
  <c r="AM180" i="3"/>
  <c r="G180" i="3"/>
  <c r="H180" i="3" s="1"/>
  <c r="AN180" i="3"/>
  <c r="H194" i="3"/>
  <c r="J194" i="3"/>
  <c r="K194" i="3"/>
  <c r="M194" i="3" s="1"/>
  <c r="AK194" i="3"/>
  <c r="L194" i="3"/>
  <c r="AL194" i="3"/>
  <c r="G194" i="3"/>
  <c r="AM194" i="3"/>
  <c r="AN194" i="3"/>
  <c r="J172" i="3"/>
  <c r="K172" i="3"/>
  <c r="M172" i="3" s="1"/>
  <c r="AK172" i="3"/>
  <c r="L172" i="3"/>
  <c r="AL172" i="3"/>
  <c r="AM172" i="3"/>
  <c r="G172" i="3"/>
  <c r="H172" i="3" s="1"/>
  <c r="AN172" i="3"/>
  <c r="G17" i="3"/>
  <c r="H17" i="3" s="1"/>
  <c r="J17" i="3"/>
  <c r="K17" i="3"/>
  <c r="AK17" i="3"/>
  <c r="L17" i="3"/>
  <c r="AL17" i="3"/>
  <c r="AM17" i="3"/>
  <c r="AN17" i="3"/>
  <c r="M17" i="3"/>
  <c r="G159" i="3"/>
  <c r="H159" i="3" s="1"/>
  <c r="J159" i="3"/>
  <c r="M159" i="3" s="1"/>
  <c r="K159" i="3"/>
  <c r="AK159" i="3"/>
  <c r="L159" i="3"/>
  <c r="AL159" i="3"/>
  <c r="AM159" i="3"/>
  <c r="AN159" i="3"/>
  <c r="J186" i="3"/>
  <c r="K186" i="3"/>
  <c r="M186" i="3" s="1"/>
  <c r="AK186" i="3"/>
  <c r="L186" i="3"/>
  <c r="AL186" i="3"/>
  <c r="AM186" i="3"/>
  <c r="G186" i="3"/>
  <c r="H186" i="3" s="1"/>
  <c r="AN186" i="3"/>
  <c r="U287" i="3"/>
  <c r="Z7" i="2" s="1"/>
  <c r="G208" i="3"/>
  <c r="H208" i="3"/>
  <c r="J208" i="3"/>
  <c r="K208" i="3"/>
  <c r="AK208" i="3"/>
  <c r="L208" i="3"/>
  <c r="AL208" i="3"/>
  <c r="M208" i="3"/>
  <c r="AM208" i="3"/>
  <c r="AN208" i="3"/>
  <c r="D277" i="3"/>
  <c r="N287" i="3"/>
  <c r="C277" i="3"/>
  <c r="M357" i="3"/>
  <c r="F486" i="3"/>
  <c r="C490" i="3"/>
  <c r="D490" i="3"/>
  <c r="F479" i="3"/>
  <c r="F487" i="3"/>
  <c r="M10" i="2"/>
  <c r="U10" i="2"/>
  <c r="AC10" i="2"/>
  <c r="AK10" i="2"/>
  <c r="AS10" i="2"/>
  <c r="O10" i="2"/>
  <c r="W10" i="2"/>
  <c r="AE10" i="2"/>
  <c r="AM10" i="2"/>
  <c r="AU10" i="2"/>
  <c r="Q10" i="2"/>
  <c r="Y10" i="2"/>
  <c r="AG10" i="2"/>
  <c r="AO10" i="2"/>
  <c r="AW10" i="2"/>
  <c r="K10" i="2"/>
  <c r="S10" i="2"/>
  <c r="AA10" i="2"/>
  <c r="AI10" i="2"/>
  <c r="AQ10" i="2"/>
  <c r="C478" i="3"/>
  <c r="D478" i="3"/>
  <c r="C286" i="3"/>
  <c r="D286" i="3"/>
  <c r="M558" i="3"/>
  <c r="T491" i="3"/>
  <c r="AI477" i="3"/>
  <c r="F490" i="3"/>
  <c r="AI489" i="3"/>
  <c r="M348" i="4"/>
  <c r="J1" i="3"/>
  <c r="D1" i="3"/>
  <c r="N1" i="4"/>
  <c r="G15" i="7"/>
  <c r="A28" i="7"/>
  <c r="G2" i="7"/>
  <c r="K1" i="3"/>
  <c r="E1" i="3"/>
  <c r="O1" i="4"/>
  <c r="E28" i="7"/>
  <c r="H2" i="7"/>
  <c r="H15" i="7"/>
  <c r="M3" i="3"/>
  <c r="L133" i="3"/>
  <c r="AL133" i="3"/>
  <c r="M133" i="3"/>
  <c r="AM133" i="3"/>
  <c r="G133" i="3"/>
  <c r="AN133" i="3"/>
  <c r="H133" i="3"/>
  <c r="J133" i="3"/>
  <c r="K133" i="3"/>
  <c r="AK133" i="3"/>
  <c r="H8" i="3"/>
  <c r="L8" i="3"/>
  <c r="AL8" i="3"/>
  <c r="G8" i="3"/>
  <c r="J8" i="3"/>
  <c r="M8" i="3" s="1"/>
  <c r="AK8" i="3"/>
  <c r="K8" i="3"/>
  <c r="AM8" i="3"/>
  <c r="AN8" i="3"/>
  <c r="G104" i="3"/>
  <c r="H104" i="3" s="1"/>
  <c r="J104" i="3"/>
  <c r="M104" i="3" s="1"/>
  <c r="K104" i="3"/>
  <c r="AK104" i="3"/>
  <c r="L104" i="3"/>
  <c r="AL104" i="3"/>
  <c r="AN104" i="3"/>
  <c r="AM104" i="3"/>
  <c r="G112" i="3"/>
  <c r="H112" i="3" s="1"/>
  <c r="J112" i="3"/>
  <c r="M112" i="3" s="1"/>
  <c r="K112" i="3"/>
  <c r="AK112" i="3"/>
  <c r="L112" i="3"/>
  <c r="AL112" i="3"/>
  <c r="AN112" i="3"/>
  <c r="AM112" i="3"/>
  <c r="G120" i="3"/>
  <c r="H120" i="3" s="1"/>
  <c r="J120" i="3"/>
  <c r="K120" i="3"/>
  <c r="AK120" i="3"/>
  <c r="L120" i="3"/>
  <c r="AL120" i="3"/>
  <c r="AN120" i="3"/>
  <c r="M120" i="3"/>
  <c r="AM120" i="3"/>
  <c r="G136" i="3"/>
  <c r="K136" i="3"/>
  <c r="AK136" i="3"/>
  <c r="L136" i="3"/>
  <c r="AL136" i="3"/>
  <c r="AM136" i="3"/>
  <c r="H136" i="3"/>
  <c r="AN136" i="3"/>
  <c r="J136" i="3"/>
  <c r="M136" i="3" s="1"/>
  <c r="G153" i="3"/>
  <c r="H153" i="3" s="1"/>
  <c r="J153" i="3"/>
  <c r="M153" i="3" s="1"/>
  <c r="K153" i="3"/>
  <c r="AK153" i="3"/>
  <c r="L153" i="3"/>
  <c r="AL153" i="3"/>
  <c r="AM153" i="3"/>
  <c r="AN153" i="3"/>
  <c r="G147" i="3"/>
  <c r="H147" i="3" s="1"/>
  <c r="J147" i="3"/>
  <c r="M147" i="3" s="1"/>
  <c r="K147" i="3"/>
  <c r="AK147" i="3"/>
  <c r="L147" i="3"/>
  <c r="AL147" i="3"/>
  <c r="AM147" i="3"/>
  <c r="AN147" i="3"/>
  <c r="J184" i="3"/>
  <c r="K184" i="3"/>
  <c r="AK184" i="3"/>
  <c r="L184" i="3"/>
  <c r="AL184" i="3"/>
  <c r="M184" i="3"/>
  <c r="AM184" i="3"/>
  <c r="G184" i="3"/>
  <c r="H184" i="3" s="1"/>
  <c r="AN184" i="3"/>
  <c r="J174" i="3"/>
  <c r="K174" i="3"/>
  <c r="AK174" i="3"/>
  <c r="L174" i="3"/>
  <c r="AL174" i="3"/>
  <c r="M174" i="3"/>
  <c r="AM174" i="3"/>
  <c r="G174" i="3"/>
  <c r="H174" i="3" s="1"/>
  <c r="AN174" i="3"/>
  <c r="G210" i="3"/>
  <c r="H210" i="3" s="1"/>
  <c r="J210" i="3"/>
  <c r="M210" i="3" s="1"/>
  <c r="K210" i="3"/>
  <c r="AK210" i="3"/>
  <c r="L210" i="3"/>
  <c r="AL210" i="3"/>
  <c r="AM210" i="3"/>
  <c r="AN210" i="3"/>
  <c r="E278" i="3"/>
  <c r="E284" i="3"/>
  <c r="E479" i="3"/>
  <c r="E480" i="3"/>
  <c r="C486" i="3"/>
  <c r="D486" i="3"/>
  <c r="C481" i="3"/>
  <c r="D481" i="3"/>
  <c r="AG281" i="3"/>
  <c r="AG282" i="3"/>
  <c r="M525" i="3"/>
  <c r="M570" i="3"/>
  <c r="J532" i="3"/>
  <c r="M532" i="3" s="1"/>
  <c r="L532" i="3"/>
  <c r="AK532" i="3"/>
  <c r="AL532" i="3"/>
  <c r="G532" i="3"/>
  <c r="H532" i="3"/>
  <c r="AM532" i="3"/>
  <c r="K532" i="3"/>
  <c r="AN532" i="3"/>
  <c r="M536" i="3"/>
  <c r="AI485" i="3"/>
  <c r="AI490" i="3"/>
  <c r="E484" i="3"/>
  <c r="U491" i="3"/>
  <c r="Z11" i="2" s="1"/>
  <c r="G492" i="4"/>
  <c r="H492" i="4" s="1"/>
  <c r="J492" i="4"/>
  <c r="M492" i="4" s="1"/>
  <c r="L492" i="4"/>
  <c r="K492" i="4"/>
  <c r="G163" i="3"/>
  <c r="H163" i="3"/>
  <c r="J163" i="3"/>
  <c r="K163" i="3"/>
  <c r="AK163" i="3"/>
  <c r="L163" i="3"/>
  <c r="AL163" i="3"/>
  <c r="M163" i="3"/>
  <c r="AM163" i="3"/>
  <c r="AN163" i="3"/>
  <c r="G141" i="3"/>
  <c r="H141" i="3" s="1"/>
  <c r="J141" i="3"/>
  <c r="K141" i="3"/>
  <c r="AK141" i="3"/>
  <c r="L141" i="3"/>
  <c r="AL141" i="3"/>
  <c r="M141" i="3"/>
  <c r="AM141" i="3"/>
  <c r="AN141" i="3"/>
  <c r="G212" i="3"/>
  <c r="H212" i="3"/>
  <c r="J212" i="3"/>
  <c r="K212" i="3"/>
  <c r="M212" i="3" s="1"/>
  <c r="AK212" i="3"/>
  <c r="L212" i="3"/>
  <c r="AL212" i="3"/>
  <c r="AM212" i="3"/>
  <c r="AN212" i="3"/>
  <c r="M200" i="3"/>
  <c r="J192" i="3"/>
  <c r="K192" i="3"/>
  <c r="M192" i="3" s="1"/>
  <c r="AK192" i="3"/>
  <c r="L192" i="3"/>
  <c r="AL192" i="3"/>
  <c r="AM192" i="3"/>
  <c r="G192" i="3"/>
  <c r="H192" i="3" s="1"/>
  <c r="AN192" i="3"/>
  <c r="M290" i="3"/>
  <c r="M306" i="3"/>
  <c r="M322" i="3"/>
  <c r="E285" i="3"/>
  <c r="F478" i="3"/>
  <c r="M411" i="3"/>
  <c r="M517" i="3"/>
  <c r="AI479" i="3"/>
  <c r="C483" i="3"/>
  <c r="D483" i="3"/>
  <c r="F483" i="3"/>
  <c r="E282" i="3"/>
  <c r="C12" i="2"/>
  <c r="E478" i="3"/>
  <c r="M55" i="4"/>
  <c r="E485" i="3"/>
  <c r="F484" i="3"/>
  <c r="J281" i="3" l="1"/>
  <c r="L281" i="3"/>
  <c r="G281" i="3"/>
  <c r="H281" i="3" s="1"/>
  <c r="AK281" i="3"/>
  <c r="AL281" i="3"/>
  <c r="K281" i="3"/>
  <c r="M281" i="3" s="1"/>
  <c r="AM281" i="3"/>
  <c r="AN281" i="3"/>
  <c r="J1" i="4"/>
  <c r="D1" i="4"/>
  <c r="K490" i="3"/>
  <c r="AL490" i="3"/>
  <c r="L490" i="3"/>
  <c r="AM490" i="3"/>
  <c r="AN490" i="3"/>
  <c r="G490" i="3"/>
  <c r="H490" i="3" s="1"/>
  <c r="J490" i="3"/>
  <c r="M490" i="3" s="1"/>
  <c r="AK490" i="3"/>
  <c r="F8" i="5"/>
  <c r="G8" i="5"/>
  <c r="H9" i="2"/>
  <c r="BB9" i="2"/>
  <c r="BD9" i="2"/>
  <c r="BC9" i="2"/>
  <c r="BE9" i="2"/>
  <c r="G9" i="2"/>
  <c r="AL284" i="3"/>
  <c r="G284" i="3"/>
  <c r="AM284" i="3"/>
  <c r="L284" i="3"/>
  <c r="AN284" i="3"/>
  <c r="H284" i="3"/>
  <c r="J284" i="3"/>
  <c r="M284" i="3" s="1"/>
  <c r="AK284" i="3"/>
  <c r="K284" i="3"/>
  <c r="J477" i="3"/>
  <c r="M477" i="3" s="1"/>
  <c r="AK477" i="3"/>
  <c r="K477" i="3"/>
  <c r="AL477" i="3"/>
  <c r="L477" i="3"/>
  <c r="AM477" i="3"/>
  <c r="AN477" i="3"/>
  <c r="G477" i="3"/>
  <c r="H477" i="3" s="1"/>
  <c r="F5" i="5"/>
  <c r="I5" i="5" s="1"/>
  <c r="G5" i="5"/>
  <c r="BD6" i="2"/>
  <c r="H6" i="2"/>
  <c r="BB6" i="2"/>
  <c r="G6" i="2"/>
  <c r="BC6" i="2"/>
  <c r="BE6" i="2"/>
  <c r="L479" i="3"/>
  <c r="AM479" i="3"/>
  <c r="AN479" i="3"/>
  <c r="G479" i="3"/>
  <c r="H479" i="3"/>
  <c r="J479" i="3"/>
  <c r="M479" i="3" s="1"/>
  <c r="AK479" i="3"/>
  <c r="K479" i="3"/>
  <c r="AL479" i="3"/>
  <c r="F3" i="5"/>
  <c r="G3" i="5"/>
  <c r="BE4" i="2"/>
  <c r="H4" i="2"/>
  <c r="BC4" i="2"/>
  <c r="BB4" i="2"/>
  <c r="G4" i="2"/>
  <c r="BD4" i="2"/>
  <c r="G483" i="3"/>
  <c r="H483" i="3" s="1"/>
  <c r="J483" i="3"/>
  <c r="AK483" i="3"/>
  <c r="K483" i="3"/>
  <c r="AL483" i="3"/>
  <c r="L483" i="3"/>
  <c r="M483" i="3" s="1"/>
  <c r="AM483" i="3"/>
  <c r="AN483" i="3"/>
  <c r="K282" i="3"/>
  <c r="M282" i="3" s="1"/>
  <c r="AK282" i="3"/>
  <c r="AN282" i="3"/>
  <c r="G282" i="3"/>
  <c r="H282" i="3" s="1"/>
  <c r="J282" i="3"/>
  <c r="L282" i="3"/>
  <c r="AL282" i="3"/>
  <c r="AM282" i="3"/>
  <c r="AN484" i="3"/>
  <c r="G484" i="3"/>
  <c r="H484" i="3" s="1"/>
  <c r="J484" i="3"/>
  <c r="AK484" i="3"/>
  <c r="K484" i="3"/>
  <c r="M484" i="3" s="1"/>
  <c r="AL484" i="3"/>
  <c r="L484" i="3"/>
  <c r="AM484" i="3"/>
  <c r="G279" i="3"/>
  <c r="AM279" i="3"/>
  <c r="J279" i="3"/>
  <c r="K279" i="3"/>
  <c r="L279" i="3"/>
  <c r="AK279" i="3"/>
  <c r="H279" i="3"/>
  <c r="AL279" i="3"/>
  <c r="AN279" i="3"/>
  <c r="Z14" i="2"/>
  <c r="K1" i="4"/>
  <c r="E1" i="4"/>
  <c r="X11" i="2"/>
  <c r="AI491" i="3"/>
  <c r="L283" i="3"/>
  <c r="AK283" i="3"/>
  <c r="AL283" i="3"/>
  <c r="AN283" i="3"/>
  <c r="G283" i="3"/>
  <c r="H283" i="3"/>
  <c r="J283" i="3"/>
  <c r="M283" i="3" s="1"/>
  <c r="AM283" i="3"/>
  <c r="K283" i="3"/>
  <c r="E50" i="5"/>
  <c r="E62" i="5" s="1"/>
  <c r="D62" i="7"/>
  <c r="H480" i="3"/>
  <c r="J480" i="3"/>
  <c r="AK480" i="3"/>
  <c r="K480" i="3"/>
  <c r="M480" i="3" s="1"/>
  <c r="AL480" i="3"/>
  <c r="L480" i="3"/>
  <c r="AM480" i="3"/>
  <c r="AN480" i="3"/>
  <c r="G480" i="3"/>
  <c r="N7" i="2"/>
  <c r="E287" i="3"/>
  <c r="Q12" i="2"/>
  <c r="Y12" i="2"/>
  <c r="AG12" i="2"/>
  <c r="AO12" i="2"/>
  <c r="AW12" i="2"/>
  <c r="M12" i="2"/>
  <c r="U12" i="2"/>
  <c r="AC12" i="2"/>
  <c r="AK12" i="2"/>
  <c r="AS12" i="2"/>
  <c r="AA12" i="2"/>
  <c r="AM12" i="2"/>
  <c r="S12" i="2"/>
  <c r="AE12" i="2"/>
  <c r="AQ12" i="2"/>
  <c r="K12" i="2"/>
  <c r="W12" i="2"/>
  <c r="AI12" i="2"/>
  <c r="O12" i="2"/>
  <c r="AU12" i="2"/>
  <c r="AK277" i="3"/>
  <c r="AL277" i="3"/>
  <c r="G277" i="3"/>
  <c r="AM277" i="3"/>
  <c r="H277" i="3"/>
  <c r="AN277" i="3"/>
  <c r="J277" i="3"/>
  <c r="K277" i="3"/>
  <c r="L277" i="3"/>
  <c r="AL278" i="3"/>
  <c r="G278" i="3"/>
  <c r="H278" i="3"/>
  <c r="AN278" i="3"/>
  <c r="J278" i="3"/>
  <c r="K278" i="3"/>
  <c r="L278" i="3"/>
  <c r="AM278" i="3"/>
  <c r="M278" i="3"/>
  <c r="AK278" i="3"/>
  <c r="M6" i="3"/>
  <c r="H488" i="3"/>
  <c r="J488" i="3"/>
  <c r="AK488" i="3"/>
  <c r="K488" i="3"/>
  <c r="AL488" i="3"/>
  <c r="L488" i="3"/>
  <c r="AM488" i="3"/>
  <c r="M488" i="3"/>
  <c r="AN488" i="3"/>
  <c r="G488" i="3"/>
  <c r="L487" i="3"/>
  <c r="AM487" i="3"/>
  <c r="M487" i="3"/>
  <c r="AN487" i="3"/>
  <c r="G487" i="3"/>
  <c r="H487" i="3" s="1"/>
  <c r="J487" i="3"/>
  <c r="AK487" i="3"/>
  <c r="K487" i="3"/>
  <c r="AL487" i="3"/>
  <c r="AK285" i="3"/>
  <c r="G285" i="3"/>
  <c r="H285" i="3" s="1"/>
  <c r="AM285" i="3"/>
  <c r="AN285" i="3"/>
  <c r="J285" i="3"/>
  <c r="K285" i="3"/>
  <c r="AL285" i="3"/>
  <c r="L285" i="3"/>
  <c r="H3" i="2"/>
  <c r="F9" i="5"/>
  <c r="I9" i="5" s="1"/>
  <c r="G9" i="5"/>
  <c r="BE10" i="2"/>
  <c r="BD10" i="2"/>
  <c r="BB10" i="2"/>
  <c r="G10" i="2"/>
  <c r="BC10" i="2"/>
  <c r="H10" i="2"/>
  <c r="L7" i="2"/>
  <c r="C287" i="3"/>
  <c r="D287" i="3"/>
  <c r="R7" i="2"/>
  <c r="AG287" i="3"/>
  <c r="F4" i="5"/>
  <c r="G4" i="5"/>
  <c r="BC5" i="2"/>
  <c r="H5" i="2"/>
  <c r="BE5" i="2"/>
  <c r="BB5" i="2"/>
  <c r="BD5" i="2"/>
  <c r="G5" i="2"/>
  <c r="F1" i="4"/>
  <c r="L1" i="4"/>
  <c r="G489" i="3"/>
  <c r="H489" i="3" s="1"/>
  <c r="J489" i="3"/>
  <c r="AK489" i="3"/>
  <c r="K489" i="3"/>
  <c r="AL489" i="3"/>
  <c r="L489" i="3"/>
  <c r="M489" i="3" s="1"/>
  <c r="AM489" i="3"/>
  <c r="AN489" i="3"/>
  <c r="F7" i="5"/>
  <c r="G7" i="5"/>
  <c r="BB8" i="2"/>
  <c r="H8" i="2"/>
  <c r="BC8" i="2"/>
  <c r="BE8" i="2"/>
  <c r="BD8" i="2"/>
  <c r="G8" i="2"/>
  <c r="G478" i="3"/>
  <c r="H478" i="3"/>
  <c r="J478" i="3"/>
  <c r="AK478" i="3"/>
  <c r="K478" i="3"/>
  <c r="M478" i="3" s="1"/>
  <c r="AL478" i="3"/>
  <c r="L478" i="3"/>
  <c r="AM478" i="3"/>
  <c r="AN478" i="3"/>
  <c r="AN280" i="3"/>
  <c r="K280" i="3"/>
  <c r="M280" i="3" s="1"/>
  <c r="L280" i="3"/>
  <c r="AK280" i="3"/>
  <c r="G280" i="3"/>
  <c r="H280" i="3" s="1"/>
  <c r="AL280" i="3"/>
  <c r="J280" i="3"/>
  <c r="AM280" i="3"/>
  <c r="C62" i="7"/>
  <c r="E48" i="5"/>
  <c r="E60" i="5" s="1"/>
  <c r="G481" i="3"/>
  <c r="H481" i="3" s="1"/>
  <c r="J481" i="3"/>
  <c r="AK481" i="3"/>
  <c r="K481" i="3"/>
  <c r="AL481" i="3"/>
  <c r="L481" i="3"/>
  <c r="M481" i="3" s="1"/>
  <c r="AM481" i="3"/>
  <c r="AN481" i="3"/>
  <c r="G486" i="3"/>
  <c r="H486" i="3"/>
  <c r="J486" i="3"/>
  <c r="AK486" i="3"/>
  <c r="K486" i="3"/>
  <c r="M486" i="3" s="1"/>
  <c r="AL486" i="3"/>
  <c r="L486" i="3"/>
  <c r="AM486" i="3"/>
  <c r="AN486" i="3"/>
  <c r="AL286" i="3"/>
  <c r="H286" i="3"/>
  <c r="J286" i="3"/>
  <c r="G286" i="3"/>
  <c r="K286" i="3"/>
  <c r="AK286" i="3"/>
  <c r="L286" i="3"/>
  <c r="AM286" i="3"/>
  <c r="AN286" i="3"/>
  <c r="K482" i="3"/>
  <c r="AL482" i="3"/>
  <c r="L482" i="3"/>
  <c r="AM482" i="3"/>
  <c r="AN482" i="3"/>
  <c r="G482" i="3"/>
  <c r="H482" i="3"/>
  <c r="J482" i="3"/>
  <c r="M482" i="3" s="1"/>
  <c r="AK482" i="3"/>
  <c r="J485" i="3"/>
  <c r="AK485" i="3"/>
  <c r="K485" i="3"/>
  <c r="AL485" i="3"/>
  <c r="L485" i="3"/>
  <c r="AM485" i="3"/>
  <c r="M485" i="3"/>
  <c r="AN485" i="3"/>
  <c r="G485" i="3"/>
  <c r="H485" i="3" s="1"/>
  <c r="N11" i="2"/>
  <c r="E491" i="3"/>
  <c r="B62" i="7"/>
  <c r="E49" i="5"/>
  <c r="E61" i="5" s="1"/>
  <c r="P11" i="2"/>
  <c r="F491" i="3"/>
  <c r="L11" i="2"/>
  <c r="C491" i="3"/>
  <c r="D491" i="3"/>
  <c r="F12" i="5"/>
  <c r="G12" i="5"/>
  <c r="BB13" i="2"/>
  <c r="G13" i="2"/>
  <c r="BD13" i="2"/>
  <c r="BE13" i="2"/>
  <c r="BC13" i="2"/>
  <c r="H13" i="2"/>
  <c r="F2" i="5"/>
  <c r="I2" i="5" s="1"/>
  <c r="G2" i="5"/>
  <c r="BB3" i="2"/>
  <c r="BE3" i="2"/>
  <c r="BC3" i="2"/>
  <c r="G3" i="2"/>
  <c r="BD3" i="2"/>
  <c r="M286" i="3" l="1"/>
  <c r="I4" i="5"/>
  <c r="B9" i="5"/>
  <c r="C9" i="5"/>
  <c r="A9" i="5"/>
  <c r="D9" i="5"/>
  <c r="I3" i="5"/>
  <c r="B5" i="5"/>
  <c r="C5" i="5"/>
  <c r="A5" i="5"/>
  <c r="D5" i="5"/>
  <c r="B4" i="5"/>
  <c r="C4" i="5"/>
  <c r="A4" i="5"/>
  <c r="D4" i="5"/>
  <c r="M285" i="3"/>
  <c r="M277" i="3"/>
  <c r="X14" i="2"/>
  <c r="G491" i="3"/>
  <c r="H491" i="3"/>
  <c r="J491" i="3"/>
  <c r="AK491" i="3"/>
  <c r="K491" i="3"/>
  <c r="G60" i="7" s="1"/>
  <c r="AL491" i="3"/>
  <c r="L491" i="3"/>
  <c r="K45" i="7" s="1"/>
  <c r="AM491" i="3"/>
  <c r="AN491" i="3"/>
  <c r="AA44" i="7" s="1"/>
  <c r="C11" i="2"/>
  <c r="B2" i="5"/>
  <c r="C2" i="5"/>
  <c r="A2" i="5"/>
  <c r="D2" i="5"/>
  <c r="B12" i="5"/>
  <c r="C12" i="5"/>
  <c r="A12" i="5"/>
  <c r="D12" i="5"/>
  <c r="K43" i="7"/>
  <c r="R14" i="2"/>
  <c r="BC12" i="2"/>
  <c r="BD12" i="2"/>
  <c r="G11" i="5"/>
  <c r="F11" i="5"/>
  <c r="H12" i="2"/>
  <c r="G12" i="2"/>
  <c r="BB12" i="2"/>
  <c r="BE12" i="2"/>
  <c r="C44" i="7"/>
  <c r="B3" i="5"/>
  <c r="C3" i="5"/>
  <c r="D3" i="5"/>
  <c r="A3" i="5"/>
  <c r="P14" i="2"/>
  <c r="C57" i="7"/>
  <c r="I7" i="5"/>
  <c r="O43" i="7"/>
  <c r="S46" i="7"/>
  <c r="B7" i="5"/>
  <c r="C7" i="5"/>
  <c r="A7" i="5"/>
  <c r="D7" i="5"/>
  <c r="G287" i="3"/>
  <c r="H287" i="3" s="1"/>
  <c r="AM287" i="3"/>
  <c r="W43" i="7" s="1"/>
  <c r="K287" i="3"/>
  <c r="AK287" i="3"/>
  <c r="O46" i="7" s="1"/>
  <c r="AL287" i="3"/>
  <c r="S43" i="7" s="1"/>
  <c r="AN287" i="3"/>
  <c r="AA47" i="7" s="1"/>
  <c r="J287" i="3"/>
  <c r="L287" i="3"/>
  <c r="G44" i="7"/>
  <c r="O44" i="7"/>
  <c r="I8" i="5"/>
  <c r="C54" i="7"/>
  <c r="J11" i="2"/>
  <c r="C7" i="2"/>
  <c r="L14" i="2"/>
  <c r="M279" i="3"/>
  <c r="B8" i="5"/>
  <c r="C8" i="5"/>
  <c r="A8" i="5"/>
  <c r="D8" i="5"/>
  <c r="W44" i="7"/>
  <c r="I12" i="5"/>
  <c r="J7" i="2"/>
  <c r="N14" i="2"/>
  <c r="S47" i="7"/>
  <c r="Q43" i="7" l="1"/>
  <c r="R43" i="7"/>
  <c r="V43" i="7"/>
  <c r="U43" i="7"/>
  <c r="Z44" i="7"/>
  <c r="Y44" i="7"/>
  <c r="Y47" i="7"/>
  <c r="Z47" i="7"/>
  <c r="I45" i="7"/>
  <c r="J45" i="7"/>
  <c r="E44" i="7"/>
  <c r="F44" i="7"/>
  <c r="C14" i="2"/>
  <c r="E13" i="6"/>
  <c r="M43" i="7"/>
  <c r="N43" i="7"/>
  <c r="C53" i="7"/>
  <c r="AA46" i="7"/>
  <c r="M491" i="3"/>
  <c r="W46" i="7"/>
  <c r="B44" i="7"/>
  <c r="A44" i="7"/>
  <c r="C52" i="7"/>
  <c r="G57" i="7"/>
  <c r="AA45" i="7"/>
  <c r="S45" i="7"/>
  <c r="AA43" i="7"/>
  <c r="U44" i="7"/>
  <c r="V44" i="7"/>
  <c r="A57" i="7"/>
  <c r="B57" i="7"/>
  <c r="K47" i="7"/>
  <c r="W47" i="7"/>
  <c r="G51" i="7"/>
  <c r="C50" i="7"/>
  <c r="Q47" i="7"/>
  <c r="R47" i="7"/>
  <c r="M44" i="7"/>
  <c r="N44" i="7"/>
  <c r="S13" i="6"/>
  <c r="C47" i="7"/>
  <c r="K11" i="2"/>
  <c r="S11" i="2"/>
  <c r="AA11" i="2"/>
  <c r="AI11" i="2"/>
  <c r="AQ11" i="2"/>
  <c r="O11" i="2"/>
  <c r="W11" i="2"/>
  <c r="AE11" i="2"/>
  <c r="AM11" i="2"/>
  <c r="AU11" i="2"/>
  <c r="Y11" i="2"/>
  <c r="AO11" i="2"/>
  <c r="AC11" i="2"/>
  <c r="M11" i="2"/>
  <c r="AG11" i="2"/>
  <c r="Q11" i="2"/>
  <c r="AS11" i="2"/>
  <c r="AK11" i="2"/>
  <c r="U11" i="2"/>
  <c r="AW11" i="2"/>
  <c r="K46" i="7"/>
  <c r="S44" i="7"/>
  <c r="B11" i="5"/>
  <c r="C11" i="5"/>
  <c r="D11" i="5"/>
  <c r="A11" i="5"/>
  <c r="E60" i="7"/>
  <c r="F60" i="7"/>
  <c r="G45" i="7"/>
  <c r="G52" i="7"/>
  <c r="A54" i="7"/>
  <c r="B54" i="7"/>
  <c r="C45" i="7"/>
  <c r="C60" i="7"/>
  <c r="C43" i="7"/>
  <c r="C51" i="7"/>
  <c r="M46" i="7"/>
  <c r="N46" i="7"/>
  <c r="W45" i="7"/>
  <c r="O47" i="7"/>
  <c r="Q46" i="7"/>
  <c r="R46" i="7"/>
  <c r="I43" i="7"/>
  <c r="J43" i="7"/>
  <c r="G53" i="7"/>
  <c r="J14" i="2"/>
  <c r="L13" i="6"/>
  <c r="G47" i="7"/>
  <c r="G46" i="7"/>
  <c r="G43" i="7"/>
  <c r="M7" i="2"/>
  <c r="U7" i="2"/>
  <c r="AC7" i="2"/>
  <c r="AK7" i="2"/>
  <c r="AS7" i="2"/>
  <c r="O7" i="2"/>
  <c r="W7" i="2"/>
  <c r="AE7" i="2"/>
  <c r="AM7" i="2"/>
  <c r="AU7" i="2"/>
  <c r="Q7" i="2"/>
  <c r="Y7" i="2"/>
  <c r="AG7" i="2"/>
  <c r="AO7" i="2"/>
  <c r="AW7" i="2"/>
  <c r="K7" i="2"/>
  <c r="S7" i="2"/>
  <c r="AA7" i="2"/>
  <c r="AI7" i="2"/>
  <c r="AQ7" i="2"/>
  <c r="G54" i="7"/>
  <c r="M287" i="3"/>
  <c r="K44" i="7"/>
  <c r="G50" i="7"/>
  <c r="C46" i="7"/>
  <c r="I11" i="5"/>
  <c r="O45" i="7"/>
  <c r="E47" i="7" l="1"/>
  <c r="F47" i="7"/>
  <c r="A50" i="7"/>
  <c r="B50" i="7"/>
  <c r="A46" i="7"/>
  <c r="B46" i="7"/>
  <c r="S38" i="7"/>
  <c r="Q38" i="7" s="1"/>
  <c r="S37" i="7"/>
  <c r="Q37" i="7" s="1"/>
  <c r="S33" i="7"/>
  <c r="Q33" i="7" s="1"/>
  <c r="S40" i="7"/>
  <c r="Q40" i="7" s="1"/>
  <c r="S36" i="7"/>
  <c r="Q36" i="7" s="1"/>
  <c r="S31" i="7"/>
  <c r="Q31" i="7" s="1"/>
  <c r="S32" i="7"/>
  <c r="Q32" i="7" s="1"/>
  <c r="S29" i="7"/>
  <c r="Q29" i="7" s="1"/>
  <c r="S30" i="7"/>
  <c r="Q30" i="7" s="1"/>
  <c r="S39" i="7"/>
  <c r="Q39" i="7" s="1"/>
  <c r="E50" i="7"/>
  <c r="F50" i="7"/>
  <c r="O33" i="7"/>
  <c r="M33" i="7" s="1"/>
  <c r="O38" i="7"/>
  <c r="M38" i="7" s="1"/>
  <c r="O37" i="7"/>
  <c r="M37" i="7" s="1"/>
  <c r="O39" i="7"/>
  <c r="M39" i="7" s="1"/>
  <c r="O31" i="7"/>
  <c r="M31" i="7" s="1"/>
  <c r="O30" i="7"/>
  <c r="M30" i="7" s="1"/>
  <c r="O36" i="7"/>
  <c r="M36" i="7" s="1"/>
  <c r="O29" i="7"/>
  <c r="M29" i="7" s="1"/>
  <c r="O40" i="7"/>
  <c r="M40" i="7" s="1"/>
  <c r="O32" i="7"/>
  <c r="M32" i="7" s="1"/>
  <c r="F8" i="6"/>
  <c r="B8" i="6" s="1"/>
  <c r="F4" i="6"/>
  <c r="B4" i="6" s="1"/>
  <c r="C36" i="7"/>
  <c r="A36" i="7" s="1"/>
  <c r="F3" i="6"/>
  <c r="B3" i="6" s="1"/>
  <c r="F6" i="6"/>
  <c r="B6" i="6" s="1"/>
  <c r="C39" i="7"/>
  <c r="A39" i="7" s="1"/>
  <c r="C37" i="7"/>
  <c r="A37" i="7" s="1"/>
  <c r="F11" i="6"/>
  <c r="B11" i="6" s="1"/>
  <c r="C38" i="7"/>
  <c r="A38" i="7" s="1"/>
  <c r="C40" i="7"/>
  <c r="A40" i="7" s="1"/>
  <c r="F7" i="6"/>
  <c r="B7" i="6" s="1"/>
  <c r="C32" i="7"/>
  <c r="A32" i="7" s="1"/>
  <c r="F5" i="6"/>
  <c r="B5" i="6" s="1"/>
  <c r="C30" i="7"/>
  <c r="A30" i="7" s="1"/>
  <c r="C31" i="7"/>
  <c r="A31" i="7" s="1"/>
  <c r="F2" i="6"/>
  <c r="B2" i="6" s="1"/>
  <c r="C29" i="7"/>
  <c r="A29" i="7" s="1"/>
  <c r="C33" i="7"/>
  <c r="A33" i="7" s="1"/>
  <c r="F10" i="6"/>
  <c r="B10" i="6" s="1"/>
  <c r="B74" i="7"/>
  <c r="F12" i="6"/>
  <c r="B12" i="6" s="1"/>
  <c r="F9" i="6"/>
  <c r="B9" i="6" s="1"/>
  <c r="BB7" i="2"/>
  <c r="F6" i="5"/>
  <c r="I6" i="5" s="1"/>
  <c r="G7" i="2"/>
  <c r="H7" i="2"/>
  <c r="G6" i="5"/>
  <c r="BD7" i="2"/>
  <c r="BE7" i="2"/>
  <c r="BC7" i="2"/>
  <c r="U45" i="7"/>
  <c r="V45" i="7"/>
  <c r="F43" i="7"/>
  <c r="E43" i="7"/>
  <c r="AA30" i="7"/>
  <c r="Y30" i="7" s="1"/>
  <c r="AA33" i="7"/>
  <c r="Y33" i="7" s="1"/>
  <c r="AA31" i="7"/>
  <c r="Y31" i="7" s="1"/>
  <c r="AA32" i="7"/>
  <c r="Y32" i="7" s="1"/>
  <c r="AA29" i="7"/>
  <c r="Y29" i="7" s="1"/>
  <c r="F46" i="7"/>
  <c r="E46" i="7"/>
  <c r="A51" i="7"/>
  <c r="B51" i="7"/>
  <c r="Y45" i="7"/>
  <c r="Z45" i="7"/>
  <c r="F57" i="7"/>
  <c r="E57" i="7"/>
  <c r="M45" i="7"/>
  <c r="N45" i="7"/>
  <c r="E45" i="7"/>
  <c r="F45" i="7"/>
  <c r="Q44" i="7"/>
  <c r="R44" i="7"/>
  <c r="A47" i="7"/>
  <c r="B47" i="7"/>
  <c r="A52" i="7"/>
  <c r="B52" i="7"/>
  <c r="W31" i="7"/>
  <c r="U31" i="7" s="1"/>
  <c r="W29" i="7"/>
  <c r="U29" i="7" s="1"/>
  <c r="W32" i="7"/>
  <c r="U32" i="7" s="1"/>
  <c r="W33" i="7"/>
  <c r="U33" i="7" s="1"/>
  <c r="W30" i="7"/>
  <c r="U30" i="7" s="1"/>
  <c r="M47" i="7"/>
  <c r="N47" i="7"/>
  <c r="I46" i="7"/>
  <c r="J46" i="7"/>
  <c r="F51" i="7"/>
  <c r="E51" i="7"/>
  <c r="Y43" i="7"/>
  <c r="Z43" i="7"/>
  <c r="Y46" i="7"/>
  <c r="Z46" i="7"/>
  <c r="A43" i="7"/>
  <c r="B43" i="7"/>
  <c r="T2" i="6"/>
  <c r="P2" i="6" s="1"/>
  <c r="D74" i="7"/>
  <c r="T10" i="6"/>
  <c r="P10" i="6" s="1"/>
  <c r="K30" i="7"/>
  <c r="I30" i="7" s="1"/>
  <c r="T8" i="6"/>
  <c r="P8" i="6" s="1"/>
  <c r="T6" i="6"/>
  <c r="P6" i="6" s="1"/>
  <c r="K33" i="7"/>
  <c r="I33" i="7" s="1"/>
  <c r="T5" i="6"/>
  <c r="P5" i="6" s="1"/>
  <c r="T7" i="6"/>
  <c r="P7" i="6" s="1"/>
  <c r="K29" i="7"/>
  <c r="I29" i="7" s="1"/>
  <c r="K38" i="7"/>
  <c r="T4" i="6"/>
  <c r="P4" i="6" s="1"/>
  <c r="K31" i="7"/>
  <c r="I31" i="7" s="1"/>
  <c r="T9" i="6"/>
  <c r="P9" i="6" s="1"/>
  <c r="T12" i="6"/>
  <c r="P12" i="6" s="1"/>
  <c r="K39" i="7"/>
  <c r="I39" i="7" s="1"/>
  <c r="K37" i="7"/>
  <c r="T3" i="6"/>
  <c r="P3" i="6" s="1"/>
  <c r="K40" i="7"/>
  <c r="I40" i="7" s="1"/>
  <c r="T11" i="6"/>
  <c r="P11" i="6" s="1"/>
  <c r="K32" i="7"/>
  <c r="I32" i="7" s="1"/>
  <c r="K36" i="7"/>
  <c r="I36" i="7" s="1"/>
  <c r="BB11" i="2"/>
  <c r="BD11" i="2"/>
  <c r="BE11" i="2"/>
  <c r="I11" i="2"/>
  <c r="G11" i="2"/>
  <c r="H11" i="2"/>
  <c r="BC11" i="2"/>
  <c r="G10" i="5"/>
  <c r="F10" i="5"/>
  <c r="A53" i="7"/>
  <c r="B53" i="7"/>
  <c r="E54" i="7"/>
  <c r="F54" i="7"/>
  <c r="M6" i="6"/>
  <c r="I6" i="6" s="1"/>
  <c r="G29" i="7"/>
  <c r="E29" i="7" s="1"/>
  <c r="G39" i="7"/>
  <c r="E39" i="7" s="1"/>
  <c r="G31" i="7"/>
  <c r="E31" i="7" s="1"/>
  <c r="M5" i="6"/>
  <c r="I5" i="6" s="1"/>
  <c r="G32" i="7"/>
  <c r="E32" i="7" s="1"/>
  <c r="G36" i="7"/>
  <c r="E36" i="7" s="1"/>
  <c r="M3" i="6"/>
  <c r="I3" i="6" s="1"/>
  <c r="C74" i="7"/>
  <c r="G30" i="7"/>
  <c r="E30" i="7" s="1"/>
  <c r="M11" i="6"/>
  <c r="I11" i="6" s="1"/>
  <c r="G38" i="7"/>
  <c r="E38" i="7" s="1"/>
  <c r="M2" i="6"/>
  <c r="I2" i="6" s="1"/>
  <c r="M4" i="6"/>
  <c r="I4" i="6" s="1"/>
  <c r="G33" i="7"/>
  <c r="E33" i="7" s="1"/>
  <c r="M10" i="6"/>
  <c r="I10" i="6" s="1"/>
  <c r="G40" i="7"/>
  <c r="E40" i="7" s="1"/>
  <c r="G37" i="7"/>
  <c r="E37" i="7" s="1"/>
  <c r="M8" i="6"/>
  <c r="I8" i="6" s="1"/>
  <c r="M12" i="6"/>
  <c r="I12" i="6" s="1"/>
  <c r="M9" i="6"/>
  <c r="I9" i="6" s="1"/>
  <c r="M7" i="6"/>
  <c r="I7" i="6" s="1"/>
  <c r="A60" i="7"/>
  <c r="B60" i="7"/>
  <c r="B45" i="7"/>
  <c r="A45" i="7"/>
  <c r="U47" i="7"/>
  <c r="V47" i="7"/>
  <c r="E52" i="7"/>
  <c r="F52" i="7"/>
  <c r="E53" i="7"/>
  <c r="F53" i="7"/>
  <c r="J44" i="7"/>
  <c r="I44" i="7"/>
  <c r="D11" i="7"/>
  <c r="A11" i="7" s="1"/>
  <c r="D5" i="7"/>
  <c r="A5" i="7" s="1"/>
  <c r="D18" i="7"/>
  <c r="A18" i="7" s="1"/>
  <c r="D3" i="7"/>
  <c r="A3" i="7" s="1"/>
  <c r="D19" i="7"/>
  <c r="A19" i="7" s="1"/>
  <c r="D8" i="7"/>
  <c r="A8" i="7" s="1"/>
  <c r="D24" i="7"/>
  <c r="A24" i="7" s="1"/>
  <c r="D23" i="7"/>
  <c r="A23" i="7" s="1"/>
  <c r="D9" i="7"/>
  <c r="A9" i="7" s="1"/>
  <c r="D22" i="7"/>
  <c r="A22" i="7" s="1"/>
  <c r="D17" i="7"/>
  <c r="A17" i="7" s="1"/>
  <c r="D16" i="7"/>
  <c r="A16" i="7" s="1"/>
  <c r="D12" i="7"/>
  <c r="A12" i="7" s="1"/>
  <c r="D21" i="7"/>
  <c r="A21" i="7" s="1"/>
  <c r="D6" i="7"/>
  <c r="A6" i="7" s="1"/>
  <c r="D20" i="7"/>
  <c r="A20" i="7" s="1"/>
  <c r="D25" i="7"/>
  <c r="A25" i="7" s="1"/>
  <c r="D7" i="7"/>
  <c r="A7" i="7" s="1"/>
  <c r="D10" i="7"/>
  <c r="A10" i="7" s="1"/>
  <c r="D4" i="7"/>
  <c r="A4" i="7" s="1"/>
  <c r="J47" i="7"/>
  <c r="I47" i="7"/>
  <c r="Q45" i="7"/>
  <c r="R45" i="7"/>
  <c r="U46" i="7"/>
  <c r="V46" i="7"/>
  <c r="K14" i="2"/>
  <c r="S14" i="2"/>
  <c r="AA14" i="2"/>
  <c r="AI14" i="2"/>
  <c r="AQ14" i="2"/>
  <c r="O14" i="2"/>
  <c r="M13" i="6" s="1"/>
  <c r="W14" i="2"/>
  <c r="AE14" i="2"/>
  <c r="AM14" i="2"/>
  <c r="AU14" i="2"/>
  <c r="Q14" i="2"/>
  <c r="T13" i="6" s="1"/>
  <c r="AG14" i="2"/>
  <c r="AW14" i="2"/>
  <c r="U14" i="2"/>
  <c r="AK14" i="2"/>
  <c r="Y14" i="2"/>
  <c r="AO14" i="2"/>
  <c r="M14" i="2"/>
  <c r="AC14" i="2"/>
  <c r="AS14" i="2"/>
  <c r="C13" i="6"/>
  <c r="J13" i="6"/>
  <c r="Q13" i="6"/>
  <c r="H23" i="7" l="1"/>
  <c r="G23" i="7"/>
  <c r="I23" i="7"/>
  <c r="B23" i="7"/>
  <c r="E23" i="7"/>
  <c r="F23" i="7"/>
  <c r="H21" i="7"/>
  <c r="F21" i="7"/>
  <c r="G21" i="7"/>
  <c r="I21" i="7"/>
  <c r="B21" i="7"/>
  <c r="E21" i="7"/>
  <c r="G12" i="7"/>
  <c r="E12" i="7"/>
  <c r="F12" i="7"/>
  <c r="H12" i="7"/>
  <c r="I12" i="7"/>
  <c r="B12" i="7"/>
  <c r="H19" i="7"/>
  <c r="E19" i="7"/>
  <c r="F19" i="7"/>
  <c r="G19" i="7"/>
  <c r="I19" i="7"/>
  <c r="B19" i="7"/>
  <c r="D64" i="7"/>
  <c r="D69" i="7" s="1"/>
  <c r="D63" i="7"/>
  <c r="D65" i="7"/>
  <c r="D70" i="7" s="1"/>
  <c r="D71" i="7"/>
  <c r="Q9" i="6"/>
  <c r="R9" i="6"/>
  <c r="S9" i="6"/>
  <c r="D86" i="7"/>
  <c r="D87" i="7" s="1"/>
  <c r="D75" i="7"/>
  <c r="G71" i="7"/>
  <c r="G65" i="7"/>
  <c r="G70" i="7" s="1"/>
  <c r="G64" i="7"/>
  <c r="G69" i="7" s="1"/>
  <c r="G63" i="7"/>
  <c r="G68" i="7" s="1"/>
  <c r="B20" i="7"/>
  <c r="F20" i="7"/>
  <c r="E20" i="7"/>
  <c r="G20" i="7"/>
  <c r="H20" i="7"/>
  <c r="I20" i="7"/>
  <c r="F13" i="6"/>
  <c r="F13" i="5"/>
  <c r="I13" i="5" s="1"/>
  <c r="G13" i="5"/>
  <c r="I14" i="2"/>
  <c r="R13" i="6" s="1"/>
  <c r="BD14" i="2"/>
  <c r="BC14" i="2"/>
  <c r="BE14" i="2"/>
  <c r="G14" i="2"/>
  <c r="BB14" i="2"/>
  <c r="H14" i="2"/>
  <c r="K13" i="6" s="1"/>
  <c r="G4" i="7"/>
  <c r="B4" i="7"/>
  <c r="E4" i="7"/>
  <c r="F4" i="7"/>
  <c r="H4" i="7"/>
  <c r="I4" i="7"/>
  <c r="B16" i="7"/>
  <c r="F16" i="7"/>
  <c r="E16" i="7"/>
  <c r="G16" i="7"/>
  <c r="H16" i="7"/>
  <c r="I16" i="7"/>
  <c r="I3" i="7"/>
  <c r="E3" i="7"/>
  <c r="B3" i="7"/>
  <c r="F3" i="7"/>
  <c r="G3" i="7"/>
  <c r="H3" i="7"/>
  <c r="R6" i="6"/>
  <c r="S6" i="6"/>
  <c r="Q6" i="6"/>
  <c r="Q2" i="6"/>
  <c r="R2" i="6"/>
  <c r="S2" i="6"/>
  <c r="E2" i="6"/>
  <c r="C2" i="6"/>
  <c r="D2" i="6"/>
  <c r="G10" i="7"/>
  <c r="E10" i="7"/>
  <c r="F10" i="7"/>
  <c r="H10" i="7"/>
  <c r="I10" i="7"/>
  <c r="B10" i="7"/>
  <c r="H17" i="7"/>
  <c r="E17" i="7"/>
  <c r="F17" i="7"/>
  <c r="G17" i="7"/>
  <c r="I17" i="7"/>
  <c r="B17" i="7"/>
  <c r="F18" i="7"/>
  <c r="B18" i="7"/>
  <c r="E18" i="7"/>
  <c r="G18" i="7"/>
  <c r="H18" i="7"/>
  <c r="I18" i="7"/>
  <c r="L7" i="6"/>
  <c r="J7" i="6"/>
  <c r="K7" i="6"/>
  <c r="J10" i="6"/>
  <c r="L10" i="6"/>
  <c r="K10" i="6"/>
  <c r="J11" i="6"/>
  <c r="K11" i="6"/>
  <c r="L11" i="6"/>
  <c r="J5" i="6"/>
  <c r="K5" i="6"/>
  <c r="L5" i="6"/>
  <c r="Q8" i="6"/>
  <c r="R8" i="6"/>
  <c r="S8" i="6"/>
  <c r="C71" i="7"/>
  <c r="C63" i="7"/>
  <c r="C65" i="7"/>
  <c r="C70" i="7" s="1"/>
  <c r="C64" i="7"/>
  <c r="C69" i="7" s="1"/>
  <c r="B76" i="7"/>
  <c r="D4" i="6"/>
  <c r="E4" i="6"/>
  <c r="C4" i="6"/>
  <c r="I7" i="7"/>
  <c r="E7" i="7"/>
  <c r="B7" i="7"/>
  <c r="F7" i="7"/>
  <c r="G7" i="7"/>
  <c r="H7" i="7"/>
  <c r="F22" i="7"/>
  <c r="B22" i="7"/>
  <c r="G22" i="7"/>
  <c r="H22" i="7"/>
  <c r="I22" i="7"/>
  <c r="E22" i="7"/>
  <c r="E5" i="7"/>
  <c r="I5" i="7"/>
  <c r="B5" i="7"/>
  <c r="F5" i="7"/>
  <c r="G5" i="7"/>
  <c r="H5" i="7"/>
  <c r="K9" i="6"/>
  <c r="L9" i="6"/>
  <c r="J9" i="6"/>
  <c r="I10" i="5"/>
  <c r="R3" i="6"/>
  <c r="S3" i="6"/>
  <c r="Q3" i="6"/>
  <c r="S4" i="6"/>
  <c r="Q4" i="6"/>
  <c r="R4" i="6"/>
  <c r="B6" i="5"/>
  <c r="C6" i="5"/>
  <c r="A6" i="5"/>
  <c r="D6" i="5"/>
  <c r="B63" i="7"/>
  <c r="B71" i="7"/>
  <c r="B64" i="7"/>
  <c r="B69" i="7" s="1"/>
  <c r="B65" i="7"/>
  <c r="B70" i="7" s="1"/>
  <c r="C11" i="6"/>
  <c r="D11" i="6"/>
  <c r="E11" i="6"/>
  <c r="C8" i="6"/>
  <c r="D8" i="6"/>
  <c r="E8" i="6"/>
  <c r="H25" i="7"/>
  <c r="I25" i="7"/>
  <c r="B25" i="7"/>
  <c r="E25" i="7"/>
  <c r="F25" i="7"/>
  <c r="G25" i="7"/>
  <c r="B75" i="7"/>
  <c r="B86" i="7"/>
  <c r="B87" i="7" s="1"/>
  <c r="C5" i="6"/>
  <c r="E5" i="6"/>
  <c r="D5" i="6"/>
  <c r="I11" i="7"/>
  <c r="E11" i="7"/>
  <c r="F11" i="7"/>
  <c r="G11" i="7"/>
  <c r="H11" i="7"/>
  <c r="B11" i="7"/>
  <c r="J12" i="6"/>
  <c r="K12" i="6"/>
  <c r="L12" i="6"/>
  <c r="J4" i="6"/>
  <c r="K4" i="6"/>
  <c r="L4" i="6"/>
  <c r="C75" i="7"/>
  <c r="C86" i="7"/>
  <c r="C87" i="7" s="1"/>
  <c r="Q10" i="6"/>
  <c r="R10" i="6"/>
  <c r="S10" i="6"/>
  <c r="E63" i="7"/>
  <c r="E68" i="7" s="1"/>
  <c r="E71" i="7"/>
  <c r="E64" i="7"/>
  <c r="E69" i="7" s="1"/>
  <c r="E65" i="7"/>
  <c r="E70" i="7" s="1"/>
  <c r="E10" i="6"/>
  <c r="C10" i="6"/>
  <c r="D10" i="6"/>
  <c r="E9" i="7"/>
  <c r="I9" i="7"/>
  <c r="F9" i="7"/>
  <c r="G9" i="7"/>
  <c r="H9" i="7"/>
  <c r="B9" i="7"/>
  <c r="G6" i="7"/>
  <c r="B6" i="7"/>
  <c r="E6" i="7"/>
  <c r="F6" i="7"/>
  <c r="H6" i="7"/>
  <c r="I6" i="7"/>
  <c r="B24" i="7"/>
  <c r="F24" i="7"/>
  <c r="H24" i="7"/>
  <c r="I24" i="7"/>
  <c r="E24" i="7"/>
  <c r="G24" i="7"/>
  <c r="J8" i="6"/>
  <c r="K8" i="6"/>
  <c r="L8" i="6"/>
  <c r="J2" i="6"/>
  <c r="L2" i="6"/>
  <c r="K2" i="6"/>
  <c r="J3" i="6"/>
  <c r="K3" i="6"/>
  <c r="L3" i="6"/>
  <c r="K6" i="6"/>
  <c r="L6" i="6"/>
  <c r="J6" i="6"/>
  <c r="Q7" i="6"/>
  <c r="S7" i="6"/>
  <c r="R7" i="6"/>
  <c r="F64" i="7"/>
  <c r="F69" i="7" s="1"/>
  <c r="F65" i="7"/>
  <c r="F70" i="7" s="1"/>
  <c r="F71" i="7"/>
  <c r="F63" i="7"/>
  <c r="F68" i="7" s="1"/>
  <c r="D9" i="6"/>
  <c r="E9" i="6"/>
  <c r="C9" i="6"/>
  <c r="C7" i="6"/>
  <c r="D7" i="6"/>
  <c r="E7" i="6"/>
  <c r="C6" i="6"/>
  <c r="D6" i="6"/>
  <c r="E6" i="6"/>
  <c r="G8" i="7"/>
  <c r="B8" i="7"/>
  <c r="E8" i="7"/>
  <c r="F8" i="7"/>
  <c r="H8" i="7"/>
  <c r="I8" i="7"/>
  <c r="B10" i="5"/>
  <c r="C10" i="5"/>
  <c r="A10" i="5"/>
  <c r="D10" i="5"/>
  <c r="R11" i="6"/>
  <c r="S11" i="6"/>
  <c r="Q11" i="6"/>
  <c r="S12" i="6"/>
  <c r="Q12" i="6"/>
  <c r="R12" i="6"/>
  <c r="Q5" i="6"/>
  <c r="R5" i="6"/>
  <c r="S5" i="6"/>
  <c r="H71" i="7"/>
  <c r="H65" i="7"/>
  <c r="H70" i="7" s="1"/>
  <c r="H64" i="7"/>
  <c r="H69" i="7" s="1"/>
  <c r="H63" i="7"/>
  <c r="H68" i="7" s="1"/>
  <c r="D12" i="6"/>
  <c r="E12" i="6"/>
  <c r="C12" i="6"/>
  <c r="C3" i="6"/>
  <c r="D3" i="6"/>
  <c r="E3" i="6"/>
  <c r="J7" i="7" l="1"/>
  <c r="C7" i="7" s="1"/>
  <c r="J20" i="7"/>
  <c r="C20" i="7"/>
  <c r="J19" i="7"/>
  <c r="C19" i="7"/>
  <c r="C12" i="7"/>
  <c r="J12" i="7"/>
  <c r="J16" i="7"/>
  <c r="C16" i="7"/>
  <c r="F50" i="5"/>
  <c r="D68" i="7"/>
  <c r="F62" i="5" s="1"/>
  <c r="J8" i="7"/>
  <c r="C8" i="7" s="1"/>
  <c r="C76" i="7"/>
  <c r="C77" i="7"/>
  <c r="C78" i="7" s="1"/>
  <c r="B89" i="7"/>
  <c r="F48" i="5"/>
  <c r="C68" i="7"/>
  <c r="F60" i="5" s="1"/>
  <c r="J3" i="7"/>
  <c r="C3" i="7"/>
  <c r="J4" i="7"/>
  <c r="C4" i="7" s="1"/>
  <c r="D76" i="7"/>
  <c r="D77" i="7"/>
  <c r="D78" i="7"/>
  <c r="J11" i="7"/>
  <c r="C11" i="7"/>
  <c r="F49" i="5"/>
  <c r="G49" i="5" s="1"/>
  <c r="B68" i="7"/>
  <c r="F61" i="5" s="1"/>
  <c r="C5" i="7"/>
  <c r="J5" i="7"/>
  <c r="J22" i="7"/>
  <c r="C22" i="7" s="1"/>
  <c r="J17" i="7"/>
  <c r="C17" i="7" s="1"/>
  <c r="B79" i="7"/>
  <c r="B91" i="7" s="1"/>
  <c r="J23" i="7"/>
  <c r="C23" i="7" s="1"/>
  <c r="J25" i="7"/>
  <c r="C25" i="7"/>
  <c r="J10" i="7"/>
  <c r="C10" i="7" s="1"/>
  <c r="B78" i="7"/>
  <c r="J21" i="7"/>
  <c r="C21" i="7" s="1"/>
  <c r="J6" i="7"/>
  <c r="C6" i="7" s="1"/>
  <c r="C9" i="7"/>
  <c r="J9" i="7"/>
  <c r="B88" i="7"/>
  <c r="J18" i="7"/>
  <c r="C18" i="7" s="1"/>
  <c r="D13" i="6"/>
  <c r="B13" i="5"/>
  <c r="C13" i="5"/>
  <c r="A13" i="5"/>
  <c r="D13" i="5"/>
  <c r="B77" i="7"/>
  <c r="J24" i="7"/>
  <c r="C24" i="7"/>
  <c r="B90" i="7"/>
  <c r="C79" i="7" l="1"/>
  <c r="C80" i="7"/>
  <c r="C81" i="7" s="1"/>
  <c r="C88" i="7"/>
  <c r="C82" i="7"/>
  <c r="D79" i="7"/>
  <c r="D80" i="7" s="1"/>
  <c r="G61" i="5"/>
  <c r="B80" i="7"/>
  <c r="G60" i="5"/>
  <c r="G63" i="5"/>
  <c r="G62" i="5"/>
  <c r="D88" i="7"/>
  <c r="D89" i="7" s="1"/>
  <c r="G48" i="5"/>
  <c r="G51" i="5"/>
  <c r="G50" i="5"/>
  <c r="C89" i="7" l="1"/>
  <c r="C90" i="7" s="1"/>
  <c r="C91" i="7" s="1"/>
  <c r="C92" i="7" s="1"/>
  <c r="C93" i="7" s="1"/>
  <c r="C94" i="7" s="1"/>
  <c r="C83" i="7"/>
  <c r="B81" i="7"/>
  <c r="B82" i="7" s="1"/>
  <c r="B93" i="7"/>
  <c r="B83" i="7"/>
  <c r="B92" i="7"/>
  <c r="D81" i="7"/>
  <c r="D90" i="7"/>
  <c r="D91" i="7" s="1"/>
  <c r="B94" i="7" l="1"/>
  <c r="C95" i="7"/>
  <c r="D93" i="7"/>
  <c r="D82" i="7"/>
  <c r="B95" i="7"/>
  <c r="D92" i="7"/>
  <c r="D83" i="7" l="1"/>
  <c r="D95" i="7" s="1"/>
  <c r="D94" i="7"/>
</calcChain>
</file>

<file path=xl/comments1.xml><?xml version="1.0" encoding="utf-8"?>
<comments xmlns="http://schemas.openxmlformats.org/spreadsheetml/2006/main">
  <authors>
    <author>Dave Leip</author>
  </authors>
  <commentList>
    <comment ref="BF7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Christopher Stried</t>
        </r>
      </text>
    </comment>
    <comment ref="BG7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Timothy Lee Frye</t>
        </r>
      </text>
    </comment>
    <comment ref="BF101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Theodis "Ted" Brown, Sr.</t>
        </r>
      </text>
    </comment>
    <comment ref="BG101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Mark Serati</t>
        </r>
      </text>
    </comment>
    <comment ref="A149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Kansas City included with Jackson County</t>
        </r>
      </text>
    </comment>
    <comment ref="N222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Result: 600.  Corrected per Broadwater County.</t>
        </r>
      </text>
    </comment>
    <comment ref="O222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Result: 452  Corrected per Broadwater County.</t>
        </r>
      </text>
    </comment>
    <comment ref="Q222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Result: 21  Corrected per Broadwater County.</t>
        </r>
      </text>
    </comment>
    <comment ref="N275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318,670.  Corrected figures in Broadwater County.</t>
        </r>
      </text>
    </comment>
    <comment ref="O275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158,268.  Corrected figures in Broadwater County.</t>
        </r>
      </text>
    </comment>
    <comment ref="Q275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9,796.  Corrected figures in Broadwater County.</t>
        </r>
      </text>
    </comment>
    <comment ref="BF445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Robert Doughton</t>
        </r>
      </text>
    </comment>
    <comment ref="BF533" authorId="0" shape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James Davis</t>
        </r>
      </text>
    </comment>
  </commentList>
</comments>
</file>

<file path=xl/sharedStrings.xml><?xml version="1.0" encoding="utf-8"?>
<sst xmlns="http://schemas.openxmlformats.org/spreadsheetml/2006/main" count="5541" uniqueCount="1127">
  <si>
    <t>Total Area</t>
  </si>
  <si>
    <t>Water Area</t>
  </si>
  <si>
    <t>Land Area</t>
  </si>
  <si>
    <t>Andover</t>
  </si>
  <si>
    <t>New Haven</t>
  </si>
  <si>
    <t>Hartford</t>
  </si>
  <si>
    <t>Litchfield</t>
  </si>
  <si>
    <t>Berlin</t>
  </si>
  <si>
    <t>Bethel</t>
  </si>
  <si>
    <t>Fairfield</t>
  </si>
  <si>
    <t>Bethlehem</t>
  </si>
  <si>
    <t>Bloomfield</t>
  </si>
  <si>
    <t>Bolton</t>
  </si>
  <si>
    <t>New London</t>
  </si>
  <si>
    <t>Bridgewater</t>
  </si>
  <si>
    <t>Bristol</t>
  </si>
  <si>
    <t>Brookfield</t>
  </si>
  <si>
    <t>Burlington</t>
  </si>
  <si>
    <t>Canaan</t>
  </si>
  <si>
    <t>Canterbury</t>
  </si>
  <si>
    <t>Chester</t>
  </si>
  <si>
    <t>Middlesex</t>
  </si>
  <si>
    <t>Colchester</t>
  </si>
  <si>
    <t>Colebrook</t>
  </si>
  <si>
    <t>Cornwall</t>
  </si>
  <si>
    <t>Coventry</t>
  </si>
  <si>
    <t>East Montpelier</t>
  </si>
  <si>
    <t>Eden</t>
  </si>
  <si>
    <t>Elmore</t>
  </si>
  <si>
    <t>Enosburg</t>
  </si>
  <si>
    <t>Enosburgh?</t>
  </si>
  <si>
    <t>Fair Haven</t>
  </si>
  <si>
    <t>Fairfax</t>
  </si>
  <si>
    <t>Fairlee</t>
  </si>
  <si>
    <t>Fayston</t>
  </si>
  <si>
    <t>Ferrisburg</t>
  </si>
  <si>
    <t>Fletcher</t>
  </si>
  <si>
    <t>Georgia</t>
  </si>
  <si>
    <t>Glover</t>
  </si>
  <si>
    <t>Thompson</t>
  </si>
  <si>
    <t>Joe Kenney</t>
  </si>
  <si>
    <t>Kenney</t>
  </si>
  <si>
    <t>Mount Tabor</t>
  </si>
  <si>
    <t>Newark</t>
  </si>
  <si>
    <t>Newfane</t>
  </si>
  <si>
    <t>Peru</t>
  </si>
  <si>
    <t>Waterford</t>
  </si>
  <si>
    <t>West Haven</t>
  </si>
  <si>
    <t>Weston</t>
  </si>
  <si>
    <t>Wilton</t>
  </si>
  <si>
    <t>Winchester</t>
  </si>
  <si>
    <t>Wolcott</t>
  </si>
  <si>
    <t>Woodbury</t>
  </si>
  <si>
    <t>Woodstock</t>
  </si>
  <si>
    <t>Albany</t>
  </si>
  <si>
    <t>Alton</t>
  </si>
  <si>
    <t>This spreadsheet is for personal use and may not be redistributed in whole or in part.</t>
  </si>
  <si>
    <t>Version:</t>
  </si>
  <si>
    <t>Cabot</t>
  </si>
  <si>
    <t>Castleton</t>
  </si>
  <si>
    <t>Cavendish</t>
  </si>
  <si>
    <t>Starksboro</t>
  </si>
  <si>
    <t>Stowe</t>
  </si>
  <si>
    <t>Stratton</t>
  </si>
  <si>
    <t>Swanton</t>
  </si>
  <si>
    <t>Thetford</t>
  </si>
  <si>
    <t>Tinmouth</t>
  </si>
  <si>
    <t>Townshend</t>
  </si>
  <si>
    <t>Tunbridge</t>
  </si>
  <si>
    <t>Klickitat</t>
  </si>
  <si>
    <t>McHenry</t>
  </si>
  <si>
    <t>Chatham</t>
  </si>
  <si>
    <t>Cowlitz</t>
  </si>
  <si>
    <t>Powder River</t>
  </si>
  <si>
    <t>Miami</t>
  </si>
  <si>
    <t>Greensboro</t>
  </si>
  <si>
    <t>Guildhall</t>
  </si>
  <si>
    <t>Highgate</t>
  </si>
  <si>
    <t>Hinesburg</t>
  </si>
  <si>
    <t>Hubbardton</t>
  </si>
  <si>
    <t>Hyde Park</t>
  </si>
  <si>
    <t>Ira</t>
  </si>
  <si>
    <t>Irasburg</t>
  </si>
  <si>
    <t>Isle La Motte</t>
  </si>
  <si>
    <t>Jamaica</t>
  </si>
  <si>
    <t>Jericho</t>
  </si>
  <si>
    <t>Montana</t>
  </si>
  <si>
    <t>Counties</t>
  </si>
  <si>
    <t>Kanawha</t>
  </si>
  <si>
    <t>O</t>
  </si>
  <si>
    <t>Texas</t>
  </si>
  <si>
    <t>Taylor</t>
  </si>
  <si>
    <t>EV</t>
  </si>
  <si>
    <t>Blaine</t>
  </si>
  <si>
    <t>WA</t>
  </si>
  <si>
    <t>Carroll</t>
  </si>
  <si>
    <t>Walsh</t>
  </si>
  <si>
    <t>Write-in</t>
  </si>
  <si>
    <t>Taney</t>
  </si>
  <si>
    <t>King</t>
  </si>
  <si>
    <t>Union</t>
  </si>
  <si>
    <t>Henderson</t>
  </si>
  <si>
    <t>Boscawen</t>
  </si>
  <si>
    <t>Bow</t>
  </si>
  <si>
    <t>Thompson and Meserves Purchase</t>
  </si>
  <si>
    <t>Averill town</t>
  </si>
  <si>
    <t>Avery's gore</t>
  </si>
  <si>
    <t>Gore</t>
  </si>
  <si>
    <t>Buels gore</t>
  </si>
  <si>
    <t>Ferdinand town</t>
  </si>
  <si>
    <t>Glastenbury town</t>
  </si>
  <si>
    <t>Lewis town</t>
  </si>
  <si>
    <t>© David Leip 2009 All Rights Reserved</t>
  </si>
  <si>
    <t>Green's Grant</t>
  </si>
  <si>
    <t>Hale's Location</t>
  </si>
  <si>
    <t>Location</t>
  </si>
  <si>
    <t>Hampstead</t>
  </si>
  <si>
    <t>Hampton Falls</t>
  </si>
  <si>
    <t>William S. Lee</t>
  </si>
  <si>
    <t>Fitzwilliam</t>
  </si>
  <si>
    <t>Francestown</t>
  </si>
  <si>
    <t>Underhill</t>
  </si>
  <si>
    <t>Vergennes</t>
  </si>
  <si>
    <t>Vershire</t>
  </si>
  <si>
    <t>Killington</t>
  </si>
  <si>
    <t>Kirby</t>
  </si>
  <si>
    <t>Landgrove</t>
  </si>
  <si>
    <t>Newbury</t>
  </si>
  <si>
    <t>Norton</t>
  </si>
  <si>
    <t>Pelham</t>
  </si>
  <si>
    <t>Reading</t>
  </si>
  <si>
    <t>Rochester</t>
  </si>
  <si>
    <t>Sandwich</t>
  </si>
  <si>
    <t>Sheffield</t>
  </si>
  <si>
    <t>Shelburne</t>
  </si>
  <si>
    <t>Shrewsbury</t>
  </si>
  <si>
    <t>Stockbridge</t>
  </si>
  <si>
    <t>Sudbury</t>
  </si>
  <si>
    <t>Sunderland</t>
  </si>
  <si>
    <t>Sutton</t>
  </si>
  <si>
    <t>Wakefield</t>
  </si>
  <si>
    <t>Walpole</t>
  </si>
  <si>
    <t>Westford</t>
  </si>
  <si>
    <t>Westminster</t>
  </si>
  <si>
    <t>Williamstown</t>
  </si>
  <si>
    <t>Wilmington</t>
  </si>
  <si>
    <t>Acworth</t>
  </si>
  <si>
    <t>Alexandria</t>
  </si>
  <si>
    <t>Allenstown</t>
  </si>
  <si>
    <t>Alstead</t>
  </si>
  <si>
    <t>Antrim</t>
  </si>
  <si>
    <t>Barnstead</t>
  </si>
  <si>
    <t>Barrington</t>
  </si>
  <si>
    <t>Bartlett</t>
  </si>
  <si>
    <t>Success Township</t>
  </si>
  <si>
    <t>Newport</t>
  </si>
  <si>
    <t>Wallingford</t>
  </si>
  <si>
    <t>Waterbury</t>
  </si>
  <si>
    <t>Holt</t>
  </si>
  <si>
    <t>Amherst</t>
  </si>
  <si>
    <t>Ashland</t>
  </si>
  <si>
    <t>Athens</t>
  </si>
  <si>
    <t>Atkinson</t>
  </si>
  <si>
    <t>Auburn</t>
  </si>
  <si>
    <t>Bath</t>
  </si>
  <si>
    <t>Belmont</t>
  </si>
  <si>
    <t>Cedar</t>
  </si>
  <si>
    <t>Wyoming</t>
  </si>
  <si>
    <t>State</t>
  </si>
  <si>
    <t>Kent</t>
  </si>
  <si>
    <t>Polk</t>
  </si>
  <si>
    <t>Kittitas</t>
  </si>
  <si>
    <t>Jennings</t>
  </si>
  <si>
    <t>Knox</t>
  </si>
  <si>
    <t>Pendleton</t>
  </si>
  <si>
    <t>Dent</t>
  </si>
  <si>
    <t>Sussex</t>
  </si>
  <si>
    <t>Charleston</t>
  </si>
  <si>
    <t>Charlotte</t>
  </si>
  <si>
    <t>Chelsea</t>
  </si>
  <si>
    <t>Corinth</t>
  </si>
  <si>
    <t>Cornish</t>
  </si>
  <si>
    <t>Box Elder</t>
  </si>
  <si>
    <t>Town</t>
  </si>
  <si>
    <t>MCD</t>
  </si>
  <si>
    <t>Caldwell</t>
  </si>
  <si>
    <t>Vote Difference</t>
  </si>
  <si>
    <t>Gallatin</t>
  </si>
  <si>
    <t>Adair</t>
  </si>
  <si>
    <t>Pierce</t>
  </si>
  <si>
    <t>Wahkiakum</t>
  </si>
  <si>
    <t>Beaufort</t>
  </si>
  <si>
    <t>Caswell</t>
  </si>
  <si>
    <t>-</t>
  </si>
  <si>
    <t>Marshall</t>
  </si>
  <si>
    <t>Worth</t>
  </si>
  <si>
    <t>St. Louis</t>
  </si>
  <si>
    <t>LaPorte</t>
  </si>
  <si>
    <t>Sevier</t>
  </si>
  <si>
    <t>Carbon</t>
  </si>
  <si>
    <t>Millard</t>
  </si>
  <si>
    <t>Piute</t>
  </si>
  <si>
    <t>Wasatch</t>
  </si>
  <si>
    <t>Porter</t>
  </si>
  <si>
    <t>1st</t>
  </si>
  <si>
    <t>2nd</t>
  </si>
  <si>
    <t>LaGrange</t>
  </si>
  <si>
    <t>Nelson</t>
  </si>
  <si>
    <t>Warren</t>
  </si>
  <si>
    <t>Wayne</t>
  </si>
  <si>
    <t>Chelan</t>
  </si>
  <si>
    <t>Danbury</t>
  </si>
  <si>
    <t>Derby</t>
  </si>
  <si>
    <t>East Haven</t>
  </si>
  <si>
    <t>Atkinson and Gilmanton Academy Grant</t>
  </si>
  <si>
    <t>Beans Grant</t>
  </si>
  <si>
    <t>Beans Purchase</t>
  </si>
  <si>
    <t>Purchase</t>
  </si>
  <si>
    <t>Chandlers Purchase</t>
  </si>
  <si>
    <t>Crawfords Purchase</t>
  </si>
  <si>
    <t>Cutts Grant</t>
  </si>
  <si>
    <t>Dixs Grant</t>
  </si>
  <si>
    <t>Ervings Location</t>
  </si>
  <si>
    <t>Hadleys Purchase</t>
  </si>
  <si>
    <t>Kilkenny township</t>
  </si>
  <si>
    <t>Low and Burbanks Grant</t>
  </si>
  <si>
    <t>Martins Location</t>
  </si>
  <si>
    <t>Odell township</t>
  </si>
  <si>
    <t>Sargents Purchase</t>
  </si>
  <si>
    <t>Second College Grant</t>
  </si>
  <si>
    <t>Sharon</t>
  </si>
  <si>
    <t>Stamford</t>
  </si>
  <si>
    <t>Bradford</t>
  </si>
  <si>
    <t>Brighton</t>
  </si>
  <si>
    <t>Calais</t>
  </si>
  <si>
    <t>Cambridge</t>
  </si>
  <si>
    <t>New Hampshire Department of State. Elections Division</t>
  </si>
  <si>
    <t>Moultonborough</t>
  </si>
  <si>
    <t>Nashua</t>
  </si>
  <si>
    <t>New Boston</t>
  </si>
  <si>
    <t>New Durham</t>
  </si>
  <si>
    <t>New Hampton</t>
  </si>
  <si>
    <t>New Ipswich</t>
  </si>
  <si>
    <t>Newfields</t>
  </si>
  <si>
    <t>Newmarket</t>
  </si>
  <si>
    <t>North Hampton</t>
  </si>
  <si>
    <t>Northumberland</t>
  </si>
  <si>
    <t>Northwood</t>
  </si>
  <si>
    <t>Proctor</t>
  </si>
  <si>
    <t>Putney</t>
  </si>
  <si>
    <t>Readsboro</t>
  </si>
  <si>
    <t>Richford</t>
  </si>
  <si>
    <t>Ripton</t>
  </si>
  <si>
    <t>Royalton</t>
  </si>
  <si>
    <t>Rupert</t>
  </si>
  <si>
    <t>Ryegate</t>
  </si>
  <si>
    <t>St. Johnsbury</t>
  </si>
  <si>
    <t>Sandgate</t>
  </si>
  <si>
    <t>Searsburg</t>
  </si>
  <si>
    <t>Shaftsbury</t>
  </si>
  <si>
    <t>Sheldon</t>
  </si>
  <si>
    <t>Shoreham</t>
  </si>
  <si>
    <t>South Burlington</t>
  </si>
  <si>
    <t>South Hero</t>
  </si>
  <si>
    <t>Stannard</t>
  </si>
  <si>
    <t>COUSUBFP</t>
  </si>
  <si>
    <t>Subdivision</t>
  </si>
  <si>
    <t>Town FIPS</t>
  </si>
  <si>
    <t>Lyndeborough</t>
  </si>
  <si>
    <t>Madbury</t>
  </si>
  <si>
    <t>Marlow</t>
  </si>
  <si>
    <t>Seabrook</t>
  </si>
  <si>
    <t>Somersworth</t>
  </si>
  <si>
    <t>South Hampton</t>
  </si>
  <si>
    <t>Stewartstown</t>
  </si>
  <si>
    <t>Rye</t>
  </si>
  <si>
    <t>Sanbornton</t>
  </si>
  <si>
    <t>Stratham</t>
  </si>
  <si>
    <t>Sugar Hill</t>
  </si>
  <si>
    <t>Sunapee</t>
  </si>
  <si>
    <t>Barnet</t>
  </si>
  <si>
    <t>Belvidere</t>
  </si>
  <si>
    <t>Brandon</t>
  </si>
  <si>
    <t>Brattleboro</t>
  </si>
  <si>
    <t>Bridport</t>
  </si>
  <si>
    <t>Brownington</t>
  </si>
  <si>
    <t>Lincoln</t>
  </si>
  <si>
    <t>Agency</t>
  </si>
  <si>
    <t>Callaway</t>
  </si>
  <si>
    <t>Bollinger</t>
  </si>
  <si>
    <t>Buchanan</t>
  </si>
  <si>
    <t>Summers</t>
  </si>
  <si>
    <t>Clarendon</t>
  </si>
  <si>
    <t>West Virginia Secretary of State</t>
  </si>
  <si>
    <t>FIPS</t>
  </si>
  <si>
    <t>Emmons</t>
  </si>
  <si>
    <t>Foster</t>
  </si>
  <si>
    <t>Meagher</t>
  </si>
  <si>
    <t>Libertarian</t>
  </si>
  <si>
    <t>Greenbrier</t>
  </si>
  <si>
    <t>Monroe</t>
  </si>
  <si>
    <t>Barry</t>
  </si>
  <si>
    <t>Ravalli</t>
  </si>
  <si>
    <t>Toole</t>
  </si>
  <si>
    <t>Lake</t>
  </si>
  <si>
    <t>Pleasants</t>
  </si>
  <si>
    <t>St. Clair</t>
  </si>
  <si>
    <t>Benson</t>
  </si>
  <si>
    <t>South Dakota</t>
  </si>
  <si>
    <t>McCone</t>
  </si>
  <si>
    <t>Orange</t>
  </si>
  <si>
    <t>Steuben</t>
  </si>
  <si>
    <t>Sullivan</t>
  </si>
  <si>
    <t>Boone</t>
  </si>
  <si>
    <t>Musselshell</t>
  </si>
  <si>
    <t>Jay</t>
  </si>
  <si>
    <t>CD</t>
  </si>
  <si>
    <t>Tucker</t>
  </si>
  <si>
    <t>Tyler</t>
  </si>
  <si>
    <t>Lee</t>
  </si>
  <si>
    <t>Shelby</t>
  </si>
  <si>
    <t>Halifax</t>
  </si>
  <si>
    <t>Tooele</t>
  </si>
  <si>
    <t>Buncombe</t>
  </si>
  <si>
    <t>Hill</t>
  </si>
  <si>
    <t>Voter Turnout (VAP)</t>
  </si>
  <si>
    <t>Whitman</t>
  </si>
  <si>
    <t>Mason</t>
  </si>
  <si>
    <t>Barnes</t>
  </si>
  <si>
    <t>Ritchie</t>
  </si>
  <si>
    <t>Iredell</t>
  </si>
  <si>
    <t>Juab</t>
  </si>
  <si>
    <t>Valley</t>
  </si>
  <si>
    <t>Custer</t>
  </si>
  <si>
    <t>Winner</t>
  </si>
  <si>
    <t>Hardy</t>
  </si>
  <si>
    <t>States</t>
  </si>
  <si>
    <t>Davidson</t>
  </si>
  <si>
    <t>Bartholomew</t>
  </si>
  <si>
    <t>Brentwood</t>
  </si>
  <si>
    <t>Township</t>
  </si>
  <si>
    <t>Campton</t>
  </si>
  <si>
    <t>Candia</t>
  </si>
  <si>
    <t>Center Harbor</t>
  </si>
  <si>
    <t>Charlestown</t>
  </si>
  <si>
    <t>Chichester</t>
  </si>
  <si>
    <t>Claremont</t>
  </si>
  <si>
    <t>Clarksville</t>
  </si>
  <si>
    <t>Croydon</t>
  </si>
  <si>
    <t>Danville</t>
  </si>
  <si>
    <t>Deering</t>
  </si>
  <si>
    <t>Derry</t>
  </si>
  <si>
    <t>Dixville</t>
  </si>
  <si>
    <t>Dorchester</t>
  </si>
  <si>
    <t>Dublin</t>
  </si>
  <si>
    <t>Dummer</t>
  </si>
  <si>
    <t>Dunbarton</t>
  </si>
  <si>
    <t>East Kingston</t>
  </si>
  <si>
    <t>Eaton</t>
  </si>
  <si>
    <t>Effingham</t>
  </si>
  <si>
    <t>Epping</t>
  </si>
  <si>
    <t>Epsom</t>
  </si>
  <si>
    <t>Errol</t>
  </si>
  <si>
    <t>Deerfield</t>
  </si>
  <si>
    <t>Franconia</t>
  </si>
  <si>
    <t>Fremont</t>
  </si>
  <si>
    <t>Gilford</t>
  </si>
  <si>
    <t>Gilmanton</t>
  </si>
  <si>
    <t>Gilsum</t>
  </si>
  <si>
    <t>Goffstown</t>
  </si>
  <si>
    <t>Berkshire</t>
  </si>
  <si>
    <t>Arlington</t>
  </si>
  <si>
    <t>Worcester</t>
  </si>
  <si>
    <t>Barre</t>
  </si>
  <si>
    <t>Bedford</t>
  </si>
  <si>
    <t>Braintree</t>
  </si>
  <si>
    <t>Brookline</t>
  </si>
  <si>
    <t>Chesterfield</t>
  </si>
  <si>
    <t>Concord</t>
  </si>
  <si>
    <t>Plaistow</t>
  </si>
  <si>
    <t>Portsmouth</t>
  </si>
  <si>
    <t>Rindge</t>
  </si>
  <si>
    <t>Rollinsford</t>
  </si>
  <si>
    <t>Rumney</t>
  </si>
  <si>
    <t>Somerset town</t>
  </si>
  <si>
    <t>Warner's grant</t>
  </si>
  <si>
    <t>Warren's gore</t>
  </si>
  <si>
    <t>Grantham</t>
  </si>
  <si>
    <t>Greenland</t>
  </si>
  <si>
    <t>Ste. Genevieve</t>
  </si>
  <si>
    <t>Madison</t>
  </si>
  <si>
    <t>Dickey</t>
  </si>
  <si>
    <t>Pembina</t>
  </si>
  <si>
    <t>West Virginia</t>
  </si>
  <si>
    <t>WV</t>
  </si>
  <si>
    <t>Hyde</t>
  </si>
  <si>
    <t>Transylvania</t>
  </si>
  <si>
    <t>Dare</t>
  </si>
  <si>
    <t>Davie</t>
  </si>
  <si>
    <t>Duplin</t>
  </si>
  <si>
    <t>Durham</t>
  </si>
  <si>
    <t>Renville</t>
  </si>
  <si>
    <t>Garfield</t>
  </si>
  <si>
    <t>Victory</t>
  </si>
  <si>
    <t>Waitsfield</t>
  </si>
  <si>
    <t>Walden</t>
  </si>
  <si>
    <t>Wardsboro</t>
  </si>
  <si>
    <t>Weathersfield</t>
  </si>
  <si>
    <t>West Fairlee</t>
  </si>
  <si>
    <t>West Rutland</t>
  </si>
  <si>
    <t>West Windsor</t>
  </si>
  <si>
    <t>Westmore</t>
  </si>
  <si>
    <t>Weybridge</t>
  </si>
  <si>
    <t>Wheelock</t>
  </si>
  <si>
    <t>Whitingham</t>
  </si>
  <si>
    <t>Williston</t>
  </si>
  <si>
    <t>Winhall</t>
  </si>
  <si>
    <t>Winooski</t>
  </si>
  <si>
    <t>Woodford</t>
  </si>
  <si>
    <t>Extra Boundary Shapes</t>
  </si>
  <si>
    <t>State1</t>
  </si>
  <si>
    <t>State2</t>
  </si>
  <si>
    <t>Vermont Office of the Secretary of State</t>
  </si>
  <si>
    <t>Craftsbury</t>
  </si>
  <si>
    <t>Danby</t>
  </si>
  <si>
    <t>Dorset</t>
  </si>
  <si>
    <t>Dummerston</t>
  </si>
  <si>
    <t>Pownal</t>
  </si>
  <si>
    <t>Raymond</t>
  </si>
  <si>
    <t>St. Albans</t>
  </si>
  <si>
    <t>St. George</t>
  </si>
  <si>
    <t>North Hero</t>
  </si>
  <si>
    <t>Orwell</t>
  </si>
  <si>
    <t>Panton</t>
  </si>
  <si>
    <t>Pawlet</t>
  </si>
  <si>
    <t>Peacham</t>
  </si>
  <si>
    <t>Pittsford</t>
  </si>
  <si>
    <t>Poultney</t>
  </si>
  <si>
    <t>Waterville</t>
  </si>
  <si>
    <t>Westfield</t>
  </si>
  <si>
    <t>Jay Nixon</t>
  </si>
  <si>
    <t>Nixon</t>
  </si>
  <si>
    <t>Munger</t>
  </si>
  <si>
    <t>Paugh</t>
  </si>
  <si>
    <t>Mount Holly</t>
  </si>
  <si>
    <t>Littleton</t>
  </si>
  <si>
    <t>Livermore</t>
  </si>
  <si>
    <t>Lowell</t>
  </si>
  <si>
    <t>Ludlow</t>
  </si>
  <si>
    <t>Lyman</t>
  </si>
  <si>
    <t>Marshfield</t>
  </si>
  <si>
    <t>Milton</t>
  </si>
  <si>
    <t>Hickory</t>
  </si>
  <si>
    <t>McDonald</t>
  </si>
  <si>
    <t>Lowest % of Vote and Win</t>
  </si>
  <si>
    <t>State Code</t>
  </si>
  <si>
    <t>Indiana</t>
  </si>
  <si>
    <t>IN</t>
  </si>
  <si>
    <t>Sanders</t>
  </si>
  <si>
    <t>Duchesne</t>
  </si>
  <si>
    <t>Calhoun</t>
  </si>
  <si>
    <t>Adams</t>
  </si>
  <si>
    <t>McIntosh</t>
  </si>
  <si>
    <t>Mississippi</t>
  </si>
  <si>
    <t>Barton</t>
  </si>
  <si>
    <t>Oregon</t>
  </si>
  <si>
    <t>Lawrence</t>
  </si>
  <si>
    <t>Clark</t>
  </si>
  <si>
    <t>Haywood</t>
  </si>
  <si>
    <t>Grundy</t>
  </si>
  <si>
    <t>Saline</t>
  </si>
  <si>
    <t>Chouteau</t>
  </si>
  <si>
    <t>Closest States</t>
  </si>
  <si>
    <t>Stoddard</t>
  </si>
  <si>
    <t>3rd</t>
  </si>
  <si>
    <t>Burleigh</t>
  </si>
  <si>
    <t>Johnston</t>
  </si>
  <si>
    <t>Doddridge</t>
  </si>
  <si>
    <t>Fergus</t>
  </si>
  <si>
    <t>Benton</t>
  </si>
  <si>
    <t>North Carolina</t>
  </si>
  <si>
    <t>Craven</t>
  </si>
  <si>
    <t>Pop Vote</t>
  </si>
  <si>
    <t>Spokane</t>
  </si>
  <si>
    <t>Sheridan</t>
  </si>
  <si>
    <t>Williams</t>
  </si>
  <si>
    <t>Moore</t>
  </si>
  <si>
    <t>Vigo</t>
  </si>
  <si>
    <t>Stillwater</t>
  </si>
  <si>
    <t>Silver Bow</t>
  </si>
  <si>
    <t>Delaware</t>
  </si>
  <si>
    <t>DE</t>
  </si>
  <si>
    <t>Cooper</t>
  </si>
  <si>
    <t>Phelps</t>
  </si>
  <si>
    <t>Bladen</t>
  </si>
  <si>
    <t>Richmond</t>
  </si>
  <si>
    <t>Ralls</t>
  </si>
  <si>
    <t>Elkhart</t>
  </si>
  <si>
    <t>Fountain</t>
  </si>
  <si>
    <t>Cache</t>
  </si>
  <si>
    <t>Teton</t>
  </si>
  <si>
    <t>Clallam</t>
  </si>
  <si>
    <t>Cass</t>
  </si>
  <si>
    <t>Salt Lake</t>
  </si>
  <si>
    <t>Sanpete</t>
  </si>
  <si>
    <t>Easton</t>
  </si>
  <si>
    <t>Enfield</t>
  </si>
  <si>
    <t>Farmington</t>
  </si>
  <si>
    <t>Goshen</t>
  </si>
  <si>
    <t>Granby</t>
  </si>
  <si>
    <t>Groton</t>
  </si>
  <si>
    <t>Hampton</t>
  </si>
  <si>
    <t>Hartland</t>
  </si>
  <si>
    <t>Hebron</t>
  </si>
  <si>
    <t>Lebanon</t>
  </si>
  <si>
    <t>Lisbon</t>
  </si>
  <si>
    <t>Lyme</t>
  </si>
  <si>
    <t>Manchester</t>
  </si>
  <si>
    <t>Marlborough</t>
  </si>
  <si>
    <t>Middlebury</t>
  </si>
  <si>
    <t>Milford</t>
  </si>
  <si>
    <t>Newington</t>
  </si>
  <si>
    <t>Norwich</t>
  </si>
  <si>
    <t>Plainfield</t>
  </si>
  <si>
    <t>Plymouth</t>
  </si>
  <si>
    <t>Pomfret</t>
  </si>
  <si>
    <t>Roxbury</t>
  </si>
  <si>
    <t>Salem</t>
  </si>
  <si>
    <t>Salisbury</t>
  </si>
  <si>
    <t>Clinton</t>
  </si>
  <si>
    <t>Owen</t>
  </si>
  <si>
    <t>Logan</t>
  </si>
  <si>
    <t>Scott</t>
  </si>
  <si>
    <t>Stratford</t>
  </si>
  <si>
    <t>State of Delaware Department of Elections</t>
  </si>
  <si>
    <t>Wright</t>
  </si>
  <si>
    <t>Ramsey</t>
  </si>
  <si>
    <t>Rich</t>
  </si>
  <si>
    <t>Nottingham</t>
  </si>
  <si>
    <t>Orford</t>
  </si>
  <si>
    <t>Ossipee</t>
  </si>
  <si>
    <t>Meredith</t>
  </si>
  <si>
    <t>Milan</t>
  </si>
  <si>
    <t>Millsfield</t>
  </si>
  <si>
    <t>Mont Vernon</t>
  </si>
  <si>
    <t>Chittenden</t>
  </si>
  <si>
    <t>Peter Diamondstone</t>
  </si>
  <si>
    <t>Diamondstone</t>
  </si>
  <si>
    <t>Chris Ericson</t>
  </si>
  <si>
    <t>Tony O'Connor</t>
  </si>
  <si>
    <t>Cheap Renewable Energy</t>
  </si>
  <si>
    <t>O'Connor</t>
  </si>
  <si>
    <t>Sam Young</t>
  </si>
  <si>
    <t>Young</t>
  </si>
  <si>
    <t>Henry</t>
  </si>
  <si>
    <t>Harrisville</t>
  </si>
  <si>
    <t>Hart's Location</t>
  </si>
  <si>
    <t>Henniker</t>
  </si>
  <si>
    <t>Holderness</t>
  </si>
  <si>
    <t>Hooksett</t>
  </si>
  <si>
    <t>Jaffrey</t>
  </si>
  <si>
    <t>Wentworth's</t>
  </si>
  <si>
    <t>North Dakota Secretary of State</t>
  </si>
  <si>
    <t>Carteret</t>
  </si>
  <si>
    <t>McLean</t>
  </si>
  <si>
    <t>Keene</t>
  </si>
  <si>
    <t>Kensington</t>
  </si>
  <si>
    <t>Laconia</t>
  </si>
  <si>
    <t>Landaff</t>
  </si>
  <si>
    <t>Langdon</t>
  </si>
  <si>
    <t>Lempster</t>
  </si>
  <si>
    <t>Londonderry</t>
  </si>
  <si>
    <t>Loudon</t>
  </si>
  <si>
    <t>New Hapmshire</t>
  </si>
  <si>
    <t>Alburg</t>
  </si>
  <si>
    <t>Bakersfield</t>
  </si>
  <si>
    <t>Baltimore</t>
  </si>
  <si>
    <t>Barnard</t>
  </si>
  <si>
    <t>Access Date</t>
  </si>
  <si>
    <t>Type</t>
  </si>
  <si>
    <t>Web Page</t>
  </si>
  <si>
    <t>X</t>
  </si>
  <si>
    <t>W</t>
  </si>
  <si>
    <t>Wells</t>
  </si>
  <si>
    <t>Dallas</t>
  </si>
  <si>
    <t>DeKalb</t>
  </si>
  <si>
    <t>Missoula</t>
  </si>
  <si>
    <t>Rank</t>
  </si>
  <si>
    <t>Hampshire</t>
  </si>
  <si>
    <t>Vance</t>
  </si>
  <si>
    <t>Highest % of Vote and Lose</t>
  </si>
  <si>
    <t>D</t>
  </si>
  <si>
    <t>Bates</t>
  </si>
  <si>
    <t>Divide</t>
  </si>
  <si>
    <t>Kidder</t>
  </si>
  <si>
    <t>Pasquotank</t>
  </si>
  <si>
    <t>Gilmer</t>
  </si>
  <si>
    <t>Pamlico</t>
  </si>
  <si>
    <t>Reynolds</t>
  </si>
  <si>
    <t>St. Joseph</t>
  </si>
  <si>
    <t>Columbus</t>
  </si>
  <si>
    <t>Bertie</t>
  </si>
  <si>
    <t>LSAD_TRANS</t>
  </si>
  <si>
    <t>Cabell</t>
  </si>
  <si>
    <t>Roane</t>
  </si>
  <si>
    <t>Weber</t>
  </si>
  <si>
    <t>Greene</t>
  </si>
  <si>
    <t>Parke</t>
  </si>
  <si>
    <t>Jefferson</t>
  </si>
  <si>
    <t>Livingston</t>
  </si>
  <si>
    <t>New Hanover</t>
  </si>
  <si>
    <t>MT</t>
  </si>
  <si>
    <t>Pike</t>
  </si>
  <si>
    <t>North Dakota</t>
  </si>
  <si>
    <t>NC</t>
  </si>
  <si>
    <t>States with Lowest Percent of Vote</t>
  </si>
  <si>
    <t>Columbia</t>
  </si>
  <si>
    <t>Broadwater</t>
  </si>
  <si>
    <t>Mineral</t>
  </si>
  <si>
    <t>Cumberland</t>
  </si>
  <si>
    <t>Crawford</t>
  </si>
  <si>
    <t>Margin</t>
  </si>
  <si>
    <t>Wetzel</t>
  </si>
  <si>
    <t>Chowan</t>
  </si>
  <si>
    <t>Alleghany</t>
  </si>
  <si>
    <t>Upshur</t>
  </si>
  <si>
    <t>Ray</t>
  </si>
  <si>
    <t>Wood</t>
  </si>
  <si>
    <t>Billings</t>
  </si>
  <si>
    <t>Hendricks</t>
  </si>
  <si>
    <t>Fayette</t>
  </si>
  <si>
    <t>Steele</t>
  </si>
  <si>
    <t>Rowan</t>
  </si>
  <si>
    <t>Daggett</t>
  </si>
  <si>
    <t>Blackford</t>
  </si>
  <si>
    <t>Island</t>
  </si>
  <si>
    <t>Marion</t>
  </si>
  <si>
    <t>Total</t>
  </si>
  <si>
    <t>McKenzie</t>
  </si>
  <si>
    <t>City</t>
  </si>
  <si>
    <t>UT</t>
  </si>
  <si>
    <t>Blanks/Undervotes</t>
  </si>
  <si>
    <t>Void/Overvotes</t>
  </si>
  <si>
    <t>Margin of Victory</t>
  </si>
  <si>
    <t>Camden</t>
  </si>
  <si>
    <t>Phillips</t>
  </si>
  <si>
    <t>Putnam</t>
  </si>
  <si>
    <t>Ferry</t>
  </si>
  <si>
    <t>Person</t>
  </si>
  <si>
    <t>New Madrid</t>
  </si>
  <si>
    <t>Dover</t>
  </si>
  <si>
    <t>Duxbury</t>
  </si>
  <si>
    <t>Greenfield</t>
  </si>
  <si>
    <t>Hardwick</t>
  </si>
  <si>
    <t>Switzerland</t>
  </si>
  <si>
    <t>Catawba</t>
  </si>
  <si>
    <t>Conway</t>
  </si>
  <si>
    <t>Dalton</t>
  </si>
  <si>
    <t>Lemington</t>
  </si>
  <si>
    <t>Lyndon</t>
  </si>
  <si>
    <t>Maidstone</t>
  </si>
  <si>
    <t>Marlboro</t>
  </si>
  <si>
    <t>Middletown Springs</t>
  </si>
  <si>
    <t>Monkton</t>
  </si>
  <si>
    <t>Montpelier</t>
  </si>
  <si>
    <t>Haverhill</t>
  </si>
  <si>
    <t>Hinsdale</t>
  </si>
  <si>
    <t>Holland</t>
  </si>
  <si>
    <t>Hopkinton</t>
  </si>
  <si>
    <t>Kingston</t>
  </si>
  <si>
    <t>Lancaster</t>
  </si>
  <si>
    <t>Moretown</t>
  </si>
  <si>
    <t>Morristown</t>
  </si>
  <si>
    <t>Mendon</t>
  </si>
  <si>
    <t>Michael Munger</t>
  </si>
  <si>
    <t>Middleton</t>
  </si>
  <si>
    <t>Northfield</t>
  </si>
  <si>
    <t>Pembroke</t>
  </si>
  <si>
    <t>Pittsfield</t>
  </si>
  <si>
    <t>Dawson</t>
  </si>
  <si>
    <t>St. Charles</t>
  </si>
  <si>
    <t>Pemiscot</t>
  </si>
  <si>
    <t>Grays Harbor</t>
  </si>
  <si>
    <t>Whitefield</t>
  </si>
  <si>
    <t>Whiting</t>
  </si>
  <si>
    <t>Ellsworth</t>
  </si>
  <si>
    <t>Exeter</t>
  </si>
  <si>
    <t>Freedom</t>
  </si>
  <si>
    <t>Gorham</t>
  </si>
  <si>
    <t>Greenville</t>
  </si>
  <si>
    <t>Hanover</t>
  </si>
  <si>
    <t>Hollis</t>
  </si>
  <si>
    <t>Hudson</t>
  </si>
  <si>
    <t>Bowman</t>
  </si>
  <si>
    <t>Morgan</t>
  </si>
  <si>
    <t>Towner</t>
  </si>
  <si>
    <t>Washington</t>
  </si>
  <si>
    <t>Petroleum</t>
  </si>
  <si>
    <t>Monongalia</t>
  </si>
  <si>
    <t>Missouri Office of the Secretary of State</t>
  </si>
  <si>
    <t>Montana Secretary of State</t>
  </si>
  <si>
    <t>Green</t>
  </si>
  <si>
    <t>Yellowstone</t>
  </si>
  <si>
    <t>Mercer</t>
  </si>
  <si>
    <t>Traill</t>
  </si>
  <si>
    <t>Tippecanoe</t>
  </si>
  <si>
    <t>Mitchell Daniels, Jr.</t>
  </si>
  <si>
    <t>Becky Skillman</t>
  </si>
  <si>
    <t>Abbrev</t>
  </si>
  <si>
    <t>Dunn</t>
  </si>
  <si>
    <t>Perquimans</t>
  </si>
  <si>
    <t>Ward</t>
  </si>
  <si>
    <t>Linn</t>
  </si>
  <si>
    <t>Daviess</t>
  </si>
  <si>
    <t>Dearborn</t>
  </si>
  <si>
    <t>Montgomery</t>
  </si>
  <si>
    <t>Scotland</t>
  </si>
  <si>
    <t>Pitt</t>
  </si>
  <si>
    <t>Glacier</t>
  </si>
  <si>
    <t>Write-ins</t>
  </si>
  <si>
    <t>Butch Paugh</t>
  </si>
  <si>
    <t>Swanzey</t>
  </si>
  <si>
    <t>Tamworth</t>
  </si>
  <si>
    <t>Thornton</t>
  </si>
  <si>
    <t>Tilton</t>
  </si>
  <si>
    <t>Nicholas</t>
  </si>
  <si>
    <t>Butler</t>
  </si>
  <si>
    <t>Other</t>
  </si>
  <si>
    <t>Brown</t>
  </si>
  <si>
    <t>Maries</t>
  </si>
  <si>
    <t>County</t>
  </si>
  <si>
    <t>San Juan</t>
  </si>
  <si>
    <t>Blanks</t>
  </si>
  <si>
    <t>Missouri</t>
  </si>
  <si>
    <t>Voting Method</t>
  </si>
  <si>
    <t>No.</t>
  </si>
  <si>
    <t>Northampton</t>
  </si>
  <si>
    <t>Party</t>
  </si>
  <si>
    <t>Tyrrell</t>
  </si>
  <si>
    <t>Elec Vote</t>
  </si>
  <si>
    <t>Lafayette</t>
  </si>
  <si>
    <t>Wilkes</t>
  </si>
  <si>
    <t>Douglas</t>
  </si>
  <si>
    <t>Schuyler</t>
  </si>
  <si>
    <t>Dunklin</t>
  </si>
  <si>
    <t>Preston</t>
  </si>
  <si>
    <t>Grand</t>
  </si>
  <si>
    <t>Grant</t>
  </si>
  <si>
    <t>Harrison</t>
  </si>
  <si>
    <t>Shannon</t>
  </si>
  <si>
    <t>Vermillion</t>
  </si>
  <si>
    <t>Flathead</t>
  </si>
  <si>
    <t>Democratic</t>
  </si>
  <si>
    <t>Rolette</t>
  </si>
  <si>
    <t>Gaston</t>
  </si>
  <si>
    <t>Oklahoma</t>
  </si>
  <si>
    <t>Date</t>
  </si>
  <si>
    <t>Gibson</t>
  </si>
  <si>
    <t>&gt;90%</t>
  </si>
  <si>
    <t>Cleveland</t>
  </si>
  <si>
    <t>Largest Margin of Victory</t>
  </si>
  <si>
    <t>Allen</t>
  </si>
  <si>
    <t>McDowell</t>
  </si>
  <si>
    <t>Gentry</t>
  </si>
  <si>
    <t>Peterborough</t>
  </si>
  <si>
    <t>Piermont</t>
  </si>
  <si>
    <t>Pinkham's Grant</t>
  </si>
  <si>
    <t>Pittsburg</t>
  </si>
  <si>
    <t>Walla Walla</t>
  </si>
  <si>
    <t>Whatcom</t>
  </si>
  <si>
    <t>Yakima</t>
  </si>
  <si>
    <t>Sandown</t>
  </si>
  <si>
    <t>Liberty</t>
  </si>
  <si>
    <t>Votes</t>
  </si>
  <si>
    <t>Washington Secretary of State</t>
  </si>
  <si>
    <t>Miller</t>
  </si>
  <si>
    <t>Inc</t>
  </si>
  <si>
    <t>Indiana Secretary of State</t>
  </si>
  <si>
    <t>Tuftonboro</t>
  </si>
  <si>
    <t>Waterville Valley</t>
  </si>
  <si>
    <t>Weare</t>
  </si>
  <si>
    <t>Wentworth</t>
  </si>
  <si>
    <t>Total Vote</t>
  </si>
  <si>
    <t>Barbour</t>
  </si>
  <si>
    <t>Author1</t>
  </si>
  <si>
    <t>Author1 Title</t>
  </si>
  <si>
    <t>Author2</t>
  </si>
  <si>
    <t>Author2 Title</t>
  </si>
  <si>
    <t>Comp</t>
  </si>
  <si>
    <t>Article Title</t>
  </si>
  <si>
    <t>Complete Title</t>
  </si>
  <si>
    <t>Publisher</t>
  </si>
  <si>
    <t>Year</t>
  </si>
  <si>
    <t>Pages</t>
  </si>
  <si>
    <t>Deer Lodge</t>
  </si>
  <si>
    <t>Fallon</t>
  </si>
  <si>
    <t>Roosevelt</t>
  </si>
  <si>
    <t>Audrain</t>
  </si>
  <si>
    <t>Laclede</t>
  </si>
  <si>
    <t>Cascade</t>
  </si>
  <si>
    <t>Daniels</t>
  </si>
  <si>
    <t>Won?</t>
  </si>
  <si>
    <t>Jackson</t>
  </si>
  <si>
    <t>Mountrail</t>
  </si>
  <si>
    <t>Park</t>
  </si>
  <si>
    <t>Hertford</t>
  </si>
  <si>
    <t>Rush</t>
  </si>
  <si>
    <t>MO</t>
  </si>
  <si>
    <t>Andrew</t>
  </si>
  <si>
    <t>Second Place</t>
  </si>
  <si>
    <t>Third Place</t>
  </si>
  <si>
    <t>Whitley</t>
  </si>
  <si>
    <t>Chariton</t>
  </si>
  <si>
    <t>Cole</t>
  </si>
  <si>
    <t>Roy Brown</t>
  </si>
  <si>
    <t>Steve Daines</t>
  </si>
  <si>
    <t>Stan Jones</t>
  </si>
  <si>
    <t>Michael Baker</t>
  </si>
  <si>
    <t>Rockingham</t>
  </si>
  <si>
    <t>Huntington</t>
  </si>
  <si>
    <t>&lt;50%</t>
  </si>
  <si>
    <t>&lt;10%</t>
  </si>
  <si>
    <t>&lt;20%</t>
  </si>
  <si>
    <t>Clay</t>
  </si>
  <si>
    <t>Kitsap</t>
  </si>
  <si>
    <t>Gates</t>
  </si>
  <si>
    <t>Stevens</t>
  </si>
  <si>
    <t>County Ranking</t>
  </si>
  <si>
    <t>Democratic-NPL</t>
  </si>
  <si>
    <t>Burke</t>
  </si>
  <si>
    <t>Christian</t>
  </si>
  <si>
    <t>&gt;50%</t>
  </si>
  <si>
    <t>&gt;60%</t>
  </si>
  <si>
    <t>&gt;70%</t>
  </si>
  <si>
    <t>&gt;80%</t>
  </si>
  <si>
    <t>Swain</t>
  </si>
  <si>
    <t>Belknap</t>
  </si>
  <si>
    <t>NH</t>
  </si>
  <si>
    <t>Cheshire</t>
  </si>
  <si>
    <t>Coos</t>
  </si>
  <si>
    <t>Grafton</t>
  </si>
  <si>
    <t>Hillsborough</t>
  </si>
  <si>
    <t>Merrimack</t>
  </si>
  <si>
    <t>Strafford</t>
  </si>
  <si>
    <t>New Hampshire</t>
  </si>
  <si>
    <t>Addison</t>
  </si>
  <si>
    <t>VT</t>
  </si>
  <si>
    <t>Bennington</t>
  </si>
  <si>
    <t>Caledonia</t>
  </si>
  <si>
    <t>Governor</t>
  </si>
  <si>
    <t>Lt. Governor</t>
  </si>
  <si>
    <t>State3</t>
  </si>
  <si>
    <t>Skamania</t>
  </si>
  <si>
    <t>Snohomish</t>
  </si>
  <si>
    <t>Wabash</t>
  </si>
  <si>
    <t>Griggs</t>
  </si>
  <si>
    <t>Summit</t>
  </si>
  <si>
    <t>Surry</t>
  </si>
  <si>
    <t>First Place</t>
  </si>
  <si>
    <t>Sweet Grass</t>
  </si>
  <si>
    <t>Martin</t>
  </si>
  <si>
    <t>Susan Newell</t>
  </si>
  <si>
    <t>Newell</t>
  </si>
  <si>
    <t>Gasconade</t>
  </si>
  <si>
    <t>Oliver</t>
  </si>
  <si>
    <t>Brunswick</t>
  </si>
  <si>
    <t>% Total Vote</t>
  </si>
  <si>
    <t>Sargent</t>
  </si>
  <si>
    <t>Slope</t>
  </si>
  <si>
    <t>Pocahontas</t>
  </si>
  <si>
    <t>Dade</t>
  </si>
  <si>
    <t>Wake</t>
  </si>
  <si>
    <t>Jasper</t>
  </si>
  <si>
    <t>Watauga</t>
  </si>
  <si>
    <t>Short Name</t>
  </si>
  <si>
    <t>Notes</t>
  </si>
  <si>
    <t>Uintah</t>
  </si>
  <si>
    <t>Pondera</t>
  </si>
  <si>
    <t>C</t>
  </si>
  <si>
    <t>Source</t>
  </si>
  <si>
    <t>Westmoreland</t>
  </si>
  <si>
    <t>Wilmot</t>
  </si>
  <si>
    <t>Wolfeboro</t>
  </si>
  <si>
    <t>√</t>
  </si>
  <si>
    <t>Judith Basin</t>
  </si>
  <si>
    <t>Noble</t>
  </si>
  <si>
    <t>Sioux</t>
  </si>
  <si>
    <t>Huntsman</t>
  </si>
  <si>
    <t>Pender</t>
  </si>
  <si>
    <t>Stark</t>
  </si>
  <si>
    <t>Republican</t>
  </si>
  <si>
    <t>Leicester</t>
  </si>
  <si>
    <t>Lunenburg</t>
  </si>
  <si>
    <t>Raleigh</t>
  </si>
  <si>
    <t>State Ranking</t>
  </si>
  <si>
    <t>Lewis and Clark</t>
  </si>
  <si>
    <t>% Difference</t>
  </si>
  <si>
    <t>Springfield</t>
  </si>
  <si>
    <t>Temple</t>
  </si>
  <si>
    <t>Topsham</t>
  </si>
  <si>
    <t>Troy</t>
  </si>
  <si>
    <t>Unity</t>
  </si>
  <si>
    <t>Waltham</t>
  </si>
  <si>
    <t>Richland</t>
  </si>
  <si>
    <t>Mingo</t>
  </si>
  <si>
    <t>Robeson</t>
  </si>
  <si>
    <t>Sampson</t>
  </si>
  <si>
    <t>Popular Vote</t>
  </si>
  <si>
    <t>Gregoire</t>
  </si>
  <si>
    <t>Rossi</t>
  </si>
  <si>
    <t>Joe Manchin, III</t>
  </si>
  <si>
    <t>Manchin</t>
  </si>
  <si>
    <t>Warner</t>
  </si>
  <si>
    <t>Okanogan</t>
  </si>
  <si>
    <t>Platte</t>
  </si>
  <si>
    <t>Independent</t>
  </si>
  <si>
    <t>Margin (%)</t>
  </si>
  <si>
    <t>Bottineau</t>
  </si>
  <si>
    <t>Starke</t>
  </si>
  <si>
    <t>Newton</t>
  </si>
  <si>
    <t>Morton</t>
  </si>
  <si>
    <t>Kosciusko</t>
  </si>
  <si>
    <t>Constitution</t>
  </si>
  <si>
    <t>Macon</t>
  </si>
  <si>
    <t>Pat McCrory</t>
  </si>
  <si>
    <t>McCrory</t>
  </si>
  <si>
    <t>Perdue</t>
  </si>
  <si>
    <t>Tim Mathern</t>
  </si>
  <si>
    <t>Merle Boucher</t>
  </si>
  <si>
    <t>Mathern</t>
  </si>
  <si>
    <t>Gregg Boyer</t>
  </si>
  <si>
    <t>Counties with Highest Percent of Vote</t>
  </si>
  <si>
    <t>Howell</t>
  </si>
  <si>
    <t>Iron</t>
  </si>
  <si>
    <t>Wirt</t>
  </si>
  <si>
    <t>Posey</t>
  </si>
  <si>
    <t>&lt;30%</t>
  </si>
  <si>
    <t>Edgecombe</t>
  </si>
  <si>
    <t>Fourth Place</t>
  </si>
  <si>
    <t>&lt;40%</t>
  </si>
  <si>
    <t>Beaverhead</t>
  </si>
  <si>
    <t>Hoeven</t>
  </si>
  <si>
    <t>Mecklenburg</t>
  </si>
  <si>
    <t>Ozark</t>
  </si>
  <si>
    <t>John Hoeven</t>
  </si>
  <si>
    <t>Jack Dalrymple</t>
  </si>
  <si>
    <t>New Castle</t>
  </si>
  <si>
    <t>Stanly</t>
  </si>
  <si>
    <t>Stokes</t>
  </si>
  <si>
    <t>Spencer</t>
  </si>
  <si>
    <t>North Carolina State Board of Elections</t>
  </si>
  <si>
    <t>Fulton</t>
  </si>
  <si>
    <t>Vanderburgh</t>
  </si>
  <si>
    <t>Yancey</t>
  </si>
  <si>
    <t>Cape Girardeau</t>
  </si>
  <si>
    <t>Pulaski</t>
  </si>
  <si>
    <t>Pettis</t>
  </si>
  <si>
    <t>Rosebud</t>
  </si>
  <si>
    <t>Beaver</t>
  </si>
  <si>
    <t>Harnett</t>
  </si>
  <si>
    <t>Osage</t>
  </si>
  <si>
    <t>T</t>
  </si>
  <si>
    <t>Ashe</t>
  </si>
  <si>
    <t>Avery</t>
  </si>
  <si>
    <t>States with Highest Percent of Vote</t>
  </si>
  <si>
    <t>Jack Markell</t>
  </si>
  <si>
    <t>Markell</t>
  </si>
  <si>
    <t>Jeffrey Brown</t>
  </si>
  <si>
    <t>Blue Enigma</t>
  </si>
  <si>
    <t>Dennie Oxley</t>
  </si>
  <si>
    <t>Lisa Kelly</t>
  </si>
  <si>
    <t>Kenny Hulshof</t>
  </si>
  <si>
    <t>Hulshof</t>
  </si>
  <si>
    <t>Greg Thompson</t>
  </si>
  <si>
    <t>Jesse Johnson</t>
  </si>
  <si>
    <t>mtn</t>
  </si>
  <si>
    <t>Eddy</t>
  </si>
  <si>
    <t>Brooke</t>
  </si>
  <si>
    <t>Treasure</t>
  </si>
  <si>
    <t>Lenoir</t>
  </si>
  <si>
    <t>Nash</t>
  </si>
  <si>
    <t>#Prc</t>
  </si>
  <si>
    <t>Mountain</t>
  </si>
  <si>
    <t>Moniteau</t>
  </si>
  <si>
    <t>R</t>
  </si>
  <si>
    <t>Ripley</t>
  </si>
  <si>
    <t>Onslow</t>
  </si>
  <si>
    <t>Powell</t>
  </si>
  <si>
    <t>Perry</t>
  </si>
  <si>
    <t>Wheatland</t>
  </si>
  <si>
    <t>Hoke</t>
  </si>
  <si>
    <t>Hettinger</t>
  </si>
  <si>
    <t>Nodaway</t>
  </si>
  <si>
    <t>Essex</t>
  </si>
  <si>
    <t>Grand Isle</t>
  </si>
  <si>
    <t>Lamoille</t>
  </si>
  <si>
    <t>Orleans</t>
  </si>
  <si>
    <t>Utah State Elections Office</t>
  </si>
  <si>
    <t>Floyd</t>
  </si>
  <si>
    <t>Decatur</t>
  </si>
  <si>
    <t>Grand Forks</t>
  </si>
  <si>
    <t>LaMoure</t>
  </si>
  <si>
    <t>Official Election Returns State of Missouri General Election -2008 General Election Tuesday, November 04, 2008 As announced by the Board of State Canvassers on Tuesday, December 02, 2008 Governor</t>
  </si>
  <si>
    <t>Official Canvass</t>
  </si>
  <si>
    <t>Tipton</t>
  </si>
  <si>
    <t>Rutherford</t>
  </si>
  <si>
    <t>Alamance</t>
  </si>
  <si>
    <t>Alexander</t>
  </si>
  <si>
    <t>Granite</t>
  </si>
  <si>
    <t>Skagit</t>
  </si>
  <si>
    <t>Mitchell</t>
  </si>
  <si>
    <t>Stone</t>
  </si>
  <si>
    <t>Currituck</t>
  </si>
  <si>
    <t>Pend Oreille</t>
  </si>
  <si>
    <t>Hamilton</t>
  </si>
  <si>
    <t>Warrick</t>
  </si>
  <si>
    <t>Emery</t>
  </si>
  <si>
    <t>Vernon</t>
  </si>
  <si>
    <t>Johnson</t>
  </si>
  <si>
    <t>Brad Johnson</t>
  </si>
  <si>
    <t>Secretary of State</t>
  </si>
  <si>
    <t>comp.</t>
  </si>
  <si>
    <t>2008 Statewide General Canvass - November 4th, 2008</t>
  </si>
  <si>
    <t>2008 General Election Official Results</t>
  </si>
  <si>
    <t>General Election - November 04, 2008 Official Election Results - All Counties Governor and Lt. Governor</t>
  </si>
  <si>
    <t>Governor &amp; Lieutenant Governor</t>
  </si>
  <si>
    <t>Detailed Results 2008 General Election For Governor</t>
  </si>
  <si>
    <t>Election Results Center Official Results November 4 General Governor</t>
  </si>
  <si>
    <t>Robert Doughton</t>
  </si>
  <si>
    <t>Doughton</t>
  </si>
  <si>
    <t>James Davis</t>
  </si>
  <si>
    <t>Granville</t>
  </si>
  <si>
    <t>Guilford</t>
  </si>
  <si>
    <t>Atchison</t>
  </si>
  <si>
    <t>Wibaux</t>
  </si>
  <si>
    <t>Berkeley</t>
  </si>
  <si>
    <t>Ransom</t>
  </si>
  <si>
    <t>Stutsman</t>
  </si>
  <si>
    <t>Pacific</t>
  </si>
  <si>
    <t>Rutland</t>
  </si>
  <si>
    <t>Windham</t>
  </si>
  <si>
    <t>Windsor</t>
  </si>
  <si>
    <t>Vermont</t>
  </si>
  <si>
    <t>Lynch</t>
  </si>
  <si>
    <t>John Lynch</t>
  </si>
  <si>
    <t>Liberty Union</t>
  </si>
  <si>
    <t>Ericson</t>
  </si>
  <si>
    <t>Jim Douglas</t>
  </si>
  <si>
    <t>Big Horn</t>
  </si>
  <si>
    <t>Randolph</t>
  </si>
  <si>
    <t>White</t>
  </si>
  <si>
    <t>Lewis</t>
  </si>
  <si>
    <t>Counties with Lowest Percent of Vote</t>
  </si>
  <si>
    <t>ST</t>
  </si>
  <si>
    <t>CTY</t>
  </si>
  <si>
    <t>dem</t>
  </si>
  <si>
    <t>rep</t>
  </si>
  <si>
    <t>ind</t>
  </si>
  <si>
    <t>lib</t>
  </si>
  <si>
    <t>cst</t>
  </si>
  <si>
    <t>grn</t>
  </si>
  <si>
    <t>Brian Schweitzer</t>
  </si>
  <si>
    <t>John Bohlinger</t>
  </si>
  <si>
    <t>Schweitzer</t>
  </si>
  <si>
    <t>St. Francois</t>
  </si>
  <si>
    <t>Forsyth</t>
  </si>
  <si>
    <t>Level</t>
  </si>
  <si>
    <t>Anson</t>
  </si>
  <si>
    <t>Jones</t>
  </si>
  <si>
    <t>Franklin</t>
  </si>
  <si>
    <t>DuWayne Hendrickson</t>
  </si>
  <si>
    <t>Boyer</t>
  </si>
  <si>
    <t>Hendrickson</t>
  </si>
  <si>
    <t>Bob Springmeyer</t>
  </si>
  <si>
    <t>Josie Valdez</t>
  </si>
  <si>
    <t>Springmeyer</t>
  </si>
  <si>
    <t>Dell Schanze</t>
  </si>
  <si>
    <t>Joe Hobbs</t>
  </si>
  <si>
    <t>Schanze</t>
  </si>
  <si>
    <t>Anthony Pollina</t>
  </si>
  <si>
    <t>Pollina</t>
  </si>
  <si>
    <t>Gaye Symington</t>
  </si>
  <si>
    <t>Symington</t>
  </si>
  <si>
    <t>Russ Weeks</t>
  </si>
  <si>
    <t>Weeks</t>
  </si>
  <si>
    <t>Yadkin</t>
  </si>
  <si>
    <t>Election Date:</t>
  </si>
  <si>
    <t>Cabarrus</t>
  </si>
  <si>
    <t>Jill Long Thompson</t>
  </si>
  <si>
    <t>Andy Horning</t>
  </si>
  <si>
    <t>Ind Cand Lt. Gov</t>
  </si>
  <si>
    <t>Horning</t>
  </si>
  <si>
    <t>Andy Finkenstadt</t>
  </si>
  <si>
    <t>Finkenstadt</t>
  </si>
  <si>
    <t>State General Election - November 4, 2008 Governor</t>
  </si>
  <si>
    <t>Indiana General Election November 4, 2008 Governor</t>
  </si>
  <si>
    <t>November 4, 2008 General Election Governor</t>
  </si>
  <si>
    <t>Golden Valley</t>
  </si>
  <si>
    <t>Graham</t>
  </si>
  <si>
    <t>Cherokee</t>
  </si>
  <si>
    <t>Davis</t>
  </si>
  <si>
    <t>Carter</t>
  </si>
  <si>
    <t>Howard</t>
  </si>
  <si>
    <t>Prairie</t>
  </si>
  <si>
    <t>Utah</t>
  </si>
  <si>
    <t>Hancock</t>
  </si>
  <si>
    <t>Webster</t>
  </si>
  <si>
    <t>Kane</t>
  </si>
  <si>
    <t>Ohio</t>
  </si>
  <si>
    <t>Dubois</t>
  </si>
  <si>
    <t>Gary Herbert</t>
  </si>
  <si>
    <t>Jon M. Huntsman, Jr.</t>
  </si>
  <si>
    <t>Christine Gregoire</t>
  </si>
  <si>
    <t>Dino Rossi</t>
  </si>
  <si>
    <t>Asotin</t>
  </si>
  <si>
    <t>Wilson</t>
  </si>
  <si>
    <t>Cavalier</t>
  </si>
  <si>
    <t>Braxton</t>
  </si>
  <si>
    <t>ND</t>
  </si>
  <si>
    <t>Thurston</t>
  </si>
  <si>
    <t>State/County</t>
  </si>
  <si>
    <t>Corrected figures in Broadwater County.</t>
  </si>
  <si>
    <t>Stried</t>
  </si>
  <si>
    <t>Frye</t>
  </si>
  <si>
    <t>Serati</t>
  </si>
  <si>
    <t>Bev Perdue</t>
  </si>
  <si>
    <t>State Of Delaware Elections System Official Election Results General Elections - 11/04/08 Statewide Offices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</si>
</sst>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%"/>
    <numFmt numFmtId="174" formatCode="[Green][=1]General;[Color15][=3]General;[Black]General"/>
    <numFmt numFmtId="175" formatCode="[Blue][=1]General;[Color15][=3]General;[Black]General"/>
    <numFmt numFmtId="181" formatCode="0.0"/>
    <numFmt numFmtId="185" formatCode="0.00000%"/>
    <numFmt numFmtId="186" formatCode="0.000000%"/>
    <numFmt numFmtId="188" formatCode="00"/>
    <numFmt numFmtId="189" formatCode="000"/>
    <numFmt numFmtId="190" formatCode="00000"/>
    <numFmt numFmtId="191" formatCode="d\ mmm\ yyyy"/>
    <numFmt numFmtId="193" formatCode="yyyy\-mm\-dd"/>
  </numFmts>
  <fonts count="19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9"/>
      <name val="Geneva"/>
    </font>
    <font>
      <sz val="8"/>
      <name val="Geneva"/>
      <family val="5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u/>
      <sz val="9"/>
      <color indexed="60"/>
      <name val="Geneva"/>
    </font>
    <font>
      <u/>
      <sz val="9"/>
      <color indexed="19"/>
      <name val="Geneva"/>
    </font>
    <font>
      <sz val="10"/>
      <color indexed="8"/>
      <name val="MS Sans Serif"/>
    </font>
    <font>
      <sz val="10"/>
      <color indexed="61"/>
      <name val="Genev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3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7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0" fontId="7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75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2" fillId="0" borderId="0" xfId="0" applyFont="1" applyFill="1"/>
    <xf numFmtId="0" fontId="0" fillId="2" borderId="0" xfId="0" applyFill="1"/>
    <xf numFmtId="175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2" fillId="0" borderId="0" xfId="0" applyFont="1"/>
    <xf numFmtId="3" fontId="12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3" fontId="2" fillId="2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3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Fill="1"/>
    <xf numFmtId="10" fontId="12" fillId="0" borderId="0" xfId="0" applyNumberFormat="1" applyFont="1" applyFill="1"/>
    <xf numFmtId="0" fontId="12" fillId="0" borderId="0" xfId="0" applyFont="1" applyFill="1"/>
    <xf numFmtId="3" fontId="12" fillId="0" borderId="0" xfId="0" applyNumberFormat="1" applyFont="1" applyAlignment="1">
      <alignment horizontal="center"/>
    </xf>
    <xf numFmtId="10" fontId="12" fillId="0" borderId="0" xfId="0" applyNumberFormat="1" applyFont="1"/>
    <xf numFmtId="185" fontId="0" fillId="0" borderId="0" xfId="0" applyNumberFormat="1"/>
    <xf numFmtId="186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17" fillId="0" borderId="0" xfId="0" applyFont="1"/>
    <xf numFmtId="10" fontId="2" fillId="2" borderId="0" xfId="0" applyNumberFormat="1" applyFont="1" applyFill="1"/>
    <xf numFmtId="3" fontId="17" fillId="0" borderId="0" xfId="0" applyNumberFormat="1" applyFont="1" applyFill="1"/>
    <xf numFmtId="188" fontId="0" fillId="0" borderId="0" xfId="0" applyNumberFormat="1" applyAlignment="1">
      <alignment horizontal="right"/>
    </xf>
    <xf numFmtId="188" fontId="0" fillId="0" borderId="0" xfId="0" applyNumberFormat="1"/>
    <xf numFmtId="189" fontId="2" fillId="0" borderId="0" xfId="0" applyNumberFormat="1" applyFont="1" applyAlignment="1">
      <alignment horizontal="right"/>
    </xf>
    <xf numFmtId="189" fontId="0" fillId="0" borderId="0" xfId="0" applyNumberFormat="1"/>
    <xf numFmtId="190" fontId="0" fillId="0" borderId="0" xfId="0" applyNumberFormat="1" applyAlignment="1">
      <alignment horizontal="right"/>
    </xf>
    <xf numFmtId="191" fontId="2" fillId="0" borderId="0" xfId="0" applyNumberFormat="1" applyFont="1"/>
    <xf numFmtId="190" fontId="0" fillId="0" borderId="0" xfId="0" applyNumberFormat="1"/>
    <xf numFmtId="188" fontId="0" fillId="0" borderId="0" xfId="0" applyNumberFormat="1" applyAlignment="1"/>
    <xf numFmtId="189" fontId="2" fillId="0" borderId="0" xfId="0" applyNumberFormat="1" applyFont="1" applyAlignment="1"/>
    <xf numFmtId="190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Alignment="1"/>
    <xf numFmtId="191" fontId="1" fillId="0" borderId="0" xfId="0" applyNumberFormat="1" applyFont="1"/>
    <xf numFmtId="0" fontId="6" fillId="0" borderId="0" xfId="0" applyFont="1"/>
    <xf numFmtId="188" fontId="2" fillId="0" borderId="0" xfId="0" applyNumberFormat="1" applyFont="1"/>
    <xf numFmtId="14" fontId="0" fillId="0" borderId="0" xfId="0" applyNumberFormat="1"/>
    <xf numFmtId="0" fontId="0" fillId="0" borderId="0" xfId="0" applyAlignment="1">
      <alignment wrapText="1"/>
    </xf>
    <xf numFmtId="181" fontId="0" fillId="0" borderId="0" xfId="0" applyNumberFormat="1"/>
    <xf numFmtId="193" fontId="2" fillId="0" borderId="0" xfId="0" applyNumberFormat="1" applyFont="1" applyAlignment="1"/>
    <xf numFmtId="193" fontId="2" fillId="0" borderId="0" xfId="0" applyNumberFormat="1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50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B2F-4C45-B0E9-2A8346F3E58E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2F-4C45-B0E9-2A8346F3E58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B2F-4C45-B0E9-2A8346F3E58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B2F-4C45-B0E9-2A8346F3E58E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266861</c:v>
                </c:pt>
                <c:pt idx="1">
                  <c:v>126662</c:v>
                </c:pt>
                <c:pt idx="3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F-4C45-B0E9-2A8346F3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4EC-4AE4-8541-C829E7930222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EC-4AE4-8541-C829E793022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EC-4AE4-8541-C829E793022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EC-4AE4-8541-C829E7930222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492697</c:v>
                </c:pt>
                <c:pt idx="1">
                  <c:v>181612</c:v>
                </c:pt>
                <c:pt idx="3">
                  <c:v>31737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C-4AE4-8541-C829E793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837962672754805"/>
          <c:y val="0.15384659834561745"/>
          <c:w val="0.14189236002283051"/>
          <c:h val="0.680475338836384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Graphs!$G$35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2-4AA0-B5F7-B92B7CD74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25120"/>
        <c:axId val="1"/>
      </c:barChart>
      <c:catAx>
        <c:axId val="4390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439025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7026489345208"/>
          <c:y val="0.46745697189629914"/>
          <c:w val="0.12162202287671188"/>
          <c:h val="5.9171768594468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26683636174522"/>
          <c:y val="0.22404491144185154"/>
          <c:w val="0.60946921652302299"/>
          <c:h val="0.5628445336222124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A04-4DDC-9236-6A20D64A54B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A04-4DDC-9236-6A20D64A54BA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04-4DDC-9236-6A20D64A54B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04-4DDC-9236-6A20D64A54BA}"/>
              </c:ext>
            </c:extLst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Graphs!$F$48:$F$51</c:f>
              <c:numCache>
                <c:formatCode>0</c:formatCode>
                <c:ptCount val="4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4-4DDC-9236-6A20D64A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26683636174522"/>
          <c:y val="0.22404491144185154"/>
          <c:w val="0.60946921652302299"/>
          <c:h val="0.5628445336222124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0F-4F3B-9C35-A25F6FC2146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0F-4F3B-9C35-A25F6FC21465}"/>
              </c:ext>
            </c:extLst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0F-4F3B-9C35-A25F6FC2146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0F-4F3B-9C35-A25F6FC21465}"/>
              </c:ext>
            </c:extLst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Graphs!$F$60:$F$63</c:f>
              <c:numCache>
                <c:formatCode>0</c:formatCode>
                <c:ptCount val="4"/>
                <c:pt idx="0">
                  <c:v>296</c:v>
                </c:pt>
                <c:pt idx="1">
                  <c:v>270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F-4F3B-9C35-A25F6FC2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AF-41B7-8EC8-56421DA62D19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3AF-41B7-8EC8-56421DA62D1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AF-41B7-8EC8-56421DA62D1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3AF-41B7-8EC8-56421DA62D19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479042</c:v>
                </c:pt>
                <c:pt idx="1">
                  <c:v>188555</c:v>
                </c:pt>
                <c:pt idx="3">
                  <c:v>15313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F-41B7-8EC8-56421DA6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BC-40E5-B4B0-3B8079F6CB5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3BC-40E5-B4B0-3B8079F6CB5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3BC-40E5-B4B0-3B8079F6CB5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BC-40E5-B4B0-3B8079F6CB51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170492</c:v>
                </c:pt>
                <c:pt idx="1">
                  <c:v>69791</c:v>
                </c:pt>
                <c:pt idx="3">
                  <c:v>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C-40E5-B4B0-3B8079F6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394055971993286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97027985996643"/>
          <c:y val="0.14382038252763182"/>
          <c:w val="0.760608311459255"/>
          <c:h val="0.689888397437233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3</c:v>
                </c:pt>
                <c:pt idx="1">
                  <c:v>52</c:v>
                </c:pt>
                <c:pt idx="2">
                  <c:v>43</c:v>
                </c:pt>
                <c:pt idx="3">
                  <c:v>93</c:v>
                </c:pt>
                <c:pt idx="4">
                  <c:v>125</c:v>
                </c:pt>
                <c:pt idx="5">
                  <c:v>114</c:v>
                </c:pt>
                <c:pt idx="6">
                  <c:v>81</c:v>
                </c:pt>
                <c:pt idx="7">
                  <c:v>50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7-4DBE-8ED8-5EC52223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30040"/>
        <c:axId val="1"/>
      </c:barChart>
      <c:catAx>
        <c:axId val="43903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212272763591271"/>
              <c:y val="0.91910213209064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4.8484991965530203E-2"/>
              <c:y val="0.375281310658039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439030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3091482649843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04731861198738"/>
          <c:y val="0.14157318905063757"/>
          <c:w val="0.75078864353312302"/>
          <c:h val="0.692135590914228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62</c:v>
                </c:pt>
                <c:pt idx="3">
                  <c:v>81</c:v>
                </c:pt>
                <c:pt idx="4">
                  <c:v>133</c:v>
                </c:pt>
                <c:pt idx="5">
                  <c:v>115</c:v>
                </c:pt>
                <c:pt idx="6">
                  <c:v>81</c:v>
                </c:pt>
                <c:pt idx="7">
                  <c:v>50</c:v>
                </c:pt>
                <c:pt idx="8">
                  <c:v>29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C-4479-8459-A0225A47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24136"/>
        <c:axId val="1"/>
      </c:barChart>
      <c:catAx>
        <c:axId val="43902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419558359621453"/>
              <c:y val="0.91910213209064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5.0473186119873815E-2"/>
              <c:y val="0.375281310658039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439024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36489769094466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031434353609"/>
          <c:y val="0.14157318905063757"/>
          <c:w val="0.75157463509309619"/>
          <c:h val="0.692135590914228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552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B-47F9-A3D2-8A549D8F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189200"/>
        <c:axId val="1"/>
      </c:barChart>
      <c:catAx>
        <c:axId val="3571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258019046098191"/>
              <c:y val="0.91910213209064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5.0314619922550374E-2"/>
              <c:y val="0.375281310658039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5718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3830734966592429"/>
          <c:y val="3.1319978939411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2917594654788"/>
          <c:y val="0.16331131875550273"/>
          <c:w val="0.81069042316258355"/>
          <c:h val="0.655482416374826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3</c:v>
                </c:pt>
                <c:pt idx="1">
                  <c:v>52</c:v>
                </c:pt>
                <c:pt idx="2">
                  <c:v>43</c:v>
                </c:pt>
                <c:pt idx="3">
                  <c:v>93</c:v>
                </c:pt>
                <c:pt idx="4">
                  <c:v>125</c:v>
                </c:pt>
                <c:pt idx="5">
                  <c:v>114</c:v>
                </c:pt>
                <c:pt idx="6">
                  <c:v>81</c:v>
                </c:pt>
                <c:pt idx="7">
                  <c:v>50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2-42F5-8877-D89A72537CFB}"/>
            </c:ext>
          </c:extLst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62</c:v>
                </c:pt>
                <c:pt idx="3">
                  <c:v>81</c:v>
                </c:pt>
                <c:pt idx="4">
                  <c:v>133</c:v>
                </c:pt>
                <c:pt idx="5">
                  <c:v>115</c:v>
                </c:pt>
                <c:pt idx="6">
                  <c:v>81</c:v>
                </c:pt>
                <c:pt idx="7">
                  <c:v>50</c:v>
                </c:pt>
                <c:pt idx="8">
                  <c:v>29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2-42F5-8877-D89A7253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186576"/>
        <c:axId val="1"/>
      </c:barChart>
      <c:catAx>
        <c:axId val="3571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670378619153678"/>
              <c:y val="0.91722795465419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3.5634743875278395E-2"/>
              <c:y val="0.375839747272937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35718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F04-4084-9875-8F5F9013DB3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F04-4084-9875-8F5F9013DB3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F04-4084-9875-8F5F9013DB3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04-4084-9875-8F5F9013DB39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1563885</c:v>
                </c:pt>
                <c:pt idx="1">
                  <c:v>1082463</c:v>
                </c:pt>
                <c:pt idx="3">
                  <c:v>57404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4-4084-9875-8F5F9013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A3-4AF1-96CE-2FECAA9E45D5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A3-4AF1-96CE-2FECAA9E45D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A3-4AF1-96CE-2FECAA9E45D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A3-4AF1-96CE-2FECAA9E45D5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1680611</c:v>
                </c:pt>
                <c:pt idx="1">
                  <c:v>1136364</c:v>
                </c:pt>
                <c:pt idx="3">
                  <c:v>60803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3-4AF1-96CE-2FECAA9E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257-490D-9409-7A9E33A07408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57-490D-9409-7A9E33A0740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257-490D-9409-7A9E33A07408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57-490D-9409-7A9E33A07408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319625</c:v>
                </c:pt>
                <c:pt idx="1">
                  <c:v>159000</c:v>
                </c:pt>
                <c:pt idx="3">
                  <c:v>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7-490D-9409-7A9E33A0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26683636174522"/>
          <c:y val="0.22404491144185154"/>
          <c:w val="0.60946921652302299"/>
          <c:h val="0.56284453362221243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97-4D76-8941-29B50B33C20C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97-4D76-8941-29B50B33C20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97-4D76-8941-29B50B33C20C}"/>
              </c:ext>
            </c:extLst>
          </c:dPt>
          <c:dPt>
            <c:idx val="3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97-4D76-8941-29B50B33C20C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8396542</c:v>
                </c:pt>
                <c:pt idx="1">
                  <c:v>7900920</c:v>
                </c:pt>
                <c:pt idx="3">
                  <c:v>408899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7-4D76-8941-29B50B33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1ED-415C-AFF5-0D6FF4EE517C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ED-415C-AFF5-0D6FF4EE517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1ED-415C-AFF5-0D6FF4EE51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ED-415C-AFF5-0D6FF4EE517C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2146189</c:v>
                </c:pt>
                <c:pt idx="1">
                  <c:v>2001168</c:v>
                </c:pt>
                <c:pt idx="3">
                  <c:v>121584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D-415C-AFF5-0D6FF4EE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0F3-4AE0-A63B-A5818776AAE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0F3-4AE0-A63B-A5818776AAE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F3-4AE0-A63B-A5818776AAE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F3-4AE0-A63B-A5818776AAEF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235009</c:v>
                </c:pt>
                <c:pt idx="1">
                  <c:v>74279</c:v>
                </c:pt>
                <c:pt idx="3">
                  <c:v>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3-4AE0-A63B-A5818776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A97-41EA-BA81-E1854E45EAF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A97-41EA-BA81-E1854E45EAF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97-41EA-BA81-E1854E45EAF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97-41EA-BA81-E1854E45EAF5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734049</c:v>
                </c:pt>
                <c:pt idx="1">
                  <c:v>186503</c:v>
                </c:pt>
                <c:pt idx="3">
                  <c:v>24973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7-41EA-BA81-E1854E45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3164556962025"/>
          <c:y val="0.25136746161768708"/>
          <c:w val="0.59493670886075944"/>
          <c:h val="0.51366394330570841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59-43DB-B8EF-73BE64F5042D}"/>
              </c:ext>
            </c:extLst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59-43DB-B8EF-73BE64F5042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59-43DB-B8EF-73BE64F5042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159-43DB-B8EF-73BE64F5042D}"/>
              </c:ext>
            </c:extLst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1598738</c:v>
                </c:pt>
                <c:pt idx="1">
                  <c:v>1404124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9-43DB-B8EF-73BE64F5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0</xdr:colOff>
      <xdr:row>11</xdr:row>
      <xdr:rowOff>123825</xdr:rowOff>
    </xdr:to>
    <xdr:graphicFrame macro="">
      <xdr:nvGraphicFramePr>
        <xdr:cNvPr id="3138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11</xdr:row>
      <xdr:rowOff>123825</xdr:rowOff>
    </xdr:to>
    <xdr:graphicFrame macro="">
      <xdr:nvGraphicFramePr>
        <xdr:cNvPr id="3145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11</xdr:row>
      <xdr:rowOff>123825</xdr:rowOff>
    </xdr:to>
    <xdr:graphicFrame macro="">
      <xdr:nvGraphicFramePr>
        <xdr:cNvPr id="3157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11</xdr:row>
      <xdr:rowOff>123825</xdr:rowOff>
    </xdr:to>
    <xdr:graphicFrame macro="">
      <xdr:nvGraphicFramePr>
        <xdr:cNvPr id="3158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6</xdr:col>
      <xdr:colOff>85725</xdr:colOff>
      <xdr:row>27</xdr:row>
      <xdr:rowOff>123825</xdr:rowOff>
    </xdr:to>
    <xdr:graphicFrame macro="">
      <xdr:nvGraphicFramePr>
        <xdr:cNvPr id="316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0</xdr:colOff>
      <xdr:row>11</xdr:row>
      <xdr:rowOff>123825</xdr:rowOff>
    </xdr:to>
    <xdr:graphicFrame macro="">
      <xdr:nvGraphicFramePr>
        <xdr:cNvPr id="3168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11</xdr:col>
      <xdr:colOff>0</xdr:colOff>
      <xdr:row>24</xdr:row>
      <xdr:rowOff>123825</xdr:rowOff>
    </xdr:to>
    <xdr:graphicFrame macro="">
      <xdr:nvGraphicFramePr>
        <xdr:cNvPr id="3169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24</xdr:row>
      <xdr:rowOff>123825</xdr:rowOff>
    </xdr:to>
    <xdr:graphicFrame macro="">
      <xdr:nvGraphicFramePr>
        <xdr:cNvPr id="3179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24</xdr:row>
      <xdr:rowOff>123825</xdr:rowOff>
    </xdr:to>
    <xdr:graphicFrame macro="">
      <xdr:nvGraphicFramePr>
        <xdr:cNvPr id="3182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24</xdr:row>
      <xdr:rowOff>123825</xdr:rowOff>
    </xdr:to>
    <xdr:graphicFrame macro="">
      <xdr:nvGraphicFramePr>
        <xdr:cNvPr id="3183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19050</xdr:colOff>
      <xdr:row>34</xdr:row>
      <xdr:rowOff>9525</xdr:rowOff>
    </xdr:from>
    <xdr:to>
      <xdr:col>8</xdr:col>
      <xdr:colOff>666750</xdr:colOff>
      <xdr:row>44</xdr:row>
      <xdr:rowOff>0</xdr:rowOff>
    </xdr:to>
    <xdr:graphicFrame macro="">
      <xdr:nvGraphicFramePr>
        <xdr:cNvPr id="3187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9</xdr:col>
      <xdr:colOff>85725</xdr:colOff>
      <xdr:row>57</xdr:row>
      <xdr:rowOff>123825</xdr:rowOff>
    </xdr:to>
    <xdr:graphicFrame macro="">
      <xdr:nvGraphicFramePr>
        <xdr:cNvPr id="3189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9</xdr:col>
      <xdr:colOff>85725</xdr:colOff>
      <xdr:row>69</xdr:row>
      <xdr:rowOff>123825</xdr:rowOff>
    </xdr:to>
    <xdr:graphicFrame macro="">
      <xdr:nvGraphicFramePr>
        <xdr:cNvPr id="3191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0</xdr:colOff>
      <xdr:row>11</xdr:row>
      <xdr:rowOff>123825</xdr:rowOff>
    </xdr:to>
    <xdr:graphicFrame macro="">
      <xdr:nvGraphicFramePr>
        <xdr:cNvPr id="3280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13</xdr:col>
      <xdr:colOff>0</xdr:colOff>
      <xdr:row>24</xdr:row>
      <xdr:rowOff>123825</xdr:rowOff>
    </xdr:to>
    <xdr:graphicFrame macro="">
      <xdr:nvGraphicFramePr>
        <xdr:cNvPr id="3282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99</xdr:row>
      <xdr:rowOff>66675</xdr:rowOff>
    </xdr:from>
    <xdr:to>
      <xdr:col>4</xdr:col>
      <xdr:colOff>142875</xdr:colOff>
      <xdr:row>125</xdr:row>
      <xdr:rowOff>95250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99</xdr:row>
      <xdr:rowOff>66675</xdr:rowOff>
    </xdr:from>
    <xdr:to>
      <xdr:col>8</xdr:col>
      <xdr:colOff>114300</xdr:colOff>
      <xdr:row>125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99</xdr:row>
      <xdr:rowOff>66675</xdr:rowOff>
    </xdr:from>
    <xdr:to>
      <xdr:col>12</xdr:col>
      <xdr:colOff>95250</xdr:colOff>
      <xdr:row>125</xdr:row>
      <xdr:rowOff>95250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466725</xdr:colOff>
      <xdr:row>99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C5" sqref="C5"/>
    </sheetView>
  </sheetViews>
  <sheetFormatPr defaultRowHeight="12.75"/>
  <cols>
    <col min="1" max="256" width="11.42578125" customWidth="1"/>
  </cols>
  <sheetData>
    <row r="1" spans="1:2">
      <c r="A1" t="s">
        <v>112</v>
      </c>
    </row>
    <row r="2" spans="1:2">
      <c r="A2" t="s">
        <v>56</v>
      </c>
    </row>
    <row r="4" spans="1:2">
      <c r="A4" t="s">
        <v>57</v>
      </c>
      <c r="B4" s="105">
        <v>1</v>
      </c>
    </row>
    <row r="5" spans="1:2">
      <c r="A5" t="s">
        <v>756</v>
      </c>
      <c r="B5" s="103">
        <v>38641</v>
      </c>
    </row>
  </sheetData>
  <phoneticPr fontId="18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Normal="100" workbookViewId="0">
      <selection activeCell="U9" sqref="U9"/>
    </sheetView>
  </sheetViews>
  <sheetFormatPr defaultColWidth="10.7109375" defaultRowHeight="12.75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92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16384" width="10.7109375" style="7"/>
  </cols>
  <sheetData>
    <row r="1" spans="1:22" s="52" customFormat="1">
      <c r="A1" s="52" t="s">
        <v>168</v>
      </c>
      <c r="B1" s="52" t="s">
        <v>878</v>
      </c>
      <c r="C1" s="52" t="s">
        <v>316</v>
      </c>
      <c r="D1" s="52" t="s">
        <v>961</v>
      </c>
      <c r="E1" s="52" t="s">
        <v>984</v>
      </c>
      <c r="F1" s="52" t="s">
        <v>879</v>
      </c>
      <c r="G1" s="52" t="s">
        <v>784</v>
      </c>
      <c r="H1" s="52" t="s">
        <v>785</v>
      </c>
      <c r="I1" s="52" t="s">
        <v>786</v>
      </c>
      <c r="J1" s="52" t="s">
        <v>787</v>
      </c>
      <c r="K1" s="52" t="s">
        <v>788</v>
      </c>
      <c r="L1" s="52" t="s">
        <v>287</v>
      </c>
      <c r="M1" s="52" t="s">
        <v>789</v>
      </c>
      <c r="N1" s="99" t="s">
        <v>790</v>
      </c>
      <c r="O1" s="52" t="s">
        <v>791</v>
      </c>
      <c r="P1" s="52" t="s">
        <v>639</v>
      </c>
      <c r="Q1" s="100" t="s">
        <v>756</v>
      </c>
      <c r="R1" s="52" t="s">
        <v>792</v>
      </c>
      <c r="S1" s="52" t="s">
        <v>793</v>
      </c>
      <c r="T1" s="52" t="s">
        <v>578</v>
      </c>
      <c r="U1" s="52" t="s">
        <v>579</v>
      </c>
    </row>
    <row r="2" spans="1:22">
      <c r="A2" s="7" t="s">
        <v>490</v>
      </c>
      <c r="B2" s="7">
        <v>1</v>
      </c>
      <c r="E2" s="7">
        <v>0</v>
      </c>
      <c r="F2" s="7" t="s">
        <v>580</v>
      </c>
      <c r="G2" s="7" t="s">
        <v>581</v>
      </c>
      <c r="H2" s="7" t="s">
        <v>581</v>
      </c>
      <c r="I2" s="7" t="s">
        <v>581</v>
      </c>
      <c r="J2" s="7" t="s">
        <v>581</v>
      </c>
      <c r="K2" s="7" t="s">
        <v>581</v>
      </c>
      <c r="L2" s="7" t="s">
        <v>534</v>
      </c>
      <c r="M2" s="14" t="s">
        <v>581</v>
      </c>
      <c r="N2" s="14" t="s">
        <v>1126</v>
      </c>
      <c r="O2" s="7" t="s">
        <v>581</v>
      </c>
      <c r="P2" s="7" t="s">
        <v>581</v>
      </c>
      <c r="Q2" s="106">
        <v>38304</v>
      </c>
      <c r="R2" s="7">
        <v>2008</v>
      </c>
      <c r="S2" s="7" t="s">
        <v>581</v>
      </c>
      <c r="T2" s="106">
        <v>38305</v>
      </c>
      <c r="U2" s="7" t="s">
        <v>582</v>
      </c>
      <c r="V2" s="7" t="s">
        <v>883</v>
      </c>
    </row>
    <row r="3" spans="1:22">
      <c r="A3" s="7" t="s">
        <v>456</v>
      </c>
      <c r="B3" s="7">
        <v>1</v>
      </c>
      <c r="E3" s="7">
        <v>0</v>
      </c>
      <c r="F3" s="7" t="s">
        <v>580</v>
      </c>
      <c r="G3" s="7" t="s">
        <v>581</v>
      </c>
      <c r="H3" s="7" t="s">
        <v>581</v>
      </c>
      <c r="I3" s="7" t="s">
        <v>581</v>
      </c>
      <c r="J3" s="7" t="s">
        <v>581</v>
      </c>
      <c r="K3" s="7" t="s">
        <v>581</v>
      </c>
      <c r="L3" s="7" t="s">
        <v>777</v>
      </c>
      <c r="M3" s="14" t="s">
        <v>581</v>
      </c>
      <c r="N3" s="14" t="s">
        <v>1095</v>
      </c>
      <c r="O3" s="7" t="s">
        <v>581</v>
      </c>
      <c r="P3" s="7" t="s">
        <v>581</v>
      </c>
      <c r="Q3" s="106">
        <v>38314</v>
      </c>
      <c r="R3" s="7">
        <v>2008</v>
      </c>
      <c r="S3" s="7" t="s">
        <v>581</v>
      </c>
      <c r="T3" s="106">
        <v>38325</v>
      </c>
      <c r="U3" s="7" t="s">
        <v>582</v>
      </c>
      <c r="V3" s="7" t="s">
        <v>883</v>
      </c>
    </row>
    <row r="4" spans="1:22">
      <c r="A4" s="7" t="s">
        <v>733</v>
      </c>
      <c r="B4" s="7">
        <v>1</v>
      </c>
      <c r="E4" s="7">
        <v>0</v>
      </c>
      <c r="F4" s="7" t="s">
        <v>580</v>
      </c>
      <c r="G4" s="7" t="s">
        <v>581</v>
      </c>
      <c r="H4" s="7" t="s">
        <v>581</v>
      </c>
      <c r="I4" s="7" t="s">
        <v>581</v>
      </c>
      <c r="J4" s="7" t="s">
        <v>581</v>
      </c>
      <c r="K4" s="7" t="s">
        <v>581</v>
      </c>
      <c r="L4" s="7" t="s">
        <v>699</v>
      </c>
      <c r="M4" s="14" t="s">
        <v>581</v>
      </c>
      <c r="N4" s="14" t="s">
        <v>1002</v>
      </c>
      <c r="O4" s="7" t="s">
        <v>581</v>
      </c>
      <c r="P4" s="7" t="s">
        <v>581</v>
      </c>
      <c r="Q4" s="106">
        <v>38322</v>
      </c>
      <c r="R4" s="7">
        <v>2008</v>
      </c>
      <c r="S4" s="7" t="s">
        <v>581</v>
      </c>
      <c r="T4" s="106">
        <v>38325</v>
      </c>
      <c r="U4" s="7" t="s">
        <v>582</v>
      </c>
      <c r="V4" s="7" t="s">
        <v>883</v>
      </c>
    </row>
    <row r="5" spans="1:22">
      <c r="A5" s="7" t="s">
        <v>86</v>
      </c>
      <c r="B5" s="7">
        <v>1</v>
      </c>
      <c r="F5" s="7" t="s">
        <v>1003</v>
      </c>
      <c r="G5" s="7" t="s">
        <v>1019</v>
      </c>
      <c r="H5" s="7" t="s">
        <v>1020</v>
      </c>
      <c r="I5" s="7" t="s">
        <v>581</v>
      </c>
      <c r="J5" s="7" t="s">
        <v>581</v>
      </c>
      <c r="K5" s="7" t="s">
        <v>1021</v>
      </c>
      <c r="L5" s="7" t="s">
        <v>700</v>
      </c>
      <c r="M5" s="7" t="s">
        <v>581</v>
      </c>
      <c r="N5" s="7" t="s">
        <v>1022</v>
      </c>
      <c r="O5" s="7" t="s">
        <v>581</v>
      </c>
      <c r="P5" s="7" t="s">
        <v>581</v>
      </c>
      <c r="Q5" s="107" t="s">
        <v>581</v>
      </c>
      <c r="R5" s="7">
        <v>2008</v>
      </c>
      <c r="S5" s="7" t="s">
        <v>581</v>
      </c>
      <c r="T5" s="107">
        <v>38314</v>
      </c>
      <c r="U5" s="7" t="s">
        <v>591</v>
      </c>
      <c r="V5" s="7" t="s">
        <v>883</v>
      </c>
    </row>
    <row r="6" spans="1:22">
      <c r="A6" s="7" t="s">
        <v>844</v>
      </c>
      <c r="B6" s="7">
        <v>1</v>
      </c>
      <c r="E6" s="7">
        <v>0</v>
      </c>
      <c r="F6" s="7" t="s">
        <v>580</v>
      </c>
      <c r="G6" s="7" t="s">
        <v>581</v>
      </c>
      <c r="H6" s="7" t="s">
        <v>581</v>
      </c>
      <c r="I6" s="7" t="s">
        <v>581</v>
      </c>
      <c r="J6" s="7" t="s">
        <v>581</v>
      </c>
      <c r="K6" s="7" t="s">
        <v>581</v>
      </c>
      <c r="L6" s="7" t="s">
        <v>236</v>
      </c>
      <c r="M6" s="14" t="s">
        <v>581</v>
      </c>
      <c r="N6" s="14" t="s">
        <v>1094</v>
      </c>
      <c r="O6" s="7" t="s">
        <v>581</v>
      </c>
      <c r="P6" s="7" t="s">
        <v>581</v>
      </c>
      <c r="Q6" s="106" t="s">
        <v>581</v>
      </c>
      <c r="R6" s="7">
        <v>2008</v>
      </c>
      <c r="S6" s="7" t="s">
        <v>581</v>
      </c>
      <c r="T6" s="106">
        <v>38305</v>
      </c>
      <c r="U6" s="7" t="s">
        <v>582</v>
      </c>
      <c r="V6" s="7" t="s">
        <v>883</v>
      </c>
    </row>
    <row r="7" spans="1:22">
      <c r="A7" s="7" t="s">
        <v>480</v>
      </c>
      <c r="B7" s="7">
        <v>1</v>
      </c>
      <c r="E7" s="7">
        <v>0</v>
      </c>
      <c r="F7" s="7" t="s">
        <v>580</v>
      </c>
      <c r="G7" s="7" t="s">
        <v>581</v>
      </c>
      <c r="H7" s="7" t="s">
        <v>581</v>
      </c>
      <c r="I7" s="7" t="s">
        <v>581</v>
      </c>
      <c r="J7" s="7" t="s">
        <v>581</v>
      </c>
      <c r="K7" s="7" t="s">
        <v>581</v>
      </c>
      <c r="L7" s="7" t="s">
        <v>950</v>
      </c>
      <c r="M7" s="7" t="s">
        <v>581</v>
      </c>
      <c r="N7" s="104" t="s">
        <v>1023</v>
      </c>
      <c r="O7" s="7" t="s">
        <v>581</v>
      </c>
      <c r="P7" s="7" t="s">
        <v>581</v>
      </c>
      <c r="Q7" s="107">
        <v>38315</v>
      </c>
      <c r="R7" s="7">
        <v>2008</v>
      </c>
      <c r="S7" s="7" t="s">
        <v>581</v>
      </c>
      <c r="T7" s="107">
        <v>38316</v>
      </c>
      <c r="U7" s="7" t="s">
        <v>582</v>
      </c>
      <c r="V7" s="7" t="s">
        <v>883</v>
      </c>
    </row>
    <row r="8" spans="1:22">
      <c r="A8" s="7" t="s">
        <v>613</v>
      </c>
      <c r="B8" s="7">
        <v>1</v>
      </c>
      <c r="E8" s="7">
        <v>0</v>
      </c>
      <c r="F8" s="7" t="s">
        <v>580</v>
      </c>
      <c r="G8" s="7" t="s">
        <v>581</v>
      </c>
      <c r="H8" s="7" t="s">
        <v>581</v>
      </c>
      <c r="I8" s="7" t="s">
        <v>581</v>
      </c>
      <c r="J8" s="7" t="s">
        <v>581</v>
      </c>
      <c r="K8" s="7" t="s">
        <v>581</v>
      </c>
      <c r="L8" s="7" t="s">
        <v>562</v>
      </c>
      <c r="M8" s="14" t="s">
        <v>581</v>
      </c>
      <c r="N8" s="14" t="s">
        <v>1024</v>
      </c>
      <c r="O8" s="7" t="s">
        <v>581</v>
      </c>
      <c r="P8" s="7" t="s">
        <v>581</v>
      </c>
      <c r="Q8" s="106">
        <v>38311</v>
      </c>
      <c r="R8" s="7">
        <v>2008</v>
      </c>
      <c r="S8" s="7" t="s">
        <v>581</v>
      </c>
      <c r="T8" s="106">
        <v>38316</v>
      </c>
      <c r="U8" s="7" t="s">
        <v>582</v>
      </c>
      <c r="V8" s="7" t="s">
        <v>883</v>
      </c>
    </row>
    <row r="9" spans="1:22">
      <c r="A9" s="7" t="s">
        <v>1104</v>
      </c>
      <c r="B9" s="7">
        <v>1</v>
      </c>
      <c r="E9" s="7">
        <v>0</v>
      </c>
      <c r="F9" s="7" t="s">
        <v>580</v>
      </c>
      <c r="G9" s="7" t="s">
        <v>581</v>
      </c>
      <c r="H9" s="7" t="s">
        <v>581</v>
      </c>
      <c r="I9" s="7" t="s">
        <v>581</v>
      </c>
      <c r="J9" s="7" t="s">
        <v>581</v>
      </c>
      <c r="K9" s="7" t="s">
        <v>581</v>
      </c>
      <c r="L9" s="7" t="s">
        <v>997</v>
      </c>
      <c r="M9" s="14" t="s">
        <v>581</v>
      </c>
      <c r="N9" s="14" t="s">
        <v>1025</v>
      </c>
      <c r="O9" s="7" t="s">
        <v>581</v>
      </c>
      <c r="P9" s="7" t="s">
        <v>581</v>
      </c>
      <c r="Q9" s="106" t="s">
        <v>581</v>
      </c>
      <c r="R9" s="7">
        <v>2008</v>
      </c>
      <c r="S9" s="7" t="s">
        <v>581</v>
      </c>
      <c r="T9" s="106">
        <v>38641</v>
      </c>
      <c r="U9" s="7" t="s">
        <v>582</v>
      </c>
      <c r="V9" s="7" t="s">
        <v>883</v>
      </c>
    </row>
    <row r="10" spans="1:22">
      <c r="A10" s="7" t="s">
        <v>1042</v>
      </c>
      <c r="B10" s="7">
        <v>1</v>
      </c>
      <c r="E10" s="7">
        <v>0</v>
      </c>
      <c r="F10" s="7" t="s">
        <v>580</v>
      </c>
      <c r="G10" s="7" t="s">
        <v>581</v>
      </c>
      <c r="H10" s="7" t="s">
        <v>581</v>
      </c>
      <c r="I10" s="7" t="s">
        <v>581</v>
      </c>
      <c r="J10" s="7" t="s">
        <v>581</v>
      </c>
      <c r="K10" s="7" t="s">
        <v>581</v>
      </c>
      <c r="L10" s="7" t="s">
        <v>422</v>
      </c>
      <c r="M10" s="14" t="s">
        <v>581</v>
      </c>
      <c r="N10" s="14" t="s">
        <v>1026</v>
      </c>
      <c r="O10" s="7" t="s">
        <v>581</v>
      </c>
      <c r="P10" s="7" t="s">
        <v>581</v>
      </c>
      <c r="Q10" s="106" t="s">
        <v>581</v>
      </c>
      <c r="R10" s="7">
        <v>2008</v>
      </c>
      <c r="S10" s="7" t="s">
        <v>581</v>
      </c>
      <c r="T10" s="106">
        <v>38304</v>
      </c>
      <c r="U10" s="7" t="s">
        <v>582</v>
      </c>
      <c r="V10" s="7" t="s">
        <v>883</v>
      </c>
    </row>
    <row r="11" spans="1:22" customFormat="1">
      <c r="A11" s="7" t="s">
        <v>696</v>
      </c>
      <c r="B11" s="7">
        <v>1</v>
      </c>
      <c r="C11" s="7"/>
      <c r="D11" s="7"/>
      <c r="E11" s="7">
        <v>0</v>
      </c>
      <c r="F11" s="7" t="s">
        <v>580</v>
      </c>
      <c r="G11" s="7" t="s">
        <v>581</v>
      </c>
      <c r="H11" s="7" t="s">
        <v>581</v>
      </c>
      <c r="I11" s="7" t="s">
        <v>581</v>
      </c>
      <c r="J11" s="7" t="s">
        <v>581</v>
      </c>
      <c r="K11" s="7" t="s">
        <v>581</v>
      </c>
      <c r="L11" s="7" t="s">
        <v>774</v>
      </c>
      <c r="M11" s="14" t="s">
        <v>581</v>
      </c>
      <c r="N11" s="14" t="s">
        <v>1096</v>
      </c>
      <c r="O11" s="7" t="s">
        <v>581</v>
      </c>
      <c r="P11" s="7" t="s">
        <v>581</v>
      </c>
      <c r="Q11" s="106">
        <v>38316</v>
      </c>
      <c r="R11" s="7">
        <v>2008</v>
      </c>
      <c r="S11" s="7" t="s">
        <v>581</v>
      </c>
      <c r="T11" s="106">
        <v>38330</v>
      </c>
      <c r="U11" s="7" t="s">
        <v>582</v>
      </c>
      <c r="V11" s="7" t="s">
        <v>883</v>
      </c>
    </row>
    <row r="12" spans="1:22">
      <c r="A12" s="7" t="s">
        <v>393</v>
      </c>
      <c r="B12" s="7">
        <v>1</v>
      </c>
      <c r="E12" s="7">
        <v>0</v>
      </c>
      <c r="F12" s="7" t="s">
        <v>580</v>
      </c>
      <c r="G12" s="7" t="s">
        <v>581</v>
      </c>
      <c r="H12" s="7" t="s">
        <v>581</v>
      </c>
      <c r="I12" s="7" t="s">
        <v>581</v>
      </c>
      <c r="J12" s="7" t="s">
        <v>581</v>
      </c>
      <c r="K12" s="7" t="s">
        <v>581</v>
      </c>
      <c r="L12" s="7" t="s">
        <v>293</v>
      </c>
      <c r="M12" s="14" t="s">
        <v>581</v>
      </c>
      <c r="N12" s="14" t="s">
        <v>1027</v>
      </c>
      <c r="O12" s="7" t="s">
        <v>581</v>
      </c>
      <c r="P12" s="7" t="s">
        <v>581</v>
      </c>
      <c r="Q12" s="106" t="s">
        <v>581</v>
      </c>
      <c r="R12" s="7">
        <v>2008</v>
      </c>
      <c r="S12" s="7" t="s">
        <v>581</v>
      </c>
      <c r="T12" s="106">
        <v>38325</v>
      </c>
      <c r="U12" s="7" t="s">
        <v>582</v>
      </c>
      <c r="V12" s="7" t="s">
        <v>883</v>
      </c>
    </row>
    <row r="13" spans="1:22">
      <c r="M13" s="14"/>
      <c r="Q13" s="107"/>
      <c r="T13" s="106"/>
    </row>
    <row r="14" spans="1:22">
      <c r="M14" s="14"/>
      <c r="Q14" s="107"/>
      <c r="T14" s="106"/>
    </row>
    <row r="15" spans="1:22">
      <c r="M15" s="14"/>
      <c r="Q15" s="107"/>
      <c r="T15" s="106"/>
    </row>
    <row r="16" spans="1:22">
      <c r="M16" s="14"/>
      <c r="Q16" s="107"/>
      <c r="T16" s="106"/>
    </row>
    <row r="17" spans="1:21">
      <c r="M17" s="14"/>
      <c r="Q17" s="107"/>
      <c r="T17" s="106"/>
    </row>
    <row r="18" spans="1:21">
      <c r="M18" s="14"/>
      <c r="Q18" s="107"/>
      <c r="T18" s="106"/>
    </row>
    <row r="19" spans="1:21">
      <c r="M19" s="14"/>
      <c r="Q19" s="107"/>
      <c r="T19" s="106"/>
    </row>
    <row r="20" spans="1:21">
      <c r="M20" s="14"/>
      <c r="Q20" s="107"/>
      <c r="T20" s="106"/>
    </row>
    <row r="21" spans="1:21">
      <c r="M21" s="14"/>
      <c r="Q21" s="107"/>
      <c r="T21" s="106"/>
    </row>
    <row r="22" spans="1:21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4"/>
      <c r="N22" s="14"/>
      <c r="O22" s="7"/>
      <c r="P22" s="7"/>
      <c r="Q22" s="107"/>
      <c r="R22" s="7"/>
      <c r="S22" s="7"/>
      <c r="T22" s="106"/>
      <c r="U22" s="7"/>
    </row>
    <row r="23" spans="1:21">
      <c r="M23" s="14"/>
      <c r="Q23" s="107"/>
      <c r="T23" s="106"/>
    </row>
    <row r="34" spans="14:14">
      <c r="N34" s="7"/>
    </row>
  </sheetData>
  <phoneticPr fontId="18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37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IV12"/>
      <selection pane="bottomRight" activeCell="J61" sqref="J61"/>
    </sheetView>
  </sheetViews>
  <sheetFormatPr defaultRowHeight="12.75"/>
  <cols>
    <col min="1" max="1" width="14.85546875" customWidth="1"/>
    <col min="2" max="2" width="6.7109375" customWidth="1"/>
    <col min="3" max="3" width="11.7109375" customWidth="1"/>
    <col min="4" max="6" width="3.7109375" customWidth="1"/>
    <col min="7" max="9" width="2.140625" style="58" customWidth="1"/>
    <col min="10" max="11" width="9.7109375" customWidth="1"/>
    <col min="12" max="12" width="11.42578125" customWidth="1"/>
    <col min="13" max="13" width="10.7109375" style="2" customWidth="1"/>
    <col min="14" max="17" width="11.42578125" customWidth="1"/>
    <col min="18" max="25" width="8.7109375" customWidth="1"/>
    <col min="26" max="50" width="7.7109375" customWidth="1"/>
    <col min="51" max="51" width="11.42578125" customWidth="1"/>
    <col min="52" max="52" width="3.85546875" customWidth="1"/>
    <col min="53" max="53" width="4.7109375" customWidth="1"/>
    <col min="54" max="57" width="1.7109375" customWidth="1"/>
    <col min="58" max="58" width="2.7109375" customWidth="1"/>
    <col min="59" max="256" width="11.42578125" customWidth="1"/>
  </cols>
  <sheetData>
    <row r="1" spans="1:61">
      <c r="A1" t="s">
        <v>168</v>
      </c>
      <c r="B1" s="58" t="s">
        <v>637</v>
      </c>
      <c r="C1" s="26" t="s">
        <v>637</v>
      </c>
      <c r="D1" s="115" t="s">
        <v>739</v>
      </c>
      <c r="E1" s="115"/>
      <c r="F1" s="115"/>
      <c r="G1" s="108" t="s">
        <v>482</v>
      </c>
      <c r="H1" s="108"/>
      <c r="I1" s="108"/>
      <c r="J1" s="114" t="s">
        <v>643</v>
      </c>
      <c r="K1" s="111"/>
      <c r="L1" s="109" t="str">
        <f>Candidates!F2</f>
        <v>Democratic</v>
      </c>
      <c r="M1" s="109"/>
      <c r="N1" s="110" t="str">
        <f>Candidates!F3</f>
        <v>Republican</v>
      </c>
      <c r="O1" s="111"/>
      <c r="P1" s="112" t="str">
        <f>Candidates!F4</f>
        <v>Independent</v>
      </c>
      <c r="Q1" s="113"/>
      <c r="R1" s="114" t="str">
        <f>Candidates!F5</f>
        <v>Libertarian</v>
      </c>
      <c r="S1" s="111"/>
      <c r="T1" s="114" t="str">
        <f>Candidates!F6</f>
        <v>Constitution</v>
      </c>
      <c r="U1" s="111"/>
      <c r="V1" s="114" t="str">
        <f>Candidates!F7</f>
        <v>Green</v>
      </c>
      <c r="W1" s="111"/>
      <c r="X1" s="114" t="str">
        <f>Candidates!F8</f>
        <v>Liberty Union</v>
      </c>
      <c r="Y1" s="111"/>
      <c r="Z1" s="114" t="str">
        <f>Candidates!F9</f>
        <v>Write-ins</v>
      </c>
      <c r="AA1" s="114"/>
      <c r="AB1" s="114" t="str">
        <f>Candidates!F10</f>
        <v>State1</v>
      </c>
      <c r="AC1" s="111"/>
      <c r="AD1" s="114" t="str">
        <f>Candidates!F11</f>
        <v>State2</v>
      </c>
      <c r="AE1" s="111"/>
      <c r="AF1" s="114" t="str">
        <f>Candidates!F12</f>
        <v>State3</v>
      </c>
      <c r="AG1" s="114"/>
      <c r="AH1" s="114">
        <f>Candidates!F13</f>
        <v>0</v>
      </c>
      <c r="AI1" s="114"/>
      <c r="AJ1" s="114">
        <f>Candidates!F14</f>
        <v>0</v>
      </c>
      <c r="AK1" s="114"/>
      <c r="AL1" s="114">
        <f>Candidates!F15</f>
        <v>0</v>
      </c>
      <c r="AM1" s="111"/>
      <c r="AN1" s="114">
        <f>Candidates!F16</f>
        <v>0</v>
      </c>
      <c r="AO1" s="114"/>
      <c r="AP1" s="114">
        <f>Candidates!F17</f>
        <v>0</v>
      </c>
      <c r="AQ1" s="111"/>
      <c r="AR1" s="114">
        <f>Candidates!F18</f>
        <v>0</v>
      </c>
      <c r="AS1" s="111"/>
      <c r="AT1" s="114">
        <f>Candidates!F19</f>
        <v>0</v>
      </c>
      <c r="AU1" s="111"/>
      <c r="AV1" s="114">
        <f>Candidates!F20</f>
        <v>0</v>
      </c>
      <c r="AW1" s="114"/>
      <c r="AX1" s="1"/>
      <c r="AY1" s="1"/>
      <c r="BB1" s="13" t="str">
        <f>LEFT(R1,1)</f>
        <v>L</v>
      </c>
      <c r="BC1" s="13" t="str">
        <f>LEFT(T1,1)</f>
        <v>C</v>
      </c>
      <c r="BD1" s="13" t="str">
        <f>LEFT(X1,1)</f>
        <v>L</v>
      </c>
      <c r="BE1" s="13" t="str">
        <f>LEFT(V1,1)</f>
        <v>G</v>
      </c>
    </row>
    <row r="2" spans="1:61" s="28" customFormat="1">
      <c r="B2" s="44" t="s">
        <v>739</v>
      </c>
      <c r="C2" s="30" t="s">
        <v>907</v>
      </c>
      <c r="D2" s="29" t="s">
        <v>984</v>
      </c>
      <c r="E2" s="29" t="s">
        <v>591</v>
      </c>
      <c r="F2" s="29" t="s">
        <v>89</v>
      </c>
      <c r="G2" s="63" t="str">
        <f>LEFT(L2,1)</f>
        <v>D</v>
      </c>
      <c r="H2" s="64" t="str">
        <f>LEFT(N2,1)</f>
        <v>R</v>
      </c>
      <c r="I2" s="62" t="str">
        <f>LEFT(P2,1)</f>
        <v>I</v>
      </c>
      <c r="J2" s="30" t="s">
        <v>773</v>
      </c>
      <c r="K2" s="30" t="s">
        <v>866</v>
      </c>
      <c r="L2" s="118" t="str">
        <f>Candidates!D2</f>
        <v>Democratic</v>
      </c>
      <c r="M2" s="118"/>
      <c r="N2" s="119" t="str">
        <f>Candidates!D3</f>
        <v>Republican</v>
      </c>
      <c r="O2" s="117"/>
      <c r="P2" s="120" t="str">
        <f>Candidates!D4</f>
        <v>Independent</v>
      </c>
      <c r="Q2" s="117"/>
      <c r="R2" s="116" t="str">
        <f>Candidates!D5</f>
        <v>Libertarian</v>
      </c>
      <c r="S2" s="117"/>
      <c r="T2" s="116" t="str">
        <f>Candidates!D6</f>
        <v>Constitution</v>
      </c>
      <c r="U2" s="117"/>
      <c r="V2" s="116" t="str">
        <f>Candidates!D7</f>
        <v>Green</v>
      </c>
      <c r="W2" s="117"/>
      <c r="X2" s="116" t="str">
        <f>Candidates!D8</f>
        <v>Liberty Union</v>
      </c>
      <c r="Y2" s="117"/>
      <c r="Z2" s="116" t="str">
        <f>Candidates!D9</f>
        <v>Write-ins</v>
      </c>
      <c r="AA2" s="117"/>
      <c r="AB2" s="116" t="str">
        <f>Candidates!D10</f>
        <v>State1</v>
      </c>
      <c r="AC2" s="117"/>
      <c r="AD2" s="116" t="str">
        <f>Candidates!D11</f>
        <v>State2</v>
      </c>
      <c r="AE2" s="117"/>
      <c r="AF2" s="116" t="str">
        <f>Candidates!D12</f>
        <v>State3</v>
      </c>
      <c r="AG2" s="117"/>
      <c r="AH2" s="116">
        <f>Candidates!D13</f>
        <v>0</v>
      </c>
      <c r="AI2" s="117"/>
      <c r="AJ2" s="116">
        <f>Candidates!D14</f>
        <v>0</v>
      </c>
      <c r="AK2" s="117"/>
      <c r="AL2" s="116">
        <f>Candidates!D15</f>
        <v>0</v>
      </c>
      <c r="AM2" s="117"/>
      <c r="AN2" s="116">
        <f>Candidates!D16</f>
        <v>0</v>
      </c>
      <c r="AO2" s="117"/>
      <c r="AP2" s="116">
        <f>Candidates!D17</f>
        <v>0</v>
      </c>
      <c r="AQ2" s="117"/>
      <c r="AR2" s="116">
        <f>Candidates!D18</f>
        <v>0</v>
      </c>
      <c r="AS2" s="117"/>
      <c r="AT2" s="116">
        <f>Candidates!D19</f>
        <v>0</v>
      </c>
      <c r="AU2" s="117"/>
      <c r="AV2" s="116">
        <f>Candidates!D20</f>
        <v>0</v>
      </c>
      <c r="AW2" s="117"/>
      <c r="AX2" s="31"/>
      <c r="AY2" s="31" t="s">
        <v>168</v>
      </c>
      <c r="BA2" s="28" t="s">
        <v>92</v>
      </c>
      <c r="BB2" s="32"/>
      <c r="BC2" s="32"/>
      <c r="BD2" s="32"/>
      <c r="BE2" s="32"/>
      <c r="BG2" s="28" t="s">
        <v>455</v>
      </c>
      <c r="BI2" s="28" t="s">
        <v>732</v>
      </c>
    </row>
    <row r="3" spans="1:61" s="39" customFormat="1">
      <c r="A3" s="39" t="s">
        <v>490</v>
      </c>
      <c r="C3" s="42">
        <f>L3+N3+P3+R3+T3+X3+V3+AD3+AJ3+AB3+AF3+Z3+AH3+AR3+AT3+AL3+AP3+AN3+AV3</f>
        <v>395204</v>
      </c>
      <c r="D3" s="41"/>
      <c r="E3" s="41"/>
      <c r="F3" s="41"/>
      <c r="G3" s="65">
        <f>RANK(L3,L3:AX3)</f>
        <v>1</v>
      </c>
      <c r="H3" s="65">
        <f>RANK(N3,L3:AX3)</f>
        <v>2</v>
      </c>
      <c r="I3" s="65" t="str">
        <f>IF(P3&gt;0,RANK(P3,L3:AX3),"-")</f>
        <v>-</v>
      </c>
      <c r="J3" s="42">
        <f t="shared" ref="J3:J13" si="0">ABS(N3-L3)</f>
        <v>140199</v>
      </c>
      <c r="K3" s="43">
        <f t="shared" ref="K3:K14" si="1">IF(C3&gt;0, J3/C3,0)</f>
        <v>0.35475096405906825</v>
      </c>
      <c r="L3" s="42">
        <f>County!N6</f>
        <v>266861</v>
      </c>
      <c r="M3" s="43">
        <f t="shared" ref="M3:M14" si="2">IF($C3&gt;0,L3/$C3,0)</f>
        <v>0.67524873230028037</v>
      </c>
      <c r="N3" s="59">
        <f>County!O6</f>
        <v>126662</v>
      </c>
      <c r="O3" s="85">
        <f t="shared" ref="O3:O14" si="3">IF($C3&gt;0,N3/$C3,0)</f>
        <v>0.32049776824121212</v>
      </c>
      <c r="P3" s="59">
        <f>County!P6</f>
        <v>0</v>
      </c>
      <c r="Q3" s="85">
        <f t="shared" ref="Q3:Q14" si="4">IF($C3&gt;0,P3/$C3,0)</f>
        <v>0</v>
      </c>
      <c r="R3" s="59">
        <f>County!Q6</f>
        <v>0</v>
      </c>
      <c r="S3" s="85">
        <f t="shared" ref="S3:S14" si="5">IF($C3&gt;0,R3/$C3,0)</f>
        <v>0</v>
      </c>
      <c r="T3" s="59">
        <f>County!R6</f>
        <v>0</v>
      </c>
      <c r="U3" s="85">
        <f t="shared" ref="U3:U14" si="6">IF($C3&gt;0,T3/$C3,0)</f>
        <v>0</v>
      </c>
      <c r="V3" s="59">
        <f>County!S6</f>
        <v>0</v>
      </c>
      <c r="W3" s="85">
        <f t="shared" ref="W3:W14" si="7">IF($C3&gt;0,V3/$C3,0)</f>
        <v>0</v>
      </c>
      <c r="X3" s="59">
        <f>County!T6</f>
        <v>0</v>
      </c>
      <c r="Y3" s="85">
        <f t="shared" ref="Y3:Y14" si="8">IF($C3&gt;0,X3/$C3,0)</f>
        <v>0</v>
      </c>
      <c r="Z3" s="59">
        <f>County!U6</f>
        <v>0</v>
      </c>
      <c r="AA3" s="85">
        <f t="shared" ref="AA3:AA14" si="9">IF($C3&gt;0,Z3/$C3,0)</f>
        <v>0</v>
      </c>
      <c r="AB3" s="59">
        <f>County!V6</f>
        <v>1681</v>
      </c>
      <c r="AC3" s="85">
        <f t="shared" ref="AC3:AC14" si="10">IF($C3&gt;0,AB3/$C3,0)</f>
        <v>4.2534994585075054E-3</v>
      </c>
      <c r="AD3" s="59">
        <f>County!W6</f>
        <v>0</v>
      </c>
      <c r="AE3" s="85">
        <f t="shared" ref="AE3:AE14" si="11">IF($C3&gt;0,AD3/$C3,0)</f>
        <v>0</v>
      </c>
      <c r="AF3" s="59">
        <f>County!X6</f>
        <v>0</v>
      </c>
      <c r="AG3" s="85">
        <f t="shared" ref="AG3:AG14" si="12">IF($C3&gt;0,AF3/$C3,0)</f>
        <v>0</v>
      </c>
      <c r="AH3" s="42">
        <f>County!Y6</f>
        <v>0</v>
      </c>
      <c r="AI3" s="43">
        <f t="shared" ref="AI3:AI14" si="13">IF($C3&gt;0,AH3/$C3,0)</f>
        <v>0</v>
      </c>
      <c r="AJ3" s="42">
        <f>County!Z6</f>
        <v>0</v>
      </c>
      <c r="AK3" s="43">
        <f t="shared" ref="AK3:AK14" si="14">IF($C3&gt;0,AJ3/$C3,0)</f>
        <v>0</v>
      </c>
      <c r="AL3" s="42">
        <f>County!AA6</f>
        <v>0</v>
      </c>
      <c r="AM3" s="43">
        <f t="shared" ref="AM3:AM14" si="15">IF($C3&gt;0,AL3/$C3,0)</f>
        <v>0</v>
      </c>
      <c r="AN3" s="42">
        <f>County!AB6</f>
        <v>0</v>
      </c>
      <c r="AO3" s="43">
        <f t="shared" ref="AO3:AO14" si="16">IF($C3&gt;0,AN3/$C3,0)</f>
        <v>0</v>
      </c>
      <c r="AP3" s="42">
        <f>County!AC6</f>
        <v>0</v>
      </c>
      <c r="AQ3" s="43">
        <f t="shared" ref="AQ3:AQ14" si="17">IF($C3&gt;0,AP3/$C3,0)</f>
        <v>0</v>
      </c>
      <c r="AR3" s="42">
        <f>County!AD6</f>
        <v>0</v>
      </c>
      <c r="AS3" s="43">
        <f t="shared" ref="AS3:AS14" si="18">IF($C3&gt;0,AR3/$C3,0)</f>
        <v>0</v>
      </c>
      <c r="AT3" s="42">
        <f>County!AE6</f>
        <v>0</v>
      </c>
      <c r="AU3" s="43">
        <f t="shared" ref="AU3:AU14" si="19">IF($C3&gt;0,AT3/$C3,0)</f>
        <v>0</v>
      </c>
      <c r="AV3" s="42">
        <f>County!AF6</f>
        <v>0</v>
      </c>
      <c r="AW3" s="43">
        <f t="shared" ref="AW3:AW14" si="20">IF($C3&gt;0,AV3/$C3,0)</f>
        <v>0</v>
      </c>
      <c r="AX3" s="49"/>
      <c r="AY3" s="39" t="str">
        <f t="shared" ref="AY3:AY14" si="21">A3</f>
        <v>Delaware</v>
      </c>
      <c r="AZ3" s="39" t="s">
        <v>491</v>
      </c>
      <c r="BA3" s="39">
        <f t="shared" ref="BA3:BA14" si="22">SUM(D3:F3)</f>
        <v>0</v>
      </c>
      <c r="BB3" s="40">
        <f>RANK(R3,(L3:Q3,R3:Y3,AD3:AW3))</f>
        <v>5</v>
      </c>
      <c r="BC3" s="40">
        <f>RANK(T3,(L3:Q3,R3:Y3,AD3:AW3))</f>
        <v>5</v>
      </c>
      <c r="BD3" s="40">
        <f>RANK(X3,(L3:Q3,R3:Y3,AD3:AW3))</f>
        <v>5</v>
      </c>
      <c r="BE3" s="40">
        <f>RANK(V3,(L3:Q3,R3:Y3,AD3:AW3))</f>
        <v>5</v>
      </c>
      <c r="BG3" s="39">
        <v>10</v>
      </c>
      <c r="BI3" s="42">
        <f>County!AY6</f>
        <v>0</v>
      </c>
    </row>
    <row r="4" spans="1:61" s="33" customFormat="1">
      <c r="A4" s="33" t="s">
        <v>456</v>
      </c>
      <c r="C4" s="36">
        <f>L4+N4+P4+R4+T4+X4+V4+AD4+AJ4+AB4+AF4+Z4+AH4+AR4+AT4+AL4+AP4+AN4+AV4</f>
        <v>2703752</v>
      </c>
      <c r="D4" s="35"/>
      <c r="E4" s="35"/>
      <c r="F4" s="35"/>
      <c r="G4" s="66">
        <f>RANK(L4,L4:AX4)</f>
        <v>2</v>
      </c>
      <c r="H4" s="66">
        <f>RANK(N4,L4:AX4)</f>
        <v>1</v>
      </c>
      <c r="I4" s="66" t="str">
        <f>IF(P4&gt;0,RANK(P4,L4:AX4),"-")</f>
        <v>-</v>
      </c>
      <c r="J4" s="1">
        <f t="shared" si="0"/>
        <v>481422</v>
      </c>
      <c r="K4" s="37">
        <f t="shared" si="1"/>
        <v>0.17805701114599268</v>
      </c>
      <c r="L4" s="36">
        <f>County!N100</f>
        <v>1082463</v>
      </c>
      <c r="M4" s="37">
        <f t="shared" si="2"/>
        <v>0.4003558758347659</v>
      </c>
      <c r="N4" s="60">
        <f>County!O100</f>
        <v>1563885</v>
      </c>
      <c r="O4" s="61">
        <f t="shared" si="3"/>
        <v>0.57841288698075854</v>
      </c>
      <c r="P4" s="60">
        <f>County!P100</f>
        <v>0</v>
      </c>
      <c r="Q4" s="61">
        <f t="shared" si="4"/>
        <v>0</v>
      </c>
      <c r="R4" s="60">
        <f>County!Q100</f>
        <v>57376</v>
      </c>
      <c r="S4" s="61">
        <f t="shared" si="5"/>
        <v>2.1220881205080939E-2</v>
      </c>
      <c r="T4" s="60">
        <f>County!R100</f>
        <v>0</v>
      </c>
      <c r="U4" s="61">
        <f t="shared" si="6"/>
        <v>0</v>
      </c>
      <c r="V4" s="60">
        <f>County!S100</f>
        <v>0</v>
      </c>
      <c r="W4" s="61">
        <f t="shared" si="7"/>
        <v>0</v>
      </c>
      <c r="X4" s="60">
        <f>County!T100</f>
        <v>0</v>
      </c>
      <c r="Y4" s="61">
        <f t="shared" si="8"/>
        <v>0</v>
      </c>
      <c r="Z4" s="60">
        <f>County!U100</f>
        <v>28</v>
      </c>
      <c r="AA4" s="61">
        <f t="shared" si="9"/>
        <v>1.0355979394559856E-5</v>
      </c>
      <c r="AB4" s="60">
        <f>County!V100</f>
        <v>0</v>
      </c>
      <c r="AC4" s="61">
        <f t="shared" si="10"/>
        <v>0</v>
      </c>
      <c r="AD4" s="60">
        <f>County!W100</f>
        <v>0</v>
      </c>
      <c r="AE4" s="61">
        <f t="shared" si="11"/>
        <v>0</v>
      </c>
      <c r="AF4" s="60">
        <f>County!X100</f>
        <v>0</v>
      </c>
      <c r="AG4" s="61">
        <f t="shared" si="12"/>
        <v>0</v>
      </c>
      <c r="AH4" s="36">
        <f>County!Y100</f>
        <v>0</v>
      </c>
      <c r="AI4" s="37">
        <f t="shared" si="13"/>
        <v>0</v>
      </c>
      <c r="AJ4" s="36">
        <f>County!Z100</f>
        <v>0</v>
      </c>
      <c r="AK4" s="37">
        <f t="shared" si="14"/>
        <v>0</v>
      </c>
      <c r="AL4" s="36">
        <f>County!AA100</f>
        <v>0</v>
      </c>
      <c r="AM4" s="37">
        <f t="shared" si="15"/>
        <v>0</v>
      </c>
      <c r="AN4" s="36">
        <f>County!AB100</f>
        <v>0</v>
      </c>
      <c r="AO4" s="37">
        <f t="shared" si="16"/>
        <v>0</v>
      </c>
      <c r="AP4" s="36">
        <f>County!AC100</f>
        <v>0</v>
      </c>
      <c r="AQ4" s="37">
        <f t="shared" si="17"/>
        <v>0</v>
      </c>
      <c r="AR4" s="36">
        <f>County!AD100</f>
        <v>0</v>
      </c>
      <c r="AS4" s="37">
        <f t="shared" si="18"/>
        <v>0</v>
      </c>
      <c r="AT4" s="36">
        <f>County!AE100</f>
        <v>0</v>
      </c>
      <c r="AU4" s="37">
        <f t="shared" si="19"/>
        <v>0</v>
      </c>
      <c r="AV4" s="36">
        <f>County!AF100</f>
        <v>0</v>
      </c>
      <c r="AW4" s="37">
        <f t="shared" si="20"/>
        <v>0</v>
      </c>
      <c r="AX4" s="50"/>
      <c r="AY4" s="33" t="str">
        <f t="shared" si="21"/>
        <v>Indiana</v>
      </c>
      <c r="AZ4" s="33" t="s">
        <v>457</v>
      </c>
      <c r="BA4" s="33">
        <f t="shared" si="22"/>
        <v>0</v>
      </c>
      <c r="BB4" s="34">
        <f>RANK(R4,(L4:Q4,R4:Y4,AD4:AW4))</f>
        <v>3</v>
      </c>
      <c r="BC4" s="34">
        <f>RANK(T4,(L4:Q4,R4:Y4,AD4:AW4))</f>
        <v>7</v>
      </c>
      <c r="BD4" s="34">
        <f>RANK(X4,(L4:Q4,R4:Y4,AD4:AW4))</f>
        <v>7</v>
      </c>
      <c r="BE4" s="34">
        <f>RANK(V4,(L4:Q4,R4:Y4,AD4:AW4))</f>
        <v>7</v>
      </c>
      <c r="BG4" s="33">
        <v>18</v>
      </c>
      <c r="BI4" s="36">
        <f>County!AY100</f>
        <v>0</v>
      </c>
    </row>
    <row r="5" spans="1:61" s="39" customFormat="1">
      <c r="A5" s="39" t="s">
        <v>733</v>
      </c>
      <c r="C5" s="42">
        <f>L5+N5+P5+R5+T5+X5+V5+AD5+AJ5+AB5+AF5+Z5+AH5+AR5+AT5+AL5+AP5+AN5+AV5</f>
        <v>2877778</v>
      </c>
      <c r="D5" s="41"/>
      <c r="E5" s="41"/>
      <c r="F5" s="41"/>
      <c r="G5" s="65">
        <f>RANK(L5,L5:AX5)</f>
        <v>1</v>
      </c>
      <c r="H5" s="65">
        <f>RANK(N5,L5:AX5)</f>
        <v>2</v>
      </c>
      <c r="I5" s="65" t="str">
        <f>IF(P5&gt;0,RANK(P5,L5:AX5),"-")</f>
        <v>-</v>
      </c>
      <c r="J5" s="42">
        <f t="shared" si="0"/>
        <v>544247</v>
      </c>
      <c r="K5" s="43">
        <f t="shared" si="1"/>
        <v>0.18912056454667456</v>
      </c>
      <c r="L5" s="42">
        <f>County!N217</f>
        <v>1680611</v>
      </c>
      <c r="M5" s="43">
        <f t="shared" si="2"/>
        <v>0.58399605528987986</v>
      </c>
      <c r="N5" s="59">
        <f>County!O217</f>
        <v>1136364</v>
      </c>
      <c r="O5" s="85">
        <f t="shared" si="3"/>
        <v>0.39487549074320533</v>
      </c>
      <c r="P5" s="59">
        <f>County!P217</f>
        <v>0</v>
      </c>
      <c r="Q5" s="85">
        <f t="shared" si="4"/>
        <v>0</v>
      </c>
      <c r="R5" s="59">
        <f>County!Q217</f>
        <v>31850</v>
      </c>
      <c r="S5" s="85">
        <f t="shared" si="5"/>
        <v>1.1067566712929211E-2</v>
      </c>
      <c r="T5" s="59">
        <f>County!R217</f>
        <v>28941</v>
      </c>
      <c r="U5" s="85">
        <f t="shared" si="6"/>
        <v>1.0056717370137655E-2</v>
      </c>
      <c r="V5" s="59">
        <f>County!S217</f>
        <v>0</v>
      </c>
      <c r="W5" s="85">
        <f t="shared" si="7"/>
        <v>0</v>
      </c>
      <c r="X5" s="59">
        <f>County!T217</f>
        <v>0</v>
      </c>
      <c r="Y5" s="85">
        <f t="shared" si="8"/>
        <v>0</v>
      </c>
      <c r="Z5" s="59">
        <f>County!U217</f>
        <v>12</v>
      </c>
      <c r="AA5" s="85">
        <f t="shared" si="9"/>
        <v>4.1698838478854171E-6</v>
      </c>
      <c r="AB5" s="59">
        <f>County!V217</f>
        <v>0</v>
      </c>
      <c r="AC5" s="85">
        <f t="shared" si="10"/>
        <v>0</v>
      </c>
      <c r="AD5" s="59">
        <f>County!W217</f>
        <v>0</v>
      </c>
      <c r="AE5" s="85">
        <f t="shared" si="11"/>
        <v>0</v>
      </c>
      <c r="AF5" s="59">
        <f>County!X217</f>
        <v>0</v>
      </c>
      <c r="AG5" s="85">
        <f t="shared" si="12"/>
        <v>0</v>
      </c>
      <c r="AH5" s="42">
        <f>County!Y217</f>
        <v>0</v>
      </c>
      <c r="AI5" s="43">
        <f t="shared" si="13"/>
        <v>0</v>
      </c>
      <c r="AJ5" s="42">
        <f>County!Z217</f>
        <v>0</v>
      </c>
      <c r="AK5" s="43">
        <f t="shared" si="14"/>
        <v>0</v>
      </c>
      <c r="AL5" s="42">
        <f>County!AA217</f>
        <v>0</v>
      </c>
      <c r="AM5" s="43">
        <f t="shared" si="15"/>
        <v>0</v>
      </c>
      <c r="AN5" s="42">
        <f>County!AB217</f>
        <v>0</v>
      </c>
      <c r="AO5" s="43">
        <f t="shared" si="16"/>
        <v>0</v>
      </c>
      <c r="AP5" s="42">
        <f>County!AC217</f>
        <v>0</v>
      </c>
      <c r="AQ5" s="43">
        <f t="shared" si="17"/>
        <v>0</v>
      </c>
      <c r="AR5" s="42">
        <f>County!AD217</f>
        <v>0</v>
      </c>
      <c r="AS5" s="43">
        <f t="shared" si="18"/>
        <v>0</v>
      </c>
      <c r="AT5" s="42">
        <f>County!AE217</f>
        <v>0</v>
      </c>
      <c r="AU5" s="43">
        <f t="shared" si="19"/>
        <v>0</v>
      </c>
      <c r="AV5" s="42">
        <f>County!AF217</f>
        <v>0</v>
      </c>
      <c r="AW5" s="43">
        <f t="shared" si="20"/>
        <v>0</v>
      </c>
      <c r="AX5" s="49"/>
      <c r="AY5" s="39" t="str">
        <f t="shared" si="21"/>
        <v>Missouri</v>
      </c>
      <c r="AZ5" s="39" t="s">
        <v>807</v>
      </c>
      <c r="BA5" s="39">
        <f t="shared" si="22"/>
        <v>0</v>
      </c>
      <c r="BB5" s="40">
        <f>RANK(R5,(L5:Q5,R5:Y5,AD5:AW5))</f>
        <v>3</v>
      </c>
      <c r="BC5" s="40">
        <f>RANK(T5,(L5:Q5,R5:Y5,AD5:AW5))</f>
        <v>4</v>
      </c>
      <c r="BD5" s="40">
        <f>RANK(X5,(L5:Q5,R5:Y5,AD5:AW5))</f>
        <v>9</v>
      </c>
      <c r="BE5" s="40">
        <f>RANK(V5,(L5:Q5,R5:Y5,AD5:AW5))</f>
        <v>9</v>
      </c>
      <c r="BG5" s="39">
        <v>29</v>
      </c>
      <c r="BI5" s="42">
        <f>County!AY217</f>
        <v>0</v>
      </c>
    </row>
    <row r="6" spans="1:61" s="33" customFormat="1">
      <c r="A6" s="33" t="s">
        <v>86</v>
      </c>
      <c r="C6" s="36">
        <f>L6+N6+P6+R6+T6+X6+V6+AD6+AJ6+AB6+AF6+Z6+AH6+AR6+AT6+AL6+AP6+AN6+AV6</f>
        <v>488566</v>
      </c>
      <c r="D6" s="35"/>
      <c r="E6" s="35"/>
      <c r="F6" s="35"/>
      <c r="G6" s="66">
        <f>RANK(L6,L6:AX6)</f>
        <v>1</v>
      </c>
      <c r="H6" s="66">
        <f>RANK(N6,L6:AX6)</f>
        <v>2</v>
      </c>
      <c r="I6" s="66" t="str">
        <f>IF(P6&gt;0,RANK(P6,L6:AX6),"-")</f>
        <v>-</v>
      </c>
      <c r="J6" s="1">
        <f t="shared" si="0"/>
        <v>160625</v>
      </c>
      <c r="K6" s="37">
        <f t="shared" si="1"/>
        <v>0.32876827286385052</v>
      </c>
      <c r="L6" s="36">
        <f>County!N275</f>
        <v>319625</v>
      </c>
      <c r="M6" s="37">
        <f t="shared" si="2"/>
        <v>0.65421048537966209</v>
      </c>
      <c r="N6" s="60">
        <f>County!O275</f>
        <v>159000</v>
      </c>
      <c r="O6" s="61">
        <f t="shared" si="3"/>
        <v>0.32544221251581157</v>
      </c>
      <c r="P6" s="60">
        <f>County!P275</f>
        <v>0</v>
      </c>
      <c r="Q6" s="61">
        <f t="shared" si="4"/>
        <v>0</v>
      </c>
      <c r="R6" s="60">
        <f>County!Q275</f>
        <v>9941</v>
      </c>
      <c r="S6" s="61">
        <f t="shared" si="5"/>
        <v>2.0347302104526309E-2</v>
      </c>
      <c r="T6" s="60">
        <f>County!R275</f>
        <v>0</v>
      </c>
      <c r="U6" s="61">
        <f t="shared" si="6"/>
        <v>0</v>
      </c>
      <c r="V6" s="60">
        <f>County!S275</f>
        <v>0</v>
      </c>
      <c r="W6" s="61">
        <f t="shared" si="7"/>
        <v>0</v>
      </c>
      <c r="X6" s="60">
        <f>County!T275</f>
        <v>0</v>
      </c>
      <c r="Y6" s="61">
        <f t="shared" si="8"/>
        <v>0</v>
      </c>
      <c r="Z6" s="60">
        <f>County!U275</f>
        <v>0</v>
      </c>
      <c r="AA6" s="61">
        <f t="shared" si="9"/>
        <v>0</v>
      </c>
      <c r="AB6" s="60">
        <f>County!V275</f>
        <v>0</v>
      </c>
      <c r="AC6" s="61">
        <f t="shared" si="10"/>
        <v>0</v>
      </c>
      <c r="AD6" s="60">
        <f>County!W275</f>
        <v>0</v>
      </c>
      <c r="AE6" s="61">
        <f t="shared" si="11"/>
        <v>0</v>
      </c>
      <c r="AF6" s="60">
        <f>County!X275</f>
        <v>0</v>
      </c>
      <c r="AG6" s="61">
        <f t="shared" si="12"/>
        <v>0</v>
      </c>
      <c r="AH6" s="36">
        <f>County!Y275</f>
        <v>0</v>
      </c>
      <c r="AI6" s="37">
        <f t="shared" si="13"/>
        <v>0</v>
      </c>
      <c r="AJ6" s="36">
        <f>County!Z275</f>
        <v>0</v>
      </c>
      <c r="AK6" s="37">
        <f t="shared" si="14"/>
        <v>0</v>
      </c>
      <c r="AL6" s="36">
        <f>County!AA275</f>
        <v>0</v>
      </c>
      <c r="AM6" s="37">
        <f t="shared" si="15"/>
        <v>0</v>
      </c>
      <c r="AN6" s="36">
        <f>County!AB275</f>
        <v>0</v>
      </c>
      <c r="AO6" s="37">
        <f t="shared" si="16"/>
        <v>0</v>
      </c>
      <c r="AP6" s="36">
        <f>County!AC275</f>
        <v>0</v>
      </c>
      <c r="AQ6" s="37">
        <f t="shared" si="17"/>
        <v>0</v>
      </c>
      <c r="AR6" s="36">
        <f>County!AD275</f>
        <v>0</v>
      </c>
      <c r="AS6" s="37">
        <f t="shared" si="18"/>
        <v>0</v>
      </c>
      <c r="AT6" s="36">
        <f>County!AE275</f>
        <v>0</v>
      </c>
      <c r="AU6" s="37">
        <f t="shared" si="19"/>
        <v>0</v>
      </c>
      <c r="AV6" s="36">
        <f>County!AF275</f>
        <v>0</v>
      </c>
      <c r="AW6" s="37">
        <f t="shared" si="20"/>
        <v>0</v>
      </c>
      <c r="AX6" s="50"/>
      <c r="AY6" s="33" t="str">
        <f t="shared" si="21"/>
        <v>Montana</v>
      </c>
      <c r="AZ6" s="33" t="s">
        <v>611</v>
      </c>
      <c r="BA6" s="33">
        <f t="shared" si="22"/>
        <v>0</v>
      </c>
      <c r="BB6" s="34">
        <f>RANK(R6,(L6:Q6,R6:Y6,AD6:AW6))</f>
        <v>3</v>
      </c>
      <c r="BC6" s="34">
        <f>RANK(T6,(L6:Q6,R6:Y6,AD6:AW6))</f>
        <v>7</v>
      </c>
      <c r="BD6" s="34">
        <f>RANK(X6,(L6:Q6,R6:Y6,AD6:AW6))</f>
        <v>7</v>
      </c>
      <c r="BE6" s="34">
        <f>RANK(V6,(L6:Q6,R6:Y6,AD6:AW6))</f>
        <v>7</v>
      </c>
      <c r="BG6" s="33">
        <v>30</v>
      </c>
      <c r="BI6" s="36">
        <f>County!AY275</f>
        <v>0</v>
      </c>
    </row>
    <row r="7" spans="1:61" s="39" customFormat="1">
      <c r="A7" s="39" t="s">
        <v>844</v>
      </c>
      <c r="C7" s="42">
        <f>L7+N7+P7+R7+T7+X7+V7+AD7+AJ7+AB7+AF7+Z7+AH7+AR7+AT7+AL7+AP7+AN7+AV7</f>
        <v>682910</v>
      </c>
      <c r="D7" s="41"/>
      <c r="E7" s="41"/>
      <c r="F7" s="41"/>
      <c r="G7" s="65">
        <f>RANK(L7,L7:AX7)</f>
        <v>1</v>
      </c>
      <c r="H7" s="65">
        <f>RANK(N7,L7:AX7)</f>
        <v>2</v>
      </c>
      <c r="I7" s="65" t="str">
        <f>IF(P7&gt;0,RANK(P7,L7:AX7),"-")</f>
        <v>-</v>
      </c>
      <c r="J7" s="42">
        <f>ABS(N7-L7)</f>
        <v>290487</v>
      </c>
      <c r="K7" s="43">
        <f>IF(C7&gt;0, J7/C7,0)</f>
        <v>0.42536644653028949</v>
      </c>
      <c r="L7" s="42">
        <f>County!N287</f>
        <v>479042</v>
      </c>
      <c r="M7" s="43">
        <f t="shared" si="2"/>
        <v>0.70147164340835544</v>
      </c>
      <c r="N7" s="59">
        <f>County!O287</f>
        <v>188555</v>
      </c>
      <c r="O7" s="85">
        <f t="shared" si="3"/>
        <v>0.27610519687806595</v>
      </c>
      <c r="P7" s="59">
        <f>County!P287</f>
        <v>0</v>
      </c>
      <c r="Q7" s="85">
        <f t="shared" si="4"/>
        <v>0</v>
      </c>
      <c r="R7" s="59">
        <f>County!Q287</f>
        <v>14987</v>
      </c>
      <c r="S7" s="85">
        <f t="shared" si="5"/>
        <v>2.1945790806987744E-2</v>
      </c>
      <c r="T7" s="59">
        <f>County!R287</f>
        <v>0</v>
      </c>
      <c r="U7" s="85">
        <f t="shared" si="6"/>
        <v>0</v>
      </c>
      <c r="V7" s="59">
        <f>County!S287</f>
        <v>0</v>
      </c>
      <c r="W7" s="85">
        <f t="shared" si="7"/>
        <v>0</v>
      </c>
      <c r="X7" s="59">
        <f>County!T287</f>
        <v>0</v>
      </c>
      <c r="Y7" s="85">
        <f t="shared" si="8"/>
        <v>0</v>
      </c>
      <c r="Z7" s="59">
        <f>County!U287</f>
        <v>326</v>
      </c>
      <c r="AA7" s="85">
        <f t="shared" si="9"/>
        <v>4.7736890659091241E-4</v>
      </c>
      <c r="AB7" s="59">
        <f>County!V287</f>
        <v>0</v>
      </c>
      <c r="AC7" s="85">
        <f t="shared" si="10"/>
        <v>0</v>
      </c>
      <c r="AD7" s="59">
        <f>County!W287</f>
        <v>0</v>
      </c>
      <c r="AE7" s="85">
        <f t="shared" si="11"/>
        <v>0</v>
      </c>
      <c r="AF7" s="59">
        <f>County!X287</f>
        <v>0</v>
      </c>
      <c r="AG7" s="85">
        <f t="shared" si="12"/>
        <v>0</v>
      </c>
      <c r="AH7" s="42">
        <f>County!Y287</f>
        <v>0</v>
      </c>
      <c r="AI7" s="43">
        <f t="shared" si="13"/>
        <v>0</v>
      </c>
      <c r="AJ7" s="42">
        <f>County!Z287</f>
        <v>0</v>
      </c>
      <c r="AK7" s="43">
        <f t="shared" si="14"/>
        <v>0</v>
      </c>
      <c r="AL7" s="42">
        <f>County!AA287</f>
        <v>0</v>
      </c>
      <c r="AM7" s="43">
        <f t="shared" si="15"/>
        <v>0</v>
      </c>
      <c r="AN7" s="42">
        <f>County!AB287</f>
        <v>0</v>
      </c>
      <c r="AO7" s="43">
        <f t="shared" si="16"/>
        <v>0</v>
      </c>
      <c r="AP7" s="42">
        <f>County!AC287</f>
        <v>0</v>
      </c>
      <c r="AQ7" s="43">
        <f t="shared" si="17"/>
        <v>0</v>
      </c>
      <c r="AR7" s="42">
        <f>County!AD287</f>
        <v>0</v>
      </c>
      <c r="AS7" s="43">
        <f t="shared" si="18"/>
        <v>0</v>
      </c>
      <c r="AT7" s="42">
        <f>County!AE287</f>
        <v>0</v>
      </c>
      <c r="AU7" s="43">
        <f t="shared" si="19"/>
        <v>0</v>
      </c>
      <c r="AV7" s="42">
        <f>County!AF287</f>
        <v>0</v>
      </c>
      <c r="AW7" s="43">
        <f t="shared" si="20"/>
        <v>0</v>
      </c>
      <c r="AX7" s="49"/>
      <c r="AY7" s="39" t="str">
        <f>A7</f>
        <v>New Hampshire</v>
      </c>
      <c r="AZ7" s="39" t="s">
        <v>837</v>
      </c>
      <c r="BA7" s="39">
        <f>SUM(D7:F7)</f>
        <v>0</v>
      </c>
      <c r="BB7" s="40">
        <f>RANK(R7,(L7:Q7,R7:Y7,AD7:AW7))</f>
        <v>3</v>
      </c>
      <c r="BC7" s="40">
        <f>RANK(T7,(L7:Q7,R7:Y7,AD7:AW7))</f>
        <v>7</v>
      </c>
      <c r="BD7" s="40">
        <f>RANK(X7,(L7:Q7,R7:Y7,AD7:AW7))</f>
        <v>7</v>
      </c>
      <c r="BE7" s="40">
        <f>RANK(V7,(L7:Q7,R7:Y7,AD7:AW7))</f>
        <v>7</v>
      </c>
      <c r="BG7" s="39">
        <v>33</v>
      </c>
      <c r="BI7" s="42"/>
    </row>
    <row r="8" spans="1:61" s="33" customFormat="1">
      <c r="A8" s="33" t="s">
        <v>480</v>
      </c>
      <c r="C8" s="36">
        <f t="shared" ref="C8:C14" si="23">L8+N8+P8+R8+T8+X8+V8+AD8+AJ8+AB8+AF8+Z8+AH8+AR8+AT8+AL8+AP8+AN8+AV8</f>
        <v>4268941</v>
      </c>
      <c r="D8" s="35"/>
      <c r="E8" s="35"/>
      <c r="F8" s="35"/>
      <c r="G8" s="66">
        <f t="shared" ref="G8:G14" si="24">RANK(L8,L8:AX8)</f>
        <v>1</v>
      </c>
      <c r="H8" s="66">
        <f t="shared" ref="H8:H14" si="25">RANK(N8,L8:AX8)</f>
        <v>2</v>
      </c>
      <c r="I8" s="66" t="str">
        <f t="shared" ref="I8:I14" si="26">IF(P8&gt;0,RANK(P8,L8:AX8),"-")</f>
        <v>-</v>
      </c>
      <c r="J8" s="36">
        <f t="shared" si="0"/>
        <v>145021</v>
      </c>
      <c r="K8" s="37">
        <f t="shared" si="1"/>
        <v>3.3971188639055919E-2</v>
      </c>
      <c r="L8" s="36">
        <f>County!N389</f>
        <v>2146189</v>
      </c>
      <c r="M8" s="37">
        <f t="shared" si="2"/>
        <v>0.50274506019174314</v>
      </c>
      <c r="N8" s="60">
        <f>County!O389</f>
        <v>2001168</v>
      </c>
      <c r="O8" s="61">
        <f t="shared" si="3"/>
        <v>0.46877387155268718</v>
      </c>
      <c r="P8" s="60">
        <f>County!P389</f>
        <v>0</v>
      </c>
      <c r="Q8" s="61">
        <f t="shared" si="4"/>
        <v>0</v>
      </c>
      <c r="R8" s="60">
        <f>County!Q389</f>
        <v>121584</v>
      </c>
      <c r="S8" s="61">
        <f t="shared" si="5"/>
        <v>2.8481068255569706E-2</v>
      </c>
      <c r="T8" s="60">
        <f>County!R389</f>
        <v>0</v>
      </c>
      <c r="U8" s="61">
        <f t="shared" si="6"/>
        <v>0</v>
      </c>
      <c r="V8" s="60">
        <f>County!S389</f>
        <v>0</v>
      </c>
      <c r="W8" s="61">
        <f t="shared" si="7"/>
        <v>0</v>
      </c>
      <c r="X8" s="60">
        <f>County!T389</f>
        <v>0</v>
      </c>
      <c r="Y8" s="61">
        <f t="shared" si="8"/>
        <v>0</v>
      </c>
      <c r="Z8" s="60">
        <f>County!U389</f>
        <v>0</v>
      </c>
      <c r="AA8" s="61">
        <f t="shared" si="9"/>
        <v>0</v>
      </c>
      <c r="AB8" s="60">
        <f>County!V389</f>
        <v>0</v>
      </c>
      <c r="AC8" s="61">
        <f t="shared" si="10"/>
        <v>0</v>
      </c>
      <c r="AD8" s="60">
        <f>County!W389</f>
        <v>0</v>
      </c>
      <c r="AE8" s="61">
        <f t="shared" si="11"/>
        <v>0</v>
      </c>
      <c r="AF8" s="60">
        <f>County!X389</f>
        <v>0</v>
      </c>
      <c r="AG8" s="61">
        <f t="shared" si="12"/>
        <v>0</v>
      </c>
      <c r="AH8" s="36">
        <f>County!Y389</f>
        <v>0</v>
      </c>
      <c r="AI8" s="37">
        <f t="shared" si="13"/>
        <v>0</v>
      </c>
      <c r="AJ8" s="36">
        <f>County!Z389</f>
        <v>0</v>
      </c>
      <c r="AK8" s="37">
        <f t="shared" si="14"/>
        <v>0</v>
      </c>
      <c r="AL8" s="36">
        <f>County!AA389</f>
        <v>0</v>
      </c>
      <c r="AM8" s="37">
        <f t="shared" si="15"/>
        <v>0</v>
      </c>
      <c r="AN8" s="36">
        <f>County!AB389</f>
        <v>0</v>
      </c>
      <c r="AO8" s="37">
        <f t="shared" si="16"/>
        <v>0</v>
      </c>
      <c r="AP8" s="36">
        <f>County!AC389</f>
        <v>0</v>
      </c>
      <c r="AQ8" s="37">
        <f t="shared" si="17"/>
        <v>0</v>
      </c>
      <c r="AR8" s="36">
        <f>County!AD389</f>
        <v>0</v>
      </c>
      <c r="AS8" s="37">
        <f t="shared" si="18"/>
        <v>0</v>
      </c>
      <c r="AT8" s="36">
        <f>County!AE389</f>
        <v>0</v>
      </c>
      <c r="AU8" s="37">
        <f t="shared" si="19"/>
        <v>0</v>
      </c>
      <c r="AV8" s="36">
        <f>County!AF389</f>
        <v>0</v>
      </c>
      <c r="AW8" s="37">
        <f t="shared" si="20"/>
        <v>0</v>
      </c>
      <c r="AX8" s="50"/>
      <c r="AY8" s="33" t="str">
        <f t="shared" si="21"/>
        <v>North Carolina</v>
      </c>
      <c r="AZ8" s="33" t="s">
        <v>614</v>
      </c>
      <c r="BA8" s="33">
        <f t="shared" si="22"/>
        <v>0</v>
      </c>
      <c r="BB8" s="34">
        <f>RANK(R8,(L8:Q8,R8:Y8,AD8:AW8))</f>
        <v>3</v>
      </c>
      <c r="BC8" s="34">
        <f>RANK(T8,(L8:Q8,R8:Y8,AD8:AW8))</f>
        <v>7</v>
      </c>
      <c r="BD8" s="34">
        <f>RANK(X8,(L8:Q8,R8:Y8,AD8:AW8))</f>
        <v>7</v>
      </c>
      <c r="BE8" s="34">
        <f>RANK(V8,(L8:Q8,R8:Y8,AD8:AW8))</f>
        <v>7</v>
      </c>
      <c r="BG8" s="33">
        <v>37</v>
      </c>
      <c r="BI8" s="36">
        <f>County!AY389</f>
        <v>0</v>
      </c>
    </row>
    <row r="9" spans="1:61" s="39" customFormat="1">
      <c r="A9" s="39" t="s">
        <v>613</v>
      </c>
      <c r="C9" s="42">
        <f t="shared" si="23"/>
        <v>315692</v>
      </c>
      <c r="D9" s="41"/>
      <c r="E9" s="41"/>
      <c r="F9" s="41"/>
      <c r="G9" s="65">
        <f t="shared" si="24"/>
        <v>2</v>
      </c>
      <c r="H9" s="65">
        <f t="shared" si="25"/>
        <v>1</v>
      </c>
      <c r="I9" s="65" t="str">
        <f t="shared" si="26"/>
        <v>-</v>
      </c>
      <c r="J9" s="42">
        <f t="shared" si="0"/>
        <v>160730</v>
      </c>
      <c r="K9" s="43">
        <f t="shared" si="1"/>
        <v>0.50913548648682894</v>
      </c>
      <c r="L9" s="42">
        <f>County!N444</f>
        <v>74279</v>
      </c>
      <c r="M9" s="43">
        <f t="shared" si="2"/>
        <v>0.2352894593464516</v>
      </c>
      <c r="N9" s="59">
        <f>County!O444</f>
        <v>235009</v>
      </c>
      <c r="O9" s="85">
        <f t="shared" si="3"/>
        <v>0.74442494583328056</v>
      </c>
      <c r="P9" s="59">
        <f>County!P444</f>
        <v>0</v>
      </c>
      <c r="Q9" s="85">
        <f t="shared" si="4"/>
        <v>0</v>
      </c>
      <c r="R9" s="59">
        <f>County!Q444</f>
        <v>0</v>
      </c>
      <c r="S9" s="85">
        <f t="shared" si="5"/>
        <v>0</v>
      </c>
      <c r="T9" s="59">
        <f>County!R444</f>
        <v>0</v>
      </c>
      <c r="U9" s="85">
        <f t="shared" si="6"/>
        <v>0</v>
      </c>
      <c r="V9" s="59">
        <f>County!S444</f>
        <v>0</v>
      </c>
      <c r="W9" s="85">
        <f t="shared" si="7"/>
        <v>0</v>
      </c>
      <c r="X9" s="59">
        <f>County!T444</f>
        <v>0</v>
      </c>
      <c r="Y9" s="85">
        <f t="shared" si="8"/>
        <v>0</v>
      </c>
      <c r="Z9" s="59">
        <f>County!U444</f>
        <v>0</v>
      </c>
      <c r="AA9" s="85">
        <f t="shared" si="9"/>
        <v>0</v>
      </c>
      <c r="AB9" s="59">
        <f>County!V444</f>
        <v>6404</v>
      </c>
      <c r="AC9" s="85">
        <f t="shared" si="10"/>
        <v>2.0285594820267858E-2</v>
      </c>
      <c r="AD9" s="59">
        <f>County!W444</f>
        <v>0</v>
      </c>
      <c r="AE9" s="85">
        <f t="shared" si="11"/>
        <v>0</v>
      </c>
      <c r="AF9" s="59">
        <f>County!X444</f>
        <v>0</v>
      </c>
      <c r="AG9" s="85">
        <f t="shared" si="12"/>
        <v>0</v>
      </c>
      <c r="AH9" s="42">
        <f>County!Y444</f>
        <v>0</v>
      </c>
      <c r="AI9" s="43">
        <f t="shared" si="13"/>
        <v>0</v>
      </c>
      <c r="AJ9" s="42">
        <f>County!Z444</f>
        <v>0</v>
      </c>
      <c r="AK9" s="43">
        <f t="shared" si="14"/>
        <v>0</v>
      </c>
      <c r="AL9" s="42">
        <f>County!AA444</f>
        <v>0</v>
      </c>
      <c r="AM9" s="43">
        <f t="shared" si="15"/>
        <v>0</v>
      </c>
      <c r="AN9" s="42">
        <f>County!AB444</f>
        <v>0</v>
      </c>
      <c r="AO9" s="43">
        <f t="shared" si="16"/>
        <v>0</v>
      </c>
      <c r="AP9" s="42">
        <f>County!AC444</f>
        <v>0</v>
      </c>
      <c r="AQ9" s="43">
        <f t="shared" si="17"/>
        <v>0</v>
      </c>
      <c r="AR9" s="42">
        <f>County!AD444</f>
        <v>0</v>
      </c>
      <c r="AS9" s="43">
        <f t="shared" si="18"/>
        <v>0</v>
      </c>
      <c r="AT9" s="42">
        <f>County!AE444</f>
        <v>0</v>
      </c>
      <c r="AU9" s="43">
        <f t="shared" si="19"/>
        <v>0</v>
      </c>
      <c r="AV9" s="42">
        <f>County!AF444</f>
        <v>0</v>
      </c>
      <c r="AW9" s="43">
        <f t="shared" si="20"/>
        <v>0</v>
      </c>
      <c r="AX9" s="49"/>
      <c r="AY9" s="39" t="str">
        <f t="shared" si="21"/>
        <v>North Dakota</v>
      </c>
      <c r="AZ9" s="39" t="s">
        <v>1118</v>
      </c>
      <c r="BA9" s="39">
        <f t="shared" si="22"/>
        <v>0</v>
      </c>
      <c r="BB9" s="40">
        <f>RANK(R9,(L9:Q9,R9:Y9,AD9:AW9))</f>
        <v>5</v>
      </c>
      <c r="BC9" s="40">
        <f>RANK(T9,(L9:Q9,R9:Y9,AD9:AW9))</f>
        <v>5</v>
      </c>
      <c r="BD9" s="40">
        <f>RANK(X9,(L9:Q9,R9:Y9,AD9:AW9))</f>
        <v>5</v>
      </c>
      <c r="BE9" s="40">
        <f>RANK(V9,(L9:Q9,R9:Y9,AD9:AW9))</f>
        <v>5</v>
      </c>
      <c r="BG9" s="39">
        <v>38</v>
      </c>
      <c r="BI9" s="42">
        <f>County!AY444</f>
        <v>0</v>
      </c>
    </row>
    <row r="10" spans="1:61" s="33" customFormat="1">
      <c r="A10" s="33" t="s">
        <v>1104</v>
      </c>
      <c r="C10" s="36">
        <f t="shared" si="23"/>
        <v>945525</v>
      </c>
      <c r="D10" s="35"/>
      <c r="E10" s="35"/>
      <c r="F10" s="35"/>
      <c r="G10" s="66">
        <f t="shared" si="24"/>
        <v>2</v>
      </c>
      <c r="H10" s="66">
        <f t="shared" si="25"/>
        <v>1</v>
      </c>
      <c r="I10" s="66" t="str">
        <f t="shared" si="26"/>
        <v>-</v>
      </c>
      <c r="J10" s="36">
        <f t="shared" si="0"/>
        <v>547546</v>
      </c>
      <c r="K10" s="37">
        <f t="shared" si="1"/>
        <v>0.57909203881441529</v>
      </c>
      <c r="L10" s="36">
        <f>County!N475</f>
        <v>186503</v>
      </c>
      <c r="M10" s="37">
        <f t="shared" si="2"/>
        <v>0.19724808968562438</v>
      </c>
      <c r="N10" s="60">
        <f>County!O475</f>
        <v>734049</v>
      </c>
      <c r="O10" s="61">
        <f t="shared" si="3"/>
        <v>0.77634012850003964</v>
      </c>
      <c r="P10" s="60">
        <f>County!P475</f>
        <v>0</v>
      </c>
      <c r="Q10" s="61">
        <f t="shared" si="4"/>
        <v>0</v>
      </c>
      <c r="R10" s="60">
        <f>County!Q475</f>
        <v>24820</v>
      </c>
      <c r="S10" s="61">
        <f t="shared" si="5"/>
        <v>2.6249966949578277E-2</v>
      </c>
      <c r="T10" s="60">
        <f>County!R475</f>
        <v>0</v>
      </c>
      <c r="U10" s="61">
        <f t="shared" si="6"/>
        <v>0</v>
      </c>
      <c r="V10" s="60">
        <f>County!S475</f>
        <v>0</v>
      </c>
      <c r="W10" s="61">
        <f t="shared" si="7"/>
        <v>0</v>
      </c>
      <c r="X10" s="86">
        <f>County!T475</f>
        <v>0</v>
      </c>
      <c r="Y10" s="61">
        <f t="shared" si="8"/>
        <v>0</v>
      </c>
      <c r="Z10" s="60">
        <f>County!U475</f>
        <v>153</v>
      </c>
      <c r="AA10" s="61">
        <f t="shared" si="9"/>
        <v>1.618148647576743E-4</v>
      </c>
      <c r="AB10" s="60">
        <f>County!V475</f>
        <v>0</v>
      </c>
      <c r="AC10" s="61">
        <f t="shared" si="10"/>
        <v>0</v>
      </c>
      <c r="AD10" s="60">
        <f>County!W475</f>
        <v>0</v>
      </c>
      <c r="AE10" s="61">
        <f t="shared" si="11"/>
        <v>0</v>
      </c>
      <c r="AF10" s="60">
        <f>County!X475</f>
        <v>0</v>
      </c>
      <c r="AG10" s="61">
        <f t="shared" si="12"/>
        <v>0</v>
      </c>
      <c r="AH10" s="36">
        <f>County!Y475</f>
        <v>0</v>
      </c>
      <c r="AI10" s="37">
        <f t="shared" si="13"/>
        <v>0</v>
      </c>
      <c r="AJ10" s="36">
        <f>County!Z475</f>
        <v>0</v>
      </c>
      <c r="AK10" s="37">
        <f t="shared" si="14"/>
        <v>0</v>
      </c>
      <c r="AL10" s="36">
        <f>County!AA475</f>
        <v>0</v>
      </c>
      <c r="AM10" s="37">
        <f t="shared" si="15"/>
        <v>0</v>
      </c>
      <c r="AN10" s="36">
        <f>County!AB475</f>
        <v>0</v>
      </c>
      <c r="AO10" s="37">
        <f t="shared" si="16"/>
        <v>0</v>
      </c>
      <c r="AP10" s="36">
        <f>County!AC475</f>
        <v>0</v>
      </c>
      <c r="AQ10" s="37">
        <f t="shared" si="17"/>
        <v>0</v>
      </c>
      <c r="AR10" s="36">
        <f>County!AD475</f>
        <v>0</v>
      </c>
      <c r="AS10" s="37">
        <f t="shared" si="18"/>
        <v>0</v>
      </c>
      <c r="AT10" s="36">
        <f>County!AE475</f>
        <v>0</v>
      </c>
      <c r="AU10" s="37">
        <f t="shared" si="19"/>
        <v>0</v>
      </c>
      <c r="AV10" s="36">
        <f>County!AF475</f>
        <v>0</v>
      </c>
      <c r="AW10" s="37">
        <f t="shared" si="20"/>
        <v>0</v>
      </c>
      <c r="AX10" s="50"/>
      <c r="AY10" s="33" t="str">
        <f t="shared" si="21"/>
        <v>Utah</v>
      </c>
      <c r="AZ10" s="33" t="s">
        <v>640</v>
      </c>
      <c r="BA10" s="33">
        <f t="shared" si="22"/>
        <v>0</v>
      </c>
      <c r="BB10" s="34">
        <f>RANK(R10,(L10:Q10,R10:Y10,AD10:AW10))</f>
        <v>3</v>
      </c>
      <c r="BC10" s="34">
        <f>RANK(T10,(L10:Q10,R10:Y10,AD10:AW10))</f>
        <v>7</v>
      </c>
      <c r="BD10" s="34">
        <f>RANK(X10,(L10:Q10,R10:Y10,AD10:AW10))</f>
        <v>7</v>
      </c>
      <c r="BE10" s="34">
        <f>RANK(V10,(L10:Q10,R10:Y10,AD10:AW10))</f>
        <v>7</v>
      </c>
      <c r="BG10" s="33">
        <v>49</v>
      </c>
      <c r="BI10" s="36">
        <f>County!AY475</f>
        <v>0</v>
      </c>
    </row>
    <row r="11" spans="1:61" s="39" customFormat="1">
      <c r="A11" s="39" t="s">
        <v>1042</v>
      </c>
      <c r="C11" s="42">
        <f>L11+N11+P11+R11+T11+X11+V11+AD11+AJ11+AB11+AF11+Z11+AH11+AR11+AT11+AL11+AP11+AN11+AV11</f>
        <v>319085</v>
      </c>
      <c r="D11" s="41"/>
      <c r="E11" s="41"/>
      <c r="F11" s="41"/>
      <c r="G11" s="65">
        <f>RANK(L11,L11:AX11)</f>
        <v>3</v>
      </c>
      <c r="H11" s="65">
        <f>RANK(N11,L11:AX11)</f>
        <v>1</v>
      </c>
      <c r="I11" s="65">
        <f>IF(P11&gt;0,RANK(P11,L11:AX11),"-")</f>
        <v>2</v>
      </c>
      <c r="J11" s="42">
        <f>ABS(N11-L11)</f>
        <v>100958</v>
      </c>
      <c r="K11" s="43">
        <f>IF(C11&gt;0, J11/C11,0)</f>
        <v>0.31639845182318194</v>
      </c>
      <c r="L11" s="42">
        <f>County!N491</f>
        <v>69534</v>
      </c>
      <c r="M11" s="43">
        <f t="shared" si="2"/>
        <v>0.21791685601015404</v>
      </c>
      <c r="N11" s="59">
        <f>County!O491</f>
        <v>170492</v>
      </c>
      <c r="O11" s="85">
        <f t="shared" si="3"/>
        <v>0.53431530783333592</v>
      </c>
      <c r="P11" s="59">
        <f>County!P491</f>
        <v>69791</v>
      </c>
      <c r="Q11" s="85">
        <f t="shared" si="4"/>
        <v>0.21872228403090085</v>
      </c>
      <c r="R11" s="59">
        <f>County!Q491</f>
        <v>0</v>
      </c>
      <c r="S11" s="85">
        <f t="shared" si="5"/>
        <v>0</v>
      </c>
      <c r="T11" s="59">
        <f>County!R491</f>
        <v>0</v>
      </c>
      <c r="U11" s="85">
        <f t="shared" si="6"/>
        <v>0</v>
      </c>
      <c r="V11" s="59">
        <f>County!S491</f>
        <v>0</v>
      </c>
      <c r="W11" s="85">
        <f t="shared" si="7"/>
        <v>0</v>
      </c>
      <c r="X11" s="59">
        <f>County!T491</f>
        <v>1710</v>
      </c>
      <c r="Y11" s="85">
        <f t="shared" si="8"/>
        <v>5.3590736010780829E-3</v>
      </c>
      <c r="Z11" s="59">
        <f>County!U491</f>
        <v>258</v>
      </c>
      <c r="AA11" s="85">
        <f t="shared" si="9"/>
        <v>8.0856198191704405E-4</v>
      </c>
      <c r="AB11" s="59">
        <f>County!V491</f>
        <v>1704</v>
      </c>
      <c r="AC11" s="85">
        <f t="shared" si="10"/>
        <v>5.3402698340567559E-3</v>
      </c>
      <c r="AD11" s="59">
        <f>County!W491</f>
        <v>3106</v>
      </c>
      <c r="AE11" s="85">
        <f t="shared" si="11"/>
        <v>9.7340833947067388E-3</v>
      </c>
      <c r="AF11" s="59">
        <f>County!X491</f>
        <v>2490</v>
      </c>
      <c r="AG11" s="85">
        <f t="shared" si="12"/>
        <v>7.8035633138505414E-3</v>
      </c>
      <c r="AH11" s="42">
        <f>County!Y491</f>
        <v>0</v>
      </c>
      <c r="AI11" s="43">
        <f t="shared" si="13"/>
        <v>0</v>
      </c>
      <c r="AJ11" s="42">
        <f>County!Z491</f>
        <v>0</v>
      </c>
      <c r="AK11" s="43">
        <f t="shared" si="14"/>
        <v>0</v>
      </c>
      <c r="AL11" s="42">
        <f>County!AA491</f>
        <v>0</v>
      </c>
      <c r="AM11" s="43">
        <f t="shared" si="15"/>
        <v>0</v>
      </c>
      <c r="AN11" s="42">
        <f>County!AB491</f>
        <v>0</v>
      </c>
      <c r="AO11" s="43">
        <f t="shared" si="16"/>
        <v>0</v>
      </c>
      <c r="AP11" s="42">
        <f>County!AC491</f>
        <v>0</v>
      </c>
      <c r="AQ11" s="43">
        <f t="shared" si="17"/>
        <v>0</v>
      </c>
      <c r="AR11" s="42">
        <f>County!AD491</f>
        <v>0</v>
      </c>
      <c r="AS11" s="43">
        <f t="shared" si="18"/>
        <v>0</v>
      </c>
      <c r="AT11" s="42">
        <f>County!AE491</f>
        <v>0</v>
      </c>
      <c r="AU11" s="43">
        <f t="shared" si="19"/>
        <v>0</v>
      </c>
      <c r="AV11" s="42">
        <f>County!AF491</f>
        <v>0</v>
      </c>
      <c r="AW11" s="43">
        <f t="shared" si="20"/>
        <v>0</v>
      </c>
      <c r="AX11" s="49"/>
      <c r="AY11" s="39" t="str">
        <f>A11</f>
        <v>Vermont</v>
      </c>
      <c r="AZ11" s="39" t="s">
        <v>846</v>
      </c>
      <c r="BA11" s="39">
        <f>SUM(D11:F11)</f>
        <v>0</v>
      </c>
      <c r="BB11" s="40">
        <f>RANK(R11,(L11:Q11,R11:Y11,AD11:AW11))</f>
        <v>13</v>
      </c>
      <c r="BC11" s="40">
        <f>RANK(T11,(L11:Q11,R11:Y11,AD11:AW11))</f>
        <v>13</v>
      </c>
      <c r="BD11" s="40">
        <f>RANK(X11,(L11:Q11,R11:Y11,AD11:AW11))</f>
        <v>6</v>
      </c>
      <c r="BE11" s="40">
        <f>RANK(V11,(L11:Q11,R11:Y11,AD11:AW11))</f>
        <v>13</v>
      </c>
      <c r="BG11" s="39">
        <v>50</v>
      </c>
      <c r="BI11" s="42"/>
    </row>
    <row r="12" spans="1:61" s="33" customFormat="1">
      <c r="A12" s="33" t="s">
        <v>696</v>
      </c>
      <c r="C12" s="36">
        <f t="shared" si="23"/>
        <v>3002862</v>
      </c>
      <c r="D12" s="35"/>
      <c r="E12" s="35"/>
      <c r="F12" s="35"/>
      <c r="G12" s="66">
        <f t="shared" si="24"/>
        <v>1</v>
      </c>
      <c r="H12" s="66">
        <f t="shared" si="25"/>
        <v>2</v>
      </c>
      <c r="I12" s="66" t="str">
        <f t="shared" si="26"/>
        <v>-</v>
      </c>
      <c r="J12" s="36">
        <f t="shared" si="0"/>
        <v>194614</v>
      </c>
      <c r="K12" s="37">
        <f t="shared" si="1"/>
        <v>6.4809505065500844E-2</v>
      </c>
      <c r="L12" s="36">
        <f>County!N532</f>
        <v>1598738</v>
      </c>
      <c r="M12" s="37">
        <f t="shared" si="2"/>
        <v>0.53240475253275044</v>
      </c>
      <c r="N12" s="60">
        <f>County!O532</f>
        <v>1404124</v>
      </c>
      <c r="O12" s="61">
        <f t="shared" si="3"/>
        <v>0.46759524746724956</v>
      </c>
      <c r="P12" s="60">
        <f>County!P532</f>
        <v>0</v>
      </c>
      <c r="Q12" s="61">
        <f t="shared" si="4"/>
        <v>0</v>
      </c>
      <c r="R12" s="60">
        <f>County!Q532</f>
        <v>0</v>
      </c>
      <c r="S12" s="61">
        <f t="shared" si="5"/>
        <v>0</v>
      </c>
      <c r="T12" s="60">
        <f>County!R532</f>
        <v>0</v>
      </c>
      <c r="U12" s="61">
        <f t="shared" si="6"/>
        <v>0</v>
      </c>
      <c r="V12" s="60">
        <f>County!S532</f>
        <v>0</v>
      </c>
      <c r="W12" s="61">
        <f t="shared" si="7"/>
        <v>0</v>
      </c>
      <c r="X12" s="86">
        <f>County!T532</f>
        <v>0</v>
      </c>
      <c r="Y12" s="61">
        <f t="shared" si="8"/>
        <v>0</v>
      </c>
      <c r="Z12" s="60">
        <f>County!U532</f>
        <v>0</v>
      </c>
      <c r="AA12" s="61">
        <f t="shared" si="9"/>
        <v>0</v>
      </c>
      <c r="AB12" s="60">
        <f>County!V532</f>
        <v>0</v>
      </c>
      <c r="AC12" s="61">
        <f t="shared" si="10"/>
        <v>0</v>
      </c>
      <c r="AD12" s="60">
        <f>County!W532</f>
        <v>0</v>
      </c>
      <c r="AE12" s="61">
        <f t="shared" si="11"/>
        <v>0</v>
      </c>
      <c r="AF12" s="60">
        <f>County!X532</f>
        <v>0</v>
      </c>
      <c r="AG12" s="61">
        <f t="shared" si="12"/>
        <v>0</v>
      </c>
      <c r="AH12" s="36">
        <f>County!Y532</f>
        <v>0</v>
      </c>
      <c r="AI12" s="37">
        <f t="shared" si="13"/>
        <v>0</v>
      </c>
      <c r="AJ12" s="36">
        <f>County!Z532</f>
        <v>0</v>
      </c>
      <c r="AK12" s="37">
        <f t="shared" si="14"/>
        <v>0</v>
      </c>
      <c r="AL12" s="36">
        <f>County!AA532</f>
        <v>0</v>
      </c>
      <c r="AM12" s="37">
        <f t="shared" si="15"/>
        <v>0</v>
      </c>
      <c r="AN12" s="36">
        <f>County!AB532</f>
        <v>0</v>
      </c>
      <c r="AO12" s="37">
        <f t="shared" si="16"/>
        <v>0</v>
      </c>
      <c r="AP12" s="36">
        <f>County!AC532</f>
        <v>0</v>
      </c>
      <c r="AQ12" s="37">
        <f t="shared" si="17"/>
        <v>0</v>
      </c>
      <c r="AR12" s="36">
        <f>County!AD532</f>
        <v>0</v>
      </c>
      <c r="AS12" s="37">
        <f t="shared" si="18"/>
        <v>0</v>
      </c>
      <c r="AT12" s="36">
        <f>County!AE532</f>
        <v>0</v>
      </c>
      <c r="AU12" s="37">
        <f t="shared" si="19"/>
        <v>0</v>
      </c>
      <c r="AV12" s="36">
        <f>County!AF532</f>
        <v>0</v>
      </c>
      <c r="AW12" s="37">
        <f t="shared" si="20"/>
        <v>0</v>
      </c>
      <c r="AX12" s="50"/>
      <c r="AY12" s="33" t="str">
        <f t="shared" si="21"/>
        <v>Washington</v>
      </c>
      <c r="AZ12" s="33" t="s">
        <v>94</v>
      </c>
      <c r="BA12" s="33">
        <f t="shared" si="22"/>
        <v>0</v>
      </c>
      <c r="BB12" s="34">
        <f>RANK(R12,(L12:Q12,R12:Y12,AD12:AW12))</f>
        <v>5</v>
      </c>
      <c r="BC12" s="34">
        <f>RANK(T12,(L12:Q12,R12:Y12,AD12:AW12))</f>
        <v>5</v>
      </c>
      <c r="BD12" s="34">
        <f>RANK(X12,(L12:Q12,R12:Y12,AD12:AW12))</f>
        <v>5</v>
      </c>
      <c r="BE12" s="34">
        <f>RANK(V12,(L12:Q12,R12:Y12,AD12:AW12))</f>
        <v>5</v>
      </c>
      <c r="BG12" s="33">
        <v>53</v>
      </c>
      <c r="BI12" s="36">
        <f>County!AY532</f>
        <v>0</v>
      </c>
    </row>
    <row r="13" spans="1:61" s="39" customFormat="1">
      <c r="A13" s="39" t="s">
        <v>393</v>
      </c>
      <c r="C13" s="42">
        <f t="shared" si="23"/>
        <v>706046</v>
      </c>
      <c r="D13" s="41"/>
      <c r="E13" s="41"/>
      <c r="F13" s="41"/>
      <c r="G13" s="65">
        <f t="shared" si="24"/>
        <v>1</v>
      </c>
      <c r="H13" s="65">
        <f t="shared" si="25"/>
        <v>2</v>
      </c>
      <c r="I13" s="65" t="str">
        <f t="shared" si="26"/>
        <v>-</v>
      </c>
      <c r="J13" s="42">
        <f t="shared" si="0"/>
        <v>311085</v>
      </c>
      <c r="K13" s="43">
        <f t="shared" si="1"/>
        <v>0.44060160386150476</v>
      </c>
      <c r="L13" s="42">
        <f>County!N589</f>
        <v>492697</v>
      </c>
      <c r="M13" s="43">
        <f t="shared" si="2"/>
        <v>0.69782563742305748</v>
      </c>
      <c r="N13" s="59">
        <f>County!O589</f>
        <v>181612</v>
      </c>
      <c r="O13" s="85">
        <f t="shared" si="3"/>
        <v>0.25722403356155266</v>
      </c>
      <c r="P13" s="59">
        <f>County!P589</f>
        <v>0</v>
      </c>
      <c r="Q13" s="85">
        <f t="shared" si="4"/>
        <v>0</v>
      </c>
      <c r="R13" s="59">
        <f>County!Q589</f>
        <v>0</v>
      </c>
      <c r="S13" s="85">
        <f t="shared" si="5"/>
        <v>0</v>
      </c>
      <c r="T13" s="59">
        <f>County!R589</f>
        <v>234</v>
      </c>
      <c r="U13" s="85">
        <f t="shared" si="6"/>
        <v>3.3142316506289956E-4</v>
      </c>
      <c r="V13" s="59">
        <f>County!S589</f>
        <v>31486</v>
      </c>
      <c r="W13" s="85">
        <f t="shared" si="7"/>
        <v>4.4594828099019046E-2</v>
      </c>
      <c r="X13" s="59">
        <f>County!T589</f>
        <v>0</v>
      </c>
      <c r="Y13" s="85">
        <f t="shared" si="8"/>
        <v>0</v>
      </c>
      <c r="Z13" s="59">
        <f>County!U589</f>
        <v>17</v>
      </c>
      <c r="AA13" s="85">
        <f t="shared" si="9"/>
        <v>2.4077751307988431E-5</v>
      </c>
      <c r="AB13" s="59">
        <f>County!V589</f>
        <v>0</v>
      </c>
      <c r="AC13" s="85">
        <f t="shared" si="10"/>
        <v>0</v>
      </c>
      <c r="AD13" s="59">
        <f>County!W589</f>
        <v>0</v>
      </c>
      <c r="AE13" s="85">
        <f t="shared" si="11"/>
        <v>0</v>
      </c>
      <c r="AF13" s="59">
        <f>County!X589</f>
        <v>0</v>
      </c>
      <c r="AG13" s="85">
        <f t="shared" si="12"/>
        <v>0</v>
      </c>
      <c r="AH13" s="42">
        <f>County!Y589</f>
        <v>0</v>
      </c>
      <c r="AI13" s="43">
        <f t="shared" si="13"/>
        <v>0</v>
      </c>
      <c r="AJ13" s="42">
        <f>County!Z589</f>
        <v>0</v>
      </c>
      <c r="AK13" s="43">
        <f t="shared" si="14"/>
        <v>0</v>
      </c>
      <c r="AL13" s="42">
        <f>County!AA589</f>
        <v>0</v>
      </c>
      <c r="AM13" s="43">
        <f t="shared" si="15"/>
        <v>0</v>
      </c>
      <c r="AN13" s="42">
        <f>County!AB589</f>
        <v>0</v>
      </c>
      <c r="AO13" s="43">
        <f t="shared" si="16"/>
        <v>0</v>
      </c>
      <c r="AP13" s="42">
        <f>County!AC589</f>
        <v>0</v>
      </c>
      <c r="AQ13" s="43">
        <f t="shared" si="17"/>
        <v>0</v>
      </c>
      <c r="AR13" s="42">
        <f>County!AD589</f>
        <v>0</v>
      </c>
      <c r="AS13" s="43">
        <f t="shared" si="18"/>
        <v>0</v>
      </c>
      <c r="AT13" s="42">
        <f>County!AE589</f>
        <v>0</v>
      </c>
      <c r="AU13" s="43">
        <f t="shared" si="19"/>
        <v>0</v>
      </c>
      <c r="AV13" s="42">
        <f>County!AF589</f>
        <v>0</v>
      </c>
      <c r="AW13" s="43">
        <f t="shared" si="20"/>
        <v>0</v>
      </c>
      <c r="AX13" s="49"/>
      <c r="AY13" s="39" t="str">
        <f t="shared" si="21"/>
        <v>West Virginia</v>
      </c>
      <c r="AZ13" s="39" t="s">
        <v>394</v>
      </c>
      <c r="BA13" s="39">
        <f t="shared" si="22"/>
        <v>0</v>
      </c>
      <c r="BB13" s="40">
        <f>RANK(R13,(L13:Q13,R13:Y13,AD13:AW13))</f>
        <v>9</v>
      </c>
      <c r="BC13" s="40">
        <f>RANK(T13,(L13:Q13,R13:Y13,AD13:AW13))</f>
        <v>4</v>
      </c>
      <c r="BD13" s="40">
        <f>RANK(X13,(L13:Q13,R13:Y13,AD13:AW13))</f>
        <v>9</v>
      </c>
      <c r="BE13" s="40">
        <f>RANK(V13,(L13:Q13,R13:Y13,AD13:AW13))</f>
        <v>3</v>
      </c>
      <c r="BG13" s="39">
        <v>54</v>
      </c>
      <c r="BI13" s="42">
        <f>County!AY589</f>
        <v>0</v>
      </c>
    </row>
    <row r="14" spans="1:61" s="33" customFormat="1">
      <c r="A14" s="97" t="s">
        <v>637</v>
      </c>
      <c r="B14" s="38"/>
      <c r="C14" s="36">
        <f t="shared" si="23"/>
        <v>16706361</v>
      </c>
      <c r="D14" s="35"/>
      <c r="E14" s="35"/>
      <c r="F14" s="35"/>
      <c r="G14" s="66">
        <f t="shared" si="24"/>
        <v>1</v>
      </c>
      <c r="H14" s="66">
        <f t="shared" si="25"/>
        <v>2</v>
      </c>
      <c r="I14" s="66">
        <f t="shared" si="26"/>
        <v>4</v>
      </c>
      <c r="J14" s="36">
        <f>ABS(N14-L14)</f>
        <v>495622</v>
      </c>
      <c r="K14" s="37">
        <f t="shared" si="1"/>
        <v>2.9666664092796748E-2</v>
      </c>
      <c r="L14" s="36">
        <f>SUM(L3:L13)</f>
        <v>8396542</v>
      </c>
      <c r="M14" s="37">
        <f t="shared" si="2"/>
        <v>0.50259550838150813</v>
      </c>
      <c r="N14" s="36">
        <f>SUM(N3:N13)</f>
        <v>7900920</v>
      </c>
      <c r="O14" s="37">
        <f t="shared" si="3"/>
        <v>0.47292884428871135</v>
      </c>
      <c r="P14" s="36">
        <f>SUM(P3:P13)</f>
        <v>69791</v>
      </c>
      <c r="Q14" s="37">
        <f t="shared" si="4"/>
        <v>4.1775105901279159E-3</v>
      </c>
      <c r="R14" s="36">
        <f>SUM(R3:R13)</f>
        <v>260558</v>
      </c>
      <c r="S14" s="37">
        <f t="shared" si="5"/>
        <v>1.5596334833181206E-2</v>
      </c>
      <c r="T14" s="36">
        <f>SUM(T3:T13)</f>
        <v>29175</v>
      </c>
      <c r="U14" s="37">
        <f t="shared" si="6"/>
        <v>1.7463408099465825E-3</v>
      </c>
      <c r="V14" s="36">
        <f>SUM(V3:V13)</f>
        <v>31486</v>
      </c>
      <c r="W14" s="37">
        <f t="shared" si="7"/>
        <v>1.884671353623928E-3</v>
      </c>
      <c r="X14" s="36">
        <f>SUM(X3:X13)</f>
        <v>1710</v>
      </c>
      <c r="Y14" s="37">
        <f t="shared" si="8"/>
        <v>1.0235622227964546E-4</v>
      </c>
      <c r="Z14" s="36">
        <f>SUM(Z3:Z13)</f>
        <v>794</v>
      </c>
      <c r="AA14" s="37">
        <f t="shared" si="9"/>
        <v>4.752680730411608E-5</v>
      </c>
      <c r="AB14" s="36">
        <f>SUM(AB3:AB13)</f>
        <v>9789</v>
      </c>
      <c r="AC14" s="37">
        <f t="shared" si="10"/>
        <v>5.8594447947102302E-4</v>
      </c>
      <c r="AD14" s="36">
        <f>SUM(AD3:AD13)</f>
        <v>3106</v>
      </c>
      <c r="AE14" s="37">
        <f t="shared" si="11"/>
        <v>1.8591720842139111E-4</v>
      </c>
      <c r="AF14" s="36">
        <f>SUM(AF3:AF13)</f>
        <v>2490</v>
      </c>
      <c r="AG14" s="37">
        <f t="shared" si="12"/>
        <v>1.4904502542474691E-4</v>
      </c>
      <c r="AH14" s="36">
        <f>SUM(AH3:AH13)</f>
        <v>0</v>
      </c>
      <c r="AI14" s="37">
        <f t="shared" si="13"/>
        <v>0</v>
      </c>
      <c r="AJ14" s="36">
        <f>SUM(AJ3:AJ13)</f>
        <v>0</v>
      </c>
      <c r="AK14" s="37">
        <f t="shared" si="14"/>
        <v>0</v>
      </c>
      <c r="AL14" s="36">
        <f>SUM(AL3:AL13)</f>
        <v>0</v>
      </c>
      <c r="AM14" s="37">
        <f t="shared" si="15"/>
        <v>0</v>
      </c>
      <c r="AN14" s="36">
        <f>SUM(AN3:AN13)</f>
        <v>0</v>
      </c>
      <c r="AO14" s="37">
        <f t="shared" si="16"/>
        <v>0</v>
      </c>
      <c r="AP14" s="36">
        <f>SUM(AP3:AP13)</f>
        <v>0</v>
      </c>
      <c r="AQ14" s="37">
        <f t="shared" si="17"/>
        <v>0</v>
      </c>
      <c r="AR14" s="36">
        <f>SUM(AR3:AR13)</f>
        <v>0</v>
      </c>
      <c r="AS14" s="37">
        <f t="shared" si="18"/>
        <v>0</v>
      </c>
      <c r="AT14" s="36">
        <f>SUM(AT3:AT13)</f>
        <v>0</v>
      </c>
      <c r="AU14" s="37">
        <f t="shared" si="19"/>
        <v>0</v>
      </c>
      <c r="AV14" s="36">
        <f>SUM(AV3:AV13)</f>
        <v>0</v>
      </c>
      <c r="AW14" s="37">
        <f t="shared" si="20"/>
        <v>0</v>
      </c>
      <c r="AX14" s="50"/>
      <c r="AY14" s="33" t="str">
        <f t="shared" si="21"/>
        <v>Total</v>
      </c>
      <c r="BA14" s="33">
        <f t="shared" si="22"/>
        <v>0</v>
      </c>
      <c r="BB14" s="34">
        <f>RANK(R14,(L14:Q14,R14:Y14,AD14:AW14))</f>
        <v>3</v>
      </c>
      <c r="BC14" s="34">
        <f>RANK(T14,(L14:Q14,R14:Y14,AD14:AW14))</f>
        <v>6</v>
      </c>
      <c r="BD14" s="34">
        <f>RANK(X14,(L14:Q14,R14:Y14,AD14:AW14))</f>
        <v>9</v>
      </c>
      <c r="BE14" s="34">
        <f>RANK(V14,(L14:Q14,R14:Y14,AD14:AW14))</f>
        <v>5</v>
      </c>
      <c r="BI14" s="36">
        <f>SUM(BI3:BI13)</f>
        <v>0</v>
      </c>
    </row>
    <row r="15" spans="1:61">
      <c r="C15" s="1"/>
      <c r="J15" s="1"/>
      <c r="K15" s="1"/>
      <c r="L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61">
      <c r="A16" s="52" t="s">
        <v>1086</v>
      </c>
      <c r="C16" s="103">
        <v>38294</v>
      </c>
      <c r="O16" s="1"/>
      <c r="P16" s="1"/>
      <c r="Q16" s="1"/>
      <c r="R16" s="1"/>
      <c r="T16" s="1"/>
      <c r="V16" s="1"/>
      <c r="X16" s="84"/>
      <c r="Y16" s="1"/>
    </row>
    <row r="17" spans="7:29">
      <c r="L17" s="27"/>
      <c r="N17" s="1"/>
      <c r="P17" s="2"/>
      <c r="V17" s="1"/>
      <c r="W17" s="1"/>
      <c r="X17" s="1"/>
      <c r="AC17" s="53"/>
    </row>
    <row r="18" spans="7:29">
      <c r="K18" s="20"/>
      <c r="N18" s="1"/>
      <c r="AC18" s="7"/>
    </row>
    <row r="19" spans="7:29">
      <c r="P19" s="1"/>
    </row>
    <row r="20" spans="7:29">
      <c r="G20"/>
      <c r="H20"/>
      <c r="I20"/>
      <c r="M20"/>
    </row>
    <row r="21" spans="7:29">
      <c r="G21"/>
      <c r="H21"/>
      <c r="I21"/>
      <c r="M21"/>
    </row>
    <row r="22" spans="7:29">
      <c r="G22"/>
      <c r="H22"/>
      <c r="I22"/>
      <c r="M22"/>
    </row>
    <row r="23" spans="7:29">
      <c r="G23"/>
      <c r="H23"/>
      <c r="I23"/>
      <c r="M23"/>
    </row>
    <row r="24" spans="7:29">
      <c r="G24"/>
      <c r="H24"/>
      <c r="I24"/>
      <c r="M24"/>
    </row>
    <row r="25" spans="7:29">
      <c r="G25"/>
      <c r="H25"/>
      <c r="I25"/>
      <c r="M25"/>
    </row>
    <row r="26" spans="7:29">
      <c r="G26"/>
      <c r="H26"/>
      <c r="I26"/>
      <c r="M26"/>
    </row>
    <row r="27" spans="7:29">
      <c r="G27"/>
      <c r="H27"/>
      <c r="I27"/>
      <c r="M27"/>
    </row>
    <row r="28" spans="7:29">
      <c r="G28"/>
      <c r="H28"/>
      <c r="I28"/>
      <c r="M28"/>
    </row>
    <row r="29" spans="7:29">
      <c r="G29"/>
      <c r="H29"/>
      <c r="I29"/>
      <c r="M29"/>
    </row>
    <row r="30" spans="7:29">
      <c r="G30"/>
      <c r="H30"/>
      <c r="I30"/>
      <c r="M30"/>
    </row>
    <row r="31" spans="7:29">
      <c r="G31"/>
      <c r="H31"/>
      <c r="I31"/>
      <c r="M31"/>
    </row>
    <row r="32" spans="7:29">
      <c r="G32"/>
      <c r="H32"/>
      <c r="I32"/>
      <c r="M32"/>
    </row>
    <row r="33" spans="7:13">
      <c r="G33"/>
      <c r="H33"/>
      <c r="I33"/>
      <c r="M33"/>
    </row>
    <row r="34" spans="7:13">
      <c r="G34"/>
      <c r="H34"/>
      <c r="I34"/>
      <c r="M34"/>
    </row>
    <row r="35" spans="7:13">
      <c r="G35"/>
      <c r="H35"/>
      <c r="I35"/>
      <c r="M35"/>
    </row>
    <row r="36" spans="7:13">
      <c r="G36"/>
      <c r="H36"/>
      <c r="I36"/>
      <c r="M36"/>
    </row>
    <row r="37" spans="7:13">
      <c r="G37"/>
      <c r="H37"/>
      <c r="I37"/>
      <c r="M37"/>
    </row>
  </sheetData>
  <mergeCells count="41">
    <mergeCell ref="AP1:AQ1"/>
    <mergeCell ref="AJ1:AK1"/>
    <mergeCell ref="AN1:AO1"/>
    <mergeCell ref="AV1:AW1"/>
    <mergeCell ref="AN2:AO2"/>
    <mergeCell ref="AL1:AM1"/>
    <mergeCell ref="AJ2:AK2"/>
    <mergeCell ref="AP2:AQ2"/>
    <mergeCell ref="AT1:AU1"/>
    <mergeCell ref="AR1:AS1"/>
    <mergeCell ref="AR2:AS2"/>
    <mergeCell ref="L2:M2"/>
    <mergeCell ref="N2:O2"/>
    <mergeCell ref="P2:Q2"/>
    <mergeCell ref="R2:S2"/>
    <mergeCell ref="AV2:AW2"/>
    <mergeCell ref="AT2:AU2"/>
    <mergeCell ref="AL2:AM2"/>
    <mergeCell ref="AB2:AC2"/>
    <mergeCell ref="AF2:AG2"/>
    <mergeCell ref="AH2:AI2"/>
    <mergeCell ref="T2:U2"/>
    <mergeCell ref="X2:Y2"/>
    <mergeCell ref="V2:W2"/>
    <mergeCell ref="Z2:AA2"/>
    <mergeCell ref="AD2:AE2"/>
    <mergeCell ref="AH1:AI1"/>
    <mergeCell ref="Z1:AA1"/>
    <mergeCell ref="AD1:AE1"/>
    <mergeCell ref="R1:S1"/>
    <mergeCell ref="T1:U1"/>
    <mergeCell ref="X1:Y1"/>
    <mergeCell ref="V1:W1"/>
    <mergeCell ref="AB1:AC1"/>
    <mergeCell ref="AF1:AG1"/>
    <mergeCell ref="G1:I1"/>
    <mergeCell ref="L1:M1"/>
    <mergeCell ref="N1:O1"/>
    <mergeCell ref="P1:Q1"/>
    <mergeCell ref="J1:K1"/>
    <mergeCell ref="D1:F1"/>
  </mergeCells>
  <phoneticPr fontId="18"/>
  <conditionalFormatting sqref="G3:G14">
    <cfRule type="cellIs" dxfId="49" priority="1" stopIfTrue="1" operator="equal">
      <formula>1</formula>
    </cfRule>
    <cfRule type="cellIs" dxfId="48" priority="2" stopIfTrue="1" operator="equal">
      <formula>3</formula>
    </cfRule>
  </conditionalFormatting>
  <conditionalFormatting sqref="H3:H14">
    <cfRule type="cellIs" dxfId="47" priority="3" stopIfTrue="1" operator="equal">
      <formula>1</formula>
    </cfRule>
    <cfRule type="cellIs" dxfId="46" priority="4" stopIfTrue="1" operator="equal">
      <formula>3</formula>
    </cfRule>
  </conditionalFormatting>
  <conditionalFormatting sqref="I3:I14">
    <cfRule type="cellIs" dxfId="45" priority="5" stopIfTrue="1" operator="equal">
      <formula>1</formula>
    </cfRule>
    <cfRule type="cellIs" dxfId="44" priority="6" stopIfTrue="1" operator="equal">
      <formula>3</formula>
    </cfRule>
  </conditionalFormatting>
  <conditionalFormatting sqref="K3:K14">
    <cfRule type="cellIs" dxfId="43" priority="7" stopIfTrue="1" operator="between">
      <formula>0.01</formula>
      <formula>-0.01</formula>
    </cfRule>
  </conditionalFormatting>
  <conditionalFormatting sqref="J3:J14">
    <cfRule type="expression" dxfId="42" priority="8" stopIfTrue="1">
      <formula>IF(G3=1,1,0)</formula>
    </cfRule>
    <cfRule type="expression" dxfId="41" priority="9" stopIfTrue="1">
      <formula>IF(H3=1,1,0)</formula>
    </cfRule>
  </conditionalFormatting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G591"/>
  <sheetViews>
    <sheetView tabSelected="1" workbookViewId="0">
      <pane xSplit="2" ySplit="1" topLeftCell="C2" activePane="bottomRight" state="frozenSplit"/>
      <selection pane="topRight"/>
      <selection pane="bottomLeft" activeCell="B3995" sqref="B3995"/>
      <selection pane="bottomRight" activeCell="BE589" sqref="BE589"/>
    </sheetView>
  </sheetViews>
  <sheetFormatPr defaultColWidth="12.42578125" defaultRowHeight="12.75" outlineLevelRow="1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87" bestFit="1" customWidth="1"/>
    <col min="47" max="47" width="4" style="89" bestFit="1" customWidth="1"/>
    <col min="48" max="48" width="6" style="91" bestFit="1" customWidth="1"/>
    <col min="49" max="49" width="5.28515625" customWidth="1"/>
    <col min="50" max="50" width="13.42578125" style="5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9">
      <c r="C1" s="22" t="s">
        <v>782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621</v>
      </c>
      <c r="H1" s="2" t="s">
        <v>916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727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Constitution</v>
      </c>
      <c r="S1" s="1" t="str">
        <f>Candidates!F7</f>
        <v>Green</v>
      </c>
      <c r="T1" s="1" t="str">
        <f>Candidates!F8</f>
        <v>Liberty Union</v>
      </c>
      <c r="U1" s="1" t="str">
        <f>Candidates!F9</f>
        <v>Write-ins</v>
      </c>
      <c r="V1" s="1" t="str">
        <f>Candidates!F10</f>
        <v>State1</v>
      </c>
      <c r="W1" s="1" t="str">
        <f>Candidates!F11</f>
        <v>State2</v>
      </c>
      <c r="X1" s="1" t="str">
        <f>Candidates!F12</f>
        <v>State3</v>
      </c>
      <c r="Y1" s="1">
        <f>Candidates!F13</f>
        <v>0</v>
      </c>
      <c r="Z1" s="1">
        <f>Candidates!F14</f>
        <v>0</v>
      </c>
      <c r="AA1" s="1">
        <f>Candidates!F15</f>
        <v>0</v>
      </c>
      <c r="AB1" s="1">
        <f>Candidates!F16</f>
        <v>0</v>
      </c>
      <c r="AC1" s="1">
        <f>Candidates!F17</f>
        <v>0</v>
      </c>
      <c r="AD1" s="1">
        <f>Candidates!F18</f>
        <v>0</v>
      </c>
      <c r="AE1" s="1">
        <f>Candidates!F19</f>
        <v>0</v>
      </c>
      <c r="AG1" s="20" t="str">
        <f>LEFT(Q1,1)</f>
        <v>L</v>
      </c>
      <c r="AH1" s="20" t="str">
        <f>LEFT(R1,1)</f>
        <v>C</v>
      </c>
      <c r="AI1" s="20" t="str">
        <f>LEFT(T1,1)</f>
        <v>L</v>
      </c>
      <c r="AJ1" s="20" t="str">
        <f>LEFT(S1,1)</f>
        <v>G</v>
      </c>
      <c r="AK1" s="2" t="str">
        <f>Q1</f>
        <v>Libertarian</v>
      </c>
      <c r="AL1" s="2" t="str">
        <f>R1</f>
        <v>Constitution</v>
      </c>
      <c r="AM1" s="2" t="str">
        <f>T1</f>
        <v>Liberty Union</v>
      </c>
      <c r="AN1" s="2" t="str">
        <f>S1</f>
        <v>Green</v>
      </c>
      <c r="AR1" t="s">
        <v>316</v>
      </c>
      <c r="AT1" s="94" t="s">
        <v>1053</v>
      </c>
      <c r="AU1" s="95" t="s">
        <v>1054</v>
      </c>
      <c r="AV1" s="96" t="s">
        <v>294</v>
      </c>
      <c r="AX1" s="5" t="s">
        <v>602</v>
      </c>
      <c r="AY1" s="1" t="s">
        <v>641</v>
      </c>
      <c r="AZ1" s="1" t="s">
        <v>642</v>
      </c>
      <c r="BA1" s="1" t="s">
        <v>981</v>
      </c>
      <c r="BD1" t="s">
        <v>734</v>
      </c>
    </row>
    <row r="2" spans="1:59">
      <c r="C2" s="1"/>
      <c r="E2" s="5"/>
      <c r="F2" s="5"/>
      <c r="I2" s="2"/>
      <c r="AG2" s="5"/>
      <c r="AH2" s="5"/>
      <c r="AI2" s="5"/>
      <c r="AJ2" s="5"/>
      <c r="AT2" s="88"/>
      <c r="AU2" s="90"/>
      <c r="AV2" s="93"/>
    </row>
    <row r="3" spans="1:59" hidden="1" outlineLevel="1">
      <c r="A3" t="s">
        <v>169</v>
      </c>
      <c r="B3" t="s">
        <v>491</v>
      </c>
      <c r="C3" s="1">
        <f>SUM(N3:AE3)</f>
        <v>64940</v>
      </c>
      <c r="D3" s="5">
        <f>IF(N3&gt;0, RANK(N3,(N3:P3,Q3:AE3)),0)</f>
        <v>1</v>
      </c>
      <c r="E3" s="5">
        <f>IF(O3&gt;0,RANK(O3,(N3:P3,Q3:AE3)),0)</f>
        <v>2</v>
      </c>
      <c r="F3" s="5">
        <f>IF(P3&gt;0,RANK(P3,(N3:P3,Q3:AE3)),0)</f>
        <v>0</v>
      </c>
      <c r="G3" s="1">
        <f>IF(C3&gt;0,MAX(N3:P3)-LARGE(N3:P3,2),0)</f>
        <v>17430</v>
      </c>
      <c r="H3" s="2">
        <f>IF(C3&gt;0,G3/C3,0)</f>
        <v>0.26840160147828768</v>
      </c>
      <c r="I3" s="2"/>
      <c r="J3" s="2">
        <f t="shared" ref="J3:L6" si="0">IF($C3=0,"-",N3/$C3)</f>
        <v>0.632522328303049</v>
      </c>
      <c r="K3" s="2">
        <f t="shared" si="0"/>
        <v>0.36412072682476132</v>
      </c>
      <c r="L3" s="2">
        <f t="shared" si="0"/>
        <v>0</v>
      </c>
      <c r="M3" s="2">
        <f>IF(C3=0,"-",(1-J3-K3-L3))</f>
        <v>3.3569448721896822E-3</v>
      </c>
      <c r="N3" s="1">
        <v>41076</v>
      </c>
      <c r="O3" s="1">
        <v>23646</v>
      </c>
      <c r="V3" s="1">
        <v>218</v>
      </c>
      <c r="AG3" s="5">
        <f>IF(Q3&gt;0,RANK(Q3,(N3:P3,Q3:AE3)),0)</f>
        <v>0</v>
      </c>
      <c r="AH3" s="5">
        <f>IF(R3&gt;0,RANK(R3,(N3:P3,Q3:AE3)),0)</f>
        <v>0</v>
      </c>
      <c r="AI3" s="5">
        <f>IF(T3&gt;0,RANK(T3,(N3:P3,Q3:AE3)),0)</f>
        <v>0</v>
      </c>
      <c r="AJ3" s="5">
        <f>IF(S3&gt;0,RANK(S3,(N3:P3,Q3:AE3)),0)</f>
        <v>0</v>
      </c>
      <c r="AK3" s="2">
        <f t="shared" ref="AK3:AL6" si="1">IF($C3=0,"-",Q3/$C3)</f>
        <v>0</v>
      </c>
      <c r="AL3" s="2">
        <f t="shared" si="1"/>
        <v>0</v>
      </c>
      <c r="AM3" s="2">
        <f>IF($C3=0,"-",T3/$C3)</f>
        <v>0</v>
      </c>
      <c r="AN3" s="2">
        <f>IF($C3=0,"-",S3/$C3)</f>
        <v>0</v>
      </c>
      <c r="AP3" t="s">
        <v>169</v>
      </c>
      <c r="AQ3" t="s">
        <v>491</v>
      </c>
      <c r="AR3">
        <v>1</v>
      </c>
      <c r="AT3" s="88">
        <v>10</v>
      </c>
      <c r="AU3" s="90">
        <v>1</v>
      </c>
      <c r="AV3" s="93">
        <f>1000*AT3+AU3</f>
        <v>10001</v>
      </c>
      <c r="AX3" s="5" t="s">
        <v>730</v>
      </c>
    </row>
    <row r="4" spans="1:59" hidden="1" outlineLevel="1">
      <c r="A4" t="s">
        <v>946</v>
      </c>
      <c r="B4" t="s">
        <v>491</v>
      </c>
      <c r="C4" s="1">
        <f>SUM(N4:AE4)</f>
        <v>243884</v>
      </c>
      <c r="D4" s="5">
        <f>IF(N4&gt;0, RANK(N4,(N4:P4,Q4:AE4)),0)</f>
        <v>1</v>
      </c>
      <c r="E4" s="5">
        <f>IF(O4&gt;0,RANK(O4,(N4:P4,Q4:AE4)),0)</f>
        <v>2</v>
      </c>
      <c r="F4" s="5">
        <f>IF(P4&gt;0,RANK(P4,(N4:P4,Q4:AE4)),0)</f>
        <v>0</v>
      </c>
      <c r="G4" s="1">
        <f>IF(C4&gt;0,MAX(N4:P4)-LARGE(N4:P4,2),0)</f>
        <v>117808</v>
      </c>
      <c r="H4" s="2">
        <f>IF(C4&gt;0,G4/C4,0)</f>
        <v>0.48304931852848076</v>
      </c>
      <c r="I4" s="2"/>
      <c r="J4" s="2">
        <f t="shared" si="0"/>
        <v>0.73903987141427896</v>
      </c>
      <c r="K4" s="2">
        <f t="shared" si="0"/>
        <v>0.25599055288579814</v>
      </c>
      <c r="L4" s="2">
        <f t="shared" si="0"/>
        <v>0</v>
      </c>
      <c r="M4" s="2">
        <f>IF(C4=0,"-",(1-J4-K4-L4))</f>
        <v>4.9695756999229013E-3</v>
      </c>
      <c r="N4" s="1">
        <v>180240</v>
      </c>
      <c r="O4" s="1">
        <v>62432</v>
      </c>
      <c r="V4" s="1">
        <v>1212</v>
      </c>
      <c r="AG4" s="5">
        <f>IF(Q4&gt;0,RANK(Q4,(N4:P4,Q4:AE4)),0)</f>
        <v>0</v>
      </c>
      <c r="AH4" s="5">
        <f>IF(R4&gt;0,RANK(R4,(N4:P4,Q4:AE4)),0)</f>
        <v>0</v>
      </c>
      <c r="AI4" s="5">
        <f>IF(T4&gt;0,RANK(T4,(N4:P4,Q4:AE4)),0)</f>
        <v>0</v>
      </c>
      <c r="AJ4" s="5">
        <f>IF(S4&gt;0,RANK(S4,(N4:P4,Q4:AE4)),0)</f>
        <v>0</v>
      </c>
      <c r="AK4" s="2">
        <f t="shared" si="1"/>
        <v>0</v>
      </c>
      <c r="AL4" s="2">
        <f t="shared" si="1"/>
        <v>0</v>
      </c>
      <c r="AM4" s="2">
        <f>IF($C4=0,"-",T4/$C4)</f>
        <v>0</v>
      </c>
      <c r="AN4" s="2">
        <f>IF($C4=0,"-",S4/$C4)</f>
        <v>0</v>
      </c>
      <c r="AP4" t="s">
        <v>946</v>
      </c>
      <c r="AQ4" t="s">
        <v>491</v>
      </c>
      <c r="AR4">
        <v>1</v>
      </c>
      <c r="AT4" s="88">
        <v>10</v>
      </c>
      <c r="AU4" s="90">
        <v>3</v>
      </c>
      <c r="AV4" s="93">
        <f>1000*AT4+AU4</f>
        <v>10003</v>
      </c>
      <c r="AX4" s="5" t="s">
        <v>730</v>
      </c>
    </row>
    <row r="5" spans="1:59" hidden="1" outlineLevel="1">
      <c r="A5" t="s">
        <v>176</v>
      </c>
      <c r="B5" t="s">
        <v>491</v>
      </c>
      <c r="C5" s="1">
        <f>SUM(N5:AE5)</f>
        <v>86380</v>
      </c>
      <c r="D5" s="5">
        <f>IF(N5&gt;0, RANK(N5,(N5:P5,Q5:AE5)),0)</f>
        <v>1</v>
      </c>
      <c r="E5" s="5">
        <f>IF(O5&gt;0,RANK(O5,(N5:P5,Q5:AE5)),0)</f>
        <v>2</v>
      </c>
      <c r="F5" s="5">
        <f>IF(P5&gt;0,RANK(P5,(N5:P5,Q5:AE5)),0)</f>
        <v>0</v>
      </c>
      <c r="G5" s="1">
        <f>IF(C5&gt;0,MAX(N5:P5)-LARGE(N5:P5,2),0)</f>
        <v>4961</v>
      </c>
      <c r="H5" s="2">
        <f>IF(C5&gt;0,G5/C5,0)</f>
        <v>5.7432275989812459E-2</v>
      </c>
      <c r="I5" s="2"/>
      <c r="J5" s="2">
        <f t="shared" si="0"/>
        <v>0.52726325538319052</v>
      </c>
      <c r="K5" s="2">
        <f t="shared" si="0"/>
        <v>0.46983097939337809</v>
      </c>
      <c r="L5" s="2">
        <f t="shared" si="0"/>
        <v>0</v>
      </c>
      <c r="M5" s="2">
        <f>IF(C5=0,"-",(1-J5-K5-L5))</f>
        <v>2.9057652234313891E-3</v>
      </c>
      <c r="N5" s="1">
        <v>45545</v>
      </c>
      <c r="O5" s="1">
        <v>40584</v>
      </c>
      <c r="V5" s="1">
        <v>251</v>
      </c>
      <c r="AG5" s="5">
        <f>IF(Q5&gt;0,RANK(Q5,(N5:P5,Q5:AE5)),0)</f>
        <v>0</v>
      </c>
      <c r="AH5" s="5">
        <f>IF(R5&gt;0,RANK(R5,(N5:P5,Q5:AE5)),0)</f>
        <v>0</v>
      </c>
      <c r="AI5" s="5">
        <f>IF(T5&gt;0,RANK(T5,(N5:P5,Q5:AE5)),0)</f>
        <v>0</v>
      </c>
      <c r="AJ5" s="5">
        <f>IF(S5&gt;0,RANK(S5,(N5:P5,Q5:AE5)),0)</f>
        <v>0</v>
      </c>
      <c r="AK5" s="2">
        <f t="shared" si="1"/>
        <v>0</v>
      </c>
      <c r="AL5" s="2">
        <f t="shared" si="1"/>
        <v>0</v>
      </c>
      <c r="AM5" s="2">
        <f>IF($C5=0,"-",T5/$C5)</f>
        <v>0</v>
      </c>
      <c r="AN5" s="2">
        <f>IF($C5=0,"-",S5/$C5)</f>
        <v>0</v>
      </c>
      <c r="AP5" t="s">
        <v>176</v>
      </c>
      <c r="AQ5" t="s">
        <v>491</v>
      </c>
      <c r="AR5">
        <v>1</v>
      </c>
      <c r="AT5" s="88">
        <v>10</v>
      </c>
      <c r="AU5" s="90">
        <v>5</v>
      </c>
      <c r="AV5" s="93">
        <f>1000*AT5+AU5</f>
        <v>10005</v>
      </c>
      <c r="AX5" s="5" t="s">
        <v>730</v>
      </c>
    </row>
    <row r="6" spans="1:59" collapsed="1">
      <c r="A6" t="s">
        <v>490</v>
      </c>
      <c r="B6" t="s">
        <v>961</v>
      </c>
      <c r="C6" s="1">
        <f>SUM(N6:AE6)</f>
        <v>395204</v>
      </c>
      <c r="D6" s="5">
        <f>IF(N6&gt;0, RANK(N6,(N6:P6,Q6:AE6)),0)</f>
        <v>1</v>
      </c>
      <c r="E6" s="5">
        <f>IF(O6&gt;0,RANK(O6,(N6:P6,Q6:AE6)),0)</f>
        <v>2</v>
      </c>
      <c r="F6" s="5">
        <f>IF(P6&gt;0,RANK(P6,(N6:P6,Q6:AE6)),0)</f>
        <v>0</v>
      </c>
      <c r="G6" s="1">
        <f>IF(C6&gt;0,MAX(N6:P6)-LARGE(N6:P6,2),0)</f>
        <v>140199</v>
      </c>
      <c r="H6" s="2">
        <f>IF(C6&gt;0,G6/C6,0)</f>
        <v>0.35475096405906825</v>
      </c>
      <c r="I6" s="2"/>
      <c r="J6" s="2">
        <f t="shared" si="0"/>
        <v>0.67524873230028037</v>
      </c>
      <c r="K6" s="2">
        <f t="shared" si="0"/>
        <v>0.32049776824121212</v>
      </c>
      <c r="L6" s="2">
        <f t="shared" si="0"/>
        <v>0</v>
      </c>
      <c r="M6" s="2">
        <f>IF(C6=0,"-",(1-J6-K6-L6))</f>
        <v>4.2534994585075037E-3</v>
      </c>
      <c r="N6" s="1">
        <f>SUM(N3:N5)</f>
        <v>266861</v>
      </c>
      <c r="O6" s="1">
        <f>SUM(O3:O5)</f>
        <v>126662</v>
      </c>
      <c r="V6" s="1">
        <f>SUM(V3:V5)</f>
        <v>1681</v>
      </c>
      <c r="AG6" s="5">
        <f>IF(Q6&gt;0,RANK(Q6,(N6:P6,Q6:AE6)),0)</f>
        <v>0</v>
      </c>
      <c r="AH6" s="5">
        <f>IF(R6&gt;0,RANK(R6,(N6:P6,Q6:AE6)),0)</f>
        <v>0</v>
      </c>
      <c r="AI6" s="5">
        <f>IF(T6&gt;0,RANK(T6,(N6:P6,Q6:AE6)),0)</f>
        <v>0</v>
      </c>
      <c r="AJ6" s="5">
        <f>IF(S6&gt;0,RANK(S6,(N6:P6,Q6:AE6)),0)</f>
        <v>0</v>
      </c>
      <c r="AK6" s="2">
        <f t="shared" si="1"/>
        <v>0</v>
      </c>
      <c r="AL6" s="2">
        <f t="shared" si="1"/>
        <v>0</v>
      </c>
      <c r="AM6" s="2">
        <f>IF($C6=0,"-",T6/$C6)</f>
        <v>0</v>
      </c>
      <c r="AN6" s="2">
        <f>IF($C6=0,"-",S6/$C6)</f>
        <v>0</v>
      </c>
      <c r="AP6" t="s">
        <v>490</v>
      </c>
      <c r="AQ6" t="s">
        <v>961</v>
      </c>
      <c r="AT6" s="88">
        <v>10</v>
      </c>
      <c r="AU6" s="90"/>
      <c r="AV6" s="88">
        <v>10</v>
      </c>
      <c r="AX6" s="5" t="s">
        <v>168</v>
      </c>
    </row>
    <row r="7" spans="1:59">
      <c r="C7" s="1"/>
      <c r="E7" s="5"/>
      <c r="F7" s="5"/>
      <c r="I7" s="2"/>
      <c r="AG7" s="5"/>
      <c r="AH7" s="5"/>
      <c r="AI7" s="5"/>
      <c r="AJ7" s="5"/>
      <c r="AT7" s="88"/>
      <c r="AU7" s="90"/>
      <c r="AV7" s="93"/>
      <c r="BF7" t="s">
        <v>1122</v>
      </c>
      <c r="BG7" t="s">
        <v>1123</v>
      </c>
    </row>
    <row r="8" spans="1:59" hidden="1" outlineLevel="1">
      <c r="A8" t="s">
        <v>461</v>
      </c>
      <c r="B8" t="s">
        <v>457</v>
      </c>
      <c r="C8" s="1">
        <f t="shared" ref="C8:C39" si="2">SUM(N8:AE8)</f>
        <v>13523</v>
      </c>
      <c r="D8" s="5">
        <f>IF(N8&gt;0, RANK(N8,(N8:P8,Q8:AE8)),0)</f>
        <v>2</v>
      </c>
      <c r="E8" s="5">
        <f>IF(O8&gt;0,RANK(O8,(N8:P8,Q8:AE8)),0)</f>
        <v>1</v>
      </c>
      <c r="F8" s="5">
        <f>IF(P8&gt;0,RANK(P8,(N8:P8,Q8:AE8)),0)</f>
        <v>0</v>
      </c>
      <c r="G8" s="1">
        <f t="shared" ref="G8:G39" si="3">IF(C8&gt;0,MAX(N8:P8)-LARGE(N8:P8,2),0)</f>
        <v>3353</v>
      </c>
      <c r="H8" s="2">
        <f t="shared" ref="H8:H39" si="4">IF(C8&gt;0,G8/C8,0)</f>
        <v>0.24794794054573691</v>
      </c>
      <c r="I8" s="2"/>
      <c r="J8" s="2">
        <f t="shared" ref="J8:J39" si="5">IF($C8=0,"-",N8/$C8)</f>
        <v>0.36515566072617023</v>
      </c>
      <c r="K8" s="2">
        <f t="shared" ref="K8:K39" si="6">IF($C8=0,"-",O8/$C8)</f>
        <v>0.61310360127190711</v>
      </c>
      <c r="L8" s="2">
        <f t="shared" ref="L8:L39" si="7">IF($C8=0,"-",P8/$C8)</f>
        <v>0</v>
      </c>
      <c r="M8" s="2">
        <f t="shared" ref="M8:M39" si="8">IF(C8=0,"-",(1-J8-K8-L8))</f>
        <v>2.1740738001922666E-2</v>
      </c>
      <c r="N8" s="1">
        <v>4938</v>
      </c>
      <c r="O8" s="1">
        <v>8291</v>
      </c>
      <c r="Q8" s="1">
        <v>294</v>
      </c>
      <c r="U8" s="1">
        <f>BF8+BG8</f>
        <v>0</v>
      </c>
      <c r="AG8" s="5">
        <f>IF(Q8&gt;0,RANK(Q8,(N8:P8,Q8:AE8)),0)</f>
        <v>3</v>
      </c>
      <c r="AH8" s="5">
        <f>IF(R8&gt;0,RANK(R8,(N8:P8,Q8:AE8)),0)</f>
        <v>0</v>
      </c>
      <c r="AI8" s="5">
        <f>IF(T8&gt;0,RANK(T8,(N8:P8,Q8:AE8)),0)</f>
        <v>0</v>
      </c>
      <c r="AJ8" s="5">
        <f>IF(S8&gt;0,RANK(S8,(N8:P8,Q8:AE8)),0)</f>
        <v>0</v>
      </c>
      <c r="AK8" s="2">
        <f t="shared" ref="AK8:AK39" si="9">IF($C8=0,"-",Q8/$C8)</f>
        <v>2.1740738001922649E-2</v>
      </c>
      <c r="AL8" s="2">
        <f t="shared" ref="AL8:AL39" si="10">IF($C8=0,"-",R8/$C8)</f>
        <v>0</v>
      </c>
      <c r="AM8" s="2">
        <f t="shared" ref="AM8:AM39" si="11">IF($C8=0,"-",T8/$C8)</f>
        <v>0</v>
      </c>
      <c r="AN8" s="2">
        <f t="shared" ref="AN8:AN39" si="12">IF($C8=0,"-",S8/$C8)</f>
        <v>0</v>
      </c>
      <c r="AP8" t="s">
        <v>461</v>
      </c>
      <c r="AQ8" t="s">
        <v>457</v>
      </c>
      <c r="AR8">
        <v>6</v>
      </c>
      <c r="AT8" s="88">
        <v>18</v>
      </c>
      <c r="AU8" s="90">
        <v>1</v>
      </c>
      <c r="AV8" s="93">
        <f>1000*AT8+AU8</f>
        <v>18001</v>
      </c>
      <c r="AX8" s="5" t="s">
        <v>730</v>
      </c>
      <c r="BF8">
        <v>0</v>
      </c>
      <c r="BG8">
        <v>0</v>
      </c>
    </row>
    <row r="9" spans="1:59" hidden="1" outlineLevel="1">
      <c r="A9" t="s">
        <v>761</v>
      </c>
      <c r="B9" t="s">
        <v>457</v>
      </c>
      <c r="C9" s="1">
        <f t="shared" si="2"/>
        <v>147414</v>
      </c>
      <c r="D9" s="5">
        <f>IF(N9&gt;0, RANK(N9,(N9:P9,Q9:AE9)),0)</f>
        <v>2</v>
      </c>
      <c r="E9" s="5">
        <f>IF(O9&gt;0,RANK(O9,(N9:P9,Q9:AE9)),0)</f>
        <v>1</v>
      </c>
      <c r="F9" s="5">
        <f>IF(P9&gt;0,RANK(P9,(N9:P9,Q9:AE9)),0)</f>
        <v>0</v>
      </c>
      <c r="G9" s="1">
        <f t="shared" si="3"/>
        <v>34911</v>
      </c>
      <c r="H9" s="2">
        <f t="shared" si="4"/>
        <v>0.23682282551182385</v>
      </c>
      <c r="I9" s="2"/>
      <c r="J9" s="2">
        <f t="shared" si="5"/>
        <v>0.37328204919478475</v>
      </c>
      <c r="K9" s="2">
        <f t="shared" si="6"/>
        <v>0.61010487470660857</v>
      </c>
      <c r="L9" s="2">
        <f t="shared" si="7"/>
        <v>0</v>
      </c>
      <c r="M9" s="2">
        <f t="shared" si="8"/>
        <v>1.6613076098606627E-2</v>
      </c>
      <c r="N9" s="1">
        <v>55027</v>
      </c>
      <c r="O9" s="1">
        <v>89938</v>
      </c>
      <c r="Q9" s="1">
        <v>2444</v>
      </c>
      <c r="U9" s="1">
        <f t="shared" ref="U9:U72" si="13">BF9+BG9</f>
        <v>5</v>
      </c>
      <c r="AG9" s="5">
        <f>IF(Q9&gt;0,RANK(Q9,(N9:P9,Q9:AE9)),0)</f>
        <v>3</v>
      </c>
      <c r="AH9" s="5">
        <f>IF(R9&gt;0,RANK(R9,(N9:P9,Q9:AE9)),0)</f>
        <v>0</v>
      </c>
      <c r="AI9" s="5">
        <f>IF(T9&gt;0,RANK(T9,(N9:P9,Q9:AE9)),0)</f>
        <v>0</v>
      </c>
      <c r="AJ9" s="5">
        <f>IF(S9&gt;0,RANK(S9,(N9:P9,Q9:AE9)),0)</f>
        <v>0</v>
      </c>
      <c r="AK9" s="2">
        <f t="shared" si="9"/>
        <v>1.6579158017555998E-2</v>
      </c>
      <c r="AL9" s="2">
        <f t="shared" si="10"/>
        <v>0</v>
      </c>
      <c r="AM9" s="2">
        <f t="shared" si="11"/>
        <v>0</v>
      </c>
      <c r="AN9" s="2">
        <f t="shared" si="12"/>
        <v>0</v>
      </c>
      <c r="AP9" t="s">
        <v>761</v>
      </c>
      <c r="AQ9" t="s">
        <v>457</v>
      </c>
      <c r="AT9" s="88">
        <v>18</v>
      </c>
      <c r="AU9" s="90">
        <v>3</v>
      </c>
      <c r="AV9" s="93">
        <f>1000*AT9+AU9</f>
        <v>18003</v>
      </c>
      <c r="AX9" s="5" t="s">
        <v>730</v>
      </c>
      <c r="BF9">
        <v>3</v>
      </c>
      <c r="BG9">
        <v>2</v>
      </c>
    </row>
    <row r="10" spans="1:59" hidden="1" outlineLevel="1">
      <c r="A10" t="s">
        <v>338</v>
      </c>
      <c r="B10" t="s">
        <v>457</v>
      </c>
      <c r="C10" s="1">
        <f t="shared" si="2"/>
        <v>30527</v>
      </c>
      <c r="D10" s="5">
        <f>IF(N10&gt;0, RANK(N10,(N10:P10,Q10:AE10)),0)</f>
        <v>2</v>
      </c>
      <c r="E10" s="5">
        <f>IF(O10&gt;0,RANK(O10,(N10:P10,Q10:AE10)),0)</f>
        <v>1</v>
      </c>
      <c r="F10" s="5">
        <f>IF(P10&gt;0,RANK(P10,(N10:P10,Q10:AE10)),0)</f>
        <v>0</v>
      </c>
      <c r="G10" s="1">
        <f t="shared" si="3"/>
        <v>13100</v>
      </c>
      <c r="H10" s="2">
        <f t="shared" si="4"/>
        <v>0.42912831264126838</v>
      </c>
      <c r="I10" s="2"/>
      <c r="J10" s="2">
        <f t="shared" si="5"/>
        <v>0.27670586693746518</v>
      </c>
      <c r="K10" s="2">
        <f t="shared" si="6"/>
        <v>0.70583417957873362</v>
      </c>
      <c r="L10" s="2">
        <f t="shared" si="7"/>
        <v>0</v>
      </c>
      <c r="M10" s="2">
        <f t="shared" si="8"/>
        <v>1.7459953483801249E-2</v>
      </c>
      <c r="N10" s="1">
        <v>8447</v>
      </c>
      <c r="O10" s="1">
        <v>21547</v>
      </c>
      <c r="Q10" s="1">
        <v>533</v>
      </c>
      <c r="U10" s="1">
        <f t="shared" si="13"/>
        <v>0</v>
      </c>
      <c r="AG10" s="5">
        <f>IF(Q10&gt;0,RANK(Q10,(N10:P10,Q10:AE10)),0)</f>
        <v>3</v>
      </c>
      <c r="AH10" s="5">
        <f>IF(R10&gt;0,RANK(R10,(N10:P10,Q10:AE10)),0)</f>
        <v>0</v>
      </c>
      <c r="AI10" s="5">
        <f>IF(T10&gt;0,RANK(T10,(N10:P10,Q10:AE10)),0)</f>
        <v>0</v>
      </c>
      <c r="AJ10" s="5">
        <f>IF(S10&gt;0,RANK(S10,(N10:P10,Q10:AE10)),0)</f>
        <v>0</v>
      </c>
      <c r="AK10" s="2">
        <f t="shared" si="9"/>
        <v>1.7459953483801225E-2</v>
      </c>
      <c r="AL10" s="2">
        <f t="shared" si="10"/>
        <v>0</v>
      </c>
      <c r="AM10" s="2">
        <f t="shared" si="11"/>
        <v>0</v>
      </c>
      <c r="AN10" s="2">
        <f t="shared" si="12"/>
        <v>0</v>
      </c>
      <c r="AP10" t="s">
        <v>338</v>
      </c>
      <c r="AQ10" t="s">
        <v>457</v>
      </c>
      <c r="AT10" s="88">
        <v>18</v>
      </c>
      <c r="AU10" s="90">
        <v>5</v>
      </c>
      <c r="AV10" s="93">
        <f>1000*AT10+AU10</f>
        <v>18005</v>
      </c>
      <c r="AX10" s="5" t="s">
        <v>730</v>
      </c>
      <c r="BF10">
        <v>0</v>
      </c>
      <c r="BG10">
        <v>0</v>
      </c>
    </row>
    <row r="11" spans="1:59" hidden="1" outlineLevel="1">
      <c r="A11" t="s">
        <v>479</v>
      </c>
      <c r="B11" t="s">
        <v>457</v>
      </c>
      <c r="C11" s="1">
        <f t="shared" si="2"/>
        <v>3815</v>
      </c>
      <c r="D11" s="5">
        <f>IF(N11&gt;0, RANK(N11,(N11:P11,Q11:AE11)),0)</f>
        <v>2</v>
      </c>
      <c r="E11" s="5">
        <f>IF(O11&gt;0,RANK(O11,(N11:P11,Q11:AE11)),0)</f>
        <v>1</v>
      </c>
      <c r="F11" s="5">
        <f>IF(P11&gt;0,RANK(P11,(N11:P11,Q11:AE11)),0)</f>
        <v>0</v>
      </c>
      <c r="G11" s="1">
        <f t="shared" si="3"/>
        <v>1090</v>
      </c>
      <c r="H11" s="2">
        <f t="shared" si="4"/>
        <v>0.2857142857142857</v>
      </c>
      <c r="I11" s="2"/>
      <c r="J11" s="2">
        <f t="shared" si="5"/>
        <v>0.34285714285714286</v>
      </c>
      <c r="K11" s="2">
        <f t="shared" si="6"/>
        <v>0.62857142857142856</v>
      </c>
      <c r="L11" s="2">
        <f t="shared" si="7"/>
        <v>0</v>
      </c>
      <c r="M11" s="2">
        <f t="shared" si="8"/>
        <v>2.8571428571428581E-2</v>
      </c>
      <c r="N11" s="1">
        <v>1308</v>
      </c>
      <c r="O11" s="1">
        <v>2398</v>
      </c>
      <c r="Q11" s="1">
        <v>109</v>
      </c>
      <c r="U11" s="1">
        <f t="shared" si="13"/>
        <v>0</v>
      </c>
      <c r="AG11" s="5">
        <f>IF(Q11&gt;0,RANK(Q11,(N11:P11,Q11:AE11)),0)</f>
        <v>3</v>
      </c>
      <c r="AH11" s="5">
        <f>IF(R11&gt;0,RANK(R11,(N11:P11,Q11:AE11)),0)</f>
        <v>0</v>
      </c>
      <c r="AI11" s="5">
        <f>IF(T11&gt;0,RANK(T11,(N11:P11,Q11:AE11)),0)</f>
        <v>0</v>
      </c>
      <c r="AJ11" s="5">
        <f>IF(S11&gt;0,RANK(S11,(N11:P11,Q11:AE11)),0)</f>
        <v>0</v>
      </c>
      <c r="AK11" s="2">
        <f t="shared" si="9"/>
        <v>2.8571428571428571E-2</v>
      </c>
      <c r="AL11" s="2">
        <f t="shared" si="10"/>
        <v>0</v>
      </c>
      <c r="AM11" s="2">
        <f t="shared" si="11"/>
        <v>0</v>
      </c>
      <c r="AN11" s="2">
        <f t="shared" si="12"/>
        <v>0</v>
      </c>
      <c r="AP11" t="s">
        <v>479</v>
      </c>
      <c r="AQ11" t="s">
        <v>457</v>
      </c>
      <c r="AR11">
        <v>1</v>
      </c>
      <c r="AT11" s="88">
        <v>18</v>
      </c>
      <c r="AU11" s="90">
        <v>7</v>
      </c>
      <c r="AV11" s="93">
        <f>1000*AT11+AU11</f>
        <v>18007</v>
      </c>
      <c r="AX11" s="5" t="s">
        <v>730</v>
      </c>
      <c r="BF11">
        <v>0</v>
      </c>
      <c r="BG11">
        <v>0</v>
      </c>
    </row>
    <row r="12" spans="1:59" hidden="1" outlineLevel="1">
      <c r="A12" t="s">
        <v>634</v>
      </c>
      <c r="B12" t="s">
        <v>457</v>
      </c>
      <c r="C12" s="1">
        <f t="shared" si="2"/>
        <v>5416</v>
      </c>
      <c r="D12" s="5">
        <f>IF(N12&gt;0, RANK(N12,(N12:P12,Q12:AE12)),0)</f>
        <v>2</v>
      </c>
      <c r="E12" s="5">
        <f>IF(O12&gt;0,RANK(O12,(N12:P12,Q12:AE12)),0)</f>
        <v>1</v>
      </c>
      <c r="F12" s="5">
        <f>IF(P12&gt;0,RANK(P12,(N12:P12,Q12:AE12)),0)</f>
        <v>0</v>
      </c>
      <c r="G12" s="1">
        <f t="shared" si="3"/>
        <v>877</v>
      </c>
      <c r="H12" s="2">
        <f t="shared" si="4"/>
        <v>0.16192762186115214</v>
      </c>
      <c r="I12" s="2"/>
      <c r="J12" s="2">
        <f t="shared" si="5"/>
        <v>0.41008124076809455</v>
      </c>
      <c r="K12" s="2">
        <f t="shared" si="6"/>
        <v>0.57200886262924666</v>
      </c>
      <c r="L12" s="2">
        <f t="shared" si="7"/>
        <v>0</v>
      </c>
      <c r="M12" s="2">
        <f t="shared" si="8"/>
        <v>1.7909896602658848E-2</v>
      </c>
      <c r="N12" s="1">
        <v>2221</v>
      </c>
      <c r="O12" s="1">
        <v>3098</v>
      </c>
      <c r="Q12" s="1">
        <v>97</v>
      </c>
      <c r="U12" s="1">
        <f t="shared" si="13"/>
        <v>0</v>
      </c>
      <c r="AG12" s="5">
        <f>IF(Q12&gt;0,RANK(Q12,(N12:P12,Q12:AE12)),0)</f>
        <v>3</v>
      </c>
      <c r="AH12" s="5">
        <f>IF(R12&gt;0,RANK(R12,(N12:P12,Q12:AE12)),0)</f>
        <v>0</v>
      </c>
      <c r="AI12" s="5">
        <f>IF(T12&gt;0,RANK(T12,(N12:P12,Q12:AE12)),0)</f>
        <v>0</v>
      </c>
      <c r="AJ12" s="5">
        <f>IF(S12&gt;0,RANK(S12,(N12:P12,Q12:AE12)),0)</f>
        <v>0</v>
      </c>
      <c r="AK12" s="2">
        <f t="shared" si="9"/>
        <v>1.7909896602658789E-2</v>
      </c>
      <c r="AL12" s="2">
        <f t="shared" si="10"/>
        <v>0</v>
      </c>
      <c r="AM12" s="2">
        <f t="shared" si="11"/>
        <v>0</v>
      </c>
      <c r="AN12" s="2">
        <f t="shared" si="12"/>
        <v>0</v>
      </c>
      <c r="AP12" t="s">
        <v>634</v>
      </c>
      <c r="AQ12" t="s">
        <v>457</v>
      </c>
      <c r="AR12">
        <v>6</v>
      </c>
      <c r="AT12" s="88">
        <v>18</v>
      </c>
      <c r="AU12" s="90">
        <v>9</v>
      </c>
      <c r="AV12" s="93">
        <f>1000*AT12+AU12</f>
        <v>18009</v>
      </c>
      <c r="AX12" s="5" t="s">
        <v>730</v>
      </c>
      <c r="BF12">
        <v>0</v>
      </c>
      <c r="BG12">
        <v>0</v>
      </c>
    </row>
    <row r="13" spans="1:59" hidden="1" outlineLevel="1">
      <c r="A13" t="s">
        <v>313</v>
      </c>
      <c r="B13" t="s">
        <v>457</v>
      </c>
      <c r="C13" s="1">
        <f t="shared" si="2"/>
        <v>26525</v>
      </c>
      <c r="D13" s="5">
        <f>IF(N13&gt;0, RANK(N13,(N13:P13,Q13:AE13)),0)</f>
        <v>2</v>
      </c>
      <c r="E13" s="5">
        <f>IF(O13&gt;0,RANK(O13,(N13:P13,Q13:AE13)),0)</f>
        <v>1</v>
      </c>
      <c r="F13" s="5">
        <f>IF(P13&gt;0,RANK(P13,(N13:P13,Q13:AE13)),0)</f>
        <v>0</v>
      </c>
      <c r="G13" s="1">
        <f t="shared" si="3"/>
        <v>16719</v>
      </c>
      <c r="H13" s="2">
        <f t="shared" si="4"/>
        <v>0.63031102733270494</v>
      </c>
      <c r="I13" s="2"/>
      <c r="J13" s="2">
        <f t="shared" si="5"/>
        <v>0.17466540999057492</v>
      </c>
      <c r="K13" s="2">
        <f t="shared" si="6"/>
        <v>0.80497643732327995</v>
      </c>
      <c r="L13" s="2">
        <f t="shared" si="7"/>
        <v>0</v>
      </c>
      <c r="M13" s="2">
        <f t="shared" si="8"/>
        <v>2.0358152686145159E-2</v>
      </c>
      <c r="N13" s="1">
        <v>4633</v>
      </c>
      <c r="O13" s="1">
        <v>21352</v>
      </c>
      <c r="Q13" s="1">
        <v>540</v>
      </c>
      <c r="U13" s="1">
        <f t="shared" si="13"/>
        <v>0</v>
      </c>
      <c r="AG13" s="5">
        <f>IF(Q13&gt;0,RANK(Q13,(N13:P13,Q13:AE13)),0)</f>
        <v>3</v>
      </c>
      <c r="AH13" s="5">
        <f>IF(R13&gt;0,RANK(R13,(N13:P13,Q13:AE13)),0)</f>
        <v>0</v>
      </c>
      <c r="AI13" s="5">
        <f>IF(T13&gt;0,RANK(T13,(N13:P13,Q13:AE13)),0)</f>
        <v>0</v>
      </c>
      <c r="AJ13" s="5">
        <f>IF(S13&gt;0,RANK(S13,(N13:P13,Q13:AE13)),0)</f>
        <v>0</v>
      </c>
      <c r="AK13" s="2">
        <f t="shared" si="9"/>
        <v>2.0358152686145145E-2</v>
      </c>
      <c r="AL13" s="2">
        <f t="shared" si="10"/>
        <v>0</v>
      </c>
      <c r="AM13" s="2">
        <f t="shared" si="11"/>
        <v>0</v>
      </c>
      <c r="AN13" s="2">
        <f t="shared" si="12"/>
        <v>0</v>
      </c>
      <c r="AP13" t="s">
        <v>313</v>
      </c>
      <c r="AQ13" t="s">
        <v>457</v>
      </c>
      <c r="AR13">
        <v>4</v>
      </c>
      <c r="AT13" s="88">
        <v>18</v>
      </c>
      <c r="AU13" s="90">
        <v>11</v>
      </c>
      <c r="AV13" s="93">
        <f t="shared" ref="AV13:AV76" si="14">1000*AT13+AU13</f>
        <v>18011</v>
      </c>
      <c r="AX13" s="5" t="s">
        <v>730</v>
      </c>
      <c r="BF13">
        <v>0</v>
      </c>
      <c r="BG13">
        <v>0</v>
      </c>
    </row>
    <row r="14" spans="1:59" hidden="1" outlineLevel="1">
      <c r="A14" t="s">
        <v>728</v>
      </c>
      <c r="B14" t="s">
        <v>457</v>
      </c>
      <c r="C14" s="1">
        <f t="shared" si="2"/>
        <v>8097</v>
      </c>
      <c r="D14" s="5">
        <f>IF(N14&gt;0, RANK(N14,(N14:P14,Q14:AE14)),0)</f>
        <v>2</v>
      </c>
      <c r="E14" s="5">
        <f>IF(O14&gt;0,RANK(O14,(N14:P14,Q14:AE14)),0)</f>
        <v>1</v>
      </c>
      <c r="F14" s="5">
        <f>IF(P14&gt;0,RANK(P14,(N14:P14,Q14:AE14)),0)</f>
        <v>0</v>
      </c>
      <c r="G14" s="1">
        <f t="shared" si="3"/>
        <v>2087</v>
      </c>
      <c r="H14" s="2">
        <f t="shared" si="4"/>
        <v>0.25774978387056935</v>
      </c>
      <c r="I14" s="2"/>
      <c r="J14" s="2">
        <f t="shared" si="5"/>
        <v>0.35568729158947759</v>
      </c>
      <c r="K14" s="2">
        <f t="shared" si="6"/>
        <v>0.61343707546004689</v>
      </c>
      <c r="L14" s="2">
        <f t="shared" si="7"/>
        <v>0</v>
      </c>
      <c r="M14" s="2">
        <f t="shared" si="8"/>
        <v>3.0875632950475573E-2</v>
      </c>
      <c r="N14" s="1">
        <v>2880</v>
      </c>
      <c r="O14" s="1">
        <v>4967</v>
      </c>
      <c r="Q14" s="1">
        <v>250</v>
      </c>
      <c r="U14" s="1">
        <f t="shared" si="13"/>
        <v>0</v>
      </c>
      <c r="AG14" s="5">
        <f>IF(Q14&gt;0,RANK(Q14,(N14:P14,Q14:AE14)),0)</f>
        <v>3</v>
      </c>
      <c r="AH14" s="5">
        <f>IF(R14&gt;0,RANK(R14,(N14:P14,Q14:AE14)),0)</f>
        <v>0</v>
      </c>
      <c r="AI14" s="5">
        <f>IF(T14&gt;0,RANK(T14,(N14:P14,Q14:AE14)),0)</f>
        <v>0</v>
      </c>
      <c r="AJ14" s="5">
        <f>IF(S14&gt;0,RANK(S14,(N14:P14,Q14:AE14)),0)</f>
        <v>0</v>
      </c>
      <c r="AK14" s="2">
        <f t="shared" si="9"/>
        <v>3.0875632950475483E-2</v>
      </c>
      <c r="AL14" s="2">
        <f t="shared" si="10"/>
        <v>0</v>
      </c>
      <c r="AM14" s="2">
        <f t="shared" si="11"/>
        <v>0</v>
      </c>
      <c r="AN14" s="2">
        <f t="shared" si="12"/>
        <v>0</v>
      </c>
      <c r="AP14" t="s">
        <v>728</v>
      </c>
      <c r="AQ14" t="s">
        <v>457</v>
      </c>
      <c r="AR14">
        <v>9</v>
      </c>
      <c r="AT14" s="88">
        <v>18</v>
      </c>
      <c r="AU14" s="90">
        <v>13</v>
      </c>
      <c r="AV14" s="93">
        <f t="shared" si="14"/>
        <v>18013</v>
      </c>
      <c r="AX14" s="5" t="s">
        <v>730</v>
      </c>
      <c r="BF14">
        <v>0</v>
      </c>
      <c r="BG14">
        <v>0</v>
      </c>
    </row>
    <row r="15" spans="1:59" hidden="1" outlineLevel="1">
      <c r="A15" t="s">
        <v>95</v>
      </c>
      <c r="B15" t="s">
        <v>457</v>
      </c>
      <c r="C15" s="1">
        <f t="shared" si="2"/>
        <v>8752</v>
      </c>
      <c r="D15" s="5">
        <f>IF(N15&gt;0, RANK(N15,(N15:P15,Q15:AE15)),0)</f>
        <v>2</v>
      </c>
      <c r="E15" s="5">
        <f>IF(O15&gt;0,RANK(O15,(N15:P15,Q15:AE15)),0)</f>
        <v>1</v>
      </c>
      <c r="F15" s="5">
        <f>IF(P15&gt;0,RANK(P15,(N15:P15,Q15:AE15)),0)</f>
        <v>0</v>
      </c>
      <c r="G15" s="1">
        <f t="shared" si="3"/>
        <v>2661</v>
      </c>
      <c r="H15" s="2">
        <f t="shared" si="4"/>
        <v>0.30404478976234006</v>
      </c>
      <c r="I15" s="2"/>
      <c r="J15" s="2">
        <f t="shared" si="5"/>
        <v>0.33420932358318101</v>
      </c>
      <c r="K15" s="2">
        <f t="shared" si="6"/>
        <v>0.63825411334552107</v>
      </c>
      <c r="L15" s="2">
        <f t="shared" si="7"/>
        <v>0</v>
      </c>
      <c r="M15" s="2">
        <f t="shared" si="8"/>
        <v>2.7536563071297926E-2</v>
      </c>
      <c r="N15" s="1">
        <v>2925</v>
      </c>
      <c r="O15" s="1">
        <v>5586</v>
      </c>
      <c r="Q15" s="1">
        <v>241</v>
      </c>
      <c r="U15" s="1">
        <f t="shared" si="13"/>
        <v>0</v>
      </c>
      <c r="AG15" s="5">
        <f>IF(Q15&gt;0,RANK(Q15,(N15:P15,Q15:AE15)),0)</f>
        <v>3</v>
      </c>
      <c r="AH15" s="5">
        <f>IF(R15&gt;0,RANK(R15,(N15:P15,Q15:AE15)),0)</f>
        <v>0</v>
      </c>
      <c r="AI15" s="5">
        <f>IF(T15&gt;0,RANK(T15,(N15:P15,Q15:AE15)),0)</f>
        <v>0</v>
      </c>
      <c r="AJ15" s="5">
        <f>IF(S15&gt;0,RANK(S15,(N15:P15,Q15:AE15)),0)</f>
        <v>0</v>
      </c>
      <c r="AK15" s="2">
        <f t="shared" si="9"/>
        <v>2.7536563071297988E-2</v>
      </c>
      <c r="AL15" s="2">
        <f t="shared" si="10"/>
        <v>0</v>
      </c>
      <c r="AM15" s="2">
        <f t="shared" si="11"/>
        <v>0</v>
      </c>
      <c r="AN15" s="2">
        <f t="shared" si="12"/>
        <v>0</v>
      </c>
      <c r="AP15" t="s">
        <v>95</v>
      </c>
      <c r="AQ15" t="s">
        <v>457</v>
      </c>
      <c r="AR15">
        <v>2</v>
      </c>
      <c r="AT15" s="88">
        <v>18</v>
      </c>
      <c r="AU15" s="90">
        <v>15</v>
      </c>
      <c r="AV15" s="93">
        <f t="shared" si="14"/>
        <v>18015</v>
      </c>
      <c r="AX15" s="5" t="s">
        <v>730</v>
      </c>
      <c r="BF15">
        <v>0</v>
      </c>
      <c r="BG15">
        <v>0</v>
      </c>
    </row>
    <row r="16" spans="1:59" hidden="1" outlineLevel="1">
      <c r="A16" t="s">
        <v>502</v>
      </c>
      <c r="B16" t="s">
        <v>457</v>
      </c>
      <c r="C16" s="1">
        <f t="shared" si="2"/>
        <v>15682</v>
      </c>
      <c r="D16" s="5">
        <f>IF(N16&gt;0, RANK(N16,(N16:P16,Q16:AE16)),0)</f>
        <v>2</v>
      </c>
      <c r="E16" s="5">
        <f>IF(O16&gt;0,RANK(O16,(N16:P16,Q16:AE16)),0)</f>
        <v>1</v>
      </c>
      <c r="F16" s="5">
        <f>IF(P16&gt;0,RANK(P16,(N16:P16,Q16:AE16)),0)</f>
        <v>0</v>
      </c>
      <c r="G16" s="1">
        <f t="shared" si="3"/>
        <v>2413</v>
      </c>
      <c r="H16" s="2">
        <f t="shared" si="4"/>
        <v>0.15387067976023466</v>
      </c>
      <c r="I16" s="2"/>
      <c r="J16" s="2">
        <f t="shared" si="5"/>
        <v>0.40925902308379031</v>
      </c>
      <c r="K16" s="2">
        <f t="shared" si="6"/>
        <v>0.56312970284402497</v>
      </c>
      <c r="L16" s="2">
        <f t="shared" si="7"/>
        <v>0</v>
      </c>
      <c r="M16" s="2">
        <f t="shared" si="8"/>
        <v>2.7611274072184777E-2</v>
      </c>
      <c r="N16" s="1">
        <v>6418</v>
      </c>
      <c r="O16" s="1">
        <v>8831</v>
      </c>
      <c r="Q16" s="1">
        <v>433</v>
      </c>
      <c r="U16" s="1">
        <f t="shared" si="13"/>
        <v>0</v>
      </c>
      <c r="AG16" s="5">
        <f>IF(Q16&gt;0,RANK(Q16,(N16:P16,Q16:AE16)),0)</f>
        <v>3</v>
      </c>
      <c r="AH16" s="5">
        <f>IF(R16&gt;0,RANK(R16,(N16:P16,Q16:AE16)),0)</f>
        <v>0</v>
      </c>
      <c r="AI16" s="5">
        <f>IF(T16&gt;0,RANK(T16,(N16:P16,Q16:AE16)),0)</f>
        <v>0</v>
      </c>
      <c r="AJ16" s="5">
        <f>IF(S16&gt;0,RANK(S16,(N16:P16,Q16:AE16)),0)</f>
        <v>0</v>
      </c>
      <c r="AK16" s="2">
        <f t="shared" si="9"/>
        <v>2.761127407218467E-2</v>
      </c>
      <c r="AL16" s="2">
        <f t="shared" si="10"/>
        <v>0</v>
      </c>
      <c r="AM16" s="2">
        <f t="shared" si="11"/>
        <v>0</v>
      </c>
      <c r="AN16" s="2">
        <f t="shared" si="12"/>
        <v>0</v>
      </c>
      <c r="AP16" t="s">
        <v>502</v>
      </c>
      <c r="AQ16" t="s">
        <v>457</v>
      </c>
      <c r="AR16">
        <v>2</v>
      </c>
      <c r="AT16" s="88">
        <v>18</v>
      </c>
      <c r="AU16" s="90">
        <v>17</v>
      </c>
      <c r="AV16" s="93">
        <f t="shared" si="14"/>
        <v>18017</v>
      </c>
      <c r="AX16" s="5" t="s">
        <v>730</v>
      </c>
      <c r="BF16">
        <v>0</v>
      </c>
      <c r="BG16">
        <v>0</v>
      </c>
    </row>
    <row r="17" spans="1:59" hidden="1" outlineLevel="1">
      <c r="A17" t="s">
        <v>467</v>
      </c>
      <c r="B17" t="s">
        <v>457</v>
      </c>
      <c r="C17" s="1">
        <f t="shared" si="2"/>
        <v>47125</v>
      </c>
      <c r="D17" s="5">
        <f>IF(N17&gt;0, RANK(N17,(N17:P17,Q17:AE17)),0)</f>
        <v>2</v>
      </c>
      <c r="E17" s="5">
        <f>IF(O17&gt;0,RANK(O17,(N17:P17,Q17:AE17)),0)</f>
        <v>1</v>
      </c>
      <c r="F17" s="5">
        <f>IF(P17&gt;0,RANK(P17,(N17:P17,Q17:AE17)),0)</f>
        <v>0</v>
      </c>
      <c r="G17" s="1">
        <f t="shared" si="3"/>
        <v>10801</v>
      </c>
      <c r="H17" s="2">
        <f t="shared" si="4"/>
        <v>0.22919893899204244</v>
      </c>
      <c r="I17" s="2"/>
      <c r="J17" s="2">
        <f t="shared" si="5"/>
        <v>0.37816445623342176</v>
      </c>
      <c r="K17" s="2">
        <f t="shared" si="6"/>
        <v>0.60736339522546423</v>
      </c>
      <c r="L17" s="2">
        <f t="shared" si="7"/>
        <v>0</v>
      </c>
      <c r="M17" s="2">
        <f t="shared" si="8"/>
        <v>1.4472148541114005E-2</v>
      </c>
      <c r="N17" s="1">
        <v>17821</v>
      </c>
      <c r="O17" s="1">
        <v>28622</v>
      </c>
      <c r="Q17" s="1">
        <v>682</v>
      </c>
      <c r="U17" s="1">
        <f t="shared" si="13"/>
        <v>0</v>
      </c>
      <c r="AG17" s="5">
        <f>IF(Q17&gt;0,RANK(Q17,(N17:P17,Q17:AE17)),0)</f>
        <v>3</v>
      </c>
      <c r="AH17" s="5">
        <f>IF(R17&gt;0,RANK(R17,(N17:P17,Q17:AE17)),0)</f>
        <v>0</v>
      </c>
      <c r="AI17" s="5">
        <f>IF(T17&gt;0,RANK(T17,(N17:P17,Q17:AE17)),0)</f>
        <v>0</v>
      </c>
      <c r="AJ17" s="5">
        <f>IF(S17&gt;0,RANK(S17,(N17:P17,Q17:AE17)),0)</f>
        <v>0</v>
      </c>
      <c r="AK17" s="2">
        <f t="shared" si="9"/>
        <v>1.4472148541114059E-2</v>
      </c>
      <c r="AL17" s="2">
        <f t="shared" si="10"/>
        <v>0</v>
      </c>
      <c r="AM17" s="2">
        <f t="shared" si="11"/>
        <v>0</v>
      </c>
      <c r="AN17" s="2">
        <f t="shared" si="12"/>
        <v>0</v>
      </c>
      <c r="AP17" t="s">
        <v>467</v>
      </c>
      <c r="AQ17" t="s">
        <v>457</v>
      </c>
      <c r="AR17">
        <v>9</v>
      </c>
      <c r="AT17" s="88">
        <v>18</v>
      </c>
      <c r="AU17" s="90">
        <v>19</v>
      </c>
      <c r="AV17" s="93">
        <f t="shared" si="14"/>
        <v>18019</v>
      </c>
      <c r="AX17" s="5" t="s">
        <v>730</v>
      </c>
      <c r="BF17">
        <v>0</v>
      </c>
      <c r="BG17">
        <v>0</v>
      </c>
    </row>
    <row r="18" spans="1:59" hidden="1" outlineLevel="1">
      <c r="A18" t="s">
        <v>823</v>
      </c>
      <c r="B18" t="s">
        <v>457</v>
      </c>
      <c r="C18" s="1">
        <f t="shared" si="2"/>
        <v>11353</v>
      </c>
      <c r="D18" s="5">
        <f>IF(N18&gt;0, RANK(N18,(N18:P18,Q18:AE18)),0)</f>
        <v>2</v>
      </c>
      <c r="E18" s="5">
        <f>IF(O18&gt;0,RANK(O18,(N18:P18,Q18:AE18)),0)</f>
        <v>1</v>
      </c>
      <c r="F18" s="5">
        <f>IF(P18&gt;0,RANK(P18,(N18:P18,Q18:AE18)),0)</f>
        <v>0</v>
      </c>
      <c r="G18" s="1">
        <f t="shared" si="3"/>
        <v>931</v>
      </c>
      <c r="H18" s="2">
        <f t="shared" si="4"/>
        <v>8.2004756452039113E-2</v>
      </c>
      <c r="I18" s="2"/>
      <c r="J18" s="2">
        <f t="shared" si="5"/>
        <v>0.4452567603276667</v>
      </c>
      <c r="K18" s="2">
        <f t="shared" si="6"/>
        <v>0.52726151677970579</v>
      </c>
      <c r="L18" s="2">
        <f t="shared" si="7"/>
        <v>0</v>
      </c>
      <c r="M18" s="2">
        <f t="shared" si="8"/>
        <v>2.7481722892627514E-2</v>
      </c>
      <c r="N18" s="1">
        <v>5055</v>
      </c>
      <c r="O18" s="1">
        <v>5986</v>
      </c>
      <c r="Q18" s="1">
        <v>312</v>
      </c>
      <c r="U18" s="1">
        <f t="shared" si="13"/>
        <v>0</v>
      </c>
      <c r="AG18" s="5">
        <f>IF(Q18&gt;0,RANK(Q18,(N18:P18,Q18:AE18)),0)</f>
        <v>3</v>
      </c>
      <c r="AH18" s="5">
        <f>IF(R18&gt;0,RANK(R18,(N18:P18,Q18:AE18)),0)</f>
        <v>0</v>
      </c>
      <c r="AI18" s="5">
        <f>IF(T18&gt;0,RANK(T18,(N18:P18,Q18:AE18)),0)</f>
        <v>0</v>
      </c>
      <c r="AJ18" s="5">
        <f>IF(S18&gt;0,RANK(S18,(N18:P18,Q18:AE18)),0)</f>
        <v>0</v>
      </c>
      <c r="AK18" s="2">
        <f t="shared" si="9"/>
        <v>2.74817228926275E-2</v>
      </c>
      <c r="AL18" s="2">
        <f t="shared" si="10"/>
        <v>0</v>
      </c>
      <c r="AM18" s="2">
        <f t="shared" si="11"/>
        <v>0</v>
      </c>
      <c r="AN18" s="2">
        <f t="shared" si="12"/>
        <v>0</v>
      </c>
      <c r="AP18" t="s">
        <v>823</v>
      </c>
      <c r="AQ18" t="s">
        <v>457</v>
      </c>
      <c r="AR18">
        <v>8</v>
      </c>
      <c r="AT18" s="88">
        <v>18</v>
      </c>
      <c r="AU18" s="90">
        <v>21</v>
      </c>
      <c r="AV18" s="93">
        <f t="shared" si="14"/>
        <v>18021</v>
      </c>
      <c r="AX18" s="5" t="s">
        <v>730</v>
      </c>
      <c r="BF18">
        <v>0</v>
      </c>
      <c r="BG18">
        <v>0</v>
      </c>
    </row>
    <row r="19" spans="1:59" hidden="1" outlineLevel="1">
      <c r="A19" t="s">
        <v>529</v>
      </c>
      <c r="B19" t="s">
        <v>457</v>
      </c>
      <c r="C19" s="1">
        <f t="shared" si="2"/>
        <v>12286</v>
      </c>
      <c r="D19" s="5">
        <f>IF(N19&gt;0, RANK(N19,(N19:P19,Q19:AE19)),0)</f>
        <v>2</v>
      </c>
      <c r="E19" s="5">
        <f>IF(O19&gt;0,RANK(O19,(N19:P19,Q19:AE19)),0)</f>
        <v>1</v>
      </c>
      <c r="F19" s="5">
        <f>IF(P19&gt;0,RANK(P19,(N19:P19,Q19:AE19)),0)</f>
        <v>0</v>
      </c>
      <c r="G19" s="1">
        <f t="shared" si="3"/>
        <v>4664</v>
      </c>
      <c r="H19" s="2">
        <f t="shared" si="4"/>
        <v>0.37961907862607847</v>
      </c>
      <c r="I19" s="2"/>
      <c r="J19" s="2">
        <f t="shared" si="5"/>
        <v>0.29773726192414129</v>
      </c>
      <c r="K19" s="2">
        <f t="shared" si="6"/>
        <v>0.67735634055021976</v>
      </c>
      <c r="L19" s="2">
        <f t="shared" si="7"/>
        <v>0</v>
      </c>
      <c r="M19" s="2">
        <f t="shared" si="8"/>
        <v>2.4906397525638946E-2</v>
      </c>
      <c r="N19" s="1">
        <v>3658</v>
      </c>
      <c r="O19" s="1">
        <v>8322</v>
      </c>
      <c r="Q19" s="1">
        <v>304</v>
      </c>
      <c r="U19" s="1">
        <f t="shared" si="13"/>
        <v>2</v>
      </c>
      <c r="AG19" s="5">
        <f>IF(Q19&gt;0,RANK(Q19,(N19:P19,Q19:AE19)),0)</f>
        <v>3</v>
      </c>
      <c r="AH19" s="5">
        <f>IF(R19&gt;0,RANK(R19,(N19:P19,Q19:AE19)),0)</f>
        <v>0</v>
      </c>
      <c r="AI19" s="5">
        <f>IF(T19&gt;0,RANK(T19,(N19:P19,Q19:AE19)),0)</f>
        <v>0</v>
      </c>
      <c r="AJ19" s="5">
        <f>IF(S19&gt;0,RANK(S19,(N19:P19,Q19:AE19)),0)</f>
        <v>0</v>
      </c>
      <c r="AK19" s="2">
        <f t="shared" si="9"/>
        <v>2.4743610613706658E-2</v>
      </c>
      <c r="AL19" s="2">
        <f t="shared" si="10"/>
        <v>0</v>
      </c>
      <c r="AM19" s="2">
        <f t="shared" si="11"/>
        <v>0</v>
      </c>
      <c r="AN19" s="2">
        <f t="shared" si="12"/>
        <v>0</v>
      </c>
      <c r="AP19" t="s">
        <v>529</v>
      </c>
      <c r="AQ19" t="s">
        <v>457</v>
      </c>
      <c r="AR19">
        <v>4</v>
      </c>
      <c r="AT19" s="88">
        <v>18</v>
      </c>
      <c r="AU19" s="90">
        <v>23</v>
      </c>
      <c r="AV19" s="93">
        <f t="shared" si="14"/>
        <v>18023</v>
      </c>
      <c r="AX19" s="5" t="s">
        <v>730</v>
      </c>
      <c r="BF19">
        <v>0</v>
      </c>
      <c r="BG19">
        <v>2</v>
      </c>
    </row>
    <row r="20" spans="1:59" hidden="1" outlineLevel="1">
      <c r="A20" t="s">
        <v>620</v>
      </c>
      <c r="B20" t="s">
        <v>457</v>
      </c>
      <c r="C20" s="1">
        <f t="shared" si="2"/>
        <v>4806</v>
      </c>
      <c r="D20" s="5">
        <f>IF(N20&gt;0, RANK(N20,(N20:P20,Q20:AE20)),0)</f>
        <v>1</v>
      </c>
      <c r="E20" s="5">
        <f>IF(O20&gt;0,RANK(O20,(N20:P20,Q20:AE20)),0)</f>
        <v>2</v>
      </c>
      <c r="F20" s="5">
        <f>IF(P20&gt;0,RANK(P20,(N20:P20,Q20:AE20)),0)</f>
        <v>0</v>
      </c>
      <c r="G20" s="1">
        <f t="shared" si="3"/>
        <v>1000</v>
      </c>
      <c r="H20" s="2">
        <f t="shared" si="4"/>
        <v>0.20807324178110695</v>
      </c>
      <c r="I20" s="2"/>
      <c r="J20" s="2">
        <f t="shared" si="5"/>
        <v>0.59696213066999582</v>
      </c>
      <c r="K20" s="2">
        <f t="shared" si="6"/>
        <v>0.3888888888888889</v>
      </c>
      <c r="L20" s="2">
        <f t="shared" si="7"/>
        <v>0</v>
      </c>
      <c r="M20" s="2">
        <f t="shared" si="8"/>
        <v>1.4148980441115289E-2</v>
      </c>
      <c r="N20" s="1">
        <v>2869</v>
      </c>
      <c r="O20" s="1">
        <v>1869</v>
      </c>
      <c r="Q20" s="1">
        <v>68</v>
      </c>
      <c r="U20" s="1">
        <f t="shared" si="13"/>
        <v>0</v>
      </c>
      <c r="AG20" s="5">
        <f>IF(Q20&gt;0,RANK(Q20,(N20:P20,Q20:AE20)),0)</f>
        <v>3</v>
      </c>
      <c r="AH20" s="5">
        <f>IF(R20&gt;0,RANK(R20,(N20:P20,Q20:AE20)),0)</f>
        <v>0</v>
      </c>
      <c r="AI20" s="5">
        <f>IF(T20&gt;0,RANK(T20,(N20:P20,Q20:AE20)),0)</f>
        <v>0</v>
      </c>
      <c r="AJ20" s="5">
        <f>IF(S20&gt;0,RANK(S20,(N20:P20,Q20:AE20)),0)</f>
        <v>0</v>
      </c>
      <c r="AK20" s="2">
        <f t="shared" si="9"/>
        <v>1.4148980441115273E-2</v>
      </c>
      <c r="AL20" s="2">
        <f t="shared" si="10"/>
        <v>0</v>
      </c>
      <c r="AM20" s="2">
        <f t="shared" si="11"/>
        <v>0</v>
      </c>
      <c r="AN20" s="2">
        <f t="shared" si="12"/>
        <v>0</v>
      </c>
      <c r="AP20" t="s">
        <v>620</v>
      </c>
      <c r="AQ20" t="s">
        <v>457</v>
      </c>
      <c r="AR20">
        <v>9</v>
      </c>
      <c r="AT20" s="88">
        <v>18</v>
      </c>
      <c r="AU20" s="90">
        <v>25</v>
      </c>
      <c r="AV20" s="93">
        <f t="shared" si="14"/>
        <v>18025</v>
      </c>
      <c r="AX20" s="5" t="s">
        <v>730</v>
      </c>
      <c r="BF20">
        <v>0</v>
      </c>
      <c r="BG20">
        <v>0</v>
      </c>
    </row>
    <row r="21" spans="1:59" hidden="1" outlineLevel="1">
      <c r="A21" t="s">
        <v>713</v>
      </c>
      <c r="B21" t="s">
        <v>457</v>
      </c>
      <c r="C21" s="1">
        <f t="shared" si="2"/>
        <v>10331</v>
      </c>
      <c r="D21" s="5">
        <f>IF(N21&gt;0, RANK(N21,(N21:P21,Q21:AE21)),0)</f>
        <v>2</v>
      </c>
      <c r="E21" s="5">
        <f>IF(O21&gt;0,RANK(O21,(N21:P21,Q21:AE21)),0)</f>
        <v>1</v>
      </c>
      <c r="F21" s="5">
        <f>IF(P21&gt;0,RANK(P21,(N21:P21,Q21:AE21)),0)</f>
        <v>0</v>
      </c>
      <c r="G21" s="1">
        <f t="shared" si="3"/>
        <v>2065</v>
      </c>
      <c r="H21" s="2">
        <f t="shared" si="4"/>
        <v>0.19988384473913465</v>
      </c>
      <c r="I21" s="2"/>
      <c r="J21" s="2">
        <f t="shared" si="5"/>
        <v>0.38505468976865742</v>
      </c>
      <c r="K21" s="2">
        <f t="shared" si="6"/>
        <v>0.5849385345077921</v>
      </c>
      <c r="L21" s="2">
        <f t="shared" si="7"/>
        <v>0</v>
      </c>
      <c r="M21" s="2">
        <f t="shared" si="8"/>
        <v>3.0006775723550483E-2</v>
      </c>
      <c r="N21" s="1">
        <v>3978</v>
      </c>
      <c r="O21" s="1">
        <v>6043</v>
      </c>
      <c r="Q21" s="1">
        <v>310</v>
      </c>
      <c r="U21" s="1">
        <f t="shared" si="13"/>
        <v>0</v>
      </c>
      <c r="AG21" s="5">
        <f>IF(Q21&gt;0,RANK(Q21,(N21:P21,Q21:AE21)),0)</f>
        <v>3</v>
      </c>
      <c r="AH21" s="5">
        <f>IF(R21&gt;0,RANK(R21,(N21:P21,Q21:AE21)),0)</f>
        <v>0</v>
      </c>
      <c r="AI21" s="5">
        <f>IF(T21&gt;0,RANK(T21,(N21:P21,Q21:AE21)),0)</f>
        <v>0</v>
      </c>
      <c r="AJ21" s="5">
        <f>IF(S21&gt;0,RANK(S21,(N21:P21,Q21:AE21)),0)</f>
        <v>0</v>
      </c>
      <c r="AK21" s="2">
        <f t="shared" si="9"/>
        <v>3.0006775723550479E-2</v>
      </c>
      <c r="AL21" s="2">
        <f t="shared" si="10"/>
        <v>0</v>
      </c>
      <c r="AM21" s="2">
        <f t="shared" si="11"/>
        <v>0</v>
      </c>
      <c r="AN21" s="2">
        <f t="shared" si="12"/>
        <v>0</v>
      </c>
      <c r="AP21" t="s">
        <v>713</v>
      </c>
      <c r="AQ21" t="s">
        <v>457</v>
      </c>
      <c r="AR21">
        <v>8</v>
      </c>
      <c r="AT21" s="88">
        <v>18</v>
      </c>
      <c r="AU21" s="90">
        <v>27</v>
      </c>
      <c r="AV21" s="93">
        <f t="shared" si="14"/>
        <v>18027</v>
      </c>
      <c r="AX21" s="5" t="s">
        <v>730</v>
      </c>
      <c r="BF21">
        <v>0</v>
      </c>
      <c r="BG21">
        <v>0</v>
      </c>
    </row>
    <row r="22" spans="1:59" hidden="1" outlineLevel="1">
      <c r="A22" t="s">
        <v>714</v>
      </c>
      <c r="B22" t="s">
        <v>457</v>
      </c>
      <c r="C22" s="1">
        <f t="shared" si="2"/>
        <v>21595</v>
      </c>
      <c r="D22" s="5">
        <f>IF(N22&gt;0, RANK(N22,(N22:P22,Q22:AE22)),0)</f>
        <v>2</v>
      </c>
      <c r="E22" s="5">
        <f>IF(O22&gt;0,RANK(O22,(N22:P22,Q22:AE22)),0)</f>
        <v>1</v>
      </c>
      <c r="F22" s="5">
        <f>IF(P22&gt;0,RANK(P22,(N22:P22,Q22:AE22)),0)</f>
        <v>0</v>
      </c>
      <c r="G22" s="1">
        <f t="shared" si="3"/>
        <v>7996</v>
      </c>
      <c r="H22" s="2">
        <f t="shared" si="4"/>
        <v>0.3702708960407502</v>
      </c>
      <c r="I22" s="2"/>
      <c r="J22" s="2">
        <f t="shared" si="5"/>
        <v>0.30284788145404029</v>
      </c>
      <c r="K22" s="2">
        <f t="shared" si="6"/>
        <v>0.67311877749479043</v>
      </c>
      <c r="L22" s="2">
        <f t="shared" si="7"/>
        <v>0</v>
      </c>
      <c r="M22" s="2">
        <f t="shared" si="8"/>
        <v>2.4033341051169277E-2</v>
      </c>
      <c r="N22" s="1">
        <v>6540</v>
      </c>
      <c r="O22" s="1">
        <v>14536</v>
      </c>
      <c r="Q22" s="1">
        <v>519</v>
      </c>
      <c r="U22" s="1">
        <f t="shared" si="13"/>
        <v>0</v>
      </c>
      <c r="AG22" s="5">
        <f>IF(Q22&gt;0,RANK(Q22,(N22:P22,Q22:AE22)),0)</f>
        <v>3</v>
      </c>
      <c r="AH22" s="5">
        <f>IF(R22&gt;0,RANK(R22,(N22:P22,Q22:AE22)),0)</f>
        <v>0</v>
      </c>
      <c r="AI22" s="5">
        <f>IF(T22&gt;0,RANK(T22,(N22:P22,Q22:AE22)),0)</f>
        <v>0</v>
      </c>
      <c r="AJ22" s="5">
        <f>IF(S22&gt;0,RANK(S22,(N22:P22,Q22:AE22)),0)</f>
        <v>0</v>
      </c>
      <c r="AK22" s="2">
        <f t="shared" si="9"/>
        <v>2.4033341051169253E-2</v>
      </c>
      <c r="AL22" s="2">
        <f t="shared" si="10"/>
        <v>0</v>
      </c>
      <c r="AM22" s="2">
        <f t="shared" si="11"/>
        <v>0</v>
      </c>
      <c r="AN22" s="2">
        <f t="shared" si="12"/>
        <v>0</v>
      </c>
      <c r="AP22" t="s">
        <v>714</v>
      </c>
      <c r="AQ22" t="s">
        <v>457</v>
      </c>
      <c r="AT22" s="88">
        <v>18</v>
      </c>
      <c r="AU22" s="90">
        <v>29</v>
      </c>
      <c r="AV22" s="93">
        <f t="shared" si="14"/>
        <v>18029</v>
      </c>
      <c r="AX22" s="5" t="s">
        <v>730</v>
      </c>
      <c r="BF22">
        <v>0</v>
      </c>
      <c r="BG22">
        <v>0</v>
      </c>
    </row>
    <row r="23" spans="1:59" hidden="1" outlineLevel="1">
      <c r="A23" t="s">
        <v>999</v>
      </c>
      <c r="B23" t="s">
        <v>457</v>
      </c>
      <c r="C23" s="1">
        <f t="shared" si="2"/>
        <v>10290</v>
      </c>
      <c r="D23" s="5">
        <f>IF(N23&gt;0, RANK(N23,(N23:P23,Q23:AE23)),0)</f>
        <v>2</v>
      </c>
      <c r="E23" s="5">
        <f>IF(O23&gt;0,RANK(O23,(N23:P23,Q23:AE23)),0)</f>
        <v>1</v>
      </c>
      <c r="F23" s="5">
        <f>IF(P23&gt;0,RANK(P23,(N23:P23,Q23:AE23)),0)</f>
        <v>0</v>
      </c>
      <c r="G23" s="1">
        <f t="shared" si="3"/>
        <v>4952</v>
      </c>
      <c r="H23" s="2">
        <f t="shared" si="4"/>
        <v>0.48124392614188533</v>
      </c>
      <c r="I23" s="2"/>
      <c r="J23" s="2">
        <f t="shared" si="5"/>
        <v>0.24625850340136055</v>
      </c>
      <c r="K23" s="2">
        <f t="shared" si="6"/>
        <v>0.72750242954324584</v>
      </c>
      <c r="L23" s="2">
        <f t="shared" si="7"/>
        <v>0</v>
      </c>
      <c r="M23" s="2">
        <f t="shared" si="8"/>
        <v>2.6239067055393583E-2</v>
      </c>
      <c r="N23" s="1">
        <v>2534</v>
      </c>
      <c r="O23" s="1">
        <v>7486</v>
      </c>
      <c r="Q23" s="1">
        <v>270</v>
      </c>
      <c r="U23" s="1">
        <f t="shared" si="13"/>
        <v>0</v>
      </c>
      <c r="AG23" s="5">
        <f>IF(Q23&gt;0,RANK(Q23,(N23:P23,Q23:AE23)),0)</f>
        <v>3</v>
      </c>
      <c r="AH23" s="5">
        <f>IF(R23&gt;0,RANK(R23,(N23:P23,Q23:AE23)),0)</f>
        <v>0</v>
      </c>
      <c r="AI23" s="5">
        <f>IF(T23&gt;0,RANK(T23,(N23:P23,Q23:AE23)),0)</f>
        <v>0</v>
      </c>
      <c r="AJ23" s="5">
        <f>IF(S23&gt;0,RANK(S23,(N23:P23,Q23:AE23)),0)</f>
        <v>0</v>
      </c>
      <c r="AK23" s="2">
        <f t="shared" si="9"/>
        <v>2.6239067055393587E-2</v>
      </c>
      <c r="AL23" s="2">
        <f t="shared" si="10"/>
        <v>0</v>
      </c>
      <c r="AM23" s="2">
        <f t="shared" si="11"/>
        <v>0</v>
      </c>
      <c r="AN23" s="2">
        <f t="shared" si="12"/>
        <v>0</v>
      </c>
      <c r="AP23" t="s">
        <v>999</v>
      </c>
      <c r="AQ23" t="s">
        <v>457</v>
      </c>
      <c r="AR23">
        <v>6</v>
      </c>
      <c r="AT23" s="88">
        <v>18</v>
      </c>
      <c r="AU23" s="90">
        <v>31</v>
      </c>
      <c r="AV23" s="93">
        <f t="shared" si="14"/>
        <v>18031</v>
      </c>
      <c r="AX23" s="5" t="s">
        <v>730</v>
      </c>
      <c r="BF23">
        <v>0</v>
      </c>
      <c r="BG23">
        <v>0</v>
      </c>
    </row>
    <row r="24" spans="1:59" hidden="1" outlineLevel="1">
      <c r="A24" t="s">
        <v>585</v>
      </c>
      <c r="B24" t="s">
        <v>457</v>
      </c>
      <c r="C24" s="1">
        <f t="shared" si="2"/>
        <v>16738</v>
      </c>
      <c r="D24" s="5">
        <f>IF(N24&gt;0, RANK(N24,(N24:P24,Q24:AE24)),0)</f>
        <v>2</v>
      </c>
      <c r="E24" s="5">
        <f>IF(O24&gt;0,RANK(O24,(N24:P24,Q24:AE24)),0)</f>
        <v>1</v>
      </c>
      <c r="F24" s="5">
        <f>IF(P24&gt;0,RANK(P24,(N24:P24,Q24:AE24)),0)</f>
        <v>0</v>
      </c>
      <c r="G24" s="1">
        <f t="shared" si="3"/>
        <v>2810</v>
      </c>
      <c r="H24" s="2">
        <f t="shared" si="4"/>
        <v>0.16788146731987094</v>
      </c>
      <c r="I24" s="2"/>
      <c r="J24" s="2">
        <f t="shared" si="5"/>
        <v>0.40339347592304936</v>
      </c>
      <c r="K24" s="2">
        <f t="shared" si="6"/>
        <v>0.57127494324292027</v>
      </c>
      <c r="L24" s="2">
        <f t="shared" si="7"/>
        <v>0</v>
      </c>
      <c r="M24" s="2">
        <f t="shared" si="8"/>
        <v>2.533158083403042E-2</v>
      </c>
      <c r="N24" s="1">
        <v>6752</v>
      </c>
      <c r="O24" s="1">
        <v>9562</v>
      </c>
      <c r="Q24" s="1">
        <v>424</v>
      </c>
      <c r="U24" s="1">
        <f t="shared" si="13"/>
        <v>0</v>
      </c>
      <c r="AG24" s="5">
        <f>IF(Q24&gt;0,RANK(Q24,(N24:P24,Q24:AE24)),0)</f>
        <v>3</v>
      </c>
      <c r="AH24" s="5">
        <f>IF(R24&gt;0,RANK(R24,(N24:P24,Q24:AE24)),0)</f>
        <v>0</v>
      </c>
      <c r="AI24" s="5">
        <f>IF(T24&gt;0,RANK(T24,(N24:P24,Q24:AE24)),0)</f>
        <v>0</v>
      </c>
      <c r="AJ24" s="5">
        <f>IF(S24&gt;0,RANK(S24,(N24:P24,Q24:AE24)),0)</f>
        <v>0</v>
      </c>
      <c r="AK24" s="2">
        <f t="shared" si="9"/>
        <v>2.5331580834030351E-2</v>
      </c>
      <c r="AL24" s="2">
        <f t="shared" si="10"/>
        <v>0</v>
      </c>
      <c r="AM24" s="2">
        <f t="shared" si="11"/>
        <v>0</v>
      </c>
      <c r="AN24" s="2">
        <f t="shared" si="12"/>
        <v>0</v>
      </c>
      <c r="AP24" t="s">
        <v>585</v>
      </c>
      <c r="AQ24" t="s">
        <v>457</v>
      </c>
      <c r="AR24">
        <v>3</v>
      </c>
      <c r="AT24" s="88">
        <v>18</v>
      </c>
      <c r="AU24" s="90">
        <v>33</v>
      </c>
      <c r="AV24" s="93">
        <f t="shared" si="14"/>
        <v>18033</v>
      </c>
      <c r="AX24" s="5" t="s">
        <v>730</v>
      </c>
      <c r="BF24">
        <v>0</v>
      </c>
      <c r="BG24">
        <v>0</v>
      </c>
    </row>
    <row r="25" spans="1:59" hidden="1" outlineLevel="1">
      <c r="A25" t="s">
        <v>490</v>
      </c>
      <c r="B25" t="s">
        <v>457</v>
      </c>
      <c r="C25" s="1">
        <f t="shared" si="2"/>
        <v>49359</v>
      </c>
      <c r="D25" s="5">
        <f>IF(N25&gt;0, RANK(N25,(N25:P25,Q25:AE25)),0)</f>
        <v>2</v>
      </c>
      <c r="E25" s="5">
        <f>IF(O25&gt;0,RANK(O25,(N25:P25,Q25:AE25)),0)</f>
        <v>1</v>
      </c>
      <c r="F25" s="5">
        <f>IF(P25&gt;0,RANK(P25,(N25:P25,Q25:AE25)),0)</f>
        <v>0</v>
      </c>
      <c r="G25" s="1">
        <f t="shared" si="3"/>
        <v>7288</v>
      </c>
      <c r="H25" s="2">
        <f t="shared" si="4"/>
        <v>0.14765291031017647</v>
      </c>
      <c r="I25" s="2"/>
      <c r="J25" s="2">
        <f t="shared" si="5"/>
        <v>0.41710731578840737</v>
      </c>
      <c r="K25" s="2">
        <f t="shared" si="6"/>
        <v>0.5647602260985839</v>
      </c>
      <c r="L25" s="2">
        <f t="shared" si="7"/>
        <v>0</v>
      </c>
      <c r="M25" s="2">
        <f t="shared" si="8"/>
        <v>1.8132458113008787E-2</v>
      </c>
      <c r="N25" s="1">
        <v>20588</v>
      </c>
      <c r="O25" s="1">
        <v>27876</v>
      </c>
      <c r="Q25" s="1">
        <v>895</v>
      </c>
      <c r="U25" s="1">
        <f t="shared" si="13"/>
        <v>0</v>
      </c>
      <c r="AG25" s="5">
        <f>IF(Q25&gt;0,RANK(Q25,(N25:P25,Q25:AE25)),0)</f>
        <v>3</v>
      </c>
      <c r="AH25" s="5">
        <f>IF(R25&gt;0,RANK(R25,(N25:P25,Q25:AE25)),0)</f>
        <v>0</v>
      </c>
      <c r="AI25" s="5">
        <f>IF(T25&gt;0,RANK(T25,(N25:P25,Q25:AE25)),0)</f>
        <v>0</v>
      </c>
      <c r="AJ25" s="5">
        <f>IF(S25&gt;0,RANK(S25,(N25:P25,Q25:AE25)),0)</f>
        <v>0</v>
      </c>
      <c r="AK25" s="2">
        <f t="shared" si="9"/>
        <v>1.8132458113008773E-2</v>
      </c>
      <c r="AL25" s="2">
        <f t="shared" si="10"/>
        <v>0</v>
      </c>
      <c r="AM25" s="2">
        <f t="shared" si="11"/>
        <v>0</v>
      </c>
      <c r="AN25" s="2">
        <f t="shared" si="12"/>
        <v>0</v>
      </c>
      <c r="AP25" t="s">
        <v>490</v>
      </c>
      <c r="AQ25" t="s">
        <v>457</v>
      </c>
      <c r="AR25">
        <v>6</v>
      </c>
      <c r="AT25" s="88">
        <v>18</v>
      </c>
      <c r="AU25" s="90">
        <v>35</v>
      </c>
      <c r="AV25" s="93">
        <f t="shared" si="14"/>
        <v>18035</v>
      </c>
      <c r="AX25" s="5" t="s">
        <v>730</v>
      </c>
      <c r="BF25">
        <v>0</v>
      </c>
      <c r="BG25">
        <v>0</v>
      </c>
    </row>
    <row r="26" spans="1:59" hidden="1" outlineLevel="1">
      <c r="A26" t="s">
        <v>1109</v>
      </c>
      <c r="B26" t="s">
        <v>457</v>
      </c>
      <c r="C26" s="1">
        <f t="shared" si="2"/>
        <v>18329</v>
      </c>
      <c r="D26" s="5">
        <f>IF(N26&gt;0, RANK(N26,(N26:P26,Q26:AE26)),0)</f>
        <v>2</v>
      </c>
      <c r="E26" s="5">
        <f>IF(O26&gt;0,RANK(O26,(N26:P26,Q26:AE26)),0)</f>
        <v>1</v>
      </c>
      <c r="F26" s="5">
        <f>IF(P26&gt;0,RANK(P26,(N26:P26,Q26:AE26)),0)</f>
        <v>0</v>
      </c>
      <c r="G26" s="1">
        <f t="shared" si="3"/>
        <v>2008</v>
      </c>
      <c r="H26" s="2">
        <f t="shared" si="4"/>
        <v>0.10955316711222653</v>
      </c>
      <c r="I26" s="2"/>
      <c r="J26" s="2">
        <f t="shared" si="5"/>
        <v>0.4330841835342899</v>
      </c>
      <c r="K26" s="2">
        <f t="shared" si="6"/>
        <v>0.54263735064651641</v>
      </c>
      <c r="L26" s="2">
        <f t="shared" si="7"/>
        <v>0</v>
      </c>
      <c r="M26" s="2">
        <f t="shared" si="8"/>
        <v>2.4278465819193684E-2</v>
      </c>
      <c r="N26" s="1">
        <v>7938</v>
      </c>
      <c r="O26" s="1">
        <v>9946</v>
      </c>
      <c r="Q26" s="1">
        <v>445</v>
      </c>
      <c r="U26" s="1">
        <f t="shared" si="13"/>
        <v>0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si="9"/>
        <v>2.4278465819193629E-2</v>
      </c>
      <c r="AL26" s="2">
        <f t="shared" si="10"/>
        <v>0</v>
      </c>
      <c r="AM26" s="2">
        <f t="shared" si="11"/>
        <v>0</v>
      </c>
      <c r="AN26" s="2">
        <f t="shared" si="12"/>
        <v>0</v>
      </c>
      <c r="AP26" t="s">
        <v>1109</v>
      </c>
      <c r="AQ26" t="s">
        <v>457</v>
      </c>
      <c r="AR26">
        <v>9</v>
      </c>
      <c r="AT26" s="88">
        <v>18</v>
      </c>
      <c r="AU26" s="90">
        <v>37</v>
      </c>
      <c r="AV26" s="93">
        <f t="shared" si="14"/>
        <v>18037</v>
      </c>
      <c r="AX26" s="5" t="s">
        <v>730</v>
      </c>
      <c r="BF26">
        <v>0</v>
      </c>
      <c r="BG26">
        <v>0</v>
      </c>
    </row>
    <row r="27" spans="1:59" hidden="1" outlineLevel="1">
      <c r="A27" t="s">
        <v>497</v>
      </c>
      <c r="B27" t="s">
        <v>457</v>
      </c>
      <c r="C27" s="1">
        <f t="shared" si="2"/>
        <v>70837</v>
      </c>
      <c r="D27" s="5">
        <f>IF(N27&gt;0, RANK(N27,(N27:P27,Q27:AE27)),0)</f>
        <v>2</v>
      </c>
      <c r="E27" s="5">
        <f>IF(O27&gt;0,RANK(O27,(N27:P27,Q27:AE27)),0)</f>
        <v>1</v>
      </c>
      <c r="F27" s="5">
        <f>IF(P27&gt;0,RANK(P27,(N27:P27,Q27:AE27)),0)</f>
        <v>0</v>
      </c>
      <c r="G27" s="1">
        <f t="shared" si="3"/>
        <v>12869</v>
      </c>
      <c r="H27" s="2">
        <f t="shared" si="4"/>
        <v>0.18167059587503706</v>
      </c>
      <c r="I27" s="2"/>
      <c r="J27" s="2">
        <f t="shared" si="5"/>
        <v>0.39688298488078266</v>
      </c>
      <c r="K27" s="2">
        <f t="shared" si="6"/>
        <v>0.57855358075581975</v>
      </c>
      <c r="L27" s="2">
        <f t="shared" si="7"/>
        <v>0</v>
      </c>
      <c r="M27" s="2">
        <f t="shared" si="8"/>
        <v>2.4563434363397585E-2</v>
      </c>
      <c r="N27" s="1">
        <v>28114</v>
      </c>
      <c r="O27" s="1">
        <v>40983</v>
      </c>
      <c r="Q27" s="1">
        <v>1738</v>
      </c>
      <c r="U27" s="1">
        <f t="shared" si="13"/>
        <v>2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9"/>
        <v>2.4535200530796053E-2</v>
      </c>
      <c r="AL27" s="2">
        <f t="shared" si="10"/>
        <v>0</v>
      </c>
      <c r="AM27" s="2">
        <f t="shared" si="11"/>
        <v>0</v>
      </c>
      <c r="AN27" s="2">
        <f t="shared" si="12"/>
        <v>0</v>
      </c>
      <c r="AP27" t="s">
        <v>497</v>
      </c>
      <c r="AQ27" t="s">
        <v>457</v>
      </c>
      <c r="AT27" s="88">
        <v>18</v>
      </c>
      <c r="AU27" s="90">
        <v>39</v>
      </c>
      <c r="AV27" s="93">
        <f t="shared" si="14"/>
        <v>18039</v>
      </c>
      <c r="AX27" s="5" t="s">
        <v>730</v>
      </c>
      <c r="BF27">
        <v>0</v>
      </c>
      <c r="BG27">
        <v>2</v>
      </c>
    </row>
    <row r="28" spans="1:59" hidden="1" outlineLevel="1">
      <c r="A28" t="s">
        <v>630</v>
      </c>
      <c r="B28" t="s">
        <v>457</v>
      </c>
      <c r="C28" s="1">
        <f t="shared" si="2"/>
        <v>9223</v>
      </c>
      <c r="D28" s="5">
        <f>IF(N28&gt;0, RANK(N28,(N28:P28,Q28:AE28)),0)</f>
        <v>2</v>
      </c>
      <c r="E28" s="5">
        <f>IF(O28&gt;0,RANK(O28,(N28:P28,Q28:AE28)),0)</f>
        <v>1</v>
      </c>
      <c r="F28" s="5">
        <f>IF(P28&gt;0,RANK(P28,(N28:P28,Q28:AE28)),0)</f>
        <v>0</v>
      </c>
      <c r="G28" s="1">
        <f t="shared" si="3"/>
        <v>1703</v>
      </c>
      <c r="H28" s="2">
        <f t="shared" si="4"/>
        <v>0.18464707795728072</v>
      </c>
      <c r="I28" s="2"/>
      <c r="J28" s="2">
        <f t="shared" si="5"/>
        <v>0.39791824785861435</v>
      </c>
      <c r="K28" s="2">
        <f t="shared" si="6"/>
        <v>0.58256532581589504</v>
      </c>
      <c r="L28" s="2">
        <f t="shared" si="7"/>
        <v>0</v>
      </c>
      <c r="M28" s="2">
        <f t="shared" si="8"/>
        <v>1.9516426325490666E-2</v>
      </c>
      <c r="N28" s="1">
        <v>3670</v>
      </c>
      <c r="O28" s="1">
        <v>5373</v>
      </c>
      <c r="Q28" s="1">
        <v>180</v>
      </c>
      <c r="U28" s="1">
        <f t="shared" si="13"/>
        <v>0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9"/>
        <v>1.951642632549062E-2</v>
      </c>
      <c r="AL28" s="2">
        <f t="shared" si="10"/>
        <v>0</v>
      </c>
      <c r="AM28" s="2">
        <f t="shared" si="11"/>
        <v>0</v>
      </c>
      <c r="AN28" s="2">
        <f t="shared" si="12"/>
        <v>0</v>
      </c>
      <c r="AP28" t="s">
        <v>630</v>
      </c>
      <c r="AQ28" t="s">
        <v>457</v>
      </c>
      <c r="AR28">
        <v>6</v>
      </c>
      <c r="AT28" s="88">
        <v>18</v>
      </c>
      <c r="AU28" s="90">
        <v>41</v>
      </c>
      <c r="AV28" s="93">
        <f t="shared" si="14"/>
        <v>18041</v>
      </c>
      <c r="AX28" s="5" t="s">
        <v>730</v>
      </c>
      <c r="BF28">
        <v>0</v>
      </c>
      <c r="BG28">
        <v>0</v>
      </c>
    </row>
    <row r="29" spans="1:59" hidden="1" outlineLevel="1">
      <c r="A29" t="s">
        <v>998</v>
      </c>
      <c r="B29" t="s">
        <v>457</v>
      </c>
      <c r="C29" s="1">
        <f t="shared" si="2"/>
        <v>36067</v>
      </c>
      <c r="D29" s="5">
        <f>IF(N29&gt;0, RANK(N29,(N29:P29,Q29:AE29)),0)</f>
        <v>2</v>
      </c>
      <c r="E29" s="5">
        <f>IF(O29&gt;0,RANK(O29,(N29:P29,Q29:AE29)),0)</f>
        <v>1</v>
      </c>
      <c r="F29" s="5">
        <f>IF(P29&gt;0,RANK(P29,(N29:P29,Q29:AE29)),0)</f>
        <v>0</v>
      </c>
      <c r="G29" s="1">
        <f t="shared" si="3"/>
        <v>9451</v>
      </c>
      <c r="H29" s="2">
        <f t="shared" si="4"/>
        <v>0.26204009205090528</v>
      </c>
      <c r="I29" s="2"/>
      <c r="J29" s="2">
        <f t="shared" si="5"/>
        <v>0.36099481520503507</v>
      </c>
      <c r="K29" s="2">
        <f t="shared" si="6"/>
        <v>0.62303490725594035</v>
      </c>
      <c r="L29" s="2">
        <f t="shared" si="7"/>
        <v>0</v>
      </c>
      <c r="M29" s="2">
        <f t="shared" si="8"/>
        <v>1.597027753902458E-2</v>
      </c>
      <c r="N29" s="1">
        <v>13020</v>
      </c>
      <c r="O29" s="1">
        <v>22471</v>
      </c>
      <c r="Q29" s="1">
        <v>576</v>
      </c>
      <c r="U29" s="1">
        <f t="shared" si="13"/>
        <v>0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9"/>
        <v>1.5970277539024594E-2</v>
      </c>
      <c r="AL29" s="2">
        <f t="shared" si="10"/>
        <v>0</v>
      </c>
      <c r="AM29" s="2">
        <f t="shared" si="11"/>
        <v>0</v>
      </c>
      <c r="AN29" s="2">
        <f t="shared" si="12"/>
        <v>0</v>
      </c>
      <c r="AP29" t="s">
        <v>998</v>
      </c>
      <c r="AQ29" t="s">
        <v>457</v>
      </c>
      <c r="AR29">
        <v>9</v>
      </c>
      <c r="AT29" s="88">
        <v>18</v>
      </c>
      <c r="AU29" s="90">
        <v>43</v>
      </c>
      <c r="AV29" s="93">
        <f t="shared" si="14"/>
        <v>18043</v>
      </c>
      <c r="AX29" s="5" t="s">
        <v>730</v>
      </c>
      <c r="BF29">
        <v>0</v>
      </c>
      <c r="BG29">
        <v>0</v>
      </c>
    </row>
    <row r="30" spans="1:59" hidden="1" outlineLevel="1">
      <c r="A30" t="s">
        <v>498</v>
      </c>
      <c r="B30" t="s">
        <v>457</v>
      </c>
      <c r="C30" s="1">
        <f t="shared" si="2"/>
        <v>7435</v>
      </c>
      <c r="D30" s="5">
        <f>IF(N30&gt;0, RANK(N30,(N30:P30,Q30:AE30)),0)</f>
        <v>2</v>
      </c>
      <c r="E30" s="5">
        <f>IF(O30&gt;0,RANK(O30,(N30:P30,Q30:AE30)),0)</f>
        <v>1</v>
      </c>
      <c r="F30" s="5">
        <f>IF(P30&gt;0,RANK(P30,(N30:P30,Q30:AE30)),0)</f>
        <v>0</v>
      </c>
      <c r="G30" s="1">
        <f t="shared" si="3"/>
        <v>1534</v>
      </c>
      <c r="H30" s="2">
        <f t="shared" si="4"/>
        <v>0.20632145258910559</v>
      </c>
      <c r="I30" s="2"/>
      <c r="J30" s="2">
        <f t="shared" si="5"/>
        <v>0.37874915938130466</v>
      </c>
      <c r="K30" s="2">
        <f t="shared" si="6"/>
        <v>0.58507061197041021</v>
      </c>
      <c r="L30" s="2">
        <f t="shared" si="7"/>
        <v>0</v>
      </c>
      <c r="M30" s="2">
        <f t="shared" si="8"/>
        <v>3.6180228648285184E-2</v>
      </c>
      <c r="N30" s="1">
        <v>2816</v>
      </c>
      <c r="O30" s="1">
        <v>4350</v>
      </c>
      <c r="Q30" s="1">
        <v>269</v>
      </c>
      <c r="U30" s="1">
        <f t="shared" si="13"/>
        <v>0</v>
      </c>
      <c r="AG30" s="5">
        <f>IF(Q30&gt;0,RANK(Q30,(N30:P30,Q30:AE30)),0)</f>
        <v>3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9"/>
        <v>3.6180228648285136E-2</v>
      </c>
      <c r="AL30" s="2">
        <f t="shared" si="10"/>
        <v>0</v>
      </c>
      <c r="AM30" s="2">
        <f t="shared" si="11"/>
        <v>0</v>
      </c>
      <c r="AN30" s="2">
        <f t="shared" si="12"/>
        <v>0</v>
      </c>
      <c r="AP30" t="s">
        <v>498</v>
      </c>
      <c r="AQ30" t="s">
        <v>457</v>
      </c>
      <c r="AT30" s="88">
        <v>18</v>
      </c>
      <c r="AU30" s="90">
        <v>45</v>
      </c>
      <c r="AV30" s="93">
        <f t="shared" si="14"/>
        <v>18045</v>
      </c>
      <c r="AX30" s="5" t="s">
        <v>730</v>
      </c>
      <c r="BF30">
        <v>0</v>
      </c>
      <c r="BG30">
        <v>0</v>
      </c>
    </row>
    <row r="31" spans="1:59" hidden="1" outlineLevel="1">
      <c r="A31" t="s">
        <v>1069</v>
      </c>
      <c r="B31" t="s">
        <v>457</v>
      </c>
      <c r="C31" s="1">
        <f t="shared" si="2"/>
        <v>10454</v>
      </c>
      <c r="D31" s="5">
        <f>IF(N31&gt;0, RANK(N31,(N31:P31,Q31:AE31)),0)</f>
        <v>2</v>
      </c>
      <c r="E31" s="5">
        <f>IF(O31&gt;0,RANK(O31,(N31:P31,Q31:AE31)),0)</f>
        <v>1</v>
      </c>
      <c r="F31" s="5">
        <f>IF(P31&gt;0,RANK(P31,(N31:P31,Q31:AE31)),0)</f>
        <v>0</v>
      </c>
      <c r="G31" s="1">
        <f t="shared" si="3"/>
        <v>2769</v>
      </c>
      <c r="H31" s="2">
        <f t="shared" si="4"/>
        <v>0.26487468911421463</v>
      </c>
      <c r="I31" s="2"/>
      <c r="J31" s="2">
        <f t="shared" si="5"/>
        <v>0.35144442318729674</v>
      </c>
      <c r="K31" s="2">
        <f t="shared" si="6"/>
        <v>0.61631911230151137</v>
      </c>
      <c r="L31" s="2">
        <f t="shared" si="7"/>
        <v>0</v>
      </c>
      <c r="M31" s="2">
        <f t="shared" si="8"/>
        <v>3.2236464511191887E-2</v>
      </c>
      <c r="N31" s="1">
        <v>3674</v>
      </c>
      <c r="O31" s="1">
        <v>6443</v>
      </c>
      <c r="Q31" s="1">
        <v>337</v>
      </c>
      <c r="U31" s="1">
        <f t="shared" si="13"/>
        <v>0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9"/>
        <v>3.2236464511191887E-2</v>
      </c>
      <c r="AL31" s="2">
        <f t="shared" si="10"/>
        <v>0</v>
      </c>
      <c r="AM31" s="2">
        <f t="shared" si="11"/>
        <v>0</v>
      </c>
      <c r="AN31" s="2">
        <f t="shared" si="12"/>
        <v>0</v>
      </c>
      <c r="AP31" t="s">
        <v>1069</v>
      </c>
      <c r="AQ31" t="s">
        <v>457</v>
      </c>
      <c r="AR31">
        <v>6</v>
      </c>
      <c r="AT31" s="88">
        <v>18</v>
      </c>
      <c r="AU31" s="90">
        <v>47</v>
      </c>
      <c r="AV31" s="93">
        <f t="shared" si="14"/>
        <v>18047</v>
      </c>
      <c r="AX31" s="5" t="s">
        <v>730</v>
      </c>
      <c r="BF31">
        <v>0</v>
      </c>
      <c r="BG31">
        <v>0</v>
      </c>
    </row>
    <row r="32" spans="1:59" hidden="1" outlineLevel="1">
      <c r="A32" t="s">
        <v>951</v>
      </c>
      <c r="B32" t="s">
        <v>457</v>
      </c>
      <c r="C32" s="1">
        <f t="shared" si="2"/>
        <v>9049</v>
      </c>
      <c r="D32" s="5">
        <f>IF(N32&gt;0, RANK(N32,(N32:P32,Q32:AE32)),0)</f>
        <v>2</v>
      </c>
      <c r="E32" s="5">
        <f>IF(O32&gt;0,RANK(O32,(N32:P32,Q32:AE32)),0)</f>
        <v>1</v>
      </c>
      <c r="F32" s="5">
        <f>IF(P32&gt;0,RANK(P32,(N32:P32,Q32:AE32)),0)</f>
        <v>0</v>
      </c>
      <c r="G32" s="1">
        <f t="shared" si="3"/>
        <v>1816</v>
      </c>
      <c r="H32" s="2">
        <f t="shared" si="4"/>
        <v>0.20068515858105868</v>
      </c>
      <c r="I32" s="2"/>
      <c r="J32" s="2">
        <f t="shared" si="5"/>
        <v>0.38600950381257598</v>
      </c>
      <c r="K32" s="2">
        <f t="shared" si="6"/>
        <v>0.58669466239363466</v>
      </c>
      <c r="L32" s="2">
        <f t="shared" si="7"/>
        <v>0</v>
      </c>
      <c r="M32" s="2">
        <f t="shared" si="8"/>
        <v>2.7295833793789415E-2</v>
      </c>
      <c r="N32" s="1">
        <v>3493</v>
      </c>
      <c r="O32" s="1">
        <v>5309</v>
      </c>
      <c r="Q32" s="1">
        <v>247</v>
      </c>
      <c r="U32" s="1">
        <f t="shared" si="13"/>
        <v>0</v>
      </c>
      <c r="AG32" s="5">
        <f>IF(Q32&gt;0,RANK(Q32,(N32:P32,Q32:AE32)),0)</f>
        <v>3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9"/>
        <v>2.729583379378937E-2</v>
      </c>
      <c r="AL32" s="2">
        <f t="shared" si="10"/>
        <v>0</v>
      </c>
      <c r="AM32" s="2">
        <f t="shared" si="11"/>
        <v>0</v>
      </c>
      <c r="AN32" s="2">
        <f t="shared" si="12"/>
        <v>0</v>
      </c>
      <c r="AP32" t="s">
        <v>951</v>
      </c>
      <c r="AQ32" t="s">
        <v>457</v>
      </c>
      <c r="AR32">
        <v>2</v>
      </c>
      <c r="AT32" s="88">
        <v>18</v>
      </c>
      <c r="AU32" s="90">
        <v>49</v>
      </c>
      <c r="AV32" s="93">
        <f t="shared" si="14"/>
        <v>18049</v>
      </c>
      <c r="AX32" s="5" t="s">
        <v>730</v>
      </c>
      <c r="BF32">
        <v>0</v>
      </c>
      <c r="BG32">
        <v>0</v>
      </c>
    </row>
    <row r="33" spans="1:59" hidden="1" outlineLevel="1">
      <c r="A33" t="s">
        <v>757</v>
      </c>
      <c r="B33" t="s">
        <v>457</v>
      </c>
      <c r="C33" s="1">
        <f t="shared" si="2"/>
        <v>15114</v>
      </c>
      <c r="D33" s="5">
        <f>IF(N33&gt;0, RANK(N33,(N33:P33,Q33:AE33)),0)</f>
        <v>2</v>
      </c>
      <c r="E33" s="5">
        <f>IF(O33&gt;0,RANK(O33,(N33:P33,Q33:AE33)),0)</f>
        <v>1</v>
      </c>
      <c r="F33" s="5">
        <f>IF(P33&gt;0,RANK(P33,(N33:P33,Q33:AE33)),0)</f>
        <v>0</v>
      </c>
      <c r="G33" s="1">
        <f t="shared" si="3"/>
        <v>3330</v>
      </c>
      <c r="H33" s="2">
        <f t="shared" si="4"/>
        <v>0.22032552600238189</v>
      </c>
      <c r="I33" s="2"/>
      <c r="J33" s="2">
        <f t="shared" si="5"/>
        <v>0.38090512107979357</v>
      </c>
      <c r="K33" s="2">
        <f t="shared" si="6"/>
        <v>0.60123064708217544</v>
      </c>
      <c r="L33" s="2">
        <f t="shared" si="7"/>
        <v>0</v>
      </c>
      <c r="M33" s="2">
        <f t="shared" si="8"/>
        <v>1.7864231838030986E-2</v>
      </c>
      <c r="N33" s="1">
        <v>5757</v>
      </c>
      <c r="O33" s="1">
        <v>9087</v>
      </c>
      <c r="Q33" s="1">
        <v>270</v>
      </c>
      <c r="U33" s="1">
        <f t="shared" si="13"/>
        <v>0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9"/>
        <v>1.7864231838030965E-2</v>
      </c>
      <c r="AL33" s="2">
        <f t="shared" si="10"/>
        <v>0</v>
      </c>
      <c r="AM33" s="2">
        <f t="shared" si="11"/>
        <v>0</v>
      </c>
      <c r="AN33" s="2">
        <f t="shared" si="12"/>
        <v>0</v>
      </c>
      <c r="AP33" t="s">
        <v>757</v>
      </c>
      <c r="AQ33" t="s">
        <v>457</v>
      </c>
      <c r="AR33">
        <v>8</v>
      </c>
      <c r="AT33" s="88">
        <v>18</v>
      </c>
      <c r="AU33" s="90">
        <v>51</v>
      </c>
      <c r="AV33" s="93">
        <f t="shared" si="14"/>
        <v>18051</v>
      </c>
      <c r="AX33" s="5" t="s">
        <v>730</v>
      </c>
      <c r="BF33">
        <v>0</v>
      </c>
      <c r="BG33">
        <v>0</v>
      </c>
    </row>
    <row r="34" spans="1:59" hidden="1" outlineLevel="1">
      <c r="A34" t="s">
        <v>747</v>
      </c>
      <c r="B34" t="s">
        <v>457</v>
      </c>
      <c r="C34" s="1">
        <f t="shared" si="2"/>
        <v>25899</v>
      </c>
      <c r="D34" s="5">
        <f>IF(N34&gt;0, RANK(N34,(N34:P34,Q34:AE34)),0)</f>
        <v>2</v>
      </c>
      <c r="E34" s="5">
        <f>IF(O34&gt;0,RANK(O34,(N34:P34,Q34:AE34)),0)</f>
        <v>1</v>
      </c>
      <c r="F34" s="5">
        <f>IF(P34&gt;0,RANK(P34,(N34:P34,Q34:AE34)),0)</f>
        <v>0</v>
      </c>
      <c r="G34" s="1">
        <f t="shared" si="3"/>
        <v>6575</v>
      </c>
      <c r="H34" s="2">
        <f t="shared" si="4"/>
        <v>0.25387080582261862</v>
      </c>
      <c r="I34" s="2"/>
      <c r="J34" s="2">
        <f t="shared" si="5"/>
        <v>0.36414533379667169</v>
      </c>
      <c r="K34" s="2">
        <f t="shared" si="6"/>
        <v>0.61801613961929036</v>
      </c>
      <c r="L34" s="2">
        <f t="shared" si="7"/>
        <v>0</v>
      </c>
      <c r="M34" s="2">
        <f t="shared" si="8"/>
        <v>1.783852658403795E-2</v>
      </c>
      <c r="N34" s="1">
        <v>9431</v>
      </c>
      <c r="O34" s="1">
        <v>16006</v>
      </c>
      <c r="Q34" s="1">
        <v>462</v>
      </c>
      <c r="U34" s="1">
        <f t="shared" si="13"/>
        <v>0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9"/>
        <v>1.7838526584037995E-2</v>
      </c>
      <c r="AL34" s="2">
        <f t="shared" si="10"/>
        <v>0</v>
      </c>
      <c r="AM34" s="2">
        <f t="shared" si="11"/>
        <v>0</v>
      </c>
      <c r="AN34" s="2">
        <f t="shared" si="12"/>
        <v>0</v>
      </c>
      <c r="AP34" t="s">
        <v>747</v>
      </c>
      <c r="AQ34" t="s">
        <v>457</v>
      </c>
      <c r="AR34">
        <v>5</v>
      </c>
      <c r="AT34" s="88">
        <v>18</v>
      </c>
      <c r="AU34" s="90">
        <v>53</v>
      </c>
      <c r="AV34" s="93">
        <f t="shared" si="14"/>
        <v>18053</v>
      </c>
      <c r="AX34" s="5" t="s">
        <v>730</v>
      </c>
      <c r="BF34">
        <v>0</v>
      </c>
      <c r="BG34">
        <v>0</v>
      </c>
    </row>
    <row r="35" spans="1:59" hidden="1" outlineLevel="1">
      <c r="A35" t="s">
        <v>606</v>
      </c>
      <c r="B35" t="s">
        <v>457</v>
      </c>
      <c r="C35" s="1">
        <f t="shared" si="2"/>
        <v>13481</v>
      </c>
      <c r="D35" s="5">
        <f>IF(N35&gt;0, RANK(N35,(N35:P35,Q35:AE35)),0)</f>
        <v>2</v>
      </c>
      <c r="E35" s="5">
        <f>IF(O35&gt;0,RANK(O35,(N35:P35,Q35:AE35)),0)</f>
        <v>1</v>
      </c>
      <c r="F35" s="5">
        <f>IF(P35&gt;0,RANK(P35,(N35:P35,Q35:AE35)),0)</f>
        <v>0</v>
      </c>
      <c r="G35" s="1">
        <f t="shared" si="3"/>
        <v>495</v>
      </c>
      <c r="H35" s="2">
        <f t="shared" si="4"/>
        <v>3.6718344336473557E-2</v>
      </c>
      <c r="I35" s="2"/>
      <c r="J35" s="2">
        <f t="shared" si="5"/>
        <v>0.46443142200133519</v>
      </c>
      <c r="K35" s="2">
        <f t="shared" si="6"/>
        <v>0.50114976633780872</v>
      </c>
      <c r="L35" s="2">
        <f t="shared" si="7"/>
        <v>0</v>
      </c>
      <c r="M35" s="2">
        <f t="shared" si="8"/>
        <v>3.441881166085603E-2</v>
      </c>
      <c r="N35" s="1">
        <v>6261</v>
      </c>
      <c r="O35" s="1">
        <v>6756</v>
      </c>
      <c r="Q35" s="1">
        <v>464</v>
      </c>
      <c r="U35" s="1">
        <f t="shared" si="13"/>
        <v>0</v>
      </c>
      <c r="AG35" s="5">
        <f>IF(Q35&gt;0,RANK(Q35,(N35:P35,Q35:AE35)),0)</f>
        <v>3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9"/>
        <v>3.4418811660856016E-2</v>
      </c>
      <c r="AL35" s="2">
        <f t="shared" si="10"/>
        <v>0</v>
      </c>
      <c r="AM35" s="2">
        <f t="shared" si="11"/>
        <v>0</v>
      </c>
      <c r="AN35" s="2">
        <f t="shared" si="12"/>
        <v>0</v>
      </c>
      <c r="AP35" t="s">
        <v>606</v>
      </c>
      <c r="AQ35" t="s">
        <v>457</v>
      </c>
      <c r="AR35">
        <v>8</v>
      </c>
      <c r="AT35" s="88">
        <v>18</v>
      </c>
      <c r="AU35" s="90">
        <v>55</v>
      </c>
      <c r="AV35" s="93">
        <f t="shared" si="14"/>
        <v>18055</v>
      </c>
      <c r="AX35" s="5" t="s">
        <v>730</v>
      </c>
      <c r="BF35">
        <v>0</v>
      </c>
      <c r="BG35">
        <v>0</v>
      </c>
    </row>
    <row r="36" spans="1:59" hidden="1" outlineLevel="1">
      <c r="A36" t="s">
        <v>1014</v>
      </c>
      <c r="B36" t="s">
        <v>457</v>
      </c>
      <c r="C36" s="1">
        <f t="shared" si="2"/>
        <v>127879</v>
      </c>
      <c r="D36" s="5">
        <f>IF(N36&gt;0, RANK(N36,(N36:P36,Q36:AE36)),0)</f>
        <v>2</v>
      </c>
      <c r="E36" s="5">
        <f>IF(O36&gt;0,RANK(O36,(N36:P36,Q36:AE36)),0)</f>
        <v>1</v>
      </c>
      <c r="F36" s="5">
        <f>IF(P36&gt;0,RANK(P36,(N36:P36,Q36:AE36)),0)</f>
        <v>0</v>
      </c>
      <c r="G36" s="1">
        <f t="shared" si="3"/>
        <v>87132</v>
      </c>
      <c r="H36" s="2">
        <f t="shared" si="4"/>
        <v>0.68136285081991566</v>
      </c>
      <c r="I36" s="2"/>
      <c r="J36" s="2">
        <f t="shared" si="5"/>
        <v>0.15203434496672635</v>
      </c>
      <c r="K36" s="2">
        <f t="shared" si="6"/>
        <v>0.83339719578664206</v>
      </c>
      <c r="L36" s="2">
        <f t="shared" si="7"/>
        <v>0</v>
      </c>
      <c r="M36" s="2">
        <f t="shared" si="8"/>
        <v>1.4568459246631638E-2</v>
      </c>
      <c r="N36" s="1">
        <v>19442</v>
      </c>
      <c r="O36" s="1">
        <v>106574</v>
      </c>
      <c r="Q36" s="1">
        <v>1862</v>
      </c>
      <c r="U36" s="1">
        <f t="shared" si="13"/>
        <v>1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9"/>
        <v>1.4560639354389697E-2</v>
      </c>
      <c r="AL36" s="2">
        <f t="shared" si="10"/>
        <v>0</v>
      </c>
      <c r="AM36" s="2">
        <f t="shared" si="11"/>
        <v>0</v>
      </c>
      <c r="AN36" s="2">
        <f t="shared" si="12"/>
        <v>0</v>
      </c>
      <c r="AP36" t="s">
        <v>1014</v>
      </c>
      <c r="AQ36" t="s">
        <v>457</v>
      </c>
      <c r="AR36">
        <v>5</v>
      </c>
      <c r="AT36" s="88">
        <v>18</v>
      </c>
      <c r="AU36" s="90">
        <v>57</v>
      </c>
      <c r="AV36" s="93">
        <f t="shared" si="14"/>
        <v>18057</v>
      </c>
      <c r="AX36" s="5" t="s">
        <v>730</v>
      </c>
      <c r="BF36">
        <v>1</v>
      </c>
      <c r="BG36">
        <v>0</v>
      </c>
    </row>
    <row r="37" spans="1:59" hidden="1" outlineLevel="1">
      <c r="A37" t="s">
        <v>1105</v>
      </c>
      <c r="B37" t="s">
        <v>457</v>
      </c>
      <c r="C37" s="1">
        <f t="shared" si="2"/>
        <v>34248</v>
      </c>
      <c r="D37" s="5">
        <f>IF(N37&gt;0, RANK(N37,(N37:P37,Q37:AE37)),0)</f>
        <v>2</v>
      </c>
      <c r="E37" s="5">
        <f>IF(O37&gt;0,RANK(O37,(N37:P37,Q37:AE37)),0)</f>
        <v>1</v>
      </c>
      <c r="F37" s="5">
        <f>IF(P37&gt;0,RANK(P37,(N37:P37,Q37:AE37)),0)</f>
        <v>0</v>
      </c>
      <c r="G37" s="1">
        <f t="shared" si="3"/>
        <v>19342</v>
      </c>
      <c r="H37" s="2">
        <f t="shared" si="4"/>
        <v>0.56476290586311606</v>
      </c>
      <c r="I37" s="2"/>
      <c r="J37" s="2">
        <f t="shared" si="5"/>
        <v>0.20593903293622987</v>
      </c>
      <c r="K37" s="2">
        <f t="shared" si="6"/>
        <v>0.7707019387993459</v>
      </c>
      <c r="L37" s="2">
        <f t="shared" si="7"/>
        <v>0</v>
      </c>
      <c r="M37" s="2">
        <f t="shared" si="8"/>
        <v>2.3359028264424264E-2</v>
      </c>
      <c r="N37" s="1">
        <v>7053</v>
      </c>
      <c r="O37" s="1">
        <v>26395</v>
      </c>
      <c r="Q37" s="1">
        <v>799</v>
      </c>
      <c r="U37" s="1">
        <f t="shared" si="13"/>
        <v>1</v>
      </c>
      <c r="AG37" s="5">
        <f>IF(Q37&gt;0,RANK(Q37,(N37:P37,Q37:AE37)),0)</f>
        <v>3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9"/>
        <v>2.3329829479093671E-2</v>
      </c>
      <c r="AL37" s="2">
        <f t="shared" si="10"/>
        <v>0</v>
      </c>
      <c r="AM37" s="2">
        <f t="shared" si="11"/>
        <v>0</v>
      </c>
      <c r="AN37" s="2">
        <f t="shared" si="12"/>
        <v>0</v>
      </c>
      <c r="AP37" t="s">
        <v>1105</v>
      </c>
      <c r="AQ37" t="s">
        <v>457</v>
      </c>
      <c r="AR37">
        <v>5</v>
      </c>
      <c r="AT37" s="88">
        <v>18</v>
      </c>
      <c r="AU37" s="90">
        <v>59</v>
      </c>
      <c r="AV37" s="93">
        <f t="shared" si="14"/>
        <v>18059</v>
      </c>
      <c r="AX37" s="5" t="s">
        <v>730</v>
      </c>
      <c r="BF37">
        <v>0</v>
      </c>
      <c r="BG37">
        <v>1</v>
      </c>
    </row>
    <row r="38" spans="1:59" hidden="1" outlineLevel="1">
      <c r="A38" t="s">
        <v>748</v>
      </c>
      <c r="B38" t="s">
        <v>457</v>
      </c>
      <c r="C38" s="1">
        <f t="shared" si="2"/>
        <v>18066</v>
      </c>
      <c r="D38" s="5">
        <f>IF(N38&gt;0, RANK(N38,(N38:P38,Q38:AE38)),0)</f>
        <v>2</v>
      </c>
      <c r="E38" s="5">
        <f>IF(O38&gt;0,RANK(O38,(N38:P38,Q38:AE38)),0)</f>
        <v>1</v>
      </c>
      <c r="F38" s="5">
        <f>IF(P38&gt;0,RANK(P38,(N38:P38,Q38:AE38)),0)</f>
        <v>0</v>
      </c>
      <c r="G38" s="1">
        <f t="shared" si="3"/>
        <v>2830</v>
      </c>
      <c r="H38" s="2">
        <f t="shared" si="4"/>
        <v>0.15664784678401417</v>
      </c>
      <c r="I38" s="2"/>
      <c r="J38" s="2">
        <f t="shared" si="5"/>
        <v>0.41221078268570793</v>
      </c>
      <c r="K38" s="2">
        <f t="shared" si="6"/>
        <v>0.5688586294697221</v>
      </c>
      <c r="L38" s="2">
        <f t="shared" si="7"/>
        <v>0</v>
      </c>
      <c r="M38" s="2">
        <f t="shared" si="8"/>
        <v>1.8930587844569913E-2</v>
      </c>
      <c r="N38" s="1">
        <v>7447</v>
      </c>
      <c r="O38" s="1">
        <v>10277</v>
      </c>
      <c r="Q38" s="1">
        <v>342</v>
      </c>
      <c r="U38" s="1">
        <f t="shared" si="13"/>
        <v>0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9"/>
        <v>1.8930587844569909E-2</v>
      </c>
      <c r="AL38" s="2">
        <f t="shared" si="10"/>
        <v>0</v>
      </c>
      <c r="AM38" s="2">
        <f t="shared" si="11"/>
        <v>0</v>
      </c>
      <c r="AN38" s="2">
        <f t="shared" si="12"/>
        <v>0</v>
      </c>
      <c r="AP38" t="s">
        <v>748</v>
      </c>
      <c r="AQ38" t="s">
        <v>457</v>
      </c>
      <c r="AR38">
        <v>9</v>
      </c>
      <c r="AT38" s="88">
        <v>18</v>
      </c>
      <c r="AU38" s="90">
        <v>61</v>
      </c>
      <c r="AV38" s="93">
        <f t="shared" si="14"/>
        <v>18061</v>
      </c>
      <c r="AX38" s="5" t="s">
        <v>730</v>
      </c>
      <c r="BF38">
        <v>0</v>
      </c>
      <c r="BG38">
        <v>0</v>
      </c>
    </row>
    <row r="39" spans="1:59" hidden="1" outlineLevel="1">
      <c r="A39" t="s">
        <v>629</v>
      </c>
      <c r="B39" t="s">
        <v>457</v>
      </c>
      <c r="C39" s="1">
        <f t="shared" si="2"/>
        <v>64172</v>
      </c>
      <c r="D39" s="5">
        <f>IF(N39&gt;0, RANK(N39,(N39:P39,Q39:AE39)),0)</f>
        <v>2</v>
      </c>
      <c r="E39" s="5">
        <f>IF(O39&gt;0,RANK(O39,(N39:P39,Q39:AE39)),0)</f>
        <v>1</v>
      </c>
      <c r="F39" s="5">
        <f>IF(P39&gt;0,RANK(P39,(N39:P39,Q39:AE39)),0)</f>
        <v>0</v>
      </c>
      <c r="G39" s="1">
        <f t="shared" si="3"/>
        <v>36109</v>
      </c>
      <c r="H39" s="2">
        <f t="shared" si="4"/>
        <v>0.56269089322445931</v>
      </c>
      <c r="I39" s="2"/>
      <c r="J39" s="2">
        <f t="shared" si="5"/>
        <v>0.20851773359097425</v>
      </c>
      <c r="K39" s="2">
        <f t="shared" si="6"/>
        <v>0.77120862681543356</v>
      </c>
      <c r="L39" s="2">
        <f t="shared" si="7"/>
        <v>0</v>
      </c>
      <c r="M39" s="2">
        <f t="shared" si="8"/>
        <v>2.0273639593592185E-2</v>
      </c>
      <c r="N39" s="1">
        <v>13381</v>
      </c>
      <c r="O39" s="1">
        <v>49490</v>
      </c>
      <c r="Q39" s="1">
        <v>1301</v>
      </c>
      <c r="U39" s="1">
        <f t="shared" si="13"/>
        <v>0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9"/>
        <v>2.027363959359222E-2</v>
      </c>
      <c r="AL39" s="2">
        <f t="shared" si="10"/>
        <v>0</v>
      </c>
      <c r="AM39" s="2">
        <f t="shared" si="11"/>
        <v>0</v>
      </c>
      <c r="AN39" s="2">
        <f t="shared" si="12"/>
        <v>0</v>
      </c>
      <c r="AP39" t="s">
        <v>629</v>
      </c>
      <c r="AQ39" t="s">
        <v>457</v>
      </c>
      <c r="AR39">
        <v>4</v>
      </c>
      <c r="AT39" s="88">
        <v>18</v>
      </c>
      <c r="AU39" s="90">
        <v>63</v>
      </c>
      <c r="AV39" s="93">
        <f t="shared" si="14"/>
        <v>18063</v>
      </c>
      <c r="AX39" s="5" t="s">
        <v>730</v>
      </c>
      <c r="BF39">
        <v>0</v>
      </c>
      <c r="BG39">
        <v>0</v>
      </c>
    </row>
    <row r="40" spans="1:59" hidden="1" outlineLevel="1">
      <c r="A40" t="s">
        <v>554</v>
      </c>
      <c r="B40" t="s">
        <v>457</v>
      </c>
      <c r="C40" s="1">
        <f t="shared" ref="C40:C71" si="15">SUM(N40:AE40)</f>
        <v>21250</v>
      </c>
      <c r="D40" s="5">
        <f>IF(N40&gt;0, RANK(N40,(N40:P40,Q40:AE40)),0)</f>
        <v>2</v>
      </c>
      <c r="E40" s="5">
        <f>IF(O40&gt;0,RANK(O40,(N40:P40,Q40:AE40)),0)</f>
        <v>1</v>
      </c>
      <c r="F40" s="5">
        <f>IF(P40&gt;0,RANK(P40,(N40:P40,Q40:AE40)),0)</f>
        <v>0</v>
      </c>
      <c r="G40" s="1">
        <f t="shared" ref="G40:G71" si="16">IF(C40&gt;0,MAX(N40:P40)-LARGE(N40:P40,2),0)</f>
        <v>3623</v>
      </c>
      <c r="H40" s="2">
        <f t="shared" ref="H40:H71" si="17">IF(C40&gt;0,G40/C40,0)</f>
        <v>0.17049411764705882</v>
      </c>
      <c r="I40" s="2"/>
      <c r="J40" s="2">
        <f t="shared" ref="J40:J71" si="18">IF($C40=0,"-",N40/$C40)</f>
        <v>0.40089411764705885</v>
      </c>
      <c r="K40" s="2">
        <f t="shared" ref="K40:K71" si="19">IF($C40=0,"-",O40/$C40)</f>
        <v>0.57138823529411764</v>
      </c>
      <c r="L40" s="2">
        <f t="shared" ref="L40:L71" si="20">IF($C40=0,"-",P40/$C40)</f>
        <v>0</v>
      </c>
      <c r="M40" s="2">
        <f t="shared" ref="M40:M71" si="21">IF(C40=0,"-",(1-J40-K40-L40))</f>
        <v>2.7717647058823514E-2</v>
      </c>
      <c r="N40" s="1">
        <v>8519</v>
      </c>
      <c r="O40" s="1">
        <v>12142</v>
      </c>
      <c r="Q40" s="1">
        <v>589</v>
      </c>
      <c r="U40" s="1">
        <f t="shared" si="13"/>
        <v>0</v>
      </c>
      <c r="AG40" s="5">
        <f>IF(Q40&gt;0,RANK(Q40,(N40:P40,Q40:AE40)),0)</f>
        <v>3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ref="AK40:AK71" si="22">IF($C40=0,"-",Q40/$C40)</f>
        <v>2.7717647058823531E-2</v>
      </c>
      <c r="AL40" s="2">
        <f t="shared" ref="AL40:AL71" si="23">IF($C40=0,"-",R40/$C40)</f>
        <v>0</v>
      </c>
      <c r="AM40" s="2">
        <f t="shared" ref="AM40:AM71" si="24">IF($C40=0,"-",T40/$C40)</f>
        <v>0</v>
      </c>
      <c r="AN40" s="2">
        <f t="shared" ref="AN40:AN71" si="25">IF($C40=0,"-",S40/$C40)</f>
        <v>0</v>
      </c>
      <c r="AP40" t="s">
        <v>554</v>
      </c>
      <c r="AQ40" t="s">
        <v>457</v>
      </c>
      <c r="AR40">
        <v>6</v>
      </c>
      <c r="AT40" s="88">
        <v>18</v>
      </c>
      <c r="AU40" s="90">
        <v>65</v>
      </c>
      <c r="AV40" s="93">
        <f t="shared" si="14"/>
        <v>18065</v>
      </c>
      <c r="AX40" s="5" t="s">
        <v>730</v>
      </c>
      <c r="BF40">
        <v>0</v>
      </c>
      <c r="BG40">
        <v>0</v>
      </c>
    </row>
    <row r="41" spans="1:59" hidden="1" outlineLevel="1">
      <c r="A41" t="s">
        <v>1102</v>
      </c>
      <c r="B41" t="s">
        <v>457</v>
      </c>
      <c r="C41" s="1">
        <f t="shared" si="15"/>
        <v>38750</v>
      </c>
      <c r="D41" s="5">
        <f>IF(N41&gt;0, RANK(N41,(N41:P41,Q41:AE41)),0)</f>
        <v>2</v>
      </c>
      <c r="E41" s="5">
        <f>IF(O41&gt;0,RANK(O41,(N41:P41,Q41:AE41)),0)</f>
        <v>1</v>
      </c>
      <c r="F41" s="5">
        <f>IF(P41&gt;0,RANK(P41,(N41:P41,Q41:AE41)),0)</f>
        <v>0</v>
      </c>
      <c r="G41" s="1">
        <f t="shared" si="16"/>
        <v>9709</v>
      </c>
      <c r="H41" s="2">
        <f t="shared" si="17"/>
        <v>0.25055483870967743</v>
      </c>
      <c r="I41" s="2"/>
      <c r="J41" s="2">
        <f t="shared" si="18"/>
        <v>0.36498064516129031</v>
      </c>
      <c r="K41" s="2">
        <f t="shared" si="19"/>
        <v>0.61553548387096779</v>
      </c>
      <c r="L41" s="2">
        <f t="shared" si="20"/>
        <v>0</v>
      </c>
      <c r="M41" s="2">
        <f t="shared" si="21"/>
        <v>1.9483870967741956E-2</v>
      </c>
      <c r="N41" s="1">
        <v>14143</v>
      </c>
      <c r="O41" s="1">
        <v>23852</v>
      </c>
      <c r="Q41" s="1">
        <v>753</v>
      </c>
      <c r="U41" s="1">
        <f t="shared" si="13"/>
        <v>2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22"/>
        <v>1.9432258064516129E-2</v>
      </c>
      <c r="AL41" s="2">
        <f t="shared" si="23"/>
        <v>0</v>
      </c>
      <c r="AM41" s="2">
        <f t="shared" si="24"/>
        <v>0</v>
      </c>
      <c r="AN41" s="2">
        <f t="shared" si="25"/>
        <v>0</v>
      </c>
      <c r="AP41" t="s">
        <v>1102</v>
      </c>
      <c r="AQ41" t="s">
        <v>457</v>
      </c>
      <c r="AT41" s="88">
        <v>18</v>
      </c>
      <c r="AU41" s="90">
        <v>67</v>
      </c>
      <c r="AV41" s="93">
        <f t="shared" si="14"/>
        <v>18067</v>
      </c>
      <c r="AX41" s="5" t="s">
        <v>730</v>
      </c>
      <c r="BF41">
        <v>2</v>
      </c>
      <c r="BG41">
        <v>0</v>
      </c>
    </row>
    <row r="42" spans="1:59" hidden="1" outlineLevel="1">
      <c r="A42" t="s">
        <v>819</v>
      </c>
      <c r="B42" t="s">
        <v>457</v>
      </c>
      <c r="C42" s="1">
        <f t="shared" si="15"/>
        <v>16071</v>
      </c>
      <c r="D42" s="5">
        <f>IF(N42&gt;0, RANK(N42,(N42:P42,Q42:AE42)),0)</f>
        <v>2</v>
      </c>
      <c r="E42" s="5">
        <f>IF(O42&gt;0,RANK(O42,(N42:P42,Q42:AE42)),0)</f>
        <v>1</v>
      </c>
      <c r="F42" s="5">
        <f>IF(P42&gt;0,RANK(P42,(N42:P42,Q42:AE42)),0)</f>
        <v>0</v>
      </c>
      <c r="G42" s="1">
        <f t="shared" si="16"/>
        <v>5416</v>
      </c>
      <c r="H42" s="2">
        <f t="shared" si="17"/>
        <v>0.33700454234335137</v>
      </c>
      <c r="I42" s="2"/>
      <c r="J42" s="2">
        <f t="shared" si="18"/>
        <v>0.31976852716072429</v>
      </c>
      <c r="K42" s="2">
        <f t="shared" si="19"/>
        <v>0.65677306950407566</v>
      </c>
      <c r="L42" s="2">
        <f t="shared" si="20"/>
        <v>0</v>
      </c>
      <c r="M42" s="2">
        <f t="shared" si="21"/>
        <v>2.3458403335200106E-2</v>
      </c>
      <c r="N42" s="1">
        <v>5139</v>
      </c>
      <c r="O42" s="1">
        <v>10555</v>
      </c>
      <c r="Q42" s="1">
        <v>377</v>
      </c>
      <c r="U42" s="1">
        <f t="shared" si="13"/>
        <v>0</v>
      </c>
      <c r="AG42" s="5">
        <f>IF(Q42&gt;0,RANK(Q42,(N42:P42,Q42:AE42)),0)</f>
        <v>3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22"/>
        <v>2.3458403335200051E-2</v>
      </c>
      <c r="AL42" s="2">
        <f t="shared" si="23"/>
        <v>0</v>
      </c>
      <c r="AM42" s="2">
        <f t="shared" si="24"/>
        <v>0</v>
      </c>
      <c r="AN42" s="2">
        <f t="shared" si="25"/>
        <v>0</v>
      </c>
      <c r="AP42" t="s">
        <v>819</v>
      </c>
      <c r="AQ42" t="s">
        <v>457</v>
      </c>
      <c r="AR42" s="1">
        <v>5</v>
      </c>
      <c r="AS42" s="1"/>
      <c r="AT42" s="88">
        <v>18</v>
      </c>
      <c r="AU42" s="90">
        <v>69</v>
      </c>
      <c r="AV42" s="93">
        <f t="shared" si="14"/>
        <v>18069</v>
      </c>
      <c r="AW42" s="1"/>
      <c r="AX42" s="5" t="s">
        <v>730</v>
      </c>
      <c r="BF42">
        <v>0</v>
      </c>
      <c r="BG42">
        <v>0</v>
      </c>
    </row>
    <row r="43" spans="1:59" hidden="1" outlineLevel="1">
      <c r="A43" t="s">
        <v>802</v>
      </c>
      <c r="B43" t="s">
        <v>457</v>
      </c>
      <c r="C43" s="1">
        <f t="shared" si="15"/>
        <v>17380</v>
      </c>
      <c r="D43" s="5">
        <f>IF(N43&gt;0, RANK(N43,(N43:P43,Q43:AE43)),0)</f>
        <v>2</v>
      </c>
      <c r="E43" s="5">
        <f>IF(O43&gt;0,RANK(O43,(N43:P43,Q43:AE43)),0)</f>
        <v>1</v>
      </c>
      <c r="F43" s="5">
        <f>IF(P43&gt;0,RANK(P43,(N43:P43,Q43:AE43)),0)</f>
        <v>0</v>
      </c>
      <c r="G43" s="1">
        <f t="shared" si="16"/>
        <v>2511</v>
      </c>
      <c r="H43" s="2">
        <f t="shared" si="17"/>
        <v>0.14447640966628308</v>
      </c>
      <c r="I43" s="2"/>
      <c r="J43" s="2">
        <f t="shared" si="18"/>
        <v>0.41530494821634062</v>
      </c>
      <c r="K43" s="2">
        <f t="shared" si="19"/>
        <v>0.55978135788262373</v>
      </c>
      <c r="L43" s="2">
        <f t="shared" si="20"/>
        <v>0</v>
      </c>
      <c r="M43" s="2">
        <f t="shared" si="21"/>
        <v>2.4913693901035594E-2</v>
      </c>
      <c r="N43" s="1">
        <v>7218</v>
      </c>
      <c r="O43" s="1">
        <v>9729</v>
      </c>
      <c r="Q43" s="1">
        <v>433</v>
      </c>
      <c r="U43" s="1">
        <f t="shared" si="13"/>
        <v>0</v>
      </c>
      <c r="AG43" s="5">
        <f>IF(Q43&gt;0,RANK(Q43,(N43:P43,Q43:AE43)),0)</f>
        <v>3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22"/>
        <v>2.4913693901035674E-2</v>
      </c>
      <c r="AL43" s="2">
        <f t="shared" si="23"/>
        <v>0</v>
      </c>
      <c r="AM43" s="2">
        <f t="shared" si="24"/>
        <v>0</v>
      </c>
      <c r="AN43" s="2">
        <f t="shared" si="25"/>
        <v>0</v>
      </c>
      <c r="AP43" t="s">
        <v>802</v>
      </c>
      <c r="AQ43" t="s">
        <v>457</v>
      </c>
      <c r="AR43" s="1">
        <v>9</v>
      </c>
      <c r="AS43" s="1"/>
      <c r="AT43" s="88">
        <v>18</v>
      </c>
      <c r="AU43" s="90">
        <v>71</v>
      </c>
      <c r="AV43" s="93">
        <f t="shared" si="14"/>
        <v>18071</v>
      </c>
      <c r="AW43" s="1"/>
      <c r="AX43" s="5" t="s">
        <v>730</v>
      </c>
      <c r="BF43">
        <v>0</v>
      </c>
      <c r="BG43">
        <v>0</v>
      </c>
    </row>
    <row r="44" spans="1:59" hidden="1" outlineLevel="1">
      <c r="A44" t="s">
        <v>872</v>
      </c>
      <c r="B44" t="s">
        <v>457</v>
      </c>
      <c r="C44" s="1">
        <f t="shared" si="15"/>
        <v>12452</v>
      </c>
      <c r="D44" s="5">
        <f>IF(N44&gt;0, RANK(N44,(N44:P44,Q44:AE44)),0)</f>
        <v>2</v>
      </c>
      <c r="E44" s="5">
        <f>IF(O44&gt;0,RANK(O44,(N44:P44,Q44:AE44)),0)</f>
        <v>1</v>
      </c>
      <c r="F44" s="5">
        <f>IF(P44&gt;0,RANK(P44,(N44:P44,Q44:AE44)),0)</f>
        <v>0</v>
      </c>
      <c r="G44" s="1">
        <f t="shared" si="16"/>
        <v>1318</v>
      </c>
      <c r="H44" s="2">
        <f t="shared" si="17"/>
        <v>0.10584645036941857</v>
      </c>
      <c r="I44" s="2"/>
      <c r="J44" s="2">
        <f t="shared" si="18"/>
        <v>0.43519113395438486</v>
      </c>
      <c r="K44" s="2">
        <f t="shared" si="19"/>
        <v>0.54103758432380344</v>
      </c>
      <c r="L44" s="2">
        <f t="shared" si="20"/>
        <v>0</v>
      </c>
      <c r="M44" s="2">
        <f t="shared" si="21"/>
        <v>2.3771281721811754E-2</v>
      </c>
      <c r="N44" s="1">
        <v>5419</v>
      </c>
      <c r="O44" s="1">
        <v>6737</v>
      </c>
      <c r="Q44" s="1">
        <v>296</v>
      </c>
      <c r="U44" s="1">
        <f t="shared" si="13"/>
        <v>0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22"/>
        <v>2.3771281721811758E-2</v>
      </c>
      <c r="AL44" s="2">
        <f t="shared" si="23"/>
        <v>0</v>
      </c>
      <c r="AM44" s="2">
        <f t="shared" si="24"/>
        <v>0</v>
      </c>
      <c r="AN44" s="2">
        <f t="shared" si="25"/>
        <v>0</v>
      </c>
      <c r="AP44" t="s">
        <v>872</v>
      </c>
      <c r="AQ44" t="s">
        <v>457</v>
      </c>
      <c r="AR44" s="1">
        <v>1</v>
      </c>
      <c r="AS44" s="1"/>
      <c r="AT44" s="88">
        <v>18</v>
      </c>
      <c r="AU44" s="90">
        <v>73</v>
      </c>
      <c r="AV44" s="93">
        <f t="shared" si="14"/>
        <v>18073</v>
      </c>
      <c r="AW44" s="1"/>
      <c r="AX44" s="5" t="s">
        <v>730</v>
      </c>
      <c r="BF44">
        <v>0</v>
      </c>
      <c r="BG44">
        <v>0</v>
      </c>
    </row>
    <row r="45" spans="1:59" hidden="1" outlineLevel="1">
      <c r="A45" t="s">
        <v>315</v>
      </c>
      <c r="B45" t="s">
        <v>457</v>
      </c>
      <c r="C45" s="1">
        <f t="shared" si="15"/>
        <v>8347</v>
      </c>
      <c r="D45" s="5">
        <f>IF(N45&gt;0, RANK(N45,(N45:P45,Q45:AE45)),0)</f>
        <v>2</v>
      </c>
      <c r="E45" s="5">
        <f>IF(O45&gt;0,RANK(O45,(N45:P45,Q45:AE45)),0)</f>
        <v>1</v>
      </c>
      <c r="F45" s="5">
        <f>IF(P45&gt;0,RANK(P45,(N45:P45,Q45:AE45)),0)</f>
        <v>0</v>
      </c>
      <c r="G45" s="1">
        <f t="shared" si="16"/>
        <v>1359</v>
      </c>
      <c r="H45" s="2">
        <f t="shared" si="17"/>
        <v>0.16281298670180902</v>
      </c>
      <c r="I45" s="2"/>
      <c r="J45" s="2">
        <f t="shared" si="18"/>
        <v>0.40781118964897567</v>
      </c>
      <c r="K45" s="2">
        <f t="shared" si="19"/>
        <v>0.57062417635078466</v>
      </c>
      <c r="L45" s="2">
        <f t="shared" si="20"/>
        <v>0</v>
      </c>
      <c r="M45" s="2">
        <f t="shared" si="21"/>
        <v>2.1564634000239669E-2</v>
      </c>
      <c r="N45" s="1">
        <v>3404</v>
      </c>
      <c r="O45" s="1">
        <v>4763</v>
      </c>
      <c r="Q45" s="1">
        <v>180</v>
      </c>
      <c r="U45" s="1">
        <f t="shared" si="13"/>
        <v>0</v>
      </c>
      <c r="AG45" s="5">
        <f>IF(Q45&gt;0,RANK(Q45,(N45:P45,Q45:AE45)),0)</f>
        <v>3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22"/>
        <v>2.1564634000239606E-2</v>
      </c>
      <c r="AL45" s="2">
        <f t="shared" si="23"/>
        <v>0</v>
      </c>
      <c r="AM45" s="2">
        <f t="shared" si="24"/>
        <v>0</v>
      </c>
      <c r="AN45" s="2">
        <f t="shared" si="25"/>
        <v>0</v>
      </c>
      <c r="AP45" t="s">
        <v>315</v>
      </c>
      <c r="AQ45" t="s">
        <v>457</v>
      </c>
      <c r="AR45" s="1">
        <v>6</v>
      </c>
      <c r="AS45" s="1"/>
      <c r="AT45" s="88">
        <v>18</v>
      </c>
      <c r="AU45" s="90">
        <v>75</v>
      </c>
      <c r="AV45" s="93">
        <f t="shared" si="14"/>
        <v>18075</v>
      </c>
      <c r="AW45" s="1"/>
      <c r="AX45" s="5" t="s">
        <v>730</v>
      </c>
      <c r="BF45">
        <v>0</v>
      </c>
      <c r="BG45">
        <v>0</v>
      </c>
    </row>
    <row r="46" spans="1:59" hidden="1" outlineLevel="1">
      <c r="A46" t="s">
        <v>608</v>
      </c>
      <c r="B46" t="s">
        <v>457</v>
      </c>
      <c r="C46" s="1">
        <f t="shared" si="15"/>
        <v>13040</v>
      </c>
      <c r="D46" s="5">
        <f>IF(N46&gt;0, RANK(N46,(N46:P46,Q46:AE46)),0)</f>
        <v>2</v>
      </c>
      <c r="E46" s="5">
        <f>IF(O46&gt;0,RANK(O46,(N46:P46,Q46:AE46)),0)</f>
        <v>1</v>
      </c>
      <c r="F46" s="5">
        <f>IF(P46&gt;0,RANK(P46,(N46:P46,Q46:AE46)),0)</f>
        <v>0</v>
      </c>
      <c r="G46" s="1">
        <f t="shared" si="16"/>
        <v>544</v>
      </c>
      <c r="H46" s="2">
        <f t="shared" si="17"/>
        <v>4.1717791411042947E-2</v>
      </c>
      <c r="I46" s="2"/>
      <c r="J46" s="2">
        <f t="shared" si="18"/>
        <v>0.46986196319018403</v>
      </c>
      <c r="K46" s="2">
        <f t="shared" si="19"/>
        <v>0.51157975460122695</v>
      </c>
      <c r="L46" s="2">
        <f t="shared" si="20"/>
        <v>0</v>
      </c>
      <c r="M46" s="2">
        <f t="shared" si="21"/>
        <v>1.8558282208589016E-2</v>
      </c>
      <c r="N46" s="1">
        <v>6127</v>
      </c>
      <c r="O46" s="1">
        <v>6671</v>
      </c>
      <c r="Q46" s="1">
        <v>242</v>
      </c>
      <c r="U46" s="1">
        <f t="shared" si="13"/>
        <v>0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22"/>
        <v>1.8558282208588957E-2</v>
      </c>
      <c r="AL46" s="2">
        <f t="shared" si="23"/>
        <v>0</v>
      </c>
      <c r="AM46" s="2">
        <f t="shared" si="24"/>
        <v>0</v>
      </c>
      <c r="AN46" s="2">
        <f t="shared" si="25"/>
        <v>0</v>
      </c>
      <c r="AP46" t="s">
        <v>608</v>
      </c>
      <c r="AQ46" t="s">
        <v>457</v>
      </c>
      <c r="AR46" s="1">
        <v>9</v>
      </c>
      <c r="AT46" s="88">
        <v>18</v>
      </c>
      <c r="AU46" s="90">
        <v>77</v>
      </c>
      <c r="AV46" s="93">
        <f t="shared" si="14"/>
        <v>18077</v>
      </c>
      <c r="AX46" s="5" t="s">
        <v>730</v>
      </c>
      <c r="BF46">
        <v>0</v>
      </c>
      <c r="BG46">
        <v>0</v>
      </c>
    </row>
    <row r="47" spans="1:59" hidden="1" outlineLevel="1">
      <c r="A47" t="s">
        <v>172</v>
      </c>
      <c r="B47" t="s">
        <v>457</v>
      </c>
      <c r="C47" s="1">
        <f t="shared" si="15"/>
        <v>11770</v>
      </c>
      <c r="D47" s="5">
        <f>IF(N47&gt;0, RANK(N47,(N47:P47,Q47:AE47)),0)</f>
        <v>2</v>
      </c>
      <c r="E47" s="5">
        <f>IF(O47&gt;0,RANK(O47,(N47:P47,Q47:AE47)),0)</f>
        <v>1</v>
      </c>
      <c r="F47" s="5">
        <f>IF(P47&gt;0,RANK(P47,(N47:P47,Q47:AE47)),0)</f>
        <v>0</v>
      </c>
      <c r="G47" s="1">
        <f t="shared" si="16"/>
        <v>643</v>
      </c>
      <c r="H47" s="2">
        <f t="shared" si="17"/>
        <v>5.4630416312659302E-2</v>
      </c>
      <c r="I47" s="2"/>
      <c r="J47" s="2">
        <f t="shared" si="18"/>
        <v>0.45649957519116396</v>
      </c>
      <c r="K47" s="2">
        <f t="shared" si="19"/>
        <v>0.51112999150382332</v>
      </c>
      <c r="L47" s="2">
        <f t="shared" si="20"/>
        <v>0</v>
      </c>
      <c r="M47" s="2">
        <f t="shared" si="21"/>
        <v>3.2370433305012658E-2</v>
      </c>
      <c r="N47" s="1">
        <v>5373</v>
      </c>
      <c r="O47" s="1">
        <v>6016</v>
      </c>
      <c r="Q47" s="1">
        <v>381</v>
      </c>
      <c r="U47" s="1">
        <f t="shared" si="13"/>
        <v>0</v>
      </c>
      <c r="AG47" s="5">
        <f>IF(Q47&gt;0,RANK(Q47,(N47:P47,Q47:AE47)),0)</f>
        <v>3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22"/>
        <v>3.2370433305012741E-2</v>
      </c>
      <c r="AL47" s="2">
        <f t="shared" si="23"/>
        <v>0</v>
      </c>
      <c r="AM47" s="2">
        <f t="shared" si="24"/>
        <v>0</v>
      </c>
      <c r="AN47" s="2">
        <f t="shared" si="25"/>
        <v>0</v>
      </c>
      <c r="AP47" t="s">
        <v>172</v>
      </c>
      <c r="AQ47" t="s">
        <v>457</v>
      </c>
      <c r="AR47" s="1">
        <v>9</v>
      </c>
      <c r="AT47" s="88">
        <v>18</v>
      </c>
      <c r="AU47" s="90">
        <v>79</v>
      </c>
      <c r="AV47" s="93">
        <f t="shared" si="14"/>
        <v>18079</v>
      </c>
      <c r="AX47" s="5" t="s">
        <v>730</v>
      </c>
      <c r="BF47">
        <v>0</v>
      </c>
      <c r="BG47">
        <v>0</v>
      </c>
    </row>
    <row r="48" spans="1:59" hidden="1" outlineLevel="1">
      <c r="A48" t="s">
        <v>1018</v>
      </c>
      <c r="B48" t="s">
        <v>457</v>
      </c>
      <c r="C48" s="1">
        <f t="shared" si="15"/>
        <v>57835</v>
      </c>
      <c r="D48" s="5">
        <f>IF(N48&gt;0, RANK(N48,(N48:P48,Q48:AE48)),0)</f>
        <v>2</v>
      </c>
      <c r="E48" s="5">
        <f>IF(O48&gt;0,RANK(O48,(N48:P48,Q48:AE48)),0)</f>
        <v>1</v>
      </c>
      <c r="F48" s="5">
        <f>IF(P48&gt;0,RANK(P48,(N48:P48,Q48:AE48)),0)</f>
        <v>0</v>
      </c>
      <c r="G48" s="1">
        <f t="shared" si="16"/>
        <v>32930</v>
      </c>
      <c r="H48" s="2">
        <f t="shared" si="17"/>
        <v>0.56937840408057405</v>
      </c>
      <c r="I48" s="2"/>
      <c r="J48" s="2">
        <f t="shared" si="18"/>
        <v>0.20425347972680902</v>
      </c>
      <c r="K48" s="2">
        <f t="shared" si="19"/>
        <v>0.77363188380738312</v>
      </c>
      <c r="L48" s="2">
        <f t="shared" si="20"/>
        <v>0</v>
      </c>
      <c r="M48" s="2">
        <f t="shared" si="21"/>
        <v>2.2114636465807913E-2</v>
      </c>
      <c r="N48" s="1">
        <v>11813</v>
      </c>
      <c r="O48" s="1">
        <v>44743</v>
      </c>
      <c r="Q48" s="1">
        <v>1279</v>
      </c>
      <c r="U48" s="1">
        <f t="shared" si="13"/>
        <v>0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22"/>
        <v>2.2114636465807903E-2</v>
      </c>
      <c r="AL48" s="2">
        <f t="shared" si="23"/>
        <v>0</v>
      </c>
      <c r="AM48" s="2">
        <f t="shared" si="24"/>
        <v>0</v>
      </c>
      <c r="AN48" s="2">
        <f t="shared" si="25"/>
        <v>0</v>
      </c>
      <c r="AP48" t="s">
        <v>1018</v>
      </c>
      <c r="AQ48" t="s">
        <v>457</v>
      </c>
      <c r="AT48" s="88">
        <v>18</v>
      </c>
      <c r="AU48" s="90">
        <v>81</v>
      </c>
      <c r="AV48" s="93">
        <f t="shared" si="14"/>
        <v>18081</v>
      </c>
      <c r="AX48" s="5" t="s">
        <v>730</v>
      </c>
      <c r="BF48">
        <v>0</v>
      </c>
      <c r="BG48">
        <v>0</v>
      </c>
    </row>
    <row r="49" spans="1:59" hidden="1" outlineLevel="1">
      <c r="A49" t="s">
        <v>173</v>
      </c>
      <c r="B49" t="s">
        <v>457</v>
      </c>
      <c r="C49" s="1">
        <f t="shared" si="15"/>
        <v>15660</v>
      </c>
      <c r="D49" s="5">
        <f>IF(N49&gt;0, RANK(N49,(N49:P49,Q49:AE49)),0)</f>
        <v>1</v>
      </c>
      <c r="E49" s="5">
        <f>IF(O49&gt;0,RANK(O49,(N49:P49,Q49:AE49)),0)</f>
        <v>2</v>
      </c>
      <c r="F49" s="5">
        <f>IF(P49&gt;0,RANK(P49,(N49:P49,Q49:AE49)),0)</f>
        <v>0</v>
      </c>
      <c r="G49" s="1">
        <f t="shared" si="16"/>
        <v>1046</v>
      </c>
      <c r="H49" s="2">
        <f t="shared" si="17"/>
        <v>6.6794380587484034E-2</v>
      </c>
      <c r="I49" s="2"/>
      <c r="J49" s="2">
        <f t="shared" si="18"/>
        <v>0.52139208173690932</v>
      </c>
      <c r="K49" s="2">
        <f t="shared" si="19"/>
        <v>0.45459770114942527</v>
      </c>
      <c r="L49" s="2">
        <f t="shared" si="20"/>
        <v>0</v>
      </c>
      <c r="M49" s="2">
        <f t="shared" si="21"/>
        <v>2.4010217113665411E-2</v>
      </c>
      <c r="N49" s="1">
        <v>8165</v>
      </c>
      <c r="O49" s="1">
        <v>7119</v>
      </c>
      <c r="Q49" s="1">
        <v>376</v>
      </c>
      <c r="U49" s="1">
        <f t="shared" si="13"/>
        <v>0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22"/>
        <v>2.401021711366539E-2</v>
      </c>
      <c r="AL49" s="2">
        <f t="shared" si="23"/>
        <v>0</v>
      </c>
      <c r="AM49" s="2">
        <f t="shared" si="24"/>
        <v>0</v>
      </c>
      <c r="AN49" s="2">
        <f t="shared" si="25"/>
        <v>0</v>
      </c>
      <c r="AP49" t="s">
        <v>173</v>
      </c>
      <c r="AQ49" t="s">
        <v>457</v>
      </c>
      <c r="AR49">
        <v>8</v>
      </c>
      <c r="AT49" s="88">
        <v>18</v>
      </c>
      <c r="AU49" s="90">
        <v>83</v>
      </c>
      <c r="AV49" s="93">
        <f t="shared" si="14"/>
        <v>18083</v>
      </c>
      <c r="AX49" s="5" t="s">
        <v>730</v>
      </c>
      <c r="BF49">
        <v>0</v>
      </c>
      <c r="BG49">
        <v>0</v>
      </c>
    </row>
    <row r="50" spans="1:59" hidden="1" outlineLevel="1">
      <c r="A50" t="s">
        <v>921</v>
      </c>
      <c r="B50" t="s">
        <v>457</v>
      </c>
      <c r="C50" s="1">
        <f t="shared" si="15"/>
        <v>29477</v>
      </c>
      <c r="D50" s="5">
        <f>IF(N50&gt;0, RANK(N50,(N50:P50,Q50:AE50)),0)</f>
        <v>2</v>
      </c>
      <c r="E50" s="5">
        <f>IF(O50&gt;0,RANK(O50,(N50:P50,Q50:AE50)),0)</f>
        <v>1</v>
      </c>
      <c r="F50" s="5">
        <f>IF(P50&gt;0,RANK(P50,(N50:P50,Q50:AE50)),0)</f>
        <v>0</v>
      </c>
      <c r="G50" s="1">
        <f t="shared" si="16"/>
        <v>11076</v>
      </c>
      <c r="H50" s="2">
        <f t="shared" si="17"/>
        <v>0.37575058520202193</v>
      </c>
      <c r="I50" s="2"/>
      <c r="J50" s="2">
        <f t="shared" si="18"/>
        <v>0.29938596193642503</v>
      </c>
      <c r="K50" s="2">
        <f t="shared" si="19"/>
        <v>0.67513654713844695</v>
      </c>
      <c r="L50" s="2">
        <f t="shared" si="20"/>
        <v>0</v>
      </c>
      <c r="M50" s="2">
        <f t="shared" si="21"/>
        <v>2.5477490925128077E-2</v>
      </c>
      <c r="N50" s="1">
        <v>8825</v>
      </c>
      <c r="O50" s="1">
        <v>19901</v>
      </c>
      <c r="Q50" s="1">
        <v>751</v>
      </c>
      <c r="U50" s="1">
        <f t="shared" si="13"/>
        <v>0</v>
      </c>
      <c r="AG50" s="5">
        <f>IF(Q50&gt;0,RANK(Q50,(N50:P50,Q50:AE50)),0)</f>
        <v>3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22"/>
        <v>2.5477490925128066E-2</v>
      </c>
      <c r="AL50" s="2">
        <f t="shared" si="23"/>
        <v>0</v>
      </c>
      <c r="AM50" s="2">
        <f t="shared" si="24"/>
        <v>0</v>
      </c>
      <c r="AN50" s="2">
        <f t="shared" si="25"/>
        <v>0</v>
      </c>
      <c r="AP50" t="s">
        <v>921</v>
      </c>
      <c r="AQ50" t="s">
        <v>457</v>
      </c>
      <c r="AR50">
        <v>3</v>
      </c>
      <c r="AT50" s="88">
        <v>18</v>
      </c>
      <c r="AU50" s="90">
        <v>85</v>
      </c>
      <c r="AV50" s="93">
        <f t="shared" si="14"/>
        <v>18085</v>
      </c>
      <c r="AX50" s="5" t="s">
        <v>730</v>
      </c>
      <c r="BF50">
        <v>0</v>
      </c>
      <c r="BG50">
        <v>0</v>
      </c>
    </row>
    <row r="51" spans="1:59" hidden="1" outlineLevel="1">
      <c r="A51" t="s">
        <v>206</v>
      </c>
      <c r="B51" t="s">
        <v>457</v>
      </c>
      <c r="C51" s="1">
        <f t="shared" si="15"/>
        <v>9490</v>
      </c>
      <c r="D51" s="5">
        <f>IF(N51&gt;0, RANK(N51,(N51:P51,Q51:AE51)),0)</f>
        <v>2</v>
      </c>
      <c r="E51" s="5">
        <f>IF(O51&gt;0,RANK(O51,(N51:P51,Q51:AE51)),0)</f>
        <v>1</v>
      </c>
      <c r="F51" s="5">
        <f>IF(P51&gt;0,RANK(P51,(N51:P51,Q51:AE51)),0)</f>
        <v>0</v>
      </c>
      <c r="G51" s="1">
        <f t="shared" si="16"/>
        <v>1714</v>
      </c>
      <c r="H51" s="2">
        <f t="shared" si="17"/>
        <v>0.18061116965226554</v>
      </c>
      <c r="I51" s="2"/>
      <c r="J51" s="2">
        <f t="shared" si="18"/>
        <v>0.3927291886195996</v>
      </c>
      <c r="K51" s="2">
        <f t="shared" si="19"/>
        <v>0.57334035827186514</v>
      </c>
      <c r="L51" s="2">
        <f t="shared" si="20"/>
        <v>0</v>
      </c>
      <c r="M51" s="2">
        <f t="shared" si="21"/>
        <v>3.3930453108535263E-2</v>
      </c>
      <c r="N51" s="1">
        <v>3727</v>
      </c>
      <c r="O51" s="1">
        <v>5441</v>
      </c>
      <c r="Q51" s="1">
        <v>322</v>
      </c>
      <c r="U51" s="1">
        <f t="shared" si="13"/>
        <v>0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22"/>
        <v>3.3930453108535298E-2</v>
      </c>
      <c r="AL51" s="2">
        <f t="shared" si="23"/>
        <v>0</v>
      </c>
      <c r="AM51" s="2">
        <f t="shared" si="24"/>
        <v>0</v>
      </c>
      <c r="AN51" s="2">
        <f t="shared" si="25"/>
        <v>0</v>
      </c>
      <c r="AP51" t="s">
        <v>206</v>
      </c>
      <c r="AQ51" t="s">
        <v>457</v>
      </c>
      <c r="AR51">
        <v>3</v>
      </c>
      <c r="AT51" s="88">
        <v>18</v>
      </c>
      <c r="AU51" s="90">
        <v>87</v>
      </c>
      <c r="AV51" s="93">
        <f t="shared" si="14"/>
        <v>18087</v>
      </c>
      <c r="AX51" s="5" t="s">
        <v>730</v>
      </c>
      <c r="BF51">
        <v>0</v>
      </c>
      <c r="BG51">
        <v>0</v>
      </c>
    </row>
    <row r="52" spans="1:59" hidden="1" outlineLevel="1">
      <c r="A52" t="s">
        <v>304</v>
      </c>
      <c r="B52" t="s">
        <v>457</v>
      </c>
      <c r="C52" s="1">
        <f t="shared" si="15"/>
        <v>191004</v>
      </c>
      <c r="D52" s="5">
        <f>IF(N52&gt;0, RANK(N52,(N52:P52,Q52:AE52)),0)</f>
        <v>1</v>
      </c>
      <c r="E52" s="5">
        <f>IF(O52&gt;0,RANK(O52,(N52:P52,Q52:AE52)),0)</f>
        <v>2</v>
      </c>
      <c r="F52" s="5">
        <f>IF(P52&gt;0,RANK(P52,(N52:P52,Q52:AE52)),0)</f>
        <v>0</v>
      </c>
      <c r="G52" s="1">
        <f t="shared" si="16"/>
        <v>55966</v>
      </c>
      <c r="H52" s="2">
        <f t="shared" si="17"/>
        <v>0.29300957048019938</v>
      </c>
      <c r="I52" s="2"/>
      <c r="J52" s="2">
        <f t="shared" si="18"/>
        <v>0.63931121861322271</v>
      </c>
      <c r="K52" s="2">
        <f t="shared" si="19"/>
        <v>0.34630164813302339</v>
      </c>
      <c r="L52" s="2">
        <f t="shared" si="20"/>
        <v>0</v>
      </c>
      <c r="M52" s="2">
        <f t="shared" si="21"/>
        <v>1.4387133253753903E-2</v>
      </c>
      <c r="N52" s="1">
        <v>122111</v>
      </c>
      <c r="O52" s="1">
        <v>66145</v>
      </c>
      <c r="Q52" s="1">
        <v>2746</v>
      </c>
      <c r="U52" s="1">
        <f t="shared" si="13"/>
        <v>2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22"/>
        <v>1.4376662268853008E-2</v>
      </c>
      <c r="AL52" s="2">
        <f t="shared" si="23"/>
        <v>0</v>
      </c>
      <c r="AM52" s="2">
        <f t="shared" si="24"/>
        <v>0</v>
      </c>
      <c r="AN52" s="2">
        <f t="shared" si="25"/>
        <v>0</v>
      </c>
      <c r="AP52" t="s">
        <v>304</v>
      </c>
      <c r="AQ52" t="s">
        <v>457</v>
      </c>
      <c r="AR52">
        <v>1</v>
      </c>
      <c r="AT52" s="88">
        <v>18</v>
      </c>
      <c r="AU52" s="90">
        <v>89</v>
      </c>
      <c r="AV52" s="93">
        <f t="shared" si="14"/>
        <v>18089</v>
      </c>
      <c r="AX52" s="5" t="s">
        <v>730</v>
      </c>
      <c r="BF52">
        <v>2</v>
      </c>
      <c r="BG52">
        <v>0</v>
      </c>
    </row>
    <row r="53" spans="1:59" hidden="1" outlineLevel="1">
      <c r="A53" t="s">
        <v>197</v>
      </c>
      <c r="B53" t="s">
        <v>457</v>
      </c>
      <c r="C53" s="1">
        <f t="shared" si="15"/>
        <v>45658</v>
      </c>
      <c r="D53" s="5">
        <f>IF(N53&gt;0, RANK(N53,(N53:P53,Q53:AE53)),0)</f>
        <v>1</v>
      </c>
      <c r="E53" s="5">
        <f>IF(O53&gt;0,RANK(O53,(N53:P53,Q53:AE53)),0)</f>
        <v>2</v>
      </c>
      <c r="F53" s="5">
        <f>IF(P53&gt;0,RANK(P53,(N53:P53,Q53:AE53)),0)</f>
        <v>0</v>
      </c>
      <c r="G53" s="1">
        <f t="shared" si="16"/>
        <v>13427</v>
      </c>
      <c r="H53" s="2">
        <f t="shared" si="17"/>
        <v>0.2940777081781944</v>
      </c>
      <c r="I53" s="2"/>
      <c r="J53" s="2">
        <f t="shared" si="18"/>
        <v>0.63344868369179552</v>
      </c>
      <c r="K53" s="2">
        <f t="shared" si="19"/>
        <v>0.33937097551360113</v>
      </c>
      <c r="L53" s="2">
        <f t="shared" si="20"/>
        <v>0</v>
      </c>
      <c r="M53" s="2">
        <f t="shared" si="21"/>
        <v>2.7180340794603353E-2</v>
      </c>
      <c r="N53" s="1">
        <v>28922</v>
      </c>
      <c r="O53" s="1">
        <v>15495</v>
      </c>
      <c r="Q53" s="1">
        <v>1240</v>
      </c>
      <c r="U53" s="1">
        <f t="shared" si="13"/>
        <v>1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22"/>
        <v>2.7158438827806736E-2</v>
      </c>
      <c r="AL53" s="2">
        <f t="shared" si="23"/>
        <v>0</v>
      </c>
      <c r="AM53" s="2">
        <f t="shared" si="24"/>
        <v>0</v>
      </c>
      <c r="AN53" s="2">
        <f t="shared" si="25"/>
        <v>0</v>
      </c>
      <c r="AP53" t="s">
        <v>197</v>
      </c>
      <c r="AQ53" t="s">
        <v>457</v>
      </c>
      <c r="AR53">
        <v>2</v>
      </c>
      <c r="AT53" s="88">
        <v>18</v>
      </c>
      <c r="AU53" s="90">
        <v>91</v>
      </c>
      <c r="AV53" s="93">
        <f t="shared" si="14"/>
        <v>18091</v>
      </c>
      <c r="AX53" s="5" t="s">
        <v>730</v>
      </c>
      <c r="BF53">
        <v>1</v>
      </c>
      <c r="BG53">
        <v>0</v>
      </c>
    </row>
    <row r="54" spans="1:59" hidden="1" outlineLevel="1">
      <c r="A54" t="s">
        <v>466</v>
      </c>
      <c r="B54" t="s">
        <v>457</v>
      </c>
      <c r="C54" s="1">
        <f t="shared" si="15"/>
        <v>18280</v>
      </c>
      <c r="D54" s="5">
        <f>IF(N54&gt;0, RANK(N54,(N54:P54,Q54:AE54)),0)</f>
        <v>2</v>
      </c>
      <c r="E54" s="5">
        <f>IF(O54&gt;0,RANK(O54,(N54:P54,Q54:AE54)),0)</f>
        <v>1</v>
      </c>
      <c r="F54" s="5">
        <f>IF(P54&gt;0,RANK(P54,(N54:P54,Q54:AE54)),0)</f>
        <v>0</v>
      </c>
      <c r="G54" s="1">
        <f t="shared" si="16"/>
        <v>3223</v>
      </c>
      <c r="H54" s="2">
        <f t="shared" si="17"/>
        <v>0.17631291028446389</v>
      </c>
      <c r="I54" s="2"/>
      <c r="J54" s="2">
        <f t="shared" si="18"/>
        <v>0.39830415754923415</v>
      </c>
      <c r="K54" s="2">
        <f t="shared" si="19"/>
        <v>0.57461706783369804</v>
      </c>
      <c r="L54" s="2">
        <f t="shared" si="20"/>
        <v>0</v>
      </c>
      <c r="M54" s="2">
        <f t="shared" si="21"/>
        <v>2.7078774617067869E-2</v>
      </c>
      <c r="N54" s="1">
        <v>7281</v>
      </c>
      <c r="O54" s="1">
        <v>10504</v>
      </c>
      <c r="Q54" s="1">
        <v>495</v>
      </c>
      <c r="U54" s="1">
        <f t="shared" si="13"/>
        <v>0</v>
      </c>
      <c r="AG54" s="5">
        <f>IF(Q54&gt;0,RANK(Q54,(N54:P54,Q54:AE54)),0)</f>
        <v>3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22"/>
        <v>2.7078774617067834E-2</v>
      </c>
      <c r="AL54" s="2">
        <f t="shared" si="23"/>
        <v>0</v>
      </c>
      <c r="AM54" s="2">
        <f t="shared" si="24"/>
        <v>0</v>
      </c>
      <c r="AN54" s="2">
        <f t="shared" si="25"/>
        <v>0</v>
      </c>
      <c r="AP54" t="s">
        <v>466</v>
      </c>
      <c r="AQ54" t="s">
        <v>457</v>
      </c>
      <c r="AR54">
        <v>4</v>
      </c>
      <c r="AT54" s="88">
        <v>18</v>
      </c>
      <c r="AU54" s="90">
        <v>93</v>
      </c>
      <c r="AV54" s="93">
        <f t="shared" si="14"/>
        <v>18093</v>
      </c>
      <c r="AX54" s="5" t="s">
        <v>730</v>
      </c>
      <c r="BF54">
        <v>0</v>
      </c>
      <c r="BG54">
        <v>0</v>
      </c>
    </row>
    <row r="55" spans="1:59" hidden="1" outlineLevel="1">
      <c r="A55" t="s">
        <v>390</v>
      </c>
      <c r="B55" t="s">
        <v>457</v>
      </c>
      <c r="C55" s="1">
        <f t="shared" si="15"/>
        <v>56924</v>
      </c>
      <c r="D55" s="5">
        <f>IF(N55&gt;0, RANK(N55,(N55:P55,Q55:AE55)),0)</f>
        <v>2</v>
      </c>
      <c r="E55" s="5">
        <f>IF(O55&gt;0,RANK(O55,(N55:P55,Q55:AE55)),0)</f>
        <v>1</v>
      </c>
      <c r="F55" s="5">
        <f>IF(P55&gt;0,RANK(P55,(N55:P55,Q55:AE55)),0)</f>
        <v>0</v>
      </c>
      <c r="G55" s="1">
        <f t="shared" si="16"/>
        <v>12252</v>
      </c>
      <c r="H55" s="2">
        <f t="shared" si="17"/>
        <v>0.21523434755112078</v>
      </c>
      <c r="I55" s="2"/>
      <c r="J55" s="2">
        <f t="shared" si="18"/>
        <v>0.38254514791652028</v>
      </c>
      <c r="K55" s="2">
        <f t="shared" si="19"/>
        <v>0.59777949546764109</v>
      </c>
      <c r="L55" s="2">
        <f t="shared" si="20"/>
        <v>0</v>
      </c>
      <c r="M55" s="2">
        <f t="shared" si="21"/>
        <v>1.9675356615838635E-2</v>
      </c>
      <c r="N55" s="1">
        <v>21776</v>
      </c>
      <c r="O55" s="1">
        <v>34028</v>
      </c>
      <c r="Q55" s="1">
        <v>1117</v>
      </c>
      <c r="U55" s="1">
        <f t="shared" si="13"/>
        <v>3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22"/>
        <v>1.9622654767760522E-2</v>
      </c>
      <c r="AL55" s="2">
        <f t="shared" si="23"/>
        <v>0</v>
      </c>
      <c r="AM55" s="2">
        <f t="shared" si="24"/>
        <v>0</v>
      </c>
      <c r="AN55" s="2">
        <f t="shared" si="25"/>
        <v>0</v>
      </c>
      <c r="AP55" t="s">
        <v>390</v>
      </c>
      <c r="AQ55" t="s">
        <v>457</v>
      </c>
      <c r="AR55">
        <v>6</v>
      </c>
      <c r="AT55" s="88">
        <v>18</v>
      </c>
      <c r="AU55" s="90">
        <v>95</v>
      </c>
      <c r="AV55" s="93">
        <f t="shared" si="14"/>
        <v>18095</v>
      </c>
      <c r="AX55" s="5" t="s">
        <v>730</v>
      </c>
      <c r="BF55">
        <v>2</v>
      </c>
      <c r="BG55">
        <v>1</v>
      </c>
    </row>
    <row r="56" spans="1:59" hidden="1" outlineLevel="1">
      <c r="A56" t="s">
        <v>636</v>
      </c>
      <c r="B56" t="s">
        <v>457</v>
      </c>
      <c r="C56" s="1">
        <f t="shared" si="15"/>
        <v>377650</v>
      </c>
      <c r="D56" s="5">
        <f>IF(N56&gt;0, RANK(N56,(N56:P56,Q56:AE56)),0)</f>
        <v>2</v>
      </c>
      <c r="E56" s="5">
        <f>IF(O56&gt;0,RANK(O56,(N56:P56,Q56:AE56)),0)</f>
        <v>1</v>
      </c>
      <c r="F56" s="5">
        <f>IF(P56&gt;0,RANK(P56,(N56:P56,Q56:AE56)),0)</f>
        <v>0</v>
      </c>
      <c r="G56" s="1">
        <f t="shared" si="16"/>
        <v>49637</v>
      </c>
      <c r="H56" s="2">
        <f t="shared" si="17"/>
        <v>0.13143651529193698</v>
      </c>
      <c r="I56" s="2"/>
      <c r="J56" s="2">
        <f t="shared" si="18"/>
        <v>0.42451476234608765</v>
      </c>
      <c r="K56" s="2">
        <f t="shared" si="19"/>
        <v>0.55595127763802465</v>
      </c>
      <c r="L56" s="2">
        <f t="shared" si="20"/>
        <v>0</v>
      </c>
      <c r="M56" s="2">
        <f t="shared" si="21"/>
        <v>1.9533960015887697E-2</v>
      </c>
      <c r="N56" s="1">
        <v>160318</v>
      </c>
      <c r="O56" s="1">
        <v>209955</v>
      </c>
      <c r="Q56" s="1">
        <v>7375</v>
      </c>
      <c r="U56" s="1">
        <f t="shared" si="13"/>
        <v>2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22"/>
        <v>1.9528664106977359E-2</v>
      </c>
      <c r="AL56" s="2">
        <f t="shared" si="23"/>
        <v>0</v>
      </c>
      <c r="AM56" s="2">
        <f t="shared" si="24"/>
        <v>0</v>
      </c>
      <c r="AN56" s="2">
        <f t="shared" si="25"/>
        <v>0</v>
      </c>
      <c r="AP56" t="s">
        <v>636</v>
      </c>
      <c r="AQ56" t="s">
        <v>457</v>
      </c>
      <c r="AT56" s="88">
        <v>18</v>
      </c>
      <c r="AU56" s="90">
        <v>97</v>
      </c>
      <c r="AV56" s="93">
        <f t="shared" si="14"/>
        <v>18097</v>
      </c>
      <c r="AX56" s="5" t="s">
        <v>730</v>
      </c>
      <c r="BF56">
        <v>2</v>
      </c>
      <c r="BG56">
        <v>0</v>
      </c>
    </row>
    <row r="57" spans="1:59" hidden="1" outlineLevel="1">
      <c r="A57" t="s">
        <v>194</v>
      </c>
      <c r="B57" t="s">
        <v>457</v>
      </c>
      <c r="C57" s="1">
        <f t="shared" si="15"/>
        <v>18155</v>
      </c>
      <c r="D57" s="5">
        <f>IF(N57&gt;0, RANK(N57,(N57:P57,Q57:AE57)),0)</f>
        <v>2</v>
      </c>
      <c r="E57" s="5">
        <f>IF(O57&gt;0,RANK(O57,(N57:P57,Q57:AE57)),0)</f>
        <v>1</v>
      </c>
      <c r="F57" s="5">
        <f>IF(P57&gt;0,RANK(P57,(N57:P57,Q57:AE57)),0)</f>
        <v>0</v>
      </c>
      <c r="G57" s="1">
        <f t="shared" si="16"/>
        <v>2867</v>
      </c>
      <c r="H57" s="2">
        <f t="shared" si="17"/>
        <v>0.15791792894519416</v>
      </c>
      <c r="I57" s="2"/>
      <c r="J57" s="2">
        <f t="shared" si="18"/>
        <v>0.41019003029468465</v>
      </c>
      <c r="K57" s="2">
        <f t="shared" si="19"/>
        <v>0.56810795923987878</v>
      </c>
      <c r="L57" s="2">
        <f t="shared" si="20"/>
        <v>0</v>
      </c>
      <c r="M57" s="2">
        <f t="shared" si="21"/>
        <v>2.1702010465436627E-2</v>
      </c>
      <c r="N57" s="1">
        <v>7447</v>
      </c>
      <c r="O57" s="1">
        <v>10314</v>
      </c>
      <c r="Q57" s="1">
        <v>394</v>
      </c>
      <c r="U57" s="1">
        <f t="shared" si="13"/>
        <v>0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22"/>
        <v>2.170201046543652E-2</v>
      </c>
      <c r="AL57" s="2">
        <f t="shared" si="23"/>
        <v>0</v>
      </c>
      <c r="AM57" s="2">
        <f t="shared" si="24"/>
        <v>0</v>
      </c>
      <c r="AN57" s="2">
        <f t="shared" si="25"/>
        <v>0</v>
      </c>
      <c r="AP57" t="s">
        <v>194</v>
      </c>
      <c r="AQ57" t="s">
        <v>457</v>
      </c>
      <c r="AR57">
        <v>2</v>
      </c>
      <c r="AT57" s="88">
        <v>18</v>
      </c>
      <c r="AU57" s="90">
        <v>99</v>
      </c>
      <c r="AV57" s="93">
        <f t="shared" si="14"/>
        <v>18099</v>
      </c>
      <c r="AX57" s="5" t="s">
        <v>730</v>
      </c>
      <c r="BF57">
        <v>0</v>
      </c>
      <c r="BG57">
        <v>0</v>
      </c>
    </row>
    <row r="58" spans="1:59" hidden="1" outlineLevel="1">
      <c r="A58" t="s">
        <v>860</v>
      </c>
      <c r="B58" t="s">
        <v>457</v>
      </c>
      <c r="C58" s="1">
        <f t="shared" si="15"/>
        <v>4897</v>
      </c>
      <c r="D58" s="5">
        <f>IF(N58&gt;0, RANK(N58,(N58:P58,Q58:AE58)),0)</f>
        <v>2</v>
      </c>
      <c r="E58" s="5">
        <f>IF(O58&gt;0,RANK(O58,(N58:P58,Q58:AE58)),0)</f>
        <v>1</v>
      </c>
      <c r="F58" s="5">
        <f>IF(P58&gt;0,RANK(P58,(N58:P58,Q58:AE58)),0)</f>
        <v>0</v>
      </c>
      <c r="G58" s="1">
        <f t="shared" si="16"/>
        <v>684</v>
      </c>
      <c r="H58" s="2">
        <f t="shared" si="17"/>
        <v>0.1396773534817235</v>
      </c>
      <c r="I58" s="2"/>
      <c r="J58" s="2">
        <f t="shared" si="18"/>
        <v>0.41453951398815603</v>
      </c>
      <c r="K58" s="2">
        <f t="shared" si="19"/>
        <v>0.55421686746987953</v>
      </c>
      <c r="L58" s="2">
        <f t="shared" si="20"/>
        <v>0</v>
      </c>
      <c r="M58" s="2">
        <f t="shared" si="21"/>
        <v>3.1243618541964446E-2</v>
      </c>
      <c r="N58" s="1">
        <v>2030</v>
      </c>
      <c r="O58" s="1">
        <v>2714</v>
      </c>
      <c r="Q58" s="1">
        <v>153</v>
      </c>
      <c r="U58" s="1">
        <f t="shared" si="13"/>
        <v>0</v>
      </c>
      <c r="AG58" s="5">
        <f>IF(Q58&gt;0,RANK(Q58,(N58:P58,Q58:AE58)),0)</f>
        <v>3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si="22"/>
        <v>3.1243618541964467E-2</v>
      </c>
      <c r="AL58" s="2">
        <f t="shared" si="23"/>
        <v>0</v>
      </c>
      <c r="AM58" s="2">
        <f t="shared" si="24"/>
        <v>0</v>
      </c>
      <c r="AN58" s="2">
        <f t="shared" si="25"/>
        <v>0</v>
      </c>
      <c r="AP58" t="s">
        <v>860</v>
      </c>
      <c r="AQ58" t="s">
        <v>457</v>
      </c>
      <c r="AR58">
        <v>8</v>
      </c>
      <c r="AT58" s="88">
        <v>18</v>
      </c>
      <c r="AU58" s="90">
        <v>101</v>
      </c>
      <c r="AV58" s="93">
        <f t="shared" si="14"/>
        <v>18101</v>
      </c>
      <c r="AX58" s="5" t="s">
        <v>730</v>
      </c>
      <c r="BF58">
        <v>0</v>
      </c>
      <c r="BG58">
        <v>0</v>
      </c>
    </row>
    <row r="59" spans="1:59" hidden="1" outlineLevel="1">
      <c r="A59" t="s">
        <v>74</v>
      </c>
      <c r="B59" t="s">
        <v>457</v>
      </c>
      <c r="C59" s="1">
        <f t="shared" si="15"/>
        <v>13459</v>
      </c>
      <c r="D59" s="5">
        <f>IF(N59&gt;0, RANK(N59,(N59:P59,Q59:AE59)),0)</f>
        <v>2</v>
      </c>
      <c r="E59" s="5">
        <f>IF(O59&gt;0,RANK(O59,(N59:P59,Q59:AE59)),0)</f>
        <v>1</v>
      </c>
      <c r="F59" s="5">
        <f>IF(P59&gt;0,RANK(P59,(N59:P59,Q59:AE59)),0)</f>
        <v>0</v>
      </c>
      <c r="G59" s="1">
        <f t="shared" si="16"/>
        <v>2642</v>
      </c>
      <c r="H59" s="2">
        <f t="shared" si="17"/>
        <v>0.19629987369046734</v>
      </c>
      <c r="I59" s="2"/>
      <c r="J59" s="2">
        <f t="shared" si="18"/>
        <v>0.38442677762092281</v>
      </c>
      <c r="K59" s="2">
        <f t="shared" si="19"/>
        <v>0.58072665131139012</v>
      </c>
      <c r="L59" s="2">
        <f t="shared" si="20"/>
        <v>0</v>
      </c>
      <c r="M59" s="2">
        <f t="shared" si="21"/>
        <v>3.4846571067687071E-2</v>
      </c>
      <c r="N59" s="1">
        <v>5174</v>
      </c>
      <c r="O59" s="1">
        <v>7816</v>
      </c>
      <c r="Q59" s="1">
        <v>469</v>
      </c>
      <c r="U59" s="1">
        <f t="shared" si="13"/>
        <v>0</v>
      </c>
      <c r="AG59" s="5">
        <f>IF(Q59&gt;0,RANK(Q59,(N59:P59,Q59:AE59)),0)</f>
        <v>3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22"/>
        <v>3.484657106768705E-2</v>
      </c>
      <c r="AL59" s="2">
        <f t="shared" si="23"/>
        <v>0</v>
      </c>
      <c r="AM59" s="2">
        <f t="shared" si="24"/>
        <v>0</v>
      </c>
      <c r="AN59" s="2">
        <f t="shared" si="25"/>
        <v>0</v>
      </c>
      <c r="AP59" t="s">
        <v>74</v>
      </c>
      <c r="AQ59" t="s">
        <v>457</v>
      </c>
      <c r="AR59">
        <v>5</v>
      </c>
      <c r="AT59" s="88">
        <v>18</v>
      </c>
      <c r="AU59" s="90">
        <v>103</v>
      </c>
      <c r="AV59" s="93">
        <f t="shared" si="14"/>
        <v>18103</v>
      </c>
      <c r="AX59" s="5" t="s">
        <v>730</v>
      </c>
      <c r="BF59">
        <v>0</v>
      </c>
      <c r="BG59">
        <v>0</v>
      </c>
    </row>
    <row r="60" spans="1:59" hidden="1" outlineLevel="1">
      <c r="A60" t="s">
        <v>300</v>
      </c>
      <c r="B60" t="s">
        <v>457</v>
      </c>
      <c r="C60" s="1">
        <f t="shared" si="15"/>
        <v>60272</v>
      </c>
      <c r="D60" s="5">
        <f>IF(N60&gt;0, RANK(N60,(N60:P60,Q60:AE60)),0)</f>
        <v>1</v>
      </c>
      <c r="E60" s="5">
        <f>IF(O60&gt;0,RANK(O60,(N60:P60,Q60:AE60)),0)</f>
        <v>2</v>
      </c>
      <c r="F60" s="5">
        <f>IF(P60&gt;0,RANK(P60,(N60:P60,Q60:AE60)),0)</f>
        <v>0</v>
      </c>
      <c r="G60" s="1">
        <f t="shared" si="16"/>
        <v>1544</v>
      </c>
      <c r="H60" s="2">
        <f t="shared" si="17"/>
        <v>2.5617202017520574E-2</v>
      </c>
      <c r="I60" s="2"/>
      <c r="J60" s="2">
        <f t="shared" si="18"/>
        <v>0.49817494027077247</v>
      </c>
      <c r="K60" s="2">
        <f t="shared" si="19"/>
        <v>0.47255773825325192</v>
      </c>
      <c r="L60" s="2">
        <f t="shared" si="20"/>
        <v>0</v>
      </c>
      <c r="M60" s="2">
        <f t="shared" si="21"/>
        <v>2.9267321475975605E-2</v>
      </c>
      <c r="N60" s="1">
        <v>30026</v>
      </c>
      <c r="O60" s="1">
        <v>28482</v>
      </c>
      <c r="Q60" s="1">
        <v>1764</v>
      </c>
      <c r="U60" s="1">
        <f t="shared" si="13"/>
        <v>0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22"/>
        <v>2.9267321475975577E-2</v>
      </c>
      <c r="AL60" s="2">
        <f t="shared" si="23"/>
        <v>0</v>
      </c>
      <c r="AM60" s="2">
        <f t="shared" si="24"/>
        <v>0</v>
      </c>
      <c r="AN60" s="2">
        <f t="shared" si="25"/>
        <v>0</v>
      </c>
      <c r="AP60" t="s">
        <v>300</v>
      </c>
      <c r="AQ60" t="s">
        <v>457</v>
      </c>
      <c r="AT60" s="88">
        <v>18</v>
      </c>
      <c r="AU60" s="90">
        <v>105</v>
      </c>
      <c r="AV60" s="93">
        <f t="shared" si="14"/>
        <v>18105</v>
      </c>
      <c r="AX60" s="5" t="s">
        <v>730</v>
      </c>
      <c r="BF60">
        <v>0</v>
      </c>
      <c r="BG60">
        <v>0</v>
      </c>
    </row>
    <row r="61" spans="1:59" hidden="1" outlineLevel="1">
      <c r="A61" t="s">
        <v>715</v>
      </c>
      <c r="B61" t="s">
        <v>457</v>
      </c>
      <c r="C61" s="1">
        <f t="shared" si="15"/>
        <v>15226</v>
      </c>
      <c r="D61" s="5">
        <f>IF(N61&gt;0, RANK(N61,(N61:P61,Q61:AE61)),0)</f>
        <v>2</v>
      </c>
      <c r="E61" s="5">
        <f>IF(O61&gt;0,RANK(O61,(N61:P61,Q61:AE61)),0)</f>
        <v>1</v>
      </c>
      <c r="F61" s="5">
        <f>IF(P61&gt;0,RANK(P61,(N61:P61,Q61:AE61)),0)</f>
        <v>0</v>
      </c>
      <c r="G61" s="1">
        <f t="shared" si="16"/>
        <v>7699</v>
      </c>
      <c r="H61" s="2">
        <f t="shared" si="17"/>
        <v>0.50564823328517006</v>
      </c>
      <c r="I61" s="2"/>
      <c r="J61" s="2">
        <f t="shared" si="18"/>
        <v>0.236766058058584</v>
      </c>
      <c r="K61" s="2">
        <f t="shared" si="19"/>
        <v>0.74241429134375414</v>
      </c>
      <c r="L61" s="2">
        <f t="shared" si="20"/>
        <v>0</v>
      </c>
      <c r="M61" s="2">
        <f t="shared" si="21"/>
        <v>2.0819650597661887E-2</v>
      </c>
      <c r="N61" s="1">
        <v>3605</v>
      </c>
      <c r="O61" s="1">
        <v>11304</v>
      </c>
      <c r="Q61" s="1">
        <v>317</v>
      </c>
      <c r="U61" s="1">
        <f t="shared" si="13"/>
        <v>0</v>
      </c>
      <c r="AG61" s="5">
        <f>IF(Q61&gt;0,RANK(Q61,(N61:P61,Q61:AE61)),0)</f>
        <v>3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22"/>
        <v>2.0819650597661894E-2</v>
      </c>
      <c r="AL61" s="2">
        <f t="shared" si="23"/>
        <v>0</v>
      </c>
      <c r="AM61" s="2">
        <f t="shared" si="24"/>
        <v>0</v>
      </c>
      <c r="AN61" s="2">
        <f t="shared" si="25"/>
        <v>0</v>
      </c>
      <c r="AP61" t="s">
        <v>715</v>
      </c>
      <c r="AQ61" t="s">
        <v>457</v>
      </c>
      <c r="AR61">
        <v>4</v>
      </c>
      <c r="AT61" s="88">
        <v>18</v>
      </c>
      <c r="AU61" s="90">
        <v>107</v>
      </c>
      <c r="AV61" s="93">
        <f t="shared" si="14"/>
        <v>18107</v>
      </c>
      <c r="AX61" s="5" t="s">
        <v>730</v>
      </c>
      <c r="BF61">
        <v>0</v>
      </c>
      <c r="BG61">
        <v>0</v>
      </c>
    </row>
    <row r="62" spans="1:59" hidden="1" outlineLevel="1">
      <c r="A62" t="s">
        <v>694</v>
      </c>
      <c r="B62" t="s">
        <v>457</v>
      </c>
      <c r="C62" s="1">
        <f t="shared" si="15"/>
        <v>28296</v>
      </c>
      <c r="D62" s="5">
        <f>IF(N62&gt;0, RANK(N62,(N62:P62,Q62:AE62)),0)</f>
        <v>2</v>
      </c>
      <c r="E62" s="5">
        <f>IF(O62&gt;0,RANK(O62,(N62:P62,Q62:AE62)),0)</f>
        <v>1</v>
      </c>
      <c r="F62" s="5">
        <f>IF(P62&gt;0,RANK(P62,(N62:P62,Q62:AE62)),0)</f>
        <v>0</v>
      </c>
      <c r="G62" s="1">
        <f t="shared" si="16"/>
        <v>12248</v>
      </c>
      <c r="H62" s="2">
        <f t="shared" si="17"/>
        <v>0.43285270002827253</v>
      </c>
      <c r="I62" s="2"/>
      <c r="J62" s="2">
        <f t="shared" si="18"/>
        <v>0.26752897936104042</v>
      </c>
      <c r="K62" s="2">
        <f t="shared" si="19"/>
        <v>0.70038167938931295</v>
      </c>
      <c r="L62" s="2">
        <f t="shared" si="20"/>
        <v>0</v>
      </c>
      <c r="M62" s="2">
        <f t="shared" si="21"/>
        <v>3.2089341249646575E-2</v>
      </c>
      <c r="N62" s="1">
        <v>7570</v>
      </c>
      <c r="O62" s="1">
        <v>19818</v>
      </c>
      <c r="Q62" s="1">
        <v>908</v>
      </c>
      <c r="U62" s="1">
        <f t="shared" si="13"/>
        <v>0</v>
      </c>
      <c r="AG62" s="5">
        <f>IF(Q62&gt;0,RANK(Q62,(N62:P62,Q62:AE62)),0)</f>
        <v>3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22"/>
        <v>3.2089341249646595E-2</v>
      </c>
      <c r="AL62" s="2">
        <f t="shared" si="23"/>
        <v>0</v>
      </c>
      <c r="AM62" s="2">
        <f t="shared" si="24"/>
        <v>0</v>
      </c>
      <c r="AN62" s="2">
        <f t="shared" si="25"/>
        <v>0</v>
      </c>
      <c r="AP62" t="s">
        <v>694</v>
      </c>
      <c r="AQ62" t="s">
        <v>457</v>
      </c>
      <c r="AR62">
        <v>4</v>
      </c>
      <c r="AT62" s="88">
        <v>18</v>
      </c>
      <c r="AU62" s="90">
        <v>109</v>
      </c>
      <c r="AV62" s="93">
        <f t="shared" si="14"/>
        <v>18109</v>
      </c>
      <c r="AX62" s="5" t="s">
        <v>730</v>
      </c>
      <c r="BF62">
        <v>0</v>
      </c>
      <c r="BG62">
        <v>0</v>
      </c>
    </row>
    <row r="63" spans="1:59" hidden="1" outlineLevel="1">
      <c r="A63" t="s">
        <v>919</v>
      </c>
      <c r="B63" t="s">
        <v>457</v>
      </c>
      <c r="C63" s="1">
        <f t="shared" si="15"/>
        <v>6007</v>
      </c>
      <c r="D63" s="5">
        <f>IF(N63&gt;0, RANK(N63,(N63:P63,Q63:AE63)),0)</f>
        <v>2</v>
      </c>
      <c r="E63" s="5">
        <f>IF(O63&gt;0,RANK(O63,(N63:P63,Q63:AE63)),0)</f>
        <v>1</v>
      </c>
      <c r="F63" s="5">
        <f>IF(P63&gt;0,RANK(P63,(N63:P63,Q63:AE63)),0)</f>
        <v>0</v>
      </c>
      <c r="G63" s="1">
        <f t="shared" si="16"/>
        <v>177</v>
      </c>
      <c r="H63" s="2">
        <f t="shared" si="17"/>
        <v>2.9465623439320791E-2</v>
      </c>
      <c r="I63" s="2"/>
      <c r="J63" s="2">
        <f t="shared" si="18"/>
        <v>0.46978525054103548</v>
      </c>
      <c r="K63" s="2">
        <f t="shared" si="19"/>
        <v>0.49925087398035622</v>
      </c>
      <c r="L63" s="2">
        <f t="shared" si="20"/>
        <v>0</v>
      </c>
      <c r="M63" s="2">
        <f t="shared" si="21"/>
        <v>3.0963875478608294E-2</v>
      </c>
      <c r="N63" s="1">
        <v>2822</v>
      </c>
      <c r="O63" s="1">
        <v>2999</v>
      </c>
      <c r="Q63" s="1">
        <v>186</v>
      </c>
      <c r="U63" s="1">
        <f t="shared" si="13"/>
        <v>0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22"/>
        <v>3.096387547860829E-2</v>
      </c>
      <c r="AL63" s="2">
        <f t="shared" si="23"/>
        <v>0</v>
      </c>
      <c r="AM63" s="2">
        <f t="shared" si="24"/>
        <v>0</v>
      </c>
      <c r="AN63" s="2">
        <f t="shared" si="25"/>
        <v>0</v>
      </c>
      <c r="AP63" t="s">
        <v>919</v>
      </c>
      <c r="AQ63" t="s">
        <v>457</v>
      </c>
      <c r="AR63">
        <v>1</v>
      </c>
      <c r="AT63" s="88">
        <v>18</v>
      </c>
      <c r="AU63" s="90">
        <v>111</v>
      </c>
      <c r="AV63" s="93">
        <f t="shared" si="14"/>
        <v>18111</v>
      </c>
      <c r="AX63" s="5" t="s">
        <v>730</v>
      </c>
      <c r="BF63">
        <v>0</v>
      </c>
      <c r="BG63">
        <v>0</v>
      </c>
    </row>
    <row r="64" spans="1:59" hidden="1" outlineLevel="1">
      <c r="A64" t="s">
        <v>885</v>
      </c>
      <c r="B64" t="s">
        <v>457</v>
      </c>
      <c r="C64" s="1">
        <f t="shared" si="15"/>
        <v>16812</v>
      </c>
      <c r="D64" s="5">
        <f>IF(N64&gt;0, RANK(N64,(N64:P64,Q64:AE64)),0)</f>
        <v>2</v>
      </c>
      <c r="E64" s="5">
        <f>IF(O64&gt;0,RANK(O64,(N64:P64,Q64:AE64)),0)</f>
        <v>1</v>
      </c>
      <c r="F64" s="5">
        <f>IF(P64&gt;0,RANK(P64,(N64:P64,Q64:AE64)),0)</f>
        <v>0</v>
      </c>
      <c r="G64" s="1">
        <f t="shared" si="16"/>
        <v>2457</v>
      </c>
      <c r="H64" s="2">
        <f t="shared" si="17"/>
        <v>0.14614561027837258</v>
      </c>
      <c r="I64" s="2"/>
      <c r="J64" s="2">
        <f t="shared" si="18"/>
        <v>0.41345467523197715</v>
      </c>
      <c r="K64" s="2">
        <f t="shared" si="19"/>
        <v>0.55960028551034979</v>
      </c>
      <c r="L64" s="2">
        <f t="shared" si="20"/>
        <v>0</v>
      </c>
      <c r="M64" s="2">
        <f t="shared" si="21"/>
        <v>2.6945039257672998E-2</v>
      </c>
      <c r="N64" s="1">
        <v>6951</v>
      </c>
      <c r="O64" s="1">
        <v>9408</v>
      </c>
      <c r="Q64" s="1">
        <v>453</v>
      </c>
      <c r="U64" s="1">
        <f t="shared" si="13"/>
        <v>0</v>
      </c>
      <c r="AG64" s="5">
        <f>IF(Q64&gt;0,RANK(Q64,(N64:P64,Q64:AE64)),0)</f>
        <v>3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22"/>
        <v>2.6945039257673092E-2</v>
      </c>
      <c r="AL64" s="2">
        <f t="shared" si="23"/>
        <v>0</v>
      </c>
      <c r="AM64" s="2">
        <f t="shared" si="24"/>
        <v>0</v>
      </c>
      <c r="AN64" s="2">
        <f t="shared" si="25"/>
        <v>0</v>
      </c>
      <c r="AP64" t="s">
        <v>885</v>
      </c>
      <c r="AQ64" t="s">
        <v>457</v>
      </c>
      <c r="AR64">
        <v>3</v>
      </c>
      <c r="AT64" s="88">
        <v>18</v>
      </c>
      <c r="AU64" s="90">
        <v>113</v>
      </c>
      <c r="AV64" s="93">
        <f t="shared" si="14"/>
        <v>18113</v>
      </c>
      <c r="AX64" s="5" t="s">
        <v>730</v>
      </c>
      <c r="BF64">
        <v>0</v>
      </c>
      <c r="BG64">
        <v>0</v>
      </c>
    </row>
    <row r="65" spans="1:59" hidden="1" outlineLevel="1">
      <c r="A65" t="s">
        <v>1108</v>
      </c>
      <c r="B65" t="s">
        <v>457</v>
      </c>
      <c r="C65" s="1">
        <f t="shared" si="15"/>
        <v>2867</v>
      </c>
      <c r="D65" s="5">
        <f>IF(N65&gt;0, RANK(N65,(N65:P65,Q65:AE65)),0)</f>
        <v>2</v>
      </c>
      <c r="E65" s="5">
        <f>IF(O65&gt;0,RANK(O65,(N65:P65,Q65:AE65)),0)</f>
        <v>1</v>
      </c>
      <c r="F65" s="5">
        <f>IF(P65&gt;0,RANK(P65,(N65:P65,Q65:AE65)),0)</f>
        <v>0</v>
      </c>
      <c r="G65" s="1">
        <f t="shared" si="16"/>
        <v>393</v>
      </c>
      <c r="H65" s="2">
        <f t="shared" si="17"/>
        <v>0.13707708405999303</v>
      </c>
      <c r="I65" s="2"/>
      <c r="J65" s="2">
        <f t="shared" si="18"/>
        <v>0.4175095919079177</v>
      </c>
      <c r="K65" s="2">
        <f t="shared" si="19"/>
        <v>0.55458667596791067</v>
      </c>
      <c r="L65" s="2">
        <f t="shared" si="20"/>
        <v>0</v>
      </c>
      <c r="M65" s="2">
        <f t="shared" si="21"/>
        <v>2.7903732124171632E-2</v>
      </c>
      <c r="N65" s="1">
        <v>1197</v>
      </c>
      <c r="O65" s="1">
        <v>1590</v>
      </c>
      <c r="Q65" s="1">
        <v>80</v>
      </c>
      <c r="U65" s="1">
        <f t="shared" si="13"/>
        <v>0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22"/>
        <v>2.7903732124171608E-2</v>
      </c>
      <c r="AL65" s="2">
        <f t="shared" si="23"/>
        <v>0</v>
      </c>
      <c r="AM65" s="2">
        <f t="shared" si="24"/>
        <v>0</v>
      </c>
      <c r="AN65" s="2">
        <f t="shared" si="25"/>
        <v>0</v>
      </c>
      <c r="AP65" t="s">
        <v>1108</v>
      </c>
      <c r="AQ65" t="s">
        <v>457</v>
      </c>
      <c r="AR65">
        <v>9</v>
      </c>
      <c r="AT65" s="88">
        <v>18</v>
      </c>
      <c r="AU65" s="90">
        <v>115</v>
      </c>
      <c r="AV65" s="93">
        <f t="shared" si="14"/>
        <v>18115</v>
      </c>
      <c r="AX65" s="5" t="s">
        <v>730</v>
      </c>
      <c r="BF65">
        <v>0</v>
      </c>
      <c r="BG65">
        <v>0</v>
      </c>
    </row>
    <row r="66" spans="1:59" hidden="1" outlineLevel="1">
      <c r="A66" t="s">
        <v>310</v>
      </c>
      <c r="B66" t="s">
        <v>457</v>
      </c>
      <c r="C66" s="1">
        <f t="shared" si="15"/>
        <v>7998</v>
      </c>
      <c r="D66" s="5">
        <f>IF(N66&gt;0, RANK(N66,(N66:P66,Q66:AE66)),0)</f>
        <v>2</v>
      </c>
      <c r="E66" s="5">
        <f>IF(O66&gt;0,RANK(O66,(N66:P66,Q66:AE66)),0)</f>
        <v>1</v>
      </c>
      <c r="F66" s="5">
        <f>IF(P66&gt;0,RANK(P66,(N66:P66,Q66:AE66)),0)</f>
        <v>0</v>
      </c>
      <c r="G66" s="1">
        <f t="shared" si="16"/>
        <v>286</v>
      </c>
      <c r="H66" s="2">
        <f t="shared" si="17"/>
        <v>3.5758939734933735E-2</v>
      </c>
      <c r="I66" s="2"/>
      <c r="J66" s="2">
        <f t="shared" si="18"/>
        <v>0.47011752938234558</v>
      </c>
      <c r="K66" s="2">
        <f t="shared" si="19"/>
        <v>0.50587646911727935</v>
      </c>
      <c r="L66" s="2">
        <f t="shared" si="20"/>
        <v>0</v>
      </c>
      <c r="M66" s="2">
        <f t="shared" si="21"/>
        <v>2.4006001500375018E-2</v>
      </c>
      <c r="N66" s="1">
        <v>3760</v>
      </c>
      <c r="O66" s="1">
        <v>4046</v>
      </c>
      <c r="Q66" s="1">
        <v>192</v>
      </c>
      <c r="U66" s="1">
        <f t="shared" si="13"/>
        <v>0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22"/>
        <v>2.4006001500375095E-2</v>
      </c>
      <c r="AL66" s="2">
        <f t="shared" si="23"/>
        <v>0</v>
      </c>
      <c r="AM66" s="2">
        <f t="shared" si="24"/>
        <v>0</v>
      </c>
      <c r="AN66" s="2">
        <f t="shared" si="25"/>
        <v>0</v>
      </c>
      <c r="AP66" t="s">
        <v>310</v>
      </c>
      <c r="AQ66" t="s">
        <v>457</v>
      </c>
      <c r="AR66">
        <v>9</v>
      </c>
      <c r="AT66" s="88">
        <v>18</v>
      </c>
      <c r="AU66" s="90">
        <v>117</v>
      </c>
      <c r="AV66" s="93">
        <f t="shared" si="14"/>
        <v>18117</v>
      </c>
      <c r="AX66" s="5" t="s">
        <v>730</v>
      </c>
      <c r="BF66">
        <v>0</v>
      </c>
      <c r="BG66">
        <v>0</v>
      </c>
    </row>
    <row r="67" spans="1:59" hidden="1" outlineLevel="1">
      <c r="A67" t="s">
        <v>530</v>
      </c>
      <c r="B67" t="s">
        <v>457</v>
      </c>
      <c r="C67" s="1">
        <f t="shared" si="15"/>
        <v>8138</v>
      </c>
      <c r="D67" s="5">
        <f>IF(N67&gt;0, RANK(N67,(N67:P67,Q67:AE67)),0)</f>
        <v>2</v>
      </c>
      <c r="E67" s="5">
        <f>IF(O67&gt;0,RANK(O67,(N67:P67,Q67:AE67)),0)</f>
        <v>1</v>
      </c>
      <c r="F67" s="5">
        <f>IF(P67&gt;0,RANK(P67,(N67:P67,Q67:AE67)),0)</f>
        <v>0</v>
      </c>
      <c r="G67" s="1">
        <f t="shared" si="16"/>
        <v>1643</v>
      </c>
      <c r="H67" s="2">
        <f t="shared" si="17"/>
        <v>0.20189235684443352</v>
      </c>
      <c r="I67" s="2"/>
      <c r="J67" s="2">
        <f t="shared" si="18"/>
        <v>0.3777340869992627</v>
      </c>
      <c r="K67" s="2">
        <f t="shared" si="19"/>
        <v>0.57962644384369622</v>
      </c>
      <c r="L67" s="2">
        <f t="shared" si="20"/>
        <v>0</v>
      </c>
      <c r="M67" s="2">
        <f t="shared" si="21"/>
        <v>4.2639469157041088E-2</v>
      </c>
      <c r="N67" s="1">
        <v>3074</v>
      </c>
      <c r="O67" s="1">
        <v>4717</v>
      </c>
      <c r="Q67" s="1">
        <v>347</v>
      </c>
      <c r="U67" s="1">
        <f t="shared" si="13"/>
        <v>0</v>
      </c>
      <c r="AG67" s="5">
        <f>IF(Q67&gt;0,RANK(Q67,(N67:P67,Q67:AE67)),0)</f>
        <v>3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22"/>
        <v>4.2639469157041039E-2</v>
      </c>
      <c r="AL67" s="2">
        <f t="shared" si="23"/>
        <v>0</v>
      </c>
      <c r="AM67" s="2">
        <f t="shared" si="24"/>
        <v>0</v>
      </c>
      <c r="AN67" s="2">
        <f t="shared" si="25"/>
        <v>0</v>
      </c>
      <c r="AP67" t="s">
        <v>530</v>
      </c>
      <c r="AQ67" t="s">
        <v>457</v>
      </c>
      <c r="AR67">
        <v>8</v>
      </c>
      <c r="AT67" s="88">
        <v>18</v>
      </c>
      <c r="AU67" s="90">
        <v>119</v>
      </c>
      <c r="AV67" s="93">
        <f t="shared" si="14"/>
        <v>18119</v>
      </c>
      <c r="AX67" s="5" t="s">
        <v>730</v>
      </c>
      <c r="BF67">
        <v>0</v>
      </c>
      <c r="BG67">
        <v>0</v>
      </c>
    </row>
    <row r="68" spans="1:59" hidden="1" outlineLevel="1">
      <c r="A68" t="s">
        <v>607</v>
      </c>
      <c r="B68" t="s">
        <v>457</v>
      </c>
      <c r="C68" s="1">
        <f t="shared" si="15"/>
        <v>7029</v>
      </c>
      <c r="D68" s="5">
        <f>IF(N68&gt;0, RANK(N68,(N68:P68,Q68:AE68)),0)</f>
        <v>2</v>
      </c>
      <c r="E68" s="5">
        <f>IF(O68&gt;0,RANK(O68,(N68:P68,Q68:AE68)),0)</f>
        <v>1</v>
      </c>
      <c r="F68" s="5">
        <f>IF(P68&gt;0,RANK(P68,(N68:P68,Q68:AE68)),0)</f>
        <v>0</v>
      </c>
      <c r="G68" s="1">
        <f t="shared" si="16"/>
        <v>313</v>
      </c>
      <c r="H68" s="2">
        <f t="shared" si="17"/>
        <v>4.4529805093185375E-2</v>
      </c>
      <c r="I68" s="2"/>
      <c r="J68" s="2">
        <f t="shared" si="18"/>
        <v>0.46094750320102434</v>
      </c>
      <c r="K68" s="2">
        <f t="shared" si="19"/>
        <v>0.50547730829420967</v>
      </c>
      <c r="L68" s="2">
        <f t="shared" si="20"/>
        <v>0</v>
      </c>
      <c r="M68" s="2">
        <f t="shared" si="21"/>
        <v>3.3575188504765929E-2</v>
      </c>
      <c r="N68" s="1">
        <v>3240</v>
      </c>
      <c r="O68" s="1">
        <v>3553</v>
      </c>
      <c r="Q68" s="1">
        <v>235</v>
      </c>
      <c r="U68" s="1">
        <f t="shared" si="13"/>
        <v>1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22"/>
        <v>3.3432920756864416E-2</v>
      </c>
      <c r="AL68" s="2">
        <f t="shared" si="23"/>
        <v>0</v>
      </c>
      <c r="AM68" s="2">
        <f t="shared" si="24"/>
        <v>0</v>
      </c>
      <c r="AN68" s="2">
        <f t="shared" si="25"/>
        <v>0</v>
      </c>
      <c r="AP68" t="s">
        <v>607</v>
      </c>
      <c r="AQ68" t="s">
        <v>457</v>
      </c>
      <c r="AR68">
        <v>8</v>
      </c>
      <c r="AT68" s="88">
        <v>18</v>
      </c>
      <c r="AU68" s="90">
        <v>121</v>
      </c>
      <c r="AV68" s="93">
        <f t="shared" si="14"/>
        <v>18121</v>
      </c>
      <c r="AX68" s="5" t="s">
        <v>730</v>
      </c>
      <c r="BF68">
        <v>0</v>
      </c>
      <c r="BG68">
        <v>1</v>
      </c>
    </row>
    <row r="69" spans="1:59" hidden="1" outlineLevel="1">
      <c r="A69" t="s">
        <v>988</v>
      </c>
      <c r="B69" t="s">
        <v>457</v>
      </c>
      <c r="C69" s="1">
        <f t="shared" si="15"/>
        <v>8400</v>
      </c>
      <c r="D69" s="5">
        <f>IF(N69&gt;0, RANK(N69,(N69:P69,Q69:AE69)),0)</f>
        <v>1</v>
      </c>
      <c r="E69" s="5">
        <f>IF(O69&gt;0,RANK(O69,(N69:P69,Q69:AE69)),0)</f>
        <v>2</v>
      </c>
      <c r="F69" s="5">
        <f>IF(P69&gt;0,RANK(P69,(N69:P69,Q69:AE69)),0)</f>
        <v>0</v>
      </c>
      <c r="G69" s="1">
        <f t="shared" si="16"/>
        <v>1964</v>
      </c>
      <c r="H69" s="2">
        <f t="shared" si="17"/>
        <v>0.2338095238095238</v>
      </c>
      <c r="I69" s="2"/>
      <c r="J69" s="2">
        <f t="shared" si="18"/>
        <v>0.6110714285714286</v>
      </c>
      <c r="K69" s="2">
        <f t="shared" si="19"/>
        <v>0.37726190476190474</v>
      </c>
      <c r="L69" s="2">
        <f t="shared" si="20"/>
        <v>0</v>
      </c>
      <c r="M69" s="2">
        <f t="shared" si="21"/>
        <v>1.1666666666666659E-2</v>
      </c>
      <c r="N69" s="1">
        <v>5133</v>
      </c>
      <c r="O69" s="1">
        <v>3169</v>
      </c>
      <c r="Q69" s="1">
        <v>98</v>
      </c>
      <c r="U69" s="1">
        <f t="shared" si="13"/>
        <v>0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22"/>
        <v>1.1666666666666667E-2</v>
      </c>
      <c r="AL69" s="2">
        <f t="shared" si="23"/>
        <v>0</v>
      </c>
      <c r="AM69" s="2">
        <f t="shared" si="24"/>
        <v>0</v>
      </c>
      <c r="AN69" s="2">
        <f t="shared" si="25"/>
        <v>0</v>
      </c>
      <c r="AP69" t="s">
        <v>988</v>
      </c>
      <c r="AQ69" t="s">
        <v>457</v>
      </c>
      <c r="AR69">
        <v>9</v>
      </c>
      <c r="AT69" s="88">
        <v>18</v>
      </c>
      <c r="AU69" s="90">
        <v>123</v>
      </c>
      <c r="AV69" s="93">
        <f t="shared" si="14"/>
        <v>18123</v>
      </c>
      <c r="AX69" s="5" t="s">
        <v>730</v>
      </c>
      <c r="BF69">
        <v>0</v>
      </c>
      <c r="BG69">
        <v>0</v>
      </c>
    </row>
    <row r="70" spans="1:59" hidden="1" outlineLevel="1">
      <c r="A70" t="s">
        <v>612</v>
      </c>
      <c r="B70" t="s">
        <v>457</v>
      </c>
      <c r="C70" s="1">
        <f t="shared" si="15"/>
        <v>5931</v>
      </c>
      <c r="D70" s="5">
        <f>IF(N70&gt;0, RANK(N70,(N70:P70,Q70:AE70)),0)</f>
        <v>1</v>
      </c>
      <c r="E70" s="5">
        <f>IF(O70&gt;0,RANK(O70,(N70:P70,Q70:AE70)),0)</f>
        <v>2</v>
      </c>
      <c r="F70" s="5">
        <f>IF(P70&gt;0,RANK(P70,(N70:P70,Q70:AE70)),0)</f>
        <v>0</v>
      </c>
      <c r="G70" s="1">
        <f t="shared" si="16"/>
        <v>74</v>
      </c>
      <c r="H70" s="2">
        <f t="shared" si="17"/>
        <v>1.2476816725678637E-2</v>
      </c>
      <c r="I70" s="2"/>
      <c r="J70" s="2">
        <f t="shared" si="18"/>
        <v>0.49300286629573425</v>
      </c>
      <c r="K70" s="2">
        <f t="shared" si="19"/>
        <v>0.48052604957005562</v>
      </c>
      <c r="L70" s="2">
        <f t="shared" si="20"/>
        <v>0</v>
      </c>
      <c r="M70" s="2">
        <f t="shared" si="21"/>
        <v>2.6471084134210177E-2</v>
      </c>
      <c r="N70" s="1">
        <v>2924</v>
      </c>
      <c r="O70" s="1">
        <v>2850</v>
      </c>
      <c r="Q70" s="1">
        <v>157</v>
      </c>
      <c r="U70" s="1">
        <f t="shared" si="13"/>
        <v>0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22"/>
        <v>2.6471084134210083E-2</v>
      </c>
      <c r="AL70" s="2">
        <f t="shared" si="23"/>
        <v>0</v>
      </c>
      <c r="AM70" s="2">
        <f t="shared" si="24"/>
        <v>0</v>
      </c>
      <c r="AN70" s="2">
        <f t="shared" si="25"/>
        <v>0</v>
      </c>
      <c r="AP70" t="s">
        <v>612</v>
      </c>
      <c r="AQ70" t="s">
        <v>457</v>
      </c>
      <c r="AR70">
        <v>8</v>
      </c>
      <c r="AT70" s="88">
        <v>18</v>
      </c>
      <c r="AU70" s="90">
        <v>125</v>
      </c>
      <c r="AV70" s="93">
        <f t="shared" si="14"/>
        <v>18125</v>
      </c>
      <c r="AX70" s="5" t="s">
        <v>730</v>
      </c>
      <c r="BF70">
        <v>0</v>
      </c>
      <c r="BG70">
        <v>0</v>
      </c>
    </row>
    <row r="71" spans="1:59" hidden="1" outlineLevel="1">
      <c r="A71" t="s">
        <v>203</v>
      </c>
      <c r="B71" t="s">
        <v>457</v>
      </c>
      <c r="C71" s="1">
        <f t="shared" si="15"/>
        <v>72709</v>
      </c>
      <c r="D71" s="5">
        <f>IF(N71&gt;0, RANK(N71,(N71:P71,Q71:AE71)),0)</f>
        <v>1</v>
      </c>
      <c r="E71" s="5">
        <f>IF(O71&gt;0,RANK(O71,(N71:P71,Q71:AE71)),0)</f>
        <v>2</v>
      </c>
      <c r="F71" s="5">
        <f>IF(P71&gt;0,RANK(P71,(N71:P71,Q71:AE71)),0)</f>
        <v>0</v>
      </c>
      <c r="G71" s="1">
        <f t="shared" si="16"/>
        <v>8131</v>
      </c>
      <c r="H71" s="2">
        <f t="shared" si="17"/>
        <v>0.11182934712346478</v>
      </c>
      <c r="I71" s="2"/>
      <c r="J71" s="2">
        <f t="shared" si="18"/>
        <v>0.54352281010603909</v>
      </c>
      <c r="K71" s="2">
        <f t="shared" si="19"/>
        <v>0.43169346298257438</v>
      </c>
      <c r="L71" s="2">
        <f t="shared" si="20"/>
        <v>0</v>
      </c>
      <c r="M71" s="2">
        <f t="shared" si="21"/>
        <v>2.4783726911386528E-2</v>
      </c>
      <c r="N71" s="1">
        <v>39519</v>
      </c>
      <c r="O71" s="1">
        <v>31388</v>
      </c>
      <c r="Q71" s="1">
        <v>1802</v>
      </c>
      <c r="U71" s="1">
        <f t="shared" si="13"/>
        <v>0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22"/>
        <v>2.4783726911386486E-2</v>
      </c>
      <c r="AL71" s="2">
        <f t="shared" si="23"/>
        <v>0</v>
      </c>
      <c r="AM71" s="2">
        <f t="shared" si="24"/>
        <v>0</v>
      </c>
      <c r="AN71" s="2">
        <f t="shared" si="25"/>
        <v>0</v>
      </c>
      <c r="AP71" t="s">
        <v>203</v>
      </c>
      <c r="AQ71" t="s">
        <v>457</v>
      </c>
      <c r="AT71" s="88">
        <v>18</v>
      </c>
      <c r="AU71" s="90">
        <v>127</v>
      </c>
      <c r="AV71" s="93">
        <f t="shared" si="14"/>
        <v>18127</v>
      </c>
      <c r="AX71" s="5" t="s">
        <v>730</v>
      </c>
      <c r="BF71">
        <v>0</v>
      </c>
      <c r="BG71">
        <v>0</v>
      </c>
    </row>
    <row r="72" spans="1:59" hidden="1" outlineLevel="1">
      <c r="A72" t="s">
        <v>935</v>
      </c>
      <c r="B72" t="s">
        <v>457</v>
      </c>
      <c r="C72" s="1">
        <f t="shared" ref="C72:C100" si="26">SUM(N72:AE72)</f>
        <v>12739</v>
      </c>
      <c r="D72" s="5">
        <f>IF(N72&gt;0, RANK(N72,(N72:P72,Q72:AE72)),0)</f>
        <v>2</v>
      </c>
      <c r="E72" s="5">
        <f>IF(O72&gt;0,RANK(O72,(N72:P72,Q72:AE72)),0)</f>
        <v>1</v>
      </c>
      <c r="F72" s="5">
        <f>IF(P72&gt;0,RANK(P72,(N72:P72,Q72:AE72)),0)</f>
        <v>0</v>
      </c>
      <c r="G72" s="1">
        <f t="shared" ref="G72:G100" si="27">IF(C72&gt;0,MAX(N72:P72)-LARGE(N72:P72,2),0)</f>
        <v>3391</v>
      </c>
      <c r="H72" s="2">
        <f t="shared" ref="H72:H100" si="28">IF(C72&gt;0,G72/C72,0)</f>
        <v>0.26619043880995369</v>
      </c>
      <c r="I72" s="2"/>
      <c r="J72" s="2">
        <f t="shared" ref="J72:J100" si="29">IF($C72=0,"-",N72/$C72)</f>
        <v>0.3604678546196719</v>
      </c>
      <c r="K72" s="2">
        <f t="shared" ref="K72:K100" si="30">IF($C72=0,"-",O72/$C72)</f>
        <v>0.62665829342962553</v>
      </c>
      <c r="L72" s="2">
        <f t="shared" ref="L72:L100" si="31">IF($C72=0,"-",P72/$C72)</f>
        <v>0</v>
      </c>
      <c r="M72" s="2">
        <f t="shared" ref="M72:M100" si="32">IF(C72=0,"-",(1-J72-K72-L72))</f>
        <v>1.2873851950702564E-2</v>
      </c>
      <c r="N72" s="1">
        <v>4592</v>
      </c>
      <c r="O72" s="1">
        <v>7983</v>
      </c>
      <c r="Q72" s="1">
        <v>164</v>
      </c>
      <c r="U72" s="1">
        <f t="shared" si="13"/>
        <v>0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ref="AK72:AK100" si="33">IF($C72=0,"-",Q72/$C72)</f>
        <v>1.2873851950702567E-2</v>
      </c>
      <c r="AL72" s="2">
        <f t="shared" ref="AL72:AL100" si="34">IF($C72=0,"-",R72/$C72)</f>
        <v>0</v>
      </c>
      <c r="AM72" s="2">
        <f t="shared" ref="AM72:AM100" si="35">IF($C72=0,"-",T72/$C72)</f>
        <v>0</v>
      </c>
      <c r="AN72" s="2">
        <f t="shared" ref="AN72:AN100" si="36">IF($C72=0,"-",S72/$C72)</f>
        <v>0</v>
      </c>
      <c r="AP72" t="s">
        <v>935</v>
      </c>
      <c r="AQ72" t="s">
        <v>457</v>
      </c>
      <c r="AR72">
        <v>8</v>
      </c>
      <c r="AT72" s="88">
        <v>18</v>
      </c>
      <c r="AU72" s="90">
        <v>129</v>
      </c>
      <c r="AV72" s="93">
        <f t="shared" si="14"/>
        <v>18129</v>
      </c>
      <c r="AX72" s="5" t="s">
        <v>730</v>
      </c>
      <c r="BF72">
        <v>0</v>
      </c>
      <c r="BG72">
        <v>0</v>
      </c>
    </row>
    <row r="73" spans="1:59" hidden="1" outlineLevel="1">
      <c r="A73" t="s">
        <v>955</v>
      </c>
      <c r="B73" t="s">
        <v>457</v>
      </c>
      <c r="C73" s="1">
        <f t="shared" si="26"/>
        <v>5773</v>
      </c>
      <c r="D73" s="5">
        <f>IF(N73&gt;0, RANK(N73,(N73:P73,Q73:AE73)),0)</f>
        <v>2</v>
      </c>
      <c r="E73" s="5">
        <f>IF(O73&gt;0,RANK(O73,(N73:P73,Q73:AE73)),0)</f>
        <v>1</v>
      </c>
      <c r="F73" s="5">
        <f>IF(P73&gt;0,RANK(P73,(N73:P73,Q73:AE73)),0)</f>
        <v>0</v>
      </c>
      <c r="G73" s="1">
        <f t="shared" si="27"/>
        <v>572</v>
      </c>
      <c r="H73" s="2">
        <f t="shared" si="28"/>
        <v>9.9081933137017145E-2</v>
      </c>
      <c r="I73" s="2"/>
      <c r="J73" s="2">
        <f t="shared" si="29"/>
        <v>0.43720769097522949</v>
      </c>
      <c r="K73" s="2">
        <f t="shared" si="30"/>
        <v>0.53628962411224668</v>
      </c>
      <c r="L73" s="2">
        <f t="shared" si="31"/>
        <v>0</v>
      </c>
      <c r="M73" s="2">
        <f t="shared" si="32"/>
        <v>2.6502684912523833E-2</v>
      </c>
      <c r="N73" s="1">
        <v>2524</v>
      </c>
      <c r="O73" s="1">
        <v>3096</v>
      </c>
      <c r="Q73" s="1">
        <v>153</v>
      </c>
      <c r="U73" s="1">
        <f t="shared" ref="U73:U99" si="37">BF73+BG73</f>
        <v>0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33"/>
        <v>2.6502684912523819E-2</v>
      </c>
      <c r="AL73" s="2">
        <f t="shared" si="34"/>
        <v>0</v>
      </c>
      <c r="AM73" s="2">
        <f t="shared" si="35"/>
        <v>0</v>
      </c>
      <c r="AN73" s="2">
        <f t="shared" si="36"/>
        <v>0</v>
      </c>
      <c r="AP73" t="s">
        <v>955</v>
      </c>
      <c r="AQ73" t="s">
        <v>457</v>
      </c>
      <c r="AR73">
        <v>2</v>
      </c>
      <c r="AT73" s="88">
        <v>18</v>
      </c>
      <c r="AU73" s="90">
        <v>131</v>
      </c>
      <c r="AV73" s="93">
        <f t="shared" si="14"/>
        <v>18131</v>
      </c>
      <c r="AX73" s="5" t="s">
        <v>730</v>
      </c>
      <c r="BF73">
        <v>0</v>
      </c>
      <c r="BG73">
        <v>0</v>
      </c>
    </row>
    <row r="74" spans="1:59" hidden="1" outlineLevel="1">
      <c r="A74" t="s">
        <v>646</v>
      </c>
      <c r="B74" t="s">
        <v>457</v>
      </c>
      <c r="C74" s="1">
        <f t="shared" si="26"/>
        <v>14386</v>
      </c>
      <c r="D74" s="5">
        <f>IF(N74&gt;0, RANK(N74,(N74:P74,Q74:AE74)),0)</f>
        <v>2</v>
      </c>
      <c r="E74" s="5">
        <f>IF(O74&gt;0,RANK(O74,(N74:P74,Q74:AE74)),0)</f>
        <v>1</v>
      </c>
      <c r="F74" s="5">
        <f>IF(P74&gt;0,RANK(P74,(N74:P74,Q74:AE74)),0)</f>
        <v>0</v>
      </c>
      <c r="G74" s="1">
        <f t="shared" si="27"/>
        <v>4846</v>
      </c>
      <c r="H74" s="2">
        <f t="shared" si="28"/>
        <v>0.33685527596274156</v>
      </c>
      <c r="I74" s="2"/>
      <c r="J74" s="2">
        <f t="shared" si="29"/>
        <v>0.31954678159321565</v>
      </c>
      <c r="K74" s="2">
        <f t="shared" si="30"/>
        <v>0.65640205755595715</v>
      </c>
      <c r="L74" s="2">
        <f t="shared" si="31"/>
        <v>0</v>
      </c>
      <c r="M74" s="2">
        <f t="shared" si="32"/>
        <v>2.4051160850827258E-2</v>
      </c>
      <c r="N74" s="1">
        <v>4597</v>
      </c>
      <c r="O74" s="1">
        <v>9443</v>
      </c>
      <c r="Q74" s="1">
        <v>346</v>
      </c>
      <c r="U74" s="1">
        <f t="shared" si="37"/>
        <v>0</v>
      </c>
      <c r="AG74" s="5">
        <f>IF(Q74&gt;0,RANK(Q74,(N74:P74,Q74:AE74)),0)</f>
        <v>3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33"/>
        <v>2.4051160850827192E-2</v>
      </c>
      <c r="AL74" s="2">
        <f t="shared" si="34"/>
        <v>0</v>
      </c>
      <c r="AM74" s="2">
        <f t="shared" si="35"/>
        <v>0</v>
      </c>
      <c r="AN74" s="2">
        <f t="shared" si="36"/>
        <v>0</v>
      </c>
      <c r="AP74" t="s">
        <v>646</v>
      </c>
      <c r="AQ74" t="s">
        <v>457</v>
      </c>
      <c r="AR74">
        <v>8</v>
      </c>
      <c r="AT74" s="88">
        <v>18</v>
      </c>
      <c r="AU74" s="90">
        <v>133</v>
      </c>
      <c r="AV74" s="93">
        <f t="shared" si="14"/>
        <v>18133</v>
      </c>
      <c r="AX74" s="5" t="s">
        <v>730</v>
      </c>
      <c r="BF74">
        <v>0</v>
      </c>
      <c r="BG74">
        <v>0</v>
      </c>
    </row>
    <row r="75" spans="1:59" hidden="1" outlineLevel="1">
      <c r="A75" t="s">
        <v>1049</v>
      </c>
      <c r="B75" t="s">
        <v>457</v>
      </c>
      <c r="C75" s="1">
        <f t="shared" si="26"/>
        <v>10535</v>
      </c>
      <c r="D75" s="5">
        <f>IF(N75&gt;0, RANK(N75,(N75:P75,Q75:AE75)),0)</f>
        <v>2</v>
      </c>
      <c r="E75" s="5">
        <f>IF(O75&gt;0,RANK(O75,(N75:P75,Q75:AE75)),0)</f>
        <v>1</v>
      </c>
      <c r="F75" s="5">
        <f>IF(P75&gt;0,RANK(P75,(N75:P75,Q75:AE75)),0)</f>
        <v>0</v>
      </c>
      <c r="G75" s="1">
        <f t="shared" si="27"/>
        <v>2281</v>
      </c>
      <c r="H75" s="2">
        <f t="shared" si="28"/>
        <v>0.21651637399145704</v>
      </c>
      <c r="I75" s="2"/>
      <c r="J75" s="2">
        <f t="shared" si="29"/>
        <v>0.37845277645942099</v>
      </c>
      <c r="K75" s="2">
        <f t="shared" si="30"/>
        <v>0.59496915045087806</v>
      </c>
      <c r="L75" s="2">
        <f t="shared" si="31"/>
        <v>0</v>
      </c>
      <c r="M75" s="2">
        <f t="shared" si="32"/>
        <v>2.6578073089700949E-2</v>
      </c>
      <c r="N75" s="1">
        <v>3987</v>
      </c>
      <c r="O75" s="1">
        <v>6268</v>
      </c>
      <c r="Q75" s="1">
        <v>280</v>
      </c>
      <c r="U75" s="1">
        <f t="shared" si="37"/>
        <v>0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33"/>
        <v>2.6578073089700997E-2</v>
      </c>
      <c r="AL75" s="2">
        <f t="shared" si="34"/>
        <v>0</v>
      </c>
      <c r="AM75" s="2">
        <f t="shared" si="35"/>
        <v>0</v>
      </c>
      <c r="AN75" s="2">
        <f t="shared" si="36"/>
        <v>0</v>
      </c>
      <c r="AP75" t="s">
        <v>1049</v>
      </c>
      <c r="AQ75" t="s">
        <v>457</v>
      </c>
      <c r="AR75">
        <v>6</v>
      </c>
      <c r="AT75" s="88">
        <v>18</v>
      </c>
      <c r="AU75" s="90">
        <v>135</v>
      </c>
      <c r="AV75" s="93">
        <f t="shared" si="14"/>
        <v>18135</v>
      </c>
      <c r="AX75" s="5" t="s">
        <v>730</v>
      </c>
      <c r="BF75">
        <v>0</v>
      </c>
      <c r="BG75">
        <v>0</v>
      </c>
    </row>
    <row r="76" spans="1:59" hidden="1" outlineLevel="1">
      <c r="A76" t="s">
        <v>985</v>
      </c>
      <c r="B76" t="s">
        <v>457</v>
      </c>
      <c r="C76" s="1">
        <f t="shared" si="26"/>
        <v>12091</v>
      </c>
      <c r="D76" s="5">
        <f>IF(N76&gt;0, RANK(N76,(N76:P76,Q76:AE76)),0)</f>
        <v>2</v>
      </c>
      <c r="E76" s="5">
        <f>IF(O76&gt;0,RANK(O76,(N76:P76,Q76:AE76)),0)</f>
        <v>1</v>
      </c>
      <c r="F76" s="5">
        <f>IF(P76&gt;0,RANK(P76,(N76:P76,Q76:AE76)),0)</f>
        <v>0</v>
      </c>
      <c r="G76" s="1">
        <f t="shared" si="27"/>
        <v>3005</v>
      </c>
      <c r="H76" s="2">
        <f t="shared" si="28"/>
        <v>0.24853196592506824</v>
      </c>
      <c r="I76" s="2"/>
      <c r="J76" s="2">
        <f t="shared" si="29"/>
        <v>0.35911008187908361</v>
      </c>
      <c r="K76" s="2">
        <f t="shared" si="30"/>
        <v>0.60764204780415187</v>
      </c>
      <c r="L76" s="2">
        <f t="shared" si="31"/>
        <v>0</v>
      </c>
      <c r="M76" s="2">
        <f t="shared" si="32"/>
        <v>3.3247870316764572E-2</v>
      </c>
      <c r="N76" s="1">
        <v>4342</v>
      </c>
      <c r="O76" s="1">
        <v>7347</v>
      </c>
      <c r="Q76" s="1">
        <v>402</v>
      </c>
      <c r="U76" s="1">
        <f t="shared" si="37"/>
        <v>0</v>
      </c>
      <c r="AG76" s="5">
        <f>IF(Q76&gt;0,RANK(Q76,(N76:P76,Q76:AE76)),0)</f>
        <v>3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33"/>
        <v>3.3247870316764537E-2</v>
      </c>
      <c r="AL76" s="2">
        <f t="shared" si="34"/>
        <v>0</v>
      </c>
      <c r="AM76" s="2">
        <f t="shared" si="35"/>
        <v>0</v>
      </c>
      <c r="AN76" s="2">
        <f t="shared" si="36"/>
        <v>0</v>
      </c>
      <c r="AP76" t="s">
        <v>985</v>
      </c>
      <c r="AQ76" t="s">
        <v>457</v>
      </c>
      <c r="AR76">
        <v>9</v>
      </c>
      <c r="AT76" s="88">
        <v>18</v>
      </c>
      <c r="AU76" s="90">
        <v>137</v>
      </c>
      <c r="AV76" s="93">
        <f t="shared" si="14"/>
        <v>18137</v>
      </c>
      <c r="AX76" s="5" t="s">
        <v>730</v>
      </c>
      <c r="BF76">
        <v>0</v>
      </c>
      <c r="BG76">
        <v>0</v>
      </c>
    </row>
    <row r="77" spans="1:59" hidden="1" outlineLevel="1">
      <c r="A77" t="s">
        <v>806</v>
      </c>
      <c r="B77" t="s">
        <v>457</v>
      </c>
      <c r="C77" s="1">
        <f t="shared" si="26"/>
        <v>7619</v>
      </c>
      <c r="D77" s="5">
        <f>IF(N77&gt;0, RANK(N77,(N77:P77,Q77:AE77)),0)</f>
        <v>2</v>
      </c>
      <c r="E77" s="5">
        <f>IF(O77&gt;0,RANK(O77,(N77:P77,Q77:AE77)),0)</f>
        <v>1</v>
      </c>
      <c r="F77" s="5">
        <f>IF(P77&gt;0,RANK(P77,(N77:P77,Q77:AE77)),0)</f>
        <v>0</v>
      </c>
      <c r="G77" s="1">
        <f t="shared" si="27"/>
        <v>2760</v>
      </c>
      <c r="H77" s="2">
        <f t="shared" si="28"/>
        <v>0.36225226407665045</v>
      </c>
      <c r="I77" s="2"/>
      <c r="J77" s="2">
        <f t="shared" si="29"/>
        <v>0.30332064575403594</v>
      </c>
      <c r="K77" s="2">
        <f t="shared" si="30"/>
        <v>0.6655729098306864</v>
      </c>
      <c r="L77" s="2">
        <f t="shared" si="31"/>
        <v>0</v>
      </c>
      <c r="M77" s="2">
        <f t="shared" si="32"/>
        <v>3.1106444415277656E-2</v>
      </c>
      <c r="N77" s="1">
        <v>2311</v>
      </c>
      <c r="O77" s="1">
        <v>5071</v>
      </c>
      <c r="Q77" s="1">
        <v>237</v>
      </c>
      <c r="U77" s="1">
        <f t="shared" si="37"/>
        <v>0</v>
      </c>
      <c r="AG77" s="5">
        <f>IF(Q77&gt;0,RANK(Q77,(N77:P77,Q77:AE77)),0)</f>
        <v>3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33"/>
        <v>3.1106444415277594E-2</v>
      </c>
      <c r="AL77" s="2">
        <f t="shared" si="34"/>
        <v>0</v>
      </c>
      <c r="AM77" s="2">
        <f t="shared" si="35"/>
        <v>0</v>
      </c>
      <c r="AN77" s="2">
        <f t="shared" si="36"/>
        <v>0</v>
      </c>
      <c r="AP77" t="s">
        <v>806</v>
      </c>
      <c r="AQ77" t="s">
        <v>457</v>
      </c>
      <c r="AR77">
        <v>6</v>
      </c>
      <c r="AT77" s="88">
        <v>18</v>
      </c>
      <c r="AU77" s="90">
        <v>139</v>
      </c>
      <c r="AV77" s="93">
        <f t="shared" ref="AV77:AV99" si="38">1000*AT77+AU77</f>
        <v>18139</v>
      </c>
      <c r="AX77" s="5" t="s">
        <v>730</v>
      </c>
      <c r="BF77">
        <v>0</v>
      </c>
      <c r="BG77">
        <v>0</v>
      </c>
    </row>
    <row r="78" spans="1:59" hidden="1" outlineLevel="1">
      <c r="A78" t="s">
        <v>599</v>
      </c>
      <c r="B78" t="s">
        <v>457</v>
      </c>
      <c r="C78" s="1">
        <f t="shared" si="26"/>
        <v>117413</v>
      </c>
      <c r="D78" s="5">
        <f>IF(N78&gt;0, RANK(N78,(N78:P78,Q78:AE78)),0)</f>
        <v>1</v>
      </c>
      <c r="E78" s="5">
        <f>IF(O78&gt;0,RANK(O78,(N78:P78,Q78:AE78)),0)</f>
        <v>2</v>
      </c>
      <c r="F78" s="5">
        <f>IF(P78&gt;0,RANK(P78,(N78:P78,Q78:AE78)),0)</f>
        <v>0</v>
      </c>
      <c r="G78" s="1">
        <f t="shared" si="27"/>
        <v>3083</v>
      </c>
      <c r="H78" s="2">
        <f t="shared" si="28"/>
        <v>2.625773977327894E-2</v>
      </c>
      <c r="I78" s="2"/>
      <c r="J78" s="2">
        <f t="shared" si="29"/>
        <v>0.5047056118147053</v>
      </c>
      <c r="K78" s="2">
        <f t="shared" si="30"/>
        <v>0.47844787204142641</v>
      </c>
      <c r="L78" s="2">
        <f t="shared" si="31"/>
        <v>0</v>
      </c>
      <c r="M78" s="2">
        <f t="shared" si="32"/>
        <v>1.6846516143868284E-2</v>
      </c>
      <c r="N78" s="1">
        <v>59259</v>
      </c>
      <c r="O78" s="1">
        <v>56176</v>
      </c>
      <c r="Q78" s="1">
        <v>1976</v>
      </c>
      <c r="U78" s="1">
        <f t="shared" si="37"/>
        <v>2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33"/>
        <v>1.6829482254946217E-2</v>
      </c>
      <c r="AL78" s="2">
        <f t="shared" si="34"/>
        <v>0</v>
      </c>
      <c r="AM78" s="2">
        <f t="shared" si="35"/>
        <v>0</v>
      </c>
      <c r="AN78" s="2">
        <f t="shared" si="36"/>
        <v>0</v>
      </c>
      <c r="AP78" t="s">
        <v>599</v>
      </c>
      <c r="AQ78" t="s">
        <v>457</v>
      </c>
      <c r="AR78">
        <v>2</v>
      </c>
      <c r="AT78" s="88">
        <v>18</v>
      </c>
      <c r="AU78" s="90">
        <v>141</v>
      </c>
      <c r="AV78" s="93">
        <f t="shared" si="38"/>
        <v>18141</v>
      </c>
      <c r="AX78" s="5" t="s">
        <v>730</v>
      </c>
      <c r="BF78">
        <v>2</v>
      </c>
      <c r="BG78">
        <v>0</v>
      </c>
    </row>
    <row r="79" spans="1:59" hidden="1" outlineLevel="1">
      <c r="A79" t="s">
        <v>532</v>
      </c>
      <c r="B79" t="s">
        <v>457</v>
      </c>
      <c r="C79" s="1">
        <f t="shared" si="26"/>
        <v>8924</v>
      </c>
      <c r="D79" s="5">
        <f>IF(N79&gt;0, RANK(N79,(N79:P79,Q79:AE79)),0)</f>
        <v>2</v>
      </c>
      <c r="E79" s="5">
        <f>IF(O79&gt;0,RANK(O79,(N79:P79,Q79:AE79)),0)</f>
        <v>1</v>
      </c>
      <c r="F79" s="5">
        <f>IF(P79&gt;0,RANK(P79,(N79:P79,Q79:AE79)),0)</f>
        <v>0</v>
      </c>
      <c r="G79" s="1">
        <f t="shared" si="27"/>
        <v>84</v>
      </c>
      <c r="H79" s="2">
        <f t="shared" si="28"/>
        <v>9.4128193635141192E-3</v>
      </c>
      <c r="I79" s="2"/>
      <c r="J79" s="2">
        <f t="shared" si="29"/>
        <v>0.48520842671447784</v>
      </c>
      <c r="K79" s="2">
        <f t="shared" si="30"/>
        <v>0.49462124607799191</v>
      </c>
      <c r="L79" s="2">
        <f t="shared" si="31"/>
        <v>0</v>
      </c>
      <c r="M79" s="2">
        <f t="shared" si="32"/>
        <v>2.0170327207530259E-2</v>
      </c>
      <c r="N79" s="1">
        <v>4330</v>
      </c>
      <c r="O79" s="1">
        <v>4414</v>
      </c>
      <c r="Q79" s="1">
        <v>180</v>
      </c>
      <c r="U79" s="1">
        <f t="shared" si="37"/>
        <v>0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33"/>
        <v>2.0170327207530255E-2</v>
      </c>
      <c r="AL79" s="2">
        <f t="shared" si="34"/>
        <v>0</v>
      </c>
      <c r="AM79" s="2">
        <f t="shared" si="35"/>
        <v>0</v>
      </c>
      <c r="AN79" s="2">
        <f t="shared" si="36"/>
        <v>0</v>
      </c>
      <c r="AP79" t="s">
        <v>532</v>
      </c>
      <c r="AQ79" t="s">
        <v>457</v>
      </c>
      <c r="AR79">
        <v>9</v>
      </c>
      <c r="AT79" s="88">
        <v>18</v>
      </c>
      <c r="AU79" s="90">
        <v>143</v>
      </c>
      <c r="AV79" s="93">
        <f t="shared" si="38"/>
        <v>18143</v>
      </c>
      <c r="AX79" s="5" t="s">
        <v>730</v>
      </c>
      <c r="BF79">
        <v>0</v>
      </c>
      <c r="BG79">
        <v>0</v>
      </c>
    </row>
    <row r="80" spans="1:59" hidden="1" outlineLevel="1">
      <c r="A80" t="s">
        <v>320</v>
      </c>
      <c r="B80" t="s">
        <v>457</v>
      </c>
      <c r="C80" s="1">
        <f t="shared" si="26"/>
        <v>17522</v>
      </c>
      <c r="D80" s="5">
        <f>IF(N80&gt;0, RANK(N80,(N80:P80,Q80:AE80)),0)</f>
        <v>2</v>
      </c>
      <c r="E80" s="5">
        <f>IF(O80&gt;0,RANK(O80,(N80:P80,Q80:AE80)),0)</f>
        <v>1</v>
      </c>
      <c r="F80" s="5">
        <f>IF(P80&gt;0,RANK(P80,(N80:P80,Q80:AE80)),0)</f>
        <v>0</v>
      </c>
      <c r="G80" s="1">
        <f t="shared" si="27"/>
        <v>6515</v>
      </c>
      <c r="H80" s="2">
        <f t="shared" si="28"/>
        <v>0.37181828558383745</v>
      </c>
      <c r="I80" s="2"/>
      <c r="J80" s="2">
        <f t="shared" si="29"/>
        <v>0.30013697066544914</v>
      </c>
      <c r="K80" s="2">
        <f t="shared" si="30"/>
        <v>0.67195525624928665</v>
      </c>
      <c r="L80" s="2">
        <f t="shared" si="31"/>
        <v>0</v>
      </c>
      <c r="M80" s="2">
        <f t="shared" si="32"/>
        <v>2.7907773085264265E-2</v>
      </c>
      <c r="N80" s="1">
        <v>5259</v>
      </c>
      <c r="O80" s="1">
        <v>11774</v>
      </c>
      <c r="Q80" s="1">
        <v>489</v>
      </c>
      <c r="U80" s="1">
        <f t="shared" si="37"/>
        <v>0</v>
      </c>
      <c r="AG80" s="5">
        <f>IF(Q80&gt;0,RANK(Q80,(N80:P80,Q80:AE80)),0)</f>
        <v>3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33"/>
        <v>2.790777308526424E-2</v>
      </c>
      <c r="AL80" s="2">
        <f t="shared" si="34"/>
        <v>0</v>
      </c>
      <c r="AM80" s="2">
        <f t="shared" si="35"/>
        <v>0</v>
      </c>
      <c r="AN80" s="2">
        <f t="shared" si="36"/>
        <v>0</v>
      </c>
      <c r="AP80" t="s">
        <v>320</v>
      </c>
      <c r="AQ80" t="s">
        <v>457</v>
      </c>
      <c r="AT80" s="88">
        <v>18</v>
      </c>
      <c r="AU80" s="90">
        <v>145</v>
      </c>
      <c r="AV80" s="93">
        <f t="shared" si="38"/>
        <v>18145</v>
      </c>
      <c r="AX80" s="5" t="s">
        <v>730</v>
      </c>
      <c r="BF80">
        <v>0</v>
      </c>
      <c r="BG80">
        <v>0</v>
      </c>
    </row>
    <row r="81" spans="1:59" hidden="1" outlineLevel="1">
      <c r="A81" t="s">
        <v>949</v>
      </c>
      <c r="B81" t="s">
        <v>457</v>
      </c>
      <c r="C81" s="1">
        <f t="shared" si="26"/>
        <v>10079</v>
      </c>
      <c r="D81" s="5">
        <f>IF(N81&gt;0, RANK(N81,(N81:P81,Q81:AE81)),0)</f>
        <v>2</v>
      </c>
      <c r="E81" s="5">
        <f>IF(O81&gt;0,RANK(O81,(N81:P81,Q81:AE81)),0)</f>
        <v>1</v>
      </c>
      <c r="F81" s="5">
        <f>IF(P81&gt;0,RANK(P81,(N81:P81,Q81:AE81)),0)</f>
        <v>0</v>
      </c>
      <c r="G81" s="1">
        <f t="shared" si="27"/>
        <v>1109</v>
      </c>
      <c r="H81" s="2">
        <f t="shared" si="28"/>
        <v>0.11003075701954559</v>
      </c>
      <c r="I81" s="2"/>
      <c r="J81" s="2">
        <f t="shared" si="29"/>
        <v>0.43833713662069651</v>
      </c>
      <c r="K81" s="2">
        <f t="shared" si="30"/>
        <v>0.54836789364024208</v>
      </c>
      <c r="L81" s="2">
        <f t="shared" si="31"/>
        <v>0</v>
      </c>
      <c r="M81" s="2">
        <f t="shared" si="32"/>
        <v>1.3294969739061413E-2</v>
      </c>
      <c r="N81" s="1">
        <v>4418</v>
      </c>
      <c r="O81" s="1">
        <v>5527</v>
      </c>
      <c r="Q81" s="1">
        <v>134</v>
      </c>
      <c r="U81" s="1">
        <f t="shared" si="37"/>
        <v>0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33"/>
        <v>1.3294969739061415E-2</v>
      </c>
      <c r="AL81" s="2">
        <f t="shared" si="34"/>
        <v>0</v>
      </c>
      <c r="AM81" s="2">
        <f t="shared" si="35"/>
        <v>0</v>
      </c>
      <c r="AN81" s="2">
        <f t="shared" si="36"/>
        <v>0</v>
      </c>
      <c r="AP81" t="s">
        <v>949</v>
      </c>
      <c r="AQ81" t="s">
        <v>457</v>
      </c>
      <c r="AR81">
        <v>9</v>
      </c>
      <c r="AT81" s="88">
        <v>18</v>
      </c>
      <c r="AU81" s="90">
        <v>147</v>
      </c>
      <c r="AV81" s="93">
        <f t="shared" si="38"/>
        <v>18147</v>
      </c>
      <c r="AX81" s="5" t="s">
        <v>730</v>
      </c>
      <c r="BF81">
        <v>0</v>
      </c>
      <c r="BG81">
        <v>0</v>
      </c>
    </row>
    <row r="82" spans="1:59" hidden="1" outlineLevel="1">
      <c r="A82" t="s">
        <v>918</v>
      </c>
      <c r="B82" t="s">
        <v>457</v>
      </c>
      <c r="C82" s="1">
        <f t="shared" si="26"/>
        <v>9226</v>
      </c>
      <c r="D82" s="5">
        <f>IF(N82&gt;0, RANK(N82,(N82:P82,Q82:AE82)),0)</f>
        <v>1</v>
      </c>
      <c r="E82" s="5">
        <f>IF(O82&gt;0,RANK(O82,(N82:P82,Q82:AE82)),0)</f>
        <v>2</v>
      </c>
      <c r="F82" s="5">
        <f>IF(P82&gt;0,RANK(P82,(N82:P82,Q82:AE82)),0)</f>
        <v>0</v>
      </c>
      <c r="G82" s="1">
        <f t="shared" si="27"/>
        <v>387</v>
      </c>
      <c r="H82" s="2">
        <f t="shared" si="28"/>
        <v>4.1946672447431173E-2</v>
      </c>
      <c r="I82" s="2"/>
      <c r="J82" s="2">
        <f t="shared" si="29"/>
        <v>0.51224799479731198</v>
      </c>
      <c r="K82" s="2">
        <f t="shared" si="30"/>
        <v>0.47030132234988076</v>
      </c>
      <c r="L82" s="2">
        <f t="shared" si="31"/>
        <v>0</v>
      </c>
      <c r="M82" s="2">
        <f t="shared" si="32"/>
        <v>1.7450682852807264E-2</v>
      </c>
      <c r="N82" s="1">
        <v>4726</v>
      </c>
      <c r="O82" s="1">
        <v>4339</v>
      </c>
      <c r="Q82" s="1">
        <v>161</v>
      </c>
      <c r="U82" s="1">
        <f t="shared" si="37"/>
        <v>0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33"/>
        <v>1.7450682852807285E-2</v>
      </c>
      <c r="AL82" s="2">
        <f t="shared" si="34"/>
        <v>0</v>
      </c>
      <c r="AM82" s="2">
        <f t="shared" si="35"/>
        <v>0</v>
      </c>
      <c r="AN82" s="2">
        <f t="shared" si="36"/>
        <v>0</v>
      </c>
      <c r="AP82" t="s">
        <v>918</v>
      </c>
      <c r="AQ82" t="s">
        <v>457</v>
      </c>
      <c r="AR82">
        <v>2</v>
      </c>
      <c r="AT82" s="88">
        <v>18</v>
      </c>
      <c r="AU82" s="90">
        <v>149</v>
      </c>
      <c r="AV82" s="93">
        <f t="shared" si="38"/>
        <v>18149</v>
      </c>
      <c r="AX82" s="5" t="s">
        <v>730</v>
      </c>
      <c r="BF82">
        <v>0</v>
      </c>
      <c r="BG82">
        <v>0</v>
      </c>
    </row>
    <row r="83" spans="1:59" hidden="1" outlineLevel="1">
      <c r="A83" t="s">
        <v>311</v>
      </c>
      <c r="B83" t="s">
        <v>457</v>
      </c>
      <c r="C83" s="1">
        <f t="shared" si="26"/>
        <v>14120</v>
      </c>
      <c r="D83" s="5">
        <f>IF(N83&gt;0, RANK(N83,(N83:P83,Q83:AE83)),0)</f>
        <v>2</v>
      </c>
      <c r="E83" s="5">
        <f>IF(O83&gt;0,RANK(O83,(N83:P83,Q83:AE83)),0)</f>
        <v>1</v>
      </c>
      <c r="F83" s="5">
        <f>IF(P83&gt;0,RANK(P83,(N83:P83,Q83:AE83)),0)</f>
        <v>0</v>
      </c>
      <c r="G83" s="1">
        <f t="shared" si="27"/>
        <v>2074</v>
      </c>
      <c r="H83" s="2">
        <f t="shared" si="28"/>
        <v>0.14688385269121812</v>
      </c>
      <c r="I83" s="2"/>
      <c r="J83" s="2">
        <f t="shared" si="29"/>
        <v>0.41232294617563742</v>
      </c>
      <c r="K83" s="2">
        <f t="shared" si="30"/>
        <v>0.55920679886685554</v>
      </c>
      <c r="L83" s="2">
        <f t="shared" si="31"/>
        <v>0</v>
      </c>
      <c r="M83" s="2">
        <f t="shared" si="32"/>
        <v>2.8470254957506991E-2</v>
      </c>
      <c r="N83" s="1">
        <v>5822</v>
      </c>
      <c r="O83" s="1">
        <v>7896</v>
      </c>
      <c r="Q83" s="1">
        <v>402</v>
      </c>
      <c r="U83" s="1">
        <f t="shared" si="37"/>
        <v>0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33"/>
        <v>2.8470254957507081E-2</v>
      </c>
      <c r="AL83" s="2">
        <f t="shared" si="34"/>
        <v>0</v>
      </c>
      <c r="AM83" s="2">
        <f t="shared" si="35"/>
        <v>0</v>
      </c>
      <c r="AN83" s="2">
        <f t="shared" si="36"/>
        <v>0</v>
      </c>
      <c r="AP83" t="s">
        <v>311</v>
      </c>
      <c r="AQ83" t="s">
        <v>457</v>
      </c>
      <c r="AR83">
        <v>3</v>
      </c>
      <c r="AT83" s="88">
        <v>18</v>
      </c>
      <c r="AU83" s="90">
        <v>151</v>
      </c>
      <c r="AV83" s="93">
        <f t="shared" si="38"/>
        <v>18151</v>
      </c>
      <c r="AX83" s="5" t="s">
        <v>730</v>
      </c>
      <c r="BF83">
        <v>0</v>
      </c>
      <c r="BG83">
        <v>0</v>
      </c>
    </row>
    <row r="84" spans="1:59" hidden="1" outlineLevel="1">
      <c r="A84" t="s">
        <v>312</v>
      </c>
      <c r="B84" t="s">
        <v>457</v>
      </c>
      <c r="C84" s="1">
        <f t="shared" si="26"/>
        <v>8553</v>
      </c>
      <c r="D84" s="5">
        <f>IF(N84&gt;0, RANK(N84,(N84:P84,Q84:AE84)),0)</f>
        <v>1</v>
      </c>
      <c r="E84" s="5">
        <f>IF(O84&gt;0,RANK(O84,(N84:P84,Q84:AE84)),0)</f>
        <v>2</v>
      </c>
      <c r="F84" s="5">
        <f>IF(P84&gt;0,RANK(P84,(N84:P84,Q84:AE84)),0)</f>
        <v>0</v>
      </c>
      <c r="G84" s="1">
        <f t="shared" si="27"/>
        <v>1316</v>
      </c>
      <c r="H84" s="2">
        <f t="shared" si="28"/>
        <v>0.15386414123699288</v>
      </c>
      <c r="I84" s="2"/>
      <c r="J84" s="2">
        <f t="shared" si="29"/>
        <v>0.55875131532795508</v>
      </c>
      <c r="K84" s="2">
        <f t="shared" si="30"/>
        <v>0.40488717409096225</v>
      </c>
      <c r="L84" s="2">
        <f t="shared" si="31"/>
        <v>0</v>
      </c>
      <c r="M84" s="2">
        <f t="shared" si="32"/>
        <v>3.6361510581082668E-2</v>
      </c>
      <c r="N84" s="1">
        <v>4779</v>
      </c>
      <c r="O84" s="1">
        <v>3463</v>
      </c>
      <c r="Q84" s="1">
        <v>311</v>
      </c>
      <c r="U84" s="1">
        <f t="shared" si="37"/>
        <v>0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33"/>
        <v>3.6361510581082661E-2</v>
      </c>
      <c r="AL84" s="2">
        <f t="shared" si="34"/>
        <v>0</v>
      </c>
      <c r="AM84" s="2">
        <f t="shared" si="35"/>
        <v>0</v>
      </c>
      <c r="AN84" s="2">
        <f t="shared" si="36"/>
        <v>0</v>
      </c>
      <c r="AP84" t="s">
        <v>312</v>
      </c>
      <c r="AQ84" t="s">
        <v>457</v>
      </c>
      <c r="AR84">
        <v>8</v>
      </c>
      <c r="AT84" s="88">
        <v>18</v>
      </c>
      <c r="AU84" s="90">
        <v>153</v>
      </c>
      <c r="AV84" s="93">
        <f t="shared" si="38"/>
        <v>18153</v>
      </c>
      <c r="AX84" s="5" t="s">
        <v>730</v>
      </c>
      <c r="BF84">
        <v>0</v>
      </c>
      <c r="BG84">
        <v>0</v>
      </c>
    </row>
    <row r="85" spans="1:59" hidden="1" outlineLevel="1">
      <c r="A85" t="s">
        <v>654</v>
      </c>
      <c r="B85" t="s">
        <v>457</v>
      </c>
      <c r="C85" s="1">
        <f t="shared" si="26"/>
        <v>3632</v>
      </c>
      <c r="D85" s="5">
        <f>IF(N85&gt;0, RANK(N85,(N85:P85,Q85:AE85)),0)</f>
        <v>1</v>
      </c>
      <c r="E85" s="5">
        <f>IF(O85&gt;0,RANK(O85,(N85:P85,Q85:AE85)),0)</f>
        <v>2</v>
      </c>
      <c r="F85" s="5">
        <f>IF(P85&gt;0,RANK(P85,(N85:P85,Q85:AE85)),0)</f>
        <v>0</v>
      </c>
      <c r="G85" s="1">
        <f t="shared" si="27"/>
        <v>46</v>
      </c>
      <c r="H85" s="2">
        <f t="shared" si="28"/>
        <v>1.2665198237885462E-2</v>
      </c>
      <c r="I85" s="2"/>
      <c r="J85" s="2">
        <f t="shared" si="29"/>
        <v>0.48898678414096919</v>
      </c>
      <c r="K85" s="2">
        <f t="shared" si="30"/>
        <v>0.47632158590308371</v>
      </c>
      <c r="L85" s="2">
        <f t="shared" si="31"/>
        <v>0</v>
      </c>
      <c r="M85" s="2">
        <f t="shared" si="32"/>
        <v>3.4691629955947101E-2</v>
      </c>
      <c r="N85" s="1">
        <v>1776</v>
      </c>
      <c r="O85" s="1">
        <v>1730</v>
      </c>
      <c r="Q85" s="1">
        <v>126</v>
      </c>
      <c r="U85" s="1">
        <f t="shared" si="37"/>
        <v>0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33"/>
        <v>3.4691629955947136E-2</v>
      </c>
      <c r="AL85" s="2">
        <f t="shared" si="34"/>
        <v>0</v>
      </c>
      <c r="AM85" s="2">
        <f t="shared" si="35"/>
        <v>0</v>
      </c>
      <c r="AN85" s="2">
        <f t="shared" si="36"/>
        <v>0</v>
      </c>
      <c r="AP85" t="s">
        <v>654</v>
      </c>
      <c r="AQ85" t="s">
        <v>457</v>
      </c>
      <c r="AR85">
        <v>9</v>
      </c>
      <c r="AT85" s="88">
        <v>18</v>
      </c>
      <c r="AU85" s="90">
        <v>155</v>
      </c>
      <c r="AV85" s="93">
        <f t="shared" si="38"/>
        <v>18155</v>
      </c>
      <c r="AX85" s="5" t="s">
        <v>730</v>
      </c>
      <c r="BF85">
        <v>0</v>
      </c>
      <c r="BG85">
        <v>0</v>
      </c>
    </row>
    <row r="86" spans="1:59" hidden="1" outlineLevel="1">
      <c r="A86" t="s">
        <v>705</v>
      </c>
      <c r="B86" t="s">
        <v>457</v>
      </c>
      <c r="C86" s="1">
        <f t="shared" si="26"/>
        <v>67430</v>
      </c>
      <c r="D86" s="5">
        <f>IF(N86&gt;0, RANK(N86,(N86:P86,Q86:AE86)),0)</f>
        <v>2</v>
      </c>
      <c r="E86" s="5">
        <f>IF(O86&gt;0,RANK(O86,(N86:P86,Q86:AE86)),0)</f>
        <v>1</v>
      </c>
      <c r="F86" s="5">
        <f>IF(P86&gt;0,RANK(P86,(N86:P86,Q86:AE86)),0)</f>
        <v>0</v>
      </c>
      <c r="G86" s="1">
        <f t="shared" si="27"/>
        <v>17760</v>
      </c>
      <c r="H86" s="2">
        <f t="shared" si="28"/>
        <v>0.26338425033367935</v>
      </c>
      <c r="I86" s="2"/>
      <c r="J86" s="2">
        <f t="shared" si="29"/>
        <v>0.35562805872756931</v>
      </c>
      <c r="K86" s="2">
        <f t="shared" si="30"/>
        <v>0.61901230906124871</v>
      </c>
      <c r="L86" s="2">
        <f t="shared" si="31"/>
        <v>0</v>
      </c>
      <c r="M86" s="2">
        <f t="shared" si="32"/>
        <v>2.5359632211181982E-2</v>
      </c>
      <c r="N86" s="1">
        <v>23980</v>
      </c>
      <c r="O86" s="1">
        <v>41740</v>
      </c>
      <c r="Q86" s="1">
        <v>1706</v>
      </c>
      <c r="U86" s="1">
        <f t="shared" si="37"/>
        <v>4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33"/>
        <v>2.5300311434079785E-2</v>
      </c>
      <c r="AL86" s="2">
        <f t="shared" si="34"/>
        <v>0</v>
      </c>
      <c r="AM86" s="2">
        <f t="shared" si="35"/>
        <v>0</v>
      </c>
      <c r="AN86" s="2">
        <f t="shared" si="36"/>
        <v>0</v>
      </c>
      <c r="AP86" t="s">
        <v>705</v>
      </c>
      <c r="AQ86" t="s">
        <v>457</v>
      </c>
      <c r="AR86">
        <v>4</v>
      </c>
      <c r="AT86" s="88">
        <v>18</v>
      </c>
      <c r="AU86" s="90">
        <v>157</v>
      </c>
      <c r="AV86" s="93">
        <f t="shared" si="38"/>
        <v>18157</v>
      </c>
      <c r="AX86" s="5" t="s">
        <v>730</v>
      </c>
      <c r="BF86">
        <v>4</v>
      </c>
      <c r="BG86">
        <v>0</v>
      </c>
    </row>
    <row r="87" spans="1:59" hidden="1" outlineLevel="1">
      <c r="A87" t="s">
        <v>1004</v>
      </c>
      <c r="B87" t="s">
        <v>457</v>
      </c>
      <c r="C87" s="1">
        <f t="shared" si="26"/>
        <v>7824</v>
      </c>
      <c r="D87" s="5">
        <f>IF(N87&gt;0, RANK(N87,(N87:P87,Q87:AE87)),0)</f>
        <v>2</v>
      </c>
      <c r="E87" s="5">
        <f>IF(O87&gt;0,RANK(O87,(N87:P87,Q87:AE87)),0)</f>
        <v>1</v>
      </c>
      <c r="F87" s="5">
        <f>IF(P87&gt;0,RANK(P87,(N87:P87,Q87:AE87)),0)</f>
        <v>0</v>
      </c>
      <c r="G87" s="1">
        <f t="shared" si="27"/>
        <v>2868</v>
      </c>
      <c r="H87" s="2">
        <f t="shared" si="28"/>
        <v>0.3665644171779141</v>
      </c>
      <c r="I87" s="2"/>
      <c r="J87" s="2">
        <f t="shared" si="29"/>
        <v>0.30368098159509205</v>
      </c>
      <c r="K87" s="2">
        <f t="shared" si="30"/>
        <v>0.67024539877300615</v>
      </c>
      <c r="L87" s="2">
        <f t="shared" si="31"/>
        <v>0</v>
      </c>
      <c r="M87" s="2">
        <f t="shared" si="32"/>
        <v>2.6073619631901801E-2</v>
      </c>
      <c r="N87" s="1">
        <v>2376</v>
      </c>
      <c r="O87" s="1">
        <v>5244</v>
      </c>
      <c r="Q87" s="1">
        <v>204</v>
      </c>
      <c r="U87" s="1">
        <f t="shared" si="37"/>
        <v>0</v>
      </c>
      <c r="AG87" s="5">
        <f>IF(Q87&gt;0,RANK(Q87,(N87:P87,Q87:AE87)),0)</f>
        <v>3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33"/>
        <v>2.6073619631901839E-2</v>
      </c>
      <c r="AL87" s="2">
        <f t="shared" si="34"/>
        <v>0</v>
      </c>
      <c r="AM87" s="2">
        <f t="shared" si="35"/>
        <v>0</v>
      </c>
      <c r="AN87" s="2">
        <f t="shared" si="36"/>
        <v>0</v>
      </c>
      <c r="AP87" t="s">
        <v>1004</v>
      </c>
      <c r="AQ87" t="s">
        <v>457</v>
      </c>
      <c r="AR87">
        <v>5</v>
      </c>
      <c r="AT87" s="88">
        <v>18</v>
      </c>
      <c r="AU87" s="90">
        <v>159</v>
      </c>
      <c r="AV87" s="93">
        <f t="shared" si="38"/>
        <v>18159</v>
      </c>
      <c r="AX87" s="5" t="s">
        <v>730</v>
      </c>
      <c r="BF87">
        <v>0</v>
      </c>
      <c r="BG87">
        <v>0</v>
      </c>
    </row>
    <row r="88" spans="1:59" hidden="1" outlineLevel="1">
      <c r="A88" t="s">
        <v>100</v>
      </c>
      <c r="B88" t="s">
        <v>457</v>
      </c>
      <c r="C88" s="1">
        <f t="shared" si="26"/>
        <v>3306</v>
      </c>
      <c r="D88" s="5">
        <f>IF(N88&gt;0, RANK(N88,(N88:P88,Q88:AE88)),0)</f>
        <v>2</v>
      </c>
      <c r="E88" s="5">
        <f>IF(O88&gt;0,RANK(O88,(N88:P88,Q88:AE88)),0)</f>
        <v>1</v>
      </c>
      <c r="F88" s="5">
        <f>IF(P88&gt;0,RANK(P88,(N88:P88,Q88:AE88)),0)</f>
        <v>0</v>
      </c>
      <c r="G88" s="1">
        <f t="shared" si="27"/>
        <v>344</v>
      </c>
      <c r="H88" s="2">
        <f t="shared" si="28"/>
        <v>0.10405323653962492</v>
      </c>
      <c r="I88" s="2"/>
      <c r="J88" s="2">
        <f t="shared" si="29"/>
        <v>0.42710223835450695</v>
      </c>
      <c r="K88" s="2">
        <f t="shared" si="30"/>
        <v>0.53115547489413184</v>
      </c>
      <c r="L88" s="2">
        <f t="shared" si="31"/>
        <v>0</v>
      </c>
      <c r="M88" s="2">
        <f t="shared" si="32"/>
        <v>4.1742286751361268E-2</v>
      </c>
      <c r="N88" s="1">
        <v>1412</v>
      </c>
      <c r="O88" s="1">
        <v>1756</v>
      </c>
      <c r="Q88" s="1">
        <v>138</v>
      </c>
      <c r="U88" s="1">
        <f t="shared" si="37"/>
        <v>0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33"/>
        <v>4.1742286751361164E-2</v>
      </c>
      <c r="AL88" s="2">
        <f t="shared" si="34"/>
        <v>0</v>
      </c>
      <c r="AM88" s="2">
        <f t="shared" si="35"/>
        <v>0</v>
      </c>
      <c r="AN88" s="2">
        <f t="shared" si="36"/>
        <v>0</v>
      </c>
      <c r="AP88" t="s">
        <v>100</v>
      </c>
      <c r="AQ88" t="s">
        <v>457</v>
      </c>
      <c r="AR88">
        <v>6</v>
      </c>
      <c r="AT88" s="88">
        <v>18</v>
      </c>
      <c r="AU88" s="90">
        <v>161</v>
      </c>
      <c r="AV88" s="93">
        <f t="shared" si="38"/>
        <v>18161</v>
      </c>
      <c r="AX88" s="5" t="s">
        <v>730</v>
      </c>
      <c r="BF88">
        <v>0</v>
      </c>
      <c r="BG88">
        <v>0</v>
      </c>
    </row>
    <row r="89" spans="1:59" hidden="1" outlineLevel="1">
      <c r="A89" t="s">
        <v>952</v>
      </c>
      <c r="B89" t="s">
        <v>457</v>
      </c>
      <c r="C89" s="1">
        <f t="shared" si="26"/>
        <v>77117</v>
      </c>
      <c r="D89" s="5">
        <f>IF(N89&gt;0, RANK(N89,(N89:P89,Q89:AE89)),0)</f>
        <v>2</v>
      </c>
      <c r="E89" s="5">
        <f>IF(O89&gt;0,RANK(O89,(N89:P89,Q89:AE89)),0)</f>
        <v>1</v>
      </c>
      <c r="F89" s="5">
        <f>IF(P89&gt;0,RANK(P89,(N89:P89,Q89:AE89)),0)</f>
        <v>0</v>
      </c>
      <c r="G89" s="1">
        <f t="shared" si="27"/>
        <v>19943</v>
      </c>
      <c r="H89" s="2">
        <f t="shared" si="28"/>
        <v>0.2586070516228588</v>
      </c>
      <c r="I89" s="2"/>
      <c r="J89" s="2">
        <f t="shared" si="29"/>
        <v>0.36425172141032458</v>
      </c>
      <c r="K89" s="2">
        <f t="shared" si="30"/>
        <v>0.62285877303318338</v>
      </c>
      <c r="L89" s="2">
        <f t="shared" si="31"/>
        <v>0</v>
      </c>
      <c r="M89" s="2">
        <f t="shared" si="32"/>
        <v>1.2889505556492042E-2</v>
      </c>
      <c r="N89" s="1">
        <v>28090</v>
      </c>
      <c r="O89" s="1">
        <v>48033</v>
      </c>
      <c r="Q89" s="1">
        <v>994</v>
      </c>
      <c r="U89" s="1">
        <f t="shared" si="37"/>
        <v>0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33"/>
        <v>1.2889505556492084E-2</v>
      </c>
      <c r="AL89" s="2">
        <f t="shared" si="34"/>
        <v>0</v>
      </c>
      <c r="AM89" s="2">
        <f t="shared" si="35"/>
        <v>0</v>
      </c>
      <c r="AN89" s="2">
        <f t="shared" si="36"/>
        <v>0</v>
      </c>
      <c r="AP89" t="s">
        <v>952</v>
      </c>
      <c r="AQ89" t="s">
        <v>457</v>
      </c>
      <c r="AR89">
        <v>8</v>
      </c>
      <c r="AT89" s="88">
        <v>18</v>
      </c>
      <c r="AU89" s="90">
        <v>163</v>
      </c>
      <c r="AV89" s="93">
        <f t="shared" si="38"/>
        <v>18163</v>
      </c>
      <c r="AX89" s="5" t="s">
        <v>730</v>
      </c>
      <c r="BF89">
        <v>0</v>
      </c>
      <c r="BG89">
        <v>0</v>
      </c>
    </row>
    <row r="90" spans="1:59" hidden="1" outlineLevel="1">
      <c r="A90" t="s">
        <v>750</v>
      </c>
      <c r="B90" t="s">
        <v>457</v>
      </c>
      <c r="C90" s="1">
        <f t="shared" si="26"/>
        <v>7156</v>
      </c>
      <c r="D90" s="5">
        <f>IF(N90&gt;0, RANK(N90,(N90:P90,Q90:AE90)),0)</f>
        <v>1</v>
      </c>
      <c r="E90" s="5">
        <f>IF(O90&gt;0,RANK(O90,(N90:P90,Q90:AE90)),0)</f>
        <v>2</v>
      </c>
      <c r="F90" s="5">
        <f>IF(P90&gt;0,RANK(P90,(N90:P90,Q90:AE90)),0)</f>
        <v>0</v>
      </c>
      <c r="G90" s="1">
        <f t="shared" si="27"/>
        <v>1395</v>
      </c>
      <c r="H90" s="2">
        <f t="shared" si="28"/>
        <v>0.19494130799329235</v>
      </c>
      <c r="I90" s="2"/>
      <c r="J90" s="2">
        <f t="shared" si="29"/>
        <v>0.58188932364449408</v>
      </c>
      <c r="K90" s="2">
        <f t="shared" si="30"/>
        <v>0.38694801565120179</v>
      </c>
      <c r="L90" s="2">
        <f t="shared" si="31"/>
        <v>0</v>
      </c>
      <c r="M90" s="2">
        <f t="shared" si="32"/>
        <v>3.1162660704304124E-2</v>
      </c>
      <c r="N90" s="1">
        <v>4164</v>
      </c>
      <c r="O90" s="1">
        <v>2769</v>
      </c>
      <c r="Q90" s="1">
        <v>223</v>
      </c>
      <c r="U90" s="1">
        <f t="shared" si="37"/>
        <v>0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si="33"/>
        <v>3.1162660704304082E-2</v>
      </c>
      <c r="AL90" s="2">
        <f t="shared" si="34"/>
        <v>0</v>
      </c>
      <c r="AM90" s="2">
        <f t="shared" si="35"/>
        <v>0</v>
      </c>
      <c r="AN90" s="2">
        <f t="shared" si="36"/>
        <v>0</v>
      </c>
      <c r="AP90" t="s">
        <v>750</v>
      </c>
      <c r="AQ90" t="s">
        <v>457</v>
      </c>
      <c r="AR90">
        <v>8</v>
      </c>
      <c r="AT90" s="88">
        <v>18</v>
      </c>
      <c r="AU90" s="90">
        <v>165</v>
      </c>
      <c r="AV90" s="93">
        <f t="shared" si="38"/>
        <v>18165</v>
      </c>
      <c r="AX90" s="5" t="s">
        <v>730</v>
      </c>
      <c r="BF90">
        <v>0</v>
      </c>
      <c r="BG90">
        <v>0</v>
      </c>
    </row>
    <row r="91" spans="1:59" hidden="1" outlineLevel="1">
      <c r="A91" t="s">
        <v>487</v>
      </c>
      <c r="B91" t="s">
        <v>457</v>
      </c>
      <c r="C91" s="1">
        <f t="shared" si="26"/>
        <v>43400</v>
      </c>
      <c r="D91" s="5">
        <f>IF(N91&gt;0, RANK(N91,(N91:P91,Q91:AE91)),0)</f>
        <v>2</v>
      </c>
      <c r="E91" s="5">
        <f>IF(O91&gt;0,RANK(O91,(N91:P91,Q91:AE91)),0)</f>
        <v>1</v>
      </c>
      <c r="F91" s="5">
        <f>IF(P91&gt;0,RANK(P91,(N91:P91,Q91:AE91)),0)</f>
        <v>0</v>
      </c>
      <c r="G91" s="1">
        <f t="shared" si="27"/>
        <v>1493</v>
      </c>
      <c r="H91" s="2">
        <f t="shared" si="28"/>
        <v>3.4400921658986172E-2</v>
      </c>
      <c r="I91" s="2"/>
      <c r="J91" s="2">
        <f t="shared" si="29"/>
        <v>0.47115207373271889</v>
      </c>
      <c r="K91" s="2">
        <f t="shared" si="30"/>
        <v>0.50555299539170506</v>
      </c>
      <c r="L91" s="2">
        <f t="shared" si="31"/>
        <v>0</v>
      </c>
      <c r="M91" s="2">
        <f t="shared" si="32"/>
        <v>2.3294930875576103E-2</v>
      </c>
      <c r="N91" s="1">
        <v>20448</v>
      </c>
      <c r="O91" s="1">
        <v>21941</v>
      </c>
      <c r="Q91" s="1">
        <v>1011</v>
      </c>
      <c r="U91" s="1">
        <f t="shared" si="37"/>
        <v>0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33"/>
        <v>2.3294930875576037E-2</v>
      </c>
      <c r="AL91" s="2">
        <f t="shared" si="34"/>
        <v>0</v>
      </c>
      <c r="AM91" s="2">
        <f t="shared" si="35"/>
        <v>0</v>
      </c>
      <c r="AN91" s="2">
        <f t="shared" si="36"/>
        <v>0</v>
      </c>
      <c r="AP91" t="s">
        <v>487</v>
      </c>
      <c r="AQ91" t="s">
        <v>457</v>
      </c>
      <c r="AR91">
        <v>8</v>
      </c>
      <c r="AT91" s="88">
        <v>18</v>
      </c>
      <c r="AU91" s="90">
        <v>167</v>
      </c>
      <c r="AV91" s="93">
        <f t="shared" si="38"/>
        <v>18167</v>
      </c>
      <c r="AX91" s="5" t="s">
        <v>730</v>
      </c>
      <c r="BF91">
        <v>0</v>
      </c>
      <c r="BG91">
        <v>0</v>
      </c>
    </row>
    <row r="92" spans="1:59" hidden="1" outlineLevel="1">
      <c r="A92" t="s">
        <v>854</v>
      </c>
      <c r="B92" t="s">
        <v>457</v>
      </c>
      <c r="C92" s="1">
        <f t="shared" si="26"/>
        <v>13320</v>
      </c>
      <c r="D92" s="5">
        <f>IF(N92&gt;0, RANK(N92,(N92:P92,Q92:AE92)),0)</f>
        <v>2</v>
      </c>
      <c r="E92" s="5">
        <f>IF(O92&gt;0,RANK(O92,(N92:P92,Q92:AE92)),0)</f>
        <v>1</v>
      </c>
      <c r="F92" s="5">
        <f>IF(P92&gt;0,RANK(P92,(N92:P92,Q92:AE92)),0)</f>
        <v>0</v>
      </c>
      <c r="G92" s="1">
        <f t="shared" si="27"/>
        <v>4144</v>
      </c>
      <c r="H92" s="2">
        <f t="shared" si="28"/>
        <v>0.31111111111111112</v>
      </c>
      <c r="I92" s="2"/>
      <c r="J92" s="2">
        <f t="shared" si="29"/>
        <v>0.33288288288288287</v>
      </c>
      <c r="K92" s="2">
        <f t="shared" si="30"/>
        <v>0.64399399399399404</v>
      </c>
      <c r="L92" s="2">
        <f t="shared" si="31"/>
        <v>0</v>
      </c>
      <c r="M92" s="2">
        <f t="shared" si="32"/>
        <v>2.3123123123123035E-2</v>
      </c>
      <c r="N92" s="1">
        <v>4434</v>
      </c>
      <c r="O92" s="1">
        <v>8578</v>
      </c>
      <c r="Q92" s="1">
        <v>308</v>
      </c>
      <c r="U92" s="1">
        <f t="shared" si="37"/>
        <v>0</v>
      </c>
      <c r="AG92" s="5">
        <f>IF(Q92&gt;0,RANK(Q92,(N92:P92,Q92:AE92)),0)</f>
        <v>3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33"/>
        <v>2.3123123123123122E-2</v>
      </c>
      <c r="AL92" s="2">
        <f t="shared" si="34"/>
        <v>0</v>
      </c>
      <c r="AM92" s="2">
        <f t="shared" si="35"/>
        <v>0</v>
      </c>
      <c r="AN92" s="2">
        <f t="shared" si="36"/>
        <v>0</v>
      </c>
      <c r="AP92" t="s">
        <v>854</v>
      </c>
      <c r="AQ92" t="s">
        <v>457</v>
      </c>
      <c r="AR92">
        <v>5</v>
      </c>
      <c r="AT92" s="88">
        <v>18</v>
      </c>
      <c r="AU92" s="90">
        <v>169</v>
      </c>
      <c r="AV92" s="93">
        <f t="shared" si="38"/>
        <v>18169</v>
      </c>
      <c r="AX92" s="5" t="s">
        <v>730</v>
      </c>
      <c r="BF92">
        <v>0</v>
      </c>
      <c r="BG92">
        <v>0</v>
      </c>
    </row>
    <row r="93" spans="1:59" hidden="1" outlineLevel="1">
      <c r="A93" t="s">
        <v>208</v>
      </c>
      <c r="B93" t="s">
        <v>457</v>
      </c>
      <c r="C93" s="1">
        <f t="shared" si="26"/>
        <v>3980</v>
      </c>
      <c r="D93" s="5">
        <f>IF(N93&gt;0, RANK(N93,(N93:P93,Q93:AE93)),0)</f>
        <v>2</v>
      </c>
      <c r="E93" s="5">
        <f>IF(O93&gt;0,RANK(O93,(N93:P93,Q93:AE93)),0)</f>
        <v>1</v>
      </c>
      <c r="F93" s="5">
        <f>IF(P93&gt;0,RANK(P93,(N93:P93,Q93:AE93)),0)</f>
        <v>0</v>
      </c>
      <c r="G93" s="1">
        <f t="shared" si="27"/>
        <v>253</v>
      </c>
      <c r="H93" s="2">
        <f t="shared" si="28"/>
        <v>6.35678391959799E-2</v>
      </c>
      <c r="I93" s="2"/>
      <c r="J93" s="2">
        <f t="shared" si="29"/>
        <v>0.45326633165829144</v>
      </c>
      <c r="K93" s="2">
        <f t="shared" si="30"/>
        <v>0.5168341708542713</v>
      </c>
      <c r="L93" s="2">
        <f t="shared" si="31"/>
        <v>0</v>
      </c>
      <c r="M93" s="2">
        <f t="shared" si="32"/>
        <v>2.9899497487437254E-2</v>
      </c>
      <c r="N93" s="1">
        <v>1804</v>
      </c>
      <c r="O93" s="1">
        <v>2057</v>
      </c>
      <c r="Q93" s="1">
        <v>119</v>
      </c>
      <c r="U93" s="1">
        <f t="shared" si="37"/>
        <v>0</v>
      </c>
      <c r="AG93" s="5">
        <f>IF(Q93&gt;0,RANK(Q93,(N93:P93,Q93:AE93)),0)</f>
        <v>3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33"/>
        <v>2.9899497487437185E-2</v>
      </c>
      <c r="AL93" s="2">
        <f t="shared" si="34"/>
        <v>0</v>
      </c>
      <c r="AM93" s="2">
        <f t="shared" si="35"/>
        <v>0</v>
      </c>
      <c r="AN93" s="2">
        <f t="shared" si="36"/>
        <v>0</v>
      </c>
      <c r="AP93" t="s">
        <v>208</v>
      </c>
      <c r="AQ93" t="s">
        <v>457</v>
      </c>
      <c r="AR93">
        <v>8</v>
      </c>
      <c r="AT93" s="88">
        <v>18</v>
      </c>
      <c r="AU93" s="90">
        <v>171</v>
      </c>
      <c r="AV93" s="93">
        <f t="shared" si="38"/>
        <v>18171</v>
      </c>
      <c r="AX93" s="5" t="s">
        <v>730</v>
      </c>
      <c r="BF93">
        <v>0</v>
      </c>
      <c r="BG93">
        <v>0</v>
      </c>
    </row>
    <row r="94" spans="1:59" hidden="1" outlineLevel="1">
      <c r="A94" t="s">
        <v>1015</v>
      </c>
      <c r="B94" t="s">
        <v>457</v>
      </c>
      <c r="C94" s="1">
        <f t="shared" si="26"/>
        <v>28415</v>
      </c>
      <c r="D94" s="5">
        <f>IF(N94&gt;0, RANK(N94,(N94:P94,Q94:AE94)),0)</f>
        <v>2</v>
      </c>
      <c r="E94" s="5">
        <f>IF(O94&gt;0,RANK(O94,(N94:P94,Q94:AE94)),0)</f>
        <v>1</v>
      </c>
      <c r="F94" s="5">
        <f>IF(P94&gt;0,RANK(P94,(N94:P94,Q94:AE94)),0)</f>
        <v>0</v>
      </c>
      <c r="G94" s="1">
        <f t="shared" si="27"/>
        <v>8967</v>
      </c>
      <c r="H94" s="2">
        <f t="shared" si="28"/>
        <v>0.31557276086573993</v>
      </c>
      <c r="I94" s="2"/>
      <c r="J94" s="2">
        <f t="shared" si="29"/>
        <v>0.33542143234207283</v>
      </c>
      <c r="K94" s="2">
        <f t="shared" si="30"/>
        <v>0.65099419320781282</v>
      </c>
      <c r="L94" s="2">
        <f t="shared" si="31"/>
        <v>0</v>
      </c>
      <c r="M94" s="2">
        <f t="shared" si="32"/>
        <v>1.35843744501144E-2</v>
      </c>
      <c r="N94" s="1">
        <v>9531</v>
      </c>
      <c r="O94" s="1">
        <v>18498</v>
      </c>
      <c r="Q94" s="1">
        <v>386</v>
      </c>
      <c r="U94" s="1">
        <f t="shared" si="37"/>
        <v>0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33"/>
        <v>1.3584374450114376E-2</v>
      </c>
      <c r="AL94" s="2">
        <f t="shared" si="34"/>
        <v>0</v>
      </c>
      <c r="AM94" s="2">
        <f t="shared" si="35"/>
        <v>0</v>
      </c>
      <c r="AN94" s="2">
        <f t="shared" si="36"/>
        <v>0</v>
      </c>
      <c r="AP94" t="s">
        <v>1015</v>
      </c>
      <c r="AQ94" t="s">
        <v>457</v>
      </c>
      <c r="AR94" s="1">
        <v>8</v>
      </c>
      <c r="AS94" s="1"/>
      <c r="AT94" s="88">
        <v>18</v>
      </c>
      <c r="AU94" s="90">
        <v>173</v>
      </c>
      <c r="AV94" s="93">
        <f t="shared" si="38"/>
        <v>18173</v>
      </c>
      <c r="AW94" s="1"/>
      <c r="AX94" s="5" t="s">
        <v>730</v>
      </c>
      <c r="BF94">
        <v>0</v>
      </c>
      <c r="BG94">
        <v>0</v>
      </c>
    </row>
    <row r="95" spans="1:59" hidden="1" outlineLevel="1">
      <c r="A95" t="s">
        <v>696</v>
      </c>
      <c r="B95" t="s">
        <v>457</v>
      </c>
      <c r="C95" s="1">
        <f t="shared" si="26"/>
        <v>11284</v>
      </c>
      <c r="D95" s="5">
        <f>IF(N95&gt;0, RANK(N95,(N95:P95,Q95:AE95)),0)</f>
        <v>2</v>
      </c>
      <c r="E95" s="5">
        <f>IF(O95&gt;0,RANK(O95,(N95:P95,Q95:AE95)),0)</f>
        <v>1</v>
      </c>
      <c r="F95" s="5">
        <f>IF(P95&gt;0,RANK(P95,(N95:P95,Q95:AE95)),0)</f>
        <v>0</v>
      </c>
      <c r="G95" s="1">
        <f t="shared" si="27"/>
        <v>1247</v>
      </c>
      <c r="H95" s="2">
        <f t="shared" si="28"/>
        <v>0.11051045728465084</v>
      </c>
      <c r="I95" s="2"/>
      <c r="J95" s="2">
        <f t="shared" si="29"/>
        <v>0.4337114498404821</v>
      </c>
      <c r="K95" s="2">
        <f t="shared" si="30"/>
        <v>0.54422190712513296</v>
      </c>
      <c r="L95" s="2">
        <f t="shared" si="31"/>
        <v>0</v>
      </c>
      <c r="M95" s="2">
        <f t="shared" si="32"/>
        <v>2.2066643034384881E-2</v>
      </c>
      <c r="N95" s="1">
        <v>4894</v>
      </c>
      <c r="O95" s="1">
        <v>6141</v>
      </c>
      <c r="Q95" s="1">
        <v>249</v>
      </c>
      <c r="U95" s="1">
        <f t="shared" si="37"/>
        <v>0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33"/>
        <v>2.2066643034384971E-2</v>
      </c>
      <c r="AL95" s="2">
        <f t="shared" si="34"/>
        <v>0</v>
      </c>
      <c r="AM95" s="2">
        <f t="shared" si="35"/>
        <v>0</v>
      </c>
      <c r="AN95" s="2">
        <f t="shared" si="36"/>
        <v>0</v>
      </c>
      <c r="AP95" t="s">
        <v>696</v>
      </c>
      <c r="AQ95" t="s">
        <v>457</v>
      </c>
      <c r="AR95" s="1">
        <v>9</v>
      </c>
      <c r="AS95" s="1"/>
      <c r="AT95" s="88">
        <v>18</v>
      </c>
      <c r="AU95" s="90">
        <v>175</v>
      </c>
      <c r="AV95" s="93">
        <f t="shared" si="38"/>
        <v>18175</v>
      </c>
      <c r="AW95" s="1"/>
      <c r="AX95" s="5" t="s">
        <v>730</v>
      </c>
      <c r="BF95">
        <v>0</v>
      </c>
      <c r="BG95">
        <v>0</v>
      </c>
    </row>
    <row r="96" spans="1:59" hidden="1" outlineLevel="1">
      <c r="A96" t="s">
        <v>209</v>
      </c>
      <c r="B96" t="s">
        <v>457</v>
      </c>
      <c r="C96" s="1">
        <f t="shared" si="26"/>
        <v>28233</v>
      </c>
      <c r="D96" s="5">
        <f>IF(N96&gt;0, RANK(N96,(N96:P96,Q96:AE96)),0)</f>
        <v>2</v>
      </c>
      <c r="E96" s="5">
        <f>IF(O96&gt;0,RANK(O96,(N96:P96,Q96:AE96)),0)</f>
        <v>1</v>
      </c>
      <c r="F96" s="5">
        <f>IF(P96&gt;0,RANK(P96,(N96:P96,Q96:AE96)),0)</f>
        <v>0</v>
      </c>
      <c r="G96" s="1">
        <f t="shared" si="27"/>
        <v>2629</v>
      </c>
      <c r="H96" s="2">
        <f t="shared" si="28"/>
        <v>9.3117982502745014E-2</v>
      </c>
      <c r="I96" s="2"/>
      <c r="J96" s="2">
        <f t="shared" si="29"/>
        <v>0.43222470159033755</v>
      </c>
      <c r="K96" s="2">
        <f t="shared" si="30"/>
        <v>0.5253426840930826</v>
      </c>
      <c r="L96" s="2">
        <f t="shared" si="31"/>
        <v>0</v>
      </c>
      <c r="M96" s="2">
        <f t="shared" si="32"/>
        <v>4.2432614316579853E-2</v>
      </c>
      <c r="N96" s="1">
        <v>12203</v>
      </c>
      <c r="O96" s="1">
        <v>14832</v>
      </c>
      <c r="Q96" s="1">
        <v>1198</v>
      </c>
      <c r="U96" s="1">
        <f t="shared" si="37"/>
        <v>0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33"/>
        <v>4.2432614316579888E-2</v>
      </c>
      <c r="AL96" s="2">
        <f t="shared" si="34"/>
        <v>0</v>
      </c>
      <c r="AM96" s="2">
        <f t="shared" si="35"/>
        <v>0</v>
      </c>
      <c r="AN96" s="2">
        <f t="shared" si="36"/>
        <v>0</v>
      </c>
      <c r="AP96" t="s">
        <v>209</v>
      </c>
      <c r="AQ96" t="s">
        <v>457</v>
      </c>
      <c r="AR96" s="1">
        <v>6</v>
      </c>
      <c r="AS96" s="1"/>
      <c r="AT96" s="88">
        <v>18</v>
      </c>
      <c r="AU96" s="90">
        <v>177</v>
      </c>
      <c r="AV96" s="93">
        <f t="shared" si="38"/>
        <v>18177</v>
      </c>
      <c r="AW96" s="1"/>
      <c r="AX96" s="5" t="s">
        <v>730</v>
      </c>
      <c r="BF96">
        <v>0</v>
      </c>
      <c r="BG96">
        <v>0</v>
      </c>
    </row>
    <row r="97" spans="1:59" hidden="1" outlineLevel="1">
      <c r="A97" t="s">
        <v>583</v>
      </c>
      <c r="B97" t="s">
        <v>457</v>
      </c>
      <c r="C97" s="1">
        <f t="shared" si="26"/>
        <v>12863</v>
      </c>
      <c r="D97" s="5">
        <f>IF(N97&gt;0, RANK(N97,(N97:P97,Q97:AE97)),0)</f>
        <v>2</v>
      </c>
      <c r="E97" s="5">
        <f>IF(O97&gt;0,RANK(O97,(N97:P97,Q97:AE97)),0)</f>
        <v>1</v>
      </c>
      <c r="F97" s="5">
        <f>IF(P97&gt;0,RANK(P97,(N97:P97,Q97:AE97)),0)</f>
        <v>0</v>
      </c>
      <c r="G97" s="1">
        <f t="shared" si="27"/>
        <v>4265</v>
      </c>
      <c r="H97" s="2">
        <f t="shared" si="28"/>
        <v>0.33157117313223977</v>
      </c>
      <c r="I97" s="2"/>
      <c r="J97" s="2">
        <f t="shared" si="29"/>
        <v>0.32286402860918917</v>
      </c>
      <c r="K97" s="2">
        <f t="shared" si="30"/>
        <v>0.65443520174142888</v>
      </c>
      <c r="L97" s="2">
        <f t="shared" si="31"/>
        <v>0</v>
      </c>
      <c r="M97" s="2">
        <f t="shared" si="32"/>
        <v>2.2700769649381947E-2</v>
      </c>
      <c r="N97" s="1">
        <v>4153</v>
      </c>
      <c r="O97" s="1">
        <v>8418</v>
      </c>
      <c r="Q97" s="1">
        <v>292</v>
      </c>
      <c r="U97" s="1">
        <f t="shared" si="37"/>
        <v>0</v>
      </c>
      <c r="AG97" s="5">
        <f>IF(Q97&gt;0,RANK(Q97,(N97:P97,Q97:AE97)),0)</f>
        <v>3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33"/>
        <v>2.2700769649381947E-2</v>
      </c>
      <c r="AL97" s="2">
        <f t="shared" si="34"/>
        <v>0</v>
      </c>
      <c r="AM97" s="2">
        <f t="shared" si="35"/>
        <v>0</v>
      </c>
      <c r="AN97" s="2">
        <f t="shared" si="36"/>
        <v>0</v>
      </c>
      <c r="AP97" t="s">
        <v>583</v>
      </c>
      <c r="AQ97" t="s">
        <v>457</v>
      </c>
      <c r="AR97" s="1">
        <v>6</v>
      </c>
      <c r="AS97" s="1"/>
      <c r="AT97" s="88">
        <v>18</v>
      </c>
      <c r="AU97" s="90">
        <v>179</v>
      </c>
      <c r="AV97" s="93">
        <f t="shared" si="38"/>
        <v>18179</v>
      </c>
      <c r="AW97" s="1"/>
      <c r="AX97" s="5" t="s">
        <v>730</v>
      </c>
      <c r="BF97">
        <v>0</v>
      </c>
      <c r="BG97">
        <v>0</v>
      </c>
    </row>
    <row r="98" spans="1:59" hidden="1" outlineLevel="1">
      <c r="A98" t="s">
        <v>1050</v>
      </c>
      <c r="B98" t="s">
        <v>457</v>
      </c>
      <c r="C98" s="1">
        <f t="shared" si="26"/>
        <v>10808</v>
      </c>
      <c r="D98" s="5">
        <f>IF(N98&gt;0, RANK(N98,(N98:P98,Q98:AE98)),0)</f>
        <v>2</v>
      </c>
      <c r="E98" s="5">
        <f>IF(O98&gt;0,RANK(O98,(N98:P98,Q98:AE98)),0)</f>
        <v>1</v>
      </c>
      <c r="F98" s="5">
        <f>IF(P98&gt;0,RANK(P98,(N98:P98,Q98:AE98)),0)</f>
        <v>0</v>
      </c>
      <c r="G98" s="1">
        <f t="shared" si="27"/>
        <v>2775</v>
      </c>
      <c r="H98" s="2">
        <f t="shared" si="28"/>
        <v>0.2567542561065877</v>
      </c>
      <c r="I98" s="2"/>
      <c r="J98" s="2">
        <f t="shared" si="29"/>
        <v>0.35575499629903773</v>
      </c>
      <c r="K98" s="2">
        <f t="shared" si="30"/>
        <v>0.61250925240562548</v>
      </c>
      <c r="L98" s="2">
        <f t="shared" si="31"/>
        <v>0</v>
      </c>
      <c r="M98" s="2">
        <f t="shared" si="32"/>
        <v>3.1735751295336789E-2</v>
      </c>
      <c r="N98" s="1">
        <v>3845</v>
      </c>
      <c r="O98" s="1">
        <v>6620</v>
      </c>
      <c r="Q98" s="1">
        <v>343</v>
      </c>
      <c r="U98" s="1">
        <f t="shared" si="37"/>
        <v>0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33"/>
        <v>3.1735751295336789E-2</v>
      </c>
      <c r="AL98" s="2">
        <f t="shared" si="34"/>
        <v>0</v>
      </c>
      <c r="AM98" s="2">
        <f t="shared" si="35"/>
        <v>0</v>
      </c>
      <c r="AN98" s="2">
        <f t="shared" si="36"/>
        <v>0</v>
      </c>
      <c r="AP98" t="s">
        <v>1050</v>
      </c>
      <c r="AQ98" t="s">
        <v>457</v>
      </c>
      <c r="AR98" s="1"/>
      <c r="AS98" s="1"/>
      <c r="AT98" s="88">
        <v>18</v>
      </c>
      <c r="AU98" s="90">
        <v>181</v>
      </c>
      <c r="AV98" s="93">
        <f t="shared" si="38"/>
        <v>18181</v>
      </c>
      <c r="AW98" s="1"/>
      <c r="AX98" s="5" t="s">
        <v>730</v>
      </c>
      <c r="BF98">
        <v>0</v>
      </c>
      <c r="BG98">
        <v>0</v>
      </c>
    </row>
    <row r="99" spans="1:59" hidden="1" outlineLevel="1">
      <c r="A99" t="s">
        <v>811</v>
      </c>
      <c r="B99" t="s">
        <v>457</v>
      </c>
      <c r="C99" s="1">
        <f t="shared" si="26"/>
        <v>14883</v>
      </c>
      <c r="D99" s="5">
        <f>IF(N99&gt;0, RANK(N99,(N99:P99,Q99:AE99)),0)</f>
        <v>2</v>
      </c>
      <c r="E99" s="5">
        <f>IF(O99&gt;0,RANK(O99,(N99:P99,Q99:AE99)),0)</f>
        <v>1</v>
      </c>
      <c r="F99" s="5">
        <f>IF(P99&gt;0,RANK(P99,(N99:P99,Q99:AE99)),0)</f>
        <v>0</v>
      </c>
      <c r="G99" s="1">
        <f t="shared" si="27"/>
        <v>3431</v>
      </c>
      <c r="H99" s="2">
        <f t="shared" si="28"/>
        <v>0.23053147886850769</v>
      </c>
      <c r="I99" s="2"/>
      <c r="J99" s="2">
        <f t="shared" si="29"/>
        <v>0.37398373983739835</v>
      </c>
      <c r="K99" s="2">
        <f t="shared" si="30"/>
        <v>0.60451521870590608</v>
      </c>
      <c r="L99" s="2">
        <f t="shared" si="31"/>
        <v>0</v>
      </c>
      <c r="M99" s="2">
        <f t="shared" si="32"/>
        <v>2.1501041456695513E-2</v>
      </c>
      <c r="N99" s="1">
        <v>5566</v>
      </c>
      <c r="O99" s="1">
        <v>8997</v>
      </c>
      <c r="Q99" s="1">
        <v>320</v>
      </c>
      <c r="U99" s="1">
        <f t="shared" si="37"/>
        <v>0</v>
      </c>
      <c r="AG99" s="5">
        <f>IF(Q99&gt;0,RANK(Q99,(N99:P99,Q99:AE99)),0)</f>
        <v>3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33"/>
        <v>2.1501041456695558E-2</v>
      </c>
      <c r="AL99" s="2">
        <f t="shared" si="34"/>
        <v>0</v>
      </c>
      <c r="AM99" s="2">
        <f t="shared" si="35"/>
        <v>0</v>
      </c>
      <c r="AN99" s="2">
        <f t="shared" si="36"/>
        <v>0</v>
      </c>
      <c r="AP99" t="s">
        <v>811</v>
      </c>
      <c r="AQ99" t="s">
        <v>457</v>
      </c>
      <c r="AR99" s="1">
        <v>3</v>
      </c>
      <c r="AS99" s="1"/>
      <c r="AT99" s="88">
        <v>18</v>
      </c>
      <c r="AU99" s="90">
        <v>183</v>
      </c>
      <c r="AV99" s="93">
        <f t="shared" si="38"/>
        <v>18183</v>
      </c>
      <c r="AW99" s="1"/>
      <c r="AX99" s="5" t="s">
        <v>730</v>
      </c>
      <c r="BF99">
        <v>0</v>
      </c>
      <c r="BG99">
        <v>0</v>
      </c>
    </row>
    <row r="100" spans="1:59" collapsed="1">
      <c r="A100" t="s">
        <v>456</v>
      </c>
      <c r="B100" t="s">
        <v>961</v>
      </c>
      <c r="C100" s="1">
        <f t="shared" si="26"/>
        <v>2703752</v>
      </c>
      <c r="D100" s="5">
        <f>IF(N100&gt;0, RANK(N100,(N100:P100,Q100:AE100)),0)</f>
        <v>2</v>
      </c>
      <c r="E100" s="5">
        <f>IF(O100&gt;0,RANK(O100,(N100:P100,Q100:AE100)),0)</f>
        <v>1</v>
      </c>
      <c r="F100" s="5">
        <f>IF(P100&gt;0,RANK(P100,(N100:P100,Q100:AE100)),0)</f>
        <v>0</v>
      </c>
      <c r="G100" s="1">
        <f t="shared" si="27"/>
        <v>481422</v>
      </c>
      <c r="H100" s="2">
        <f t="shared" si="28"/>
        <v>0.17805701114599268</v>
      </c>
      <c r="I100" s="2"/>
      <c r="J100" s="2">
        <f t="shared" si="29"/>
        <v>0.4003558758347659</v>
      </c>
      <c r="K100" s="2">
        <f t="shared" si="30"/>
        <v>0.57841288698075854</v>
      </c>
      <c r="L100" s="2">
        <f t="shared" si="31"/>
        <v>0</v>
      </c>
      <c r="M100" s="2">
        <f t="shared" si="32"/>
        <v>2.1231237184475615E-2</v>
      </c>
      <c r="N100" s="53">
        <f>SUM(N8:N99)</f>
        <v>1082463</v>
      </c>
      <c r="O100" s="53">
        <f>SUM(O8:O99)</f>
        <v>1563885</v>
      </c>
      <c r="Q100" s="53">
        <f>SUM(Q8:Q99)</f>
        <v>57376</v>
      </c>
      <c r="R100" s="53"/>
      <c r="T100"/>
      <c r="U100" s="53">
        <f>SUM(U8:U99)</f>
        <v>28</v>
      </c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33"/>
        <v>2.1220881205080939E-2</v>
      </c>
      <c r="AL100" s="2">
        <f t="shared" si="34"/>
        <v>0</v>
      </c>
      <c r="AM100" s="2">
        <f t="shared" si="35"/>
        <v>0</v>
      </c>
      <c r="AN100" s="2">
        <f t="shared" si="36"/>
        <v>0</v>
      </c>
      <c r="AP100" t="s">
        <v>456</v>
      </c>
      <c r="AQ100" t="s">
        <v>961</v>
      </c>
      <c r="AR100" s="1"/>
      <c r="AS100" s="1"/>
      <c r="AT100" s="88">
        <v>18</v>
      </c>
      <c r="AU100" s="90"/>
      <c r="AV100" s="88">
        <v>18</v>
      </c>
      <c r="AW100" s="1"/>
      <c r="AX100" s="5" t="s">
        <v>168</v>
      </c>
      <c r="BF100">
        <f>SUM(BF8:BF99)</f>
        <v>19</v>
      </c>
      <c r="BG100">
        <f>SUM(BG8:BG99)</f>
        <v>9</v>
      </c>
    </row>
    <row r="101" spans="1:59">
      <c r="C101" s="1"/>
      <c r="E101" s="5"/>
      <c r="F101" s="5"/>
      <c r="I101" s="2"/>
      <c r="AG101" s="5"/>
      <c r="AH101" s="5"/>
      <c r="AI101" s="5"/>
      <c r="AJ101" s="5"/>
      <c r="AT101" s="88"/>
      <c r="AU101" s="90"/>
      <c r="AV101" s="93"/>
      <c r="BF101" t="s">
        <v>728</v>
      </c>
      <c r="BG101" t="s">
        <v>1124</v>
      </c>
    </row>
    <row r="102" spans="1:59" hidden="1" outlineLevel="1">
      <c r="A102" t="s">
        <v>188</v>
      </c>
      <c r="B102" t="s">
        <v>807</v>
      </c>
      <c r="C102" s="1">
        <f t="shared" ref="C102:C133" si="39">SUM(N102:AE102)</f>
        <v>11608</v>
      </c>
      <c r="D102" s="5">
        <f>IF(N102&gt;0, RANK(N102,(N102:P102,Q102:AE102)),0)</f>
        <v>1</v>
      </c>
      <c r="E102" s="5">
        <f>IF(O102&gt;0,RANK(O102,(N102:P102,Q102:AE102)),0)</f>
        <v>2</v>
      </c>
      <c r="F102" s="5">
        <f>IF(P102&gt;0,RANK(P102,(N102:P102,Q102:AE102)),0)</f>
        <v>0</v>
      </c>
      <c r="G102" s="1">
        <f t="shared" ref="G102:G161" si="40">IF(C102&gt;0,MAX(N102:P102)-LARGE(N102:P102,2),0)</f>
        <v>196</v>
      </c>
      <c r="H102" s="2">
        <f t="shared" ref="H102:H161" si="41">IF(C102&gt;0,G102/C102,0)</f>
        <v>1.6884906960716747E-2</v>
      </c>
      <c r="I102" s="2"/>
      <c r="J102" s="2">
        <f t="shared" ref="J102:J133" si="42">IF($C102=0,"-",N102/$C102)</f>
        <v>0.49715713301171605</v>
      </c>
      <c r="K102" s="2">
        <f t="shared" ref="K102:K133" si="43">IF($C102=0,"-",O102/$C102)</f>
        <v>0.48027222605099928</v>
      </c>
      <c r="L102" s="2">
        <f t="shared" ref="L102:L133" si="44">IF($C102=0,"-",P102/$C102)</f>
        <v>0</v>
      </c>
      <c r="M102" s="2">
        <f t="shared" ref="M102:M133" si="45">IF(C102=0,"-",(1-J102-K102-L102))</f>
        <v>2.2570640937284669E-2</v>
      </c>
      <c r="N102" s="1">
        <v>5771</v>
      </c>
      <c r="O102" s="1">
        <v>5575</v>
      </c>
      <c r="Q102" s="1">
        <v>164</v>
      </c>
      <c r="R102" s="1">
        <v>98</v>
      </c>
      <c r="U102" s="1">
        <f>BF102+BG102</f>
        <v>0</v>
      </c>
      <c r="AG102" s="5">
        <f>IF(Q102&gt;0,RANK(Q102,(N102:P102,Q102:AE102)),0)</f>
        <v>3</v>
      </c>
      <c r="AH102" s="5">
        <f>IF(R102&gt;0,RANK(R102,(N102:P102,Q102:AE102)),0)</f>
        <v>4</v>
      </c>
      <c r="AI102" s="5">
        <f>IF(T102&gt;0,RANK(T102,(N102:P102,Q102:AE102)),0)</f>
        <v>0</v>
      </c>
      <c r="AJ102" s="5">
        <f>IF(S102&gt;0,RANK(S102,(N102:P102,Q102:AE102)),0)</f>
        <v>0</v>
      </c>
      <c r="AK102" s="2">
        <f t="shared" ref="AK102:AK133" si="46">IF($C102=0,"-",Q102/$C102)</f>
        <v>1.4128187456926258E-2</v>
      </c>
      <c r="AL102" s="2">
        <f t="shared" ref="AL102:AL133" si="47">IF($C102=0,"-",R102/$C102)</f>
        <v>8.4424534803583737E-3</v>
      </c>
      <c r="AM102" s="2">
        <f t="shared" ref="AM102:AM133" si="48">IF($C102=0,"-",T102/$C102)</f>
        <v>0</v>
      </c>
      <c r="AN102" s="2">
        <f t="shared" ref="AN102:AN133" si="49">IF($C102=0,"-",S102/$C102)</f>
        <v>0</v>
      </c>
      <c r="AP102" t="s">
        <v>188</v>
      </c>
      <c r="AQ102" t="s">
        <v>807</v>
      </c>
      <c r="AR102">
        <v>9</v>
      </c>
      <c r="AT102" s="88">
        <v>29</v>
      </c>
      <c r="AU102" s="90">
        <v>1</v>
      </c>
      <c r="AV102" s="93">
        <f t="shared" ref="AV102:AV130" si="50">1000*AT102+AU102</f>
        <v>29001</v>
      </c>
      <c r="AX102" s="5" t="s">
        <v>730</v>
      </c>
      <c r="BF102">
        <v>0</v>
      </c>
      <c r="BG102">
        <v>0</v>
      </c>
    </row>
    <row r="103" spans="1:59" hidden="1" outlineLevel="1">
      <c r="A103" t="s">
        <v>808</v>
      </c>
      <c r="B103" t="s">
        <v>807</v>
      </c>
      <c r="C103" s="1">
        <f t="shared" si="39"/>
        <v>8679</v>
      </c>
      <c r="D103" s="5">
        <f>IF(N103&gt;0, RANK(N103,(N103:P103,Q103:AE103)),0)</f>
        <v>1</v>
      </c>
      <c r="E103" s="5">
        <f>IF(O103&gt;0,RANK(O103,(N103:P103,Q103:AE103)),0)</f>
        <v>2</v>
      </c>
      <c r="F103" s="5">
        <f>IF(P103&gt;0,RANK(P103,(N103:P103,Q103:AE103)),0)</f>
        <v>0</v>
      </c>
      <c r="G103" s="1">
        <f t="shared" si="40"/>
        <v>139</v>
      </c>
      <c r="H103" s="2">
        <f t="shared" si="41"/>
        <v>1.6015670008065447E-2</v>
      </c>
      <c r="I103" s="2"/>
      <c r="J103" s="2">
        <f t="shared" si="42"/>
        <v>0.49694665284018896</v>
      </c>
      <c r="K103" s="2">
        <f t="shared" si="43"/>
        <v>0.48093098283212354</v>
      </c>
      <c r="L103" s="2">
        <f t="shared" si="44"/>
        <v>0</v>
      </c>
      <c r="M103" s="2">
        <f t="shared" si="45"/>
        <v>2.2122364327687549E-2</v>
      </c>
      <c r="N103" s="1">
        <v>4313</v>
      </c>
      <c r="O103" s="1">
        <v>4174</v>
      </c>
      <c r="Q103" s="1">
        <v>92</v>
      </c>
      <c r="R103" s="1">
        <v>100</v>
      </c>
      <c r="U103" s="1">
        <f t="shared" ref="U103:U166" si="51">BF103+BG103</f>
        <v>0</v>
      </c>
      <c r="AG103" s="5">
        <f>IF(Q103&gt;0,RANK(Q103,(N103:P103,Q103:AE103)),0)</f>
        <v>4</v>
      </c>
      <c r="AH103" s="5">
        <f>IF(R103&gt;0,RANK(R103,(N103:P103,Q103:AE103)),0)</f>
        <v>3</v>
      </c>
      <c r="AI103" s="5">
        <f>IF(T103&gt;0,RANK(T103,(N103:P103,Q103:AE103)),0)</f>
        <v>0</v>
      </c>
      <c r="AJ103" s="5">
        <f>IF(S103&gt;0,RANK(S103,(N103:P103,Q103:AE103)),0)</f>
        <v>0</v>
      </c>
      <c r="AK103" s="2">
        <f t="shared" si="46"/>
        <v>1.0600299573683605E-2</v>
      </c>
      <c r="AL103" s="2">
        <f t="shared" si="47"/>
        <v>1.1522064754003917E-2</v>
      </c>
      <c r="AM103" s="2">
        <f t="shared" si="48"/>
        <v>0</v>
      </c>
      <c r="AN103" s="2">
        <f t="shared" si="49"/>
        <v>0</v>
      </c>
      <c r="AP103" t="s">
        <v>808</v>
      </c>
      <c r="AQ103" t="s">
        <v>807</v>
      </c>
      <c r="AR103">
        <v>6</v>
      </c>
      <c r="AT103" s="88">
        <v>29</v>
      </c>
      <c r="AU103" s="90">
        <v>3</v>
      </c>
      <c r="AV103" s="93">
        <f t="shared" si="50"/>
        <v>29003</v>
      </c>
      <c r="AX103" s="5" t="s">
        <v>730</v>
      </c>
      <c r="BF103">
        <v>0</v>
      </c>
      <c r="BG103">
        <v>0</v>
      </c>
    </row>
    <row r="104" spans="1:59" hidden="1" outlineLevel="1">
      <c r="A104" t="s">
        <v>1033</v>
      </c>
      <c r="B104" t="s">
        <v>807</v>
      </c>
      <c r="C104" s="1">
        <f t="shared" si="39"/>
        <v>2909</v>
      </c>
      <c r="D104" s="5">
        <f>IF(N104&gt;0, RANK(N104,(N104:P104,Q104:AE104)),0)</f>
        <v>1</v>
      </c>
      <c r="E104" s="5">
        <f>IF(O104&gt;0,RANK(O104,(N104:P104,Q104:AE104)),0)</f>
        <v>2</v>
      </c>
      <c r="F104" s="5">
        <f>IF(P104&gt;0,RANK(P104,(N104:P104,Q104:AE104)),0)</f>
        <v>0</v>
      </c>
      <c r="G104" s="1">
        <f t="shared" si="40"/>
        <v>125</v>
      </c>
      <c r="H104" s="2">
        <f t="shared" si="41"/>
        <v>4.2970092815400485E-2</v>
      </c>
      <c r="I104" s="2"/>
      <c r="J104" s="2">
        <f t="shared" si="42"/>
        <v>0.50223444482640078</v>
      </c>
      <c r="K104" s="2">
        <f t="shared" si="43"/>
        <v>0.45926435201100035</v>
      </c>
      <c r="L104" s="2">
        <f t="shared" si="44"/>
        <v>0</v>
      </c>
      <c r="M104" s="2">
        <f t="shared" si="45"/>
        <v>3.8501203162598863E-2</v>
      </c>
      <c r="N104" s="1">
        <v>1461</v>
      </c>
      <c r="O104" s="1">
        <v>1336</v>
      </c>
      <c r="Q104" s="1">
        <v>28</v>
      </c>
      <c r="R104" s="1">
        <v>84</v>
      </c>
      <c r="U104" s="1">
        <f t="shared" si="51"/>
        <v>0</v>
      </c>
      <c r="AG104" s="5">
        <f>IF(Q104&gt;0,RANK(Q104,(N104:P104,Q104:AE104)),0)</f>
        <v>4</v>
      </c>
      <c r="AH104" s="5">
        <f>IF(R104&gt;0,RANK(R104,(N104:P104,Q104:AE104)),0)</f>
        <v>3</v>
      </c>
      <c r="AI104" s="5">
        <f>IF(T104&gt;0,RANK(T104,(N104:P104,Q104:AE104)),0)</f>
        <v>0</v>
      </c>
      <c r="AJ104" s="5">
        <f>IF(S104&gt;0,RANK(S104,(N104:P104,Q104:AE104)),0)</f>
        <v>0</v>
      </c>
      <c r="AK104" s="2">
        <f t="shared" si="46"/>
        <v>9.625300790649707E-3</v>
      </c>
      <c r="AL104" s="2">
        <f t="shared" si="47"/>
        <v>2.8875902371949123E-2</v>
      </c>
      <c r="AM104" s="2">
        <f t="shared" si="48"/>
        <v>0</v>
      </c>
      <c r="AN104" s="2">
        <f t="shared" si="49"/>
        <v>0</v>
      </c>
      <c r="AP104" t="s">
        <v>1033</v>
      </c>
      <c r="AQ104" t="s">
        <v>807</v>
      </c>
      <c r="AR104">
        <v>6</v>
      </c>
      <c r="AT104" s="88">
        <v>29</v>
      </c>
      <c r="AU104" s="90">
        <v>5</v>
      </c>
      <c r="AV104" s="93">
        <f t="shared" si="50"/>
        <v>29005</v>
      </c>
      <c r="AX104" s="5" t="s">
        <v>730</v>
      </c>
      <c r="BF104">
        <v>0</v>
      </c>
      <c r="BG104">
        <v>0</v>
      </c>
    </row>
    <row r="105" spans="1:59" hidden="1" outlineLevel="1">
      <c r="A105" t="s">
        <v>797</v>
      </c>
      <c r="B105" t="s">
        <v>807</v>
      </c>
      <c r="C105" s="1">
        <f t="shared" si="39"/>
        <v>10721</v>
      </c>
      <c r="D105" s="5">
        <f>IF(N105&gt;0, RANK(N105,(N105:P105,Q105:AE105)),0)</f>
        <v>2</v>
      </c>
      <c r="E105" s="5">
        <f>IF(O105&gt;0,RANK(O105,(N105:P105,Q105:AE105)),0)</f>
        <v>1</v>
      </c>
      <c r="F105" s="5">
        <f>IF(P105&gt;0,RANK(P105,(N105:P105,Q105:AE105)),0)</f>
        <v>0</v>
      </c>
      <c r="G105" s="1">
        <f t="shared" si="40"/>
        <v>661</v>
      </c>
      <c r="H105" s="2">
        <f t="shared" si="41"/>
        <v>6.1654696390262102E-2</v>
      </c>
      <c r="I105" s="2"/>
      <c r="J105" s="2">
        <f t="shared" si="42"/>
        <v>0.46180393619998134</v>
      </c>
      <c r="K105" s="2">
        <f t="shared" si="43"/>
        <v>0.5234586325902435</v>
      </c>
      <c r="L105" s="2">
        <f t="shared" si="44"/>
        <v>0</v>
      </c>
      <c r="M105" s="2">
        <f t="shared" si="45"/>
        <v>1.473743120977522E-2</v>
      </c>
      <c r="N105" s="1">
        <v>4951</v>
      </c>
      <c r="O105" s="1">
        <v>5612</v>
      </c>
      <c r="Q105" s="1">
        <v>87</v>
      </c>
      <c r="R105" s="1">
        <v>71</v>
      </c>
      <c r="U105" s="1">
        <f t="shared" si="51"/>
        <v>0</v>
      </c>
      <c r="AG105" s="5">
        <f>IF(Q105&gt;0,RANK(Q105,(N105:P105,Q105:AE105)),0)</f>
        <v>3</v>
      </c>
      <c r="AH105" s="5">
        <f>IF(R105&gt;0,RANK(R105,(N105:P105,Q105:AE105)),0)</f>
        <v>4</v>
      </c>
      <c r="AI105" s="5">
        <f>IF(T105&gt;0,RANK(T105,(N105:P105,Q105:AE105)),0)</f>
        <v>0</v>
      </c>
      <c r="AJ105" s="5">
        <f>IF(S105&gt;0,RANK(S105,(N105:P105,Q105:AE105)),0)</f>
        <v>0</v>
      </c>
      <c r="AK105" s="2">
        <f t="shared" si="46"/>
        <v>8.1149146534838165E-3</v>
      </c>
      <c r="AL105" s="2">
        <f t="shared" si="47"/>
        <v>6.6225165562913907E-3</v>
      </c>
      <c r="AM105" s="2">
        <f t="shared" si="48"/>
        <v>0</v>
      </c>
      <c r="AN105" s="2">
        <f t="shared" si="49"/>
        <v>0</v>
      </c>
      <c r="AP105" t="s">
        <v>797</v>
      </c>
      <c r="AQ105" t="s">
        <v>807</v>
      </c>
      <c r="AR105">
        <v>9</v>
      </c>
      <c r="AT105" s="88">
        <v>29</v>
      </c>
      <c r="AU105" s="90">
        <v>7</v>
      </c>
      <c r="AV105" s="93">
        <f t="shared" si="50"/>
        <v>29007</v>
      </c>
      <c r="AX105" s="5" t="s">
        <v>730</v>
      </c>
      <c r="BF105">
        <v>0</v>
      </c>
      <c r="BG105">
        <v>0</v>
      </c>
    </row>
    <row r="106" spans="1:59" hidden="1" outlineLevel="1">
      <c r="A106" t="s">
        <v>301</v>
      </c>
      <c r="B106" t="s">
        <v>807</v>
      </c>
      <c r="C106" s="1">
        <f t="shared" si="39"/>
        <v>14463</v>
      </c>
      <c r="D106" s="5">
        <f>IF(N106&gt;0, RANK(N106,(N106:P106,Q106:AE106)),0)</f>
        <v>2</v>
      </c>
      <c r="E106" s="5">
        <f>IF(O106&gt;0,RANK(O106,(N106:P106,Q106:AE106)),0)</f>
        <v>1</v>
      </c>
      <c r="F106" s="5">
        <f>IF(P106&gt;0,RANK(P106,(N106:P106,Q106:AE106)),0)</f>
        <v>0</v>
      </c>
      <c r="G106" s="1">
        <f t="shared" si="40"/>
        <v>228</v>
      </c>
      <c r="H106" s="2">
        <f t="shared" si="41"/>
        <v>1.5764364239784279E-2</v>
      </c>
      <c r="I106" s="2"/>
      <c r="J106" s="2">
        <f t="shared" si="42"/>
        <v>0.4790154186544977</v>
      </c>
      <c r="K106" s="2">
        <f t="shared" si="43"/>
        <v>0.49477978289428198</v>
      </c>
      <c r="L106" s="2">
        <f t="shared" si="44"/>
        <v>0</v>
      </c>
      <c r="M106" s="2">
        <f t="shared" si="45"/>
        <v>2.6204798451220312E-2</v>
      </c>
      <c r="N106" s="1">
        <v>6928</v>
      </c>
      <c r="O106" s="1">
        <v>7156</v>
      </c>
      <c r="Q106" s="1">
        <v>184</v>
      </c>
      <c r="R106" s="1">
        <v>195</v>
      </c>
      <c r="U106" s="1">
        <f t="shared" si="51"/>
        <v>0</v>
      </c>
      <c r="AG106" s="5">
        <f>IF(Q106&gt;0,RANK(Q106,(N106:P106,Q106:AE106)),0)</f>
        <v>4</v>
      </c>
      <c r="AH106" s="5">
        <f>IF(R106&gt;0,RANK(R106,(N106:P106,Q106:AE106)),0)</f>
        <v>3</v>
      </c>
      <c r="AI106" s="5">
        <f>IF(T106&gt;0,RANK(T106,(N106:P106,Q106:AE106)),0)</f>
        <v>0</v>
      </c>
      <c r="AJ106" s="5">
        <f>IF(S106&gt;0,RANK(S106,(N106:P106,Q106:AE106)),0)</f>
        <v>0</v>
      </c>
      <c r="AK106" s="2">
        <f t="shared" si="46"/>
        <v>1.2722118509299591E-2</v>
      </c>
      <c r="AL106" s="2">
        <f t="shared" si="47"/>
        <v>1.3482679941920763E-2</v>
      </c>
      <c r="AM106" s="2">
        <f t="shared" si="48"/>
        <v>0</v>
      </c>
      <c r="AN106" s="2">
        <f t="shared" si="49"/>
        <v>0</v>
      </c>
      <c r="AP106" t="s">
        <v>301</v>
      </c>
      <c r="AQ106" t="s">
        <v>807</v>
      </c>
      <c r="AR106">
        <v>7</v>
      </c>
      <c r="AT106" s="88">
        <v>29</v>
      </c>
      <c r="AU106" s="90">
        <v>9</v>
      </c>
      <c r="AV106" s="93">
        <f t="shared" si="50"/>
        <v>29009</v>
      </c>
      <c r="AX106" s="5" t="s">
        <v>730</v>
      </c>
      <c r="BF106">
        <v>0</v>
      </c>
      <c r="BG106">
        <v>0</v>
      </c>
    </row>
    <row r="107" spans="1:59" hidden="1" outlineLevel="1">
      <c r="A107" t="s">
        <v>464</v>
      </c>
      <c r="B107" t="s">
        <v>807</v>
      </c>
      <c r="C107" s="1">
        <f t="shared" si="39"/>
        <v>5889</v>
      </c>
      <c r="D107" s="5">
        <f>IF(N107&gt;0, RANK(N107,(N107:P107,Q107:AE107)),0)</f>
        <v>2</v>
      </c>
      <c r="E107" s="5">
        <f>IF(O107&gt;0,RANK(O107,(N107:P107,Q107:AE107)),0)</f>
        <v>1</v>
      </c>
      <c r="F107" s="5">
        <f>IF(P107&gt;0,RANK(P107,(N107:P107,Q107:AE107)),0)</f>
        <v>0</v>
      </c>
      <c r="G107" s="1">
        <f t="shared" si="40"/>
        <v>1572</v>
      </c>
      <c r="H107" s="2">
        <f t="shared" si="41"/>
        <v>0.26693835965359142</v>
      </c>
      <c r="I107" s="2"/>
      <c r="J107" s="2">
        <f t="shared" si="42"/>
        <v>0.35472915605365934</v>
      </c>
      <c r="K107" s="2">
        <f t="shared" si="43"/>
        <v>0.62166751570725076</v>
      </c>
      <c r="L107" s="2">
        <f t="shared" si="44"/>
        <v>0</v>
      </c>
      <c r="M107" s="2">
        <f t="shared" si="45"/>
        <v>2.3603328239089838E-2</v>
      </c>
      <c r="N107" s="1">
        <v>2089</v>
      </c>
      <c r="O107" s="1">
        <v>3661</v>
      </c>
      <c r="Q107" s="1">
        <v>58</v>
      </c>
      <c r="R107" s="1">
        <v>81</v>
      </c>
      <c r="U107" s="1">
        <f t="shared" si="51"/>
        <v>0</v>
      </c>
      <c r="AG107" s="5">
        <f>IF(Q107&gt;0,RANK(Q107,(N107:P107,Q107:AE107)),0)</f>
        <v>4</v>
      </c>
      <c r="AH107" s="5">
        <f>IF(R107&gt;0,RANK(R107,(N107:P107,Q107:AE107)),0)</f>
        <v>3</v>
      </c>
      <c r="AI107" s="5">
        <f>IF(T107&gt;0,RANK(T107,(N107:P107,Q107:AE107)),0)</f>
        <v>0</v>
      </c>
      <c r="AJ107" s="5">
        <f>IF(S107&gt;0,RANK(S107,(N107:P107,Q107:AE107)),0)</f>
        <v>0</v>
      </c>
      <c r="AK107" s="2">
        <f t="shared" si="46"/>
        <v>9.8488707760230939E-3</v>
      </c>
      <c r="AL107" s="2">
        <f t="shared" si="47"/>
        <v>1.3754457463066735E-2</v>
      </c>
      <c r="AM107" s="2">
        <f t="shared" si="48"/>
        <v>0</v>
      </c>
      <c r="AN107" s="2">
        <f t="shared" si="49"/>
        <v>0</v>
      </c>
      <c r="AP107" t="s">
        <v>464</v>
      </c>
      <c r="AQ107" t="s">
        <v>807</v>
      </c>
      <c r="AR107">
        <v>4</v>
      </c>
      <c r="AT107" s="88">
        <v>29</v>
      </c>
      <c r="AU107" s="90">
        <v>11</v>
      </c>
      <c r="AV107" s="93">
        <f t="shared" si="50"/>
        <v>29011</v>
      </c>
      <c r="AX107" s="5" t="s">
        <v>730</v>
      </c>
      <c r="BF107">
        <v>0</v>
      </c>
      <c r="BG107">
        <v>0</v>
      </c>
    </row>
    <row r="108" spans="1:59" hidden="1" outlineLevel="1">
      <c r="A108" t="s">
        <v>592</v>
      </c>
      <c r="B108" t="s">
        <v>807</v>
      </c>
      <c r="C108" s="1">
        <f t="shared" si="39"/>
        <v>8218</v>
      </c>
      <c r="D108" s="5">
        <f>IF(N108&gt;0, RANK(N108,(N108:P108,Q108:AE108)),0)</f>
        <v>1</v>
      </c>
      <c r="E108" s="5">
        <f>IF(O108&gt;0,RANK(O108,(N108:P108,Q108:AE108)),0)</f>
        <v>2</v>
      </c>
      <c r="F108" s="5">
        <f>IF(P108&gt;0,RANK(P108,(N108:P108,Q108:AE108)),0)</f>
        <v>0</v>
      </c>
      <c r="G108" s="1">
        <f t="shared" si="40"/>
        <v>1124</v>
      </c>
      <c r="H108" s="2">
        <f t="shared" si="41"/>
        <v>0.13677293745436847</v>
      </c>
      <c r="I108" s="2"/>
      <c r="J108" s="2">
        <f t="shared" si="42"/>
        <v>0.55427111219274761</v>
      </c>
      <c r="K108" s="2">
        <f t="shared" si="43"/>
        <v>0.41749817473837919</v>
      </c>
      <c r="L108" s="2">
        <f t="shared" si="44"/>
        <v>0</v>
      </c>
      <c r="M108" s="2">
        <f t="shared" si="45"/>
        <v>2.8230713068873203E-2</v>
      </c>
      <c r="N108" s="1">
        <v>4555</v>
      </c>
      <c r="O108" s="1">
        <v>3431</v>
      </c>
      <c r="Q108" s="1">
        <v>107</v>
      </c>
      <c r="R108" s="1">
        <v>125</v>
      </c>
      <c r="U108" s="1">
        <f t="shared" si="51"/>
        <v>0</v>
      </c>
      <c r="AG108" s="5">
        <f>IF(Q108&gt;0,RANK(Q108,(N108:P108,Q108:AE108)),0)</f>
        <v>4</v>
      </c>
      <c r="AH108" s="5">
        <f>IF(R108&gt;0,RANK(R108,(N108:P108,Q108:AE108)),0)</f>
        <v>3</v>
      </c>
      <c r="AI108" s="5">
        <f>IF(T108&gt;0,RANK(T108,(N108:P108,Q108:AE108)),0)</f>
        <v>0</v>
      </c>
      <c r="AJ108" s="5">
        <f>IF(S108&gt;0,RANK(S108,(N108:P108,Q108:AE108)),0)</f>
        <v>0</v>
      </c>
      <c r="AK108" s="2">
        <f t="shared" si="46"/>
        <v>1.3020199561937212E-2</v>
      </c>
      <c r="AL108" s="2">
        <f t="shared" si="47"/>
        <v>1.5210513506935993E-2</v>
      </c>
      <c r="AM108" s="2">
        <f t="shared" si="48"/>
        <v>0</v>
      </c>
      <c r="AN108" s="2">
        <f t="shared" si="49"/>
        <v>0</v>
      </c>
      <c r="AP108" t="s">
        <v>592</v>
      </c>
      <c r="AQ108" t="s">
        <v>807</v>
      </c>
      <c r="AR108">
        <v>4</v>
      </c>
      <c r="AT108" s="88">
        <v>29</v>
      </c>
      <c r="AU108" s="90">
        <v>13</v>
      </c>
      <c r="AV108" s="93">
        <f t="shared" si="50"/>
        <v>29013</v>
      </c>
      <c r="AX108" s="5" t="s">
        <v>730</v>
      </c>
      <c r="BF108">
        <v>0</v>
      </c>
      <c r="BG108">
        <v>0</v>
      </c>
    </row>
    <row r="109" spans="1:59" hidden="1" outlineLevel="1">
      <c r="A109" t="s">
        <v>479</v>
      </c>
      <c r="B109" t="s">
        <v>807</v>
      </c>
      <c r="C109" s="1">
        <f t="shared" si="39"/>
        <v>9543</v>
      </c>
      <c r="D109" s="5">
        <f>IF(N109&gt;0, RANK(N109,(N109:P109,Q109:AE109)),0)</f>
        <v>1</v>
      </c>
      <c r="E109" s="5">
        <f>IF(O109&gt;0,RANK(O109,(N109:P109,Q109:AE109)),0)</f>
        <v>2</v>
      </c>
      <c r="F109" s="5">
        <f>IF(P109&gt;0,RANK(P109,(N109:P109,Q109:AE109)),0)</f>
        <v>0</v>
      </c>
      <c r="G109" s="1">
        <f t="shared" si="40"/>
        <v>1386</v>
      </c>
      <c r="H109" s="2">
        <f t="shared" si="41"/>
        <v>0.1452373467463062</v>
      </c>
      <c r="I109" s="2"/>
      <c r="J109" s="2">
        <f t="shared" si="42"/>
        <v>0.56093471654615945</v>
      </c>
      <c r="K109" s="2">
        <f t="shared" si="43"/>
        <v>0.41569736979985328</v>
      </c>
      <c r="L109" s="2">
        <f t="shared" si="44"/>
        <v>0</v>
      </c>
      <c r="M109" s="2">
        <f t="shared" si="45"/>
        <v>2.3367913653987271E-2</v>
      </c>
      <c r="N109" s="1">
        <v>5353</v>
      </c>
      <c r="O109" s="1">
        <v>3967</v>
      </c>
      <c r="Q109" s="1">
        <v>96</v>
      </c>
      <c r="R109" s="1">
        <v>127</v>
      </c>
      <c r="U109" s="1">
        <f t="shared" si="51"/>
        <v>0</v>
      </c>
      <c r="AG109" s="5">
        <f>IF(Q109&gt;0,RANK(Q109,(N109:P109,Q109:AE109)),0)</f>
        <v>4</v>
      </c>
      <c r="AH109" s="5">
        <f>IF(R109&gt;0,RANK(R109,(N109:P109,Q109:AE109)),0)</f>
        <v>3</v>
      </c>
      <c r="AI109" s="5">
        <f>IF(T109&gt;0,RANK(T109,(N109:P109,Q109:AE109)),0)</f>
        <v>0</v>
      </c>
      <c r="AJ109" s="5">
        <f>IF(S109&gt;0,RANK(S109,(N109:P109,Q109:AE109)),0)</f>
        <v>0</v>
      </c>
      <c r="AK109" s="2">
        <f t="shared" si="46"/>
        <v>1.0059729644765796E-2</v>
      </c>
      <c r="AL109" s="2">
        <f t="shared" si="47"/>
        <v>1.3308184009221419E-2</v>
      </c>
      <c r="AM109" s="2">
        <f t="shared" si="48"/>
        <v>0</v>
      </c>
      <c r="AN109" s="2">
        <f t="shared" si="49"/>
        <v>0</v>
      </c>
      <c r="AP109" t="s">
        <v>479</v>
      </c>
      <c r="AQ109" t="s">
        <v>807</v>
      </c>
      <c r="AR109">
        <v>4</v>
      </c>
      <c r="AT109" s="88">
        <v>29</v>
      </c>
      <c r="AU109" s="90">
        <v>15</v>
      </c>
      <c r="AV109" s="93">
        <f t="shared" si="50"/>
        <v>29015</v>
      </c>
      <c r="AX109" s="5" t="s">
        <v>730</v>
      </c>
      <c r="BF109">
        <v>0</v>
      </c>
      <c r="BG109">
        <v>0</v>
      </c>
    </row>
    <row r="110" spans="1:59" hidden="1" outlineLevel="1">
      <c r="A110" t="s">
        <v>289</v>
      </c>
      <c r="B110" t="s">
        <v>807</v>
      </c>
      <c r="C110" s="1">
        <f t="shared" si="39"/>
        <v>5766</v>
      </c>
      <c r="D110" s="5">
        <f>IF(N110&gt;0, RANK(N110,(N110:P110,Q110:AE110)),0)</f>
        <v>2</v>
      </c>
      <c r="E110" s="5">
        <f>IF(O110&gt;0,RANK(O110,(N110:P110,Q110:AE110)),0)</f>
        <v>1</v>
      </c>
      <c r="F110" s="5">
        <f>IF(P110&gt;0,RANK(P110,(N110:P110,Q110:AE110)),0)</f>
        <v>0</v>
      </c>
      <c r="G110" s="1">
        <f t="shared" si="40"/>
        <v>807</v>
      </c>
      <c r="H110" s="2">
        <f t="shared" si="41"/>
        <v>0.13995837669094693</v>
      </c>
      <c r="I110" s="2"/>
      <c r="J110" s="2">
        <f t="shared" si="42"/>
        <v>0.42056885189039195</v>
      </c>
      <c r="K110" s="2">
        <f t="shared" si="43"/>
        <v>0.56052722858133885</v>
      </c>
      <c r="L110" s="2">
        <f t="shared" si="44"/>
        <v>0</v>
      </c>
      <c r="M110" s="2">
        <f t="shared" si="45"/>
        <v>1.8903919528269197E-2</v>
      </c>
      <c r="N110" s="1">
        <v>2425</v>
      </c>
      <c r="O110" s="1">
        <v>3232</v>
      </c>
      <c r="Q110" s="1">
        <v>49</v>
      </c>
      <c r="R110" s="1">
        <v>60</v>
      </c>
      <c r="U110" s="1">
        <f t="shared" si="51"/>
        <v>0</v>
      </c>
      <c r="AG110" s="5">
        <f>IF(Q110&gt;0,RANK(Q110,(N110:P110,Q110:AE110)),0)</f>
        <v>4</v>
      </c>
      <c r="AH110" s="5">
        <f>IF(R110&gt;0,RANK(R110,(N110:P110,Q110:AE110)),0)</f>
        <v>3</v>
      </c>
      <c r="AI110" s="5">
        <f>IF(T110&gt;0,RANK(T110,(N110:P110,Q110:AE110)),0)</f>
        <v>0</v>
      </c>
      <c r="AJ110" s="5">
        <f>IF(S110&gt;0,RANK(S110,(N110:P110,Q110:AE110)),0)</f>
        <v>0</v>
      </c>
      <c r="AK110" s="2">
        <f t="shared" si="46"/>
        <v>8.4980922650017346E-3</v>
      </c>
      <c r="AL110" s="2">
        <f t="shared" si="47"/>
        <v>1.040582726326743E-2</v>
      </c>
      <c r="AM110" s="2">
        <f t="shared" si="48"/>
        <v>0</v>
      </c>
      <c r="AN110" s="2">
        <f t="shared" si="49"/>
        <v>0</v>
      </c>
      <c r="AP110" t="s">
        <v>289</v>
      </c>
      <c r="AQ110" t="s">
        <v>807</v>
      </c>
      <c r="AR110">
        <v>8</v>
      </c>
      <c r="AT110" s="88">
        <v>29</v>
      </c>
      <c r="AU110" s="90">
        <v>17</v>
      </c>
      <c r="AV110" s="93">
        <f t="shared" si="50"/>
        <v>29017</v>
      </c>
      <c r="AX110" s="5" t="s">
        <v>730</v>
      </c>
      <c r="BF110">
        <v>0</v>
      </c>
      <c r="BG110">
        <v>0</v>
      </c>
    </row>
    <row r="111" spans="1:59" hidden="1" outlineLevel="1">
      <c r="A111" t="s">
        <v>313</v>
      </c>
      <c r="B111" t="s">
        <v>807</v>
      </c>
      <c r="C111" s="1">
        <f t="shared" si="39"/>
        <v>83788</v>
      </c>
      <c r="D111" s="5">
        <f>IF(N111&gt;0, RANK(N111,(N111:P111,Q111:AE111)),0)</f>
        <v>1</v>
      </c>
      <c r="E111" s="5">
        <f>IF(O111&gt;0,RANK(O111,(N111:P111,Q111:AE111)),0)</f>
        <v>2</v>
      </c>
      <c r="F111" s="5">
        <f>IF(P111&gt;0,RANK(P111,(N111:P111,Q111:AE111)),0)</f>
        <v>0</v>
      </c>
      <c r="G111" s="1">
        <f t="shared" si="40"/>
        <v>10530</v>
      </c>
      <c r="H111" s="2">
        <f t="shared" si="41"/>
        <v>0.12567432090514155</v>
      </c>
      <c r="I111" s="2"/>
      <c r="J111" s="2">
        <f t="shared" si="42"/>
        <v>0.55276411896691646</v>
      </c>
      <c r="K111" s="2">
        <f t="shared" si="43"/>
        <v>0.42708979806177494</v>
      </c>
      <c r="L111" s="2">
        <f t="shared" si="44"/>
        <v>0</v>
      </c>
      <c r="M111" s="2">
        <f t="shared" si="45"/>
        <v>2.0146082971308599E-2</v>
      </c>
      <c r="N111" s="1">
        <v>46315</v>
      </c>
      <c r="O111" s="1">
        <v>35785</v>
      </c>
      <c r="Q111" s="1">
        <v>1226</v>
      </c>
      <c r="R111" s="1">
        <v>462</v>
      </c>
      <c r="U111" s="1">
        <f t="shared" si="51"/>
        <v>0</v>
      </c>
      <c r="AG111" s="5">
        <f>IF(Q111&gt;0,RANK(Q111,(N111:P111,Q111:AE111)),0)</f>
        <v>3</v>
      </c>
      <c r="AH111" s="5">
        <f>IF(R111&gt;0,RANK(R111,(N111:P111,Q111:AE111)),0)</f>
        <v>4</v>
      </c>
      <c r="AI111" s="5">
        <f>IF(T111&gt;0,RANK(T111,(N111:P111,Q111:AE111)),0)</f>
        <v>0</v>
      </c>
      <c r="AJ111" s="5">
        <f>IF(S111&gt;0,RANK(S111,(N111:P111,Q111:AE111)),0)</f>
        <v>0</v>
      </c>
      <c r="AK111" s="2">
        <f t="shared" si="46"/>
        <v>1.4632166897407744E-2</v>
      </c>
      <c r="AL111" s="2">
        <f t="shared" si="47"/>
        <v>5.5139160739007976E-3</v>
      </c>
      <c r="AM111" s="2">
        <f t="shared" si="48"/>
        <v>0</v>
      </c>
      <c r="AN111" s="2">
        <f t="shared" si="49"/>
        <v>0</v>
      </c>
      <c r="AP111" t="s">
        <v>313</v>
      </c>
      <c r="AQ111" t="s">
        <v>807</v>
      </c>
      <c r="AR111">
        <v>9</v>
      </c>
      <c r="AT111" s="88">
        <v>29</v>
      </c>
      <c r="AU111" s="90">
        <v>19</v>
      </c>
      <c r="AV111" s="93">
        <f t="shared" si="50"/>
        <v>29019</v>
      </c>
      <c r="AX111" s="5" t="s">
        <v>730</v>
      </c>
      <c r="BF111">
        <v>0</v>
      </c>
      <c r="BG111">
        <v>0</v>
      </c>
    </row>
    <row r="112" spans="1:59" hidden="1" outlineLevel="1">
      <c r="A112" t="s">
        <v>290</v>
      </c>
      <c r="B112" t="s">
        <v>807</v>
      </c>
      <c r="C112" s="1">
        <f t="shared" si="39"/>
        <v>38621</v>
      </c>
      <c r="D112" s="5">
        <f>IF(N112&gt;0, RANK(N112,(N112:P112,Q112:AE112)),0)</f>
        <v>1</v>
      </c>
      <c r="E112" s="5">
        <f>IF(O112&gt;0,RANK(O112,(N112:P112,Q112:AE112)),0)</f>
        <v>2</v>
      </c>
      <c r="F112" s="5">
        <f>IF(P112&gt;0,RANK(P112,(N112:P112,Q112:AE112)),0)</f>
        <v>0</v>
      </c>
      <c r="G112" s="1">
        <f t="shared" si="40"/>
        <v>8709</v>
      </c>
      <c r="H112" s="2">
        <f t="shared" si="41"/>
        <v>0.22549908081095776</v>
      </c>
      <c r="I112" s="2"/>
      <c r="J112" s="2">
        <f t="shared" si="42"/>
        <v>0.59944071877993843</v>
      </c>
      <c r="K112" s="2">
        <f t="shared" si="43"/>
        <v>0.37394163796898061</v>
      </c>
      <c r="L112" s="2">
        <f t="shared" si="44"/>
        <v>0</v>
      </c>
      <c r="M112" s="2">
        <f t="shared" si="45"/>
        <v>2.6617643251080958E-2</v>
      </c>
      <c r="N112" s="1">
        <v>23151</v>
      </c>
      <c r="O112" s="1">
        <v>14442</v>
      </c>
      <c r="Q112" s="1">
        <v>535</v>
      </c>
      <c r="R112" s="1">
        <v>493</v>
      </c>
      <c r="U112" s="1">
        <f t="shared" si="51"/>
        <v>0</v>
      </c>
      <c r="AG112" s="5">
        <f>IF(Q112&gt;0,RANK(Q112,(N112:P112,Q112:AE112)),0)</f>
        <v>3</v>
      </c>
      <c r="AH112" s="5">
        <f>IF(R112&gt;0,RANK(R112,(N112:P112,Q112:AE112)),0)</f>
        <v>4</v>
      </c>
      <c r="AI112" s="5">
        <f>IF(T112&gt;0,RANK(T112,(N112:P112,Q112:AE112)),0)</f>
        <v>0</v>
      </c>
      <c r="AJ112" s="5">
        <f>IF(S112&gt;0,RANK(S112,(N112:P112,Q112:AE112)),0)</f>
        <v>0</v>
      </c>
      <c r="AK112" s="2">
        <f t="shared" si="46"/>
        <v>1.3852567256155978E-2</v>
      </c>
      <c r="AL112" s="2">
        <f t="shared" si="47"/>
        <v>1.2765075994925041E-2</v>
      </c>
      <c r="AM112" s="2">
        <f t="shared" si="48"/>
        <v>0</v>
      </c>
      <c r="AN112" s="2">
        <f t="shared" si="49"/>
        <v>0</v>
      </c>
      <c r="AP112" t="s">
        <v>290</v>
      </c>
      <c r="AQ112" t="s">
        <v>807</v>
      </c>
      <c r="AR112">
        <v>6</v>
      </c>
      <c r="AT112" s="88">
        <v>29</v>
      </c>
      <c r="AU112" s="90">
        <v>21</v>
      </c>
      <c r="AV112" s="93">
        <f t="shared" si="50"/>
        <v>29021</v>
      </c>
      <c r="AX112" s="5" t="s">
        <v>730</v>
      </c>
      <c r="BF112">
        <v>0</v>
      </c>
      <c r="BG112">
        <v>0</v>
      </c>
    </row>
    <row r="113" spans="1:59" hidden="1" outlineLevel="1">
      <c r="A113" t="s">
        <v>726</v>
      </c>
      <c r="B113" t="s">
        <v>807</v>
      </c>
      <c r="C113" s="1">
        <f t="shared" si="39"/>
        <v>17007</v>
      </c>
      <c r="D113" s="5">
        <f>IF(N113&gt;0, RANK(N113,(N113:P113,Q113:AE113)),0)</f>
        <v>2</v>
      </c>
      <c r="E113" s="5">
        <f>IF(O113&gt;0,RANK(O113,(N113:P113,Q113:AE113)),0)</f>
        <v>1</v>
      </c>
      <c r="F113" s="5">
        <f>IF(P113&gt;0,RANK(P113,(N113:P113,Q113:AE113)),0)</f>
        <v>0</v>
      </c>
      <c r="G113" s="1">
        <f t="shared" si="40"/>
        <v>1746</v>
      </c>
      <c r="H113" s="2">
        <f t="shared" si="41"/>
        <v>0.10266360910213441</v>
      </c>
      <c r="I113" s="2"/>
      <c r="J113" s="2">
        <f t="shared" si="42"/>
        <v>0.4385841124242959</v>
      </c>
      <c r="K113" s="2">
        <f t="shared" si="43"/>
        <v>0.5412477215264303</v>
      </c>
      <c r="L113" s="2">
        <f t="shared" si="44"/>
        <v>0</v>
      </c>
      <c r="M113" s="2">
        <f t="shared" si="45"/>
        <v>2.0168166049273739E-2</v>
      </c>
      <c r="N113" s="1">
        <v>7459</v>
      </c>
      <c r="O113" s="1">
        <v>9205</v>
      </c>
      <c r="Q113" s="1">
        <v>171</v>
      </c>
      <c r="R113" s="1">
        <v>172</v>
      </c>
      <c r="U113" s="1">
        <f t="shared" si="51"/>
        <v>0</v>
      </c>
      <c r="AG113" s="5">
        <f>IF(Q113&gt;0,RANK(Q113,(N113:P113,Q113:AE113)),0)</f>
        <v>4</v>
      </c>
      <c r="AH113" s="5">
        <f>IF(R113&gt;0,RANK(R113,(N113:P113,Q113:AE113)),0)</f>
        <v>3</v>
      </c>
      <c r="AI113" s="5">
        <f>IF(T113&gt;0,RANK(T113,(N113:P113,Q113:AE113)),0)</f>
        <v>0</v>
      </c>
      <c r="AJ113" s="5">
        <f>IF(S113&gt;0,RANK(S113,(N113:P113,Q113:AE113)),0)</f>
        <v>0</v>
      </c>
      <c r="AK113" s="2">
        <f t="shared" si="46"/>
        <v>1.0054683365672959E-2</v>
      </c>
      <c r="AL113" s="2">
        <f t="shared" si="47"/>
        <v>1.011348268360087E-2</v>
      </c>
      <c r="AM113" s="2">
        <f t="shared" si="48"/>
        <v>0</v>
      </c>
      <c r="AN113" s="2">
        <f t="shared" si="49"/>
        <v>0</v>
      </c>
      <c r="AP113" t="s">
        <v>726</v>
      </c>
      <c r="AQ113" t="s">
        <v>807</v>
      </c>
      <c r="AR113">
        <v>8</v>
      </c>
      <c r="AT113" s="88">
        <v>29</v>
      </c>
      <c r="AU113" s="90">
        <v>23</v>
      </c>
      <c r="AV113" s="93">
        <f t="shared" si="50"/>
        <v>29023</v>
      </c>
      <c r="AX113" s="5" t="s">
        <v>730</v>
      </c>
      <c r="BF113">
        <v>0</v>
      </c>
      <c r="BG113">
        <v>0</v>
      </c>
    </row>
    <row r="114" spans="1:59" hidden="1" outlineLevel="1">
      <c r="A114" t="s">
        <v>185</v>
      </c>
      <c r="B114" t="s">
        <v>807</v>
      </c>
      <c r="C114" s="1">
        <f t="shared" si="39"/>
        <v>4518</v>
      </c>
      <c r="D114" s="5">
        <f>IF(N114&gt;0, RANK(N114,(N114:P114,Q114:AE114)),0)</f>
        <v>1</v>
      </c>
      <c r="E114" s="5">
        <f>IF(O114&gt;0,RANK(O114,(N114:P114,Q114:AE114)),0)</f>
        <v>2</v>
      </c>
      <c r="F114" s="5">
        <f>IF(P114&gt;0,RANK(P114,(N114:P114,Q114:AE114)),0)</f>
        <v>0</v>
      </c>
      <c r="G114" s="1">
        <f t="shared" si="40"/>
        <v>347</v>
      </c>
      <c r="H114" s="2">
        <f t="shared" si="41"/>
        <v>7.6803895528995136E-2</v>
      </c>
      <c r="I114" s="2"/>
      <c r="J114" s="2">
        <f t="shared" si="42"/>
        <v>0.52257636122177953</v>
      </c>
      <c r="K114" s="2">
        <f t="shared" si="43"/>
        <v>0.44577246569278439</v>
      </c>
      <c r="L114" s="2">
        <f t="shared" si="44"/>
        <v>0</v>
      </c>
      <c r="M114" s="2">
        <f t="shared" si="45"/>
        <v>3.165117308543608E-2</v>
      </c>
      <c r="N114" s="1">
        <v>2361</v>
      </c>
      <c r="O114" s="1">
        <v>2014</v>
      </c>
      <c r="Q114" s="1">
        <v>62</v>
      </c>
      <c r="R114" s="1">
        <v>81</v>
      </c>
      <c r="U114" s="1">
        <f t="shared" si="51"/>
        <v>0</v>
      </c>
      <c r="AG114" s="5">
        <f>IF(Q114&gt;0,RANK(Q114,(N114:P114,Q114:AE114)),0)</f>
        <v>4</v>
      </c>
      <c r="AH114" s="5">
        <f>IF(R114&gt;0,RANK(R114,(N114:P114,Q114:AE114)),0)</f>
        <v>3</v>
      </c>
      <c r="AI114" s="5">
        <f>IF(T114&gt;0,RANK(T114,(N114:P114,Q114:AE114)),0)</f>
        <v>0</v>
      </c>
      <c r="AJ114" s="5">
        <f>IF(S114&gt;0,RANK(S114,(N114:P114,Q114:AE114)),0)</f>
        <v>0</v>
      </c>
      <c r="AK114" s="2">
        <f t="shared" si="46"/>
        <v>1.3722886232846392E-2</v>
      </c>
      <c r="AL114" s="2">
        <f t="shared" si="47"/>
        <v>1.7928286852589643E-2</v>
      </c>
      <c r="AM114" s="2">
        <f t="shared" si="48"/>
        <v>0</v>
      </c>
      <c r="AN114" s="2">
        <f t="shared" si="49"/>
        <v>0</v>
      </c>
      <c r="AP114" t="s">
        <v>185</v>
      </c>
      <c r="AQ114" t="s">
        <v>807</v>
      </c>
      <c r="AR114">
        <v>6</v>
      </c>
      <c r="AT114" s="88">
        <v>29</v>
      </c>
      <c r="AU114" s="90">
        <v>25</v>
      </c>
      <c r="AV114" s="93">
        <f t="shared" si="50"/>
        <v>29025</v>
      </c>
      <c r="AX114" s="5" t="s">
        <v>730</v>
      </c>
      <c r="BF114">
        <v>0</v>
      </c>
      <c r="BG114">
        <v>0</v>
      </c>
    </row>
    <row r="115" spans="1:59" hidden="1" outlineLevel="1">
      <c r="A115" t="s">
        <v>288</v>
      </c>
      <c r="B115" t="s">
        <v>807</v>
      </c>
      <c r="C115" s="1">
        <f t="shared" si="39"/>
        <v>19277</v>
      </c>
      <c r="D115" s="5">
        <f>IF(N115&gt;0, RANK(N115,(N115:P115,Q115:AE115)),0)</f>
        <v>2</v>
      </c>
      <c r="E115" s="5">
        <f>IF(O115&gt;0,RANK(O115,(N115:P115,Q115:AE115)),0)</f>
        <v>1</v>
      </c>
      <c r="F115" s="5">
        <f>IF(P115&gt;0,RANK(P115,(N115:P115,Q115:AE115)),0)</f>
        <v>0</v>
      </c>
      <c r="G115" s="1">
        <f t="shared" si="40"/>
        <v>221</v>
      </c>
      <c r="H115" s="2">
        <f t="shared" si="41"/>
        <v>1.1464439487472116E-2</v>
      </c>
      <c r="I115" s="2"/>
      <c r="J115" s="2">
        <f t="shared" si="42"/>
        <v>0.48633086061109093</v>
      </c>
      <c r="K115" s="2">
        <f t="shared" si="43"/>
        <v>0.49779530009856304</v>
      </c>
      <c r="L115" s="2">
        <f t="shared" si="44"/>
        <v>0</v>
      </c>
      <c r="M115" s="2">
        <f t="shared" si="45"/>
        <v>1.587383929034597E-2</v>
      </c>
      <c r="N115" s="1">
        <v>9375</v>
      </c>
      <c r="O115" s="1">
        <v>9596</v>
      </c>
      <c r="Q115" s="1">
        <v>185</v>
      </c>
      <c r="R115" s="1">
        <v>121</v>
      </c>
      <c r="U115" s="1">
        <f t="shared" si="51"/>
        <v>0</v>
      </c>
      <c r="AG115" s="5">
        <f>IF(Q115&gt;0,RANK(Q115,(N115:P115,Q115:AE115)),0)</f>
        <v>3</v>
      </c>
      <c r="AH115" s="5">
        <f>IF(R115&gt;0,RANK(R115,(N115:P115,Q115:AE115)),0)</f>
        <v>4</v>
      </c>
      <c r="AI115" s="5">
        <f>IF(T115&gt;0,RANK(T115,(N115:P115,Q115:AE115)),0)</f>
        <v>0</v>
      </c>
      <c r="AJ115" s="5">
        <f>IF(S115&gt;0,RANK(S115,(N115:P115,Q115:AE115)),0)</f>
        <v>0</v>
      </c>
      <c r="AK115" s="2">
        <f t="shared" si="46"/>
        <v>9.5969289827255271E-3</v>
      </c>
      <c r="AL115" s="2">
        <f t="shared" si="47"/>
        <v>6.2769103076204804E-3</v>
      </c>
      <c r="AM115" s="2">
        <f t="shared" si="48"/>
        <v>0</v>
      </c>
      <c r="AN115" s="2">
        <f t="shared" si="49"/>
        <v>0</v>
      </c>
      <c r="AP115" t="s">
        <v>288</v>
      </c>
      <c r="AQ115" t="s">
        <v>807</v>
      </c>
      <c r="AR115">
        <v>9</v>
      </c>
      <c r="AT115" s="88">
        <v>29</v>
      </c>
      <c r="AU115" s="90">
        <v>27</v>
      </c>
      <c r="AV115" s="93">
        <f t="shared" si="50"/>
        <v>29027</v>
      </c>
      <c r="AX115" s="5" t="s">
        <v>730</v>
      </c>
      <c r="BF115">
        <v>0</v>
      </c>
      <c r="BG115">
        <v>0</v>
      </c>
    </row>
    <row r="116" spans="1:59" hidden="1" outlineLevel="1">
      <c r="A116" t="s">
        <v>644</v>
      </c>
      <c r="B116" t="s">
        <v>807</v>
      </c>
      <c r="C116" s="1">
        <f t="shared" si="39"/>
        <v>21964</v>
      </c>
      <c r="D116" s="5">
        <f>IF(N116&gt;0, RANK(N116,(N116:P116,Q116:AE116)),0)</f>
        <v>1</v>
      </c>
      <c r="E116" s="5">
        <f>IF(O116&gt;0,RANK(O116,(N116:P116,Q116:AE116)),0)</f>
        <v>2</v>
      </c>
      <c r="F116" s="5">
        <f>IF(P116&gt;0,RANK(P116,(N116:P116,Q116:AE116)),0)</f>
        <v>0</v>
      </c>
      <c r="G116" s="1">
        <f t="shared" si="40"/>
        <v>79</v>
      </c>
      <c r="H116" s="2">
        <f t="shared" si="41"/>
        <v>3.5967947550537244E-3</v>
      </c>
      <c r="I116" s="2"/>
      <c r="J116" s="2">
        <f t="shared" si="42"/>
        <v>0.49148606811145512</v>
      </c>
      <c r="K116" s="2">
        <f t="shared" si="43"/>
        <v>0.48788927335640137</v>
      </c>
      <c r="L116" s="2">
        <f t="shared" si="44"/>
        <v>0</v>
      </c>
      <c r="M116" s="2">
        <f t="shared" si="45"/>
        <v>2.0624658532143514E-2</v>
      </c>
      <c r="N116" s="1">
        <v>10795</v>
      </c>
      <c r="O116" s="1">
        <v>10716</v>
      </c>
      <c r="Q116" s="1">
        <v>251</v>
      </c>
      <c r="R116" s="1">
        <v>202</v>
      </c>
      <c r="U116" s="1">
        <f t="shared" si="51"/>
        <v>0</v>
      </c>
      <c r="AG116" s="5">
        <f>IF(Q116&gt;0,RANK(Q116,(N116:P116,Q116:AE116)),0)</f>
        <v>3</v>
      </c>
      <c r="AH116" s="5">
        <f>IF(R116&gt;0,RANK(R116,(N116:P116,Q116:AE116)),0)</f>
        <v>4</v>
      </c>
      <c r="AI116" s="5">
        <f>IF(T116&gt;0,RANK(T116,(N116:P116,Q116:AE116)),0)</f>
        <v>0</v>
      </c>
      <c r="AJ116" s="5">
        <f>IF(S116&gt;0,RANK(S116,(N116:P116,Q116:AE116)),0)</f>
        <v>0</v>
      </c>
      <c r="AK116" s="2">
        <f t="shared" si="46"/>
        <v>1.1427790930613732E-2</v>
      </c>
      <c r="AL116" s="2">
        <f t="shared" si="47"/>
        <v>9.1968676015297766E-3</v>
      </c>
      <c r="AM116" s="2">
        <f t="shared" si="48"/>
        <v>0</v>
      </c>
      <c r="AN116" s="2">
        <f t="shared" si="49"/>
        <v>0</v>
      </c>
      <c r="AP116" t="s">
        <v>644</v>
      </c>
      <c r="AQ116" t="s">
        <v>807</v>
      </c>
      <c r="AR116">
        <v>0</v>
      </c>
      <c r="AT116" s="88">
        <v>29</v>
      </c>
      <c r="AU116" s="90">
        <v>29</v>
      </c>
      <c r="AV116" s="93">
        <f t="shared" si="50"/>
        <v>29029</v>
      </c>
      <c r="AX116" s="5" t="s">
        <v>730</v>
      </c>
      <c r="BF116">
        <v>0</v>
      </c>
      <c r="BG116">
        <v>0</v>
      </c>
    </row>
    <row r="117" spans="1:59" hidden="1" outlineLevel="1">
      <c r="A117" t="s">
        <v>954</v>
      </c>
      <c r="B117" t="s">
        <v>807</v>
      </c>
      <c r="C117" s="1">
        <f t="shared" si="39"/>
        <v>36764</v>
      </c>
      <c r="D117" s="5">
        <f>IF(N117&gt;0, RANK(N117,(N117:P117,Q117:AE117)),0)</f>
        <v>2</v>
      </c>
      <c r="E117" s="5">
        <f>IF(O117&gt;0,RANK(O117,(N117:P117,Q117:AE117)),0)</f>
        <v>1</v>
      </c>
      <c r="F117" s="5">
        <f>IF(P117&gt;0,RANK(P117,(N117:P117,Q117:AE117)),0)</f>
        <v>0</v>
      </c>
      <c r="G117" s="1">
        <f t="shared" si="40"/>
        <v>5324</v>
      </c>
      <c r="H117" s="2">
        <f t="shared" si="41"/>
        <v>0.1448155804591448</v>
      </c>
      <c r="I117" s="2"/>
      <c r="J117" s="2">
        <f t="shared" si="42"/>
        <v>0.41747361549341749</v>
      </c>
      <c r="K117" s="2">
        <f t="shared" si="43"/>
        <v>0.56228919595256233</v>
      </c>
      <c r="L117" s="2">
        <f t="shared" si="44"/>
        <v>0</v>
      </c>
      <c r="M117" s="2">
        <f t="shared" si="45"/>
        <v>2.0237188554020125E-2</v>
      </c>
      <c r="N117" s="1">
        <v>15348</v>
      </c>
      <c r="O117" s="1">
        <v>20672</v>
      </c>
      <c r="Q117" s="1">
        <v>477</v>
      </c>
      <c r="R117" s="1">
        <v>267</v>
      </c>
      <c r="U117" s="1">
        <f t="shared" si="51"/>
        <v>0</v>
      </c>
      <c r="AG117" s="5">
        <f>IF(Q117&gt;0,RANK(Q117,(N117:P117,Q117:AE117)),0)</f>
        <v>3</v>
      </c>
      <c r="AH117" s="5">
        <f>IF(R117&gt;0,RANK(R117,(N117:P117,Q117:AE117)),0)</f>
        <v>4</v>
      </c>
      <c r="AI117" s="5">
        <f>IF(T117&gt;0,RANK(T117,(N117:P117,Q117:AE117)),0)</f>
        <v>0</v>
      </c>
      <c r="AJ117" s="5">
        <f>IF(S117&gt;0,RANK(S117,(N117:P117,Q117:AE117)),0)</f>
        <v>0</v>
      </c>
      <c r="AK117" s="2">
        <f t="shared" si="46"/>
        <v>1.2974649113262975E-2</v>
      </c>
      <c r="AL117" s="2">
        <f t="shared" si="47"/>
        <v>7.2625394407572624E-3</v>
      </c>
      <c r="AM117" s="2">
        <f t="shared" si="48"/>
        <v>0</v>
      </c>
      <c r="AN117" s="2">
        <f t="shared" si="49"/>
        <v>0</v>
      </c>
      <c r="AP117" t="s">
        <v>954</v>
      </c>
      <c r="AQ117" t="s">
        <v>807</v>
      </c>
      <c r="AR117">
        <v>8</v>
      </c>
      <c r="AT117" s="88">
        <v>29</v>
      </c>
      <c r="AU117" s="90">
        <v>31</v>
      </c>
      <c r="AV117" s="93">
        <f t="shared" si="50"/>
        <v>29031</v>
      </c>
      <c r="AX117" s="5" t="s">
        <v>730</v>
      </c>
      <c r="BF117">
        <v>0</v>
      </c>
      <c r="BG117">
        <v>0</v>
      </c>
    </row>
    <row r="118" spans="1:59" hidden="1" outlineLevel="1">
      <c r="A118" t="s">
        <v>95</v>
      </c>
      <c r="B118" t="s">
        <v>807</v>
      </c>
      <c r="C118" s="1">
        <f t="shared" si="39"/>
        <v>4513</v>
      </c>
      <c r="D118" s="5">
        <f>IF(N118&gt;0, RANK(N118,(N118:P118,Q118:AE118)),0)</f>
        <v>2</v>
      </c>
      <c r="E118" s="5">
        <f>IF(O118&gt;0,RANK(O118,(N118:P118,Q118:AE118)),0)</f>
        <v>1</v>
      </c>
      <c r="F118" s="5">
        <f>IF(P118&gt;0,RANK(P118,(N118:P118,Q118:AE118)),0)</f>
        <v>0</v>
      </c>
      <c r="G118" s="1">
        <f t="shared" si="40"/>
        <v>32</v>
      </c>
      <c r="H118" s="2">
        <f t="shared" si="41"/>
        <v>7.0906270773321515E-3</v>
      </c>
      <c r="I118" s="2"/>
      <c r="J118" s="2">
        <f t="shared" si="42"/>
        <v>0.48770219366275203</v>
      </c>
      <c r="K118" s="2">
        <f t="shared" si="43"/>
        <v>0.49479282074008418</v>
      </c>
      <c r="L118" s="2">
        <f t="shared" si="44"/>
        <v>0</v>
      </c>
      <c r="M118" s="2">
        <f t="shared" si="45"/>
        <v>1.7504985597163791E-2</v>
      </c>
      <c r="N118" s="1">
        <v>2201</v>
      </c>
      <c r="O118" s="1">
        <v>2233</v>
      </c>
      <c r="Q118" s="1">
        <v>45</v>
      </c>
      <c r="R118" s="1">
        <v>34</v>
      </c>
      <c r="U118" s="1">
        <f t="shared" si="51"/>
        <v>0</v>
      </c>
      <c r="AG118" s="5">
        <f>IF(Q118&gt;0,RANK(Q118,(N118:P118,Q118:AE118)),0)</f>
        <v>3</v>
      </c>
      <c r="AH118" s="5">
        <f>IF(R118&gt;0,RANK(R118,(N118:P118,Q118:AE118)),0)</f>
        <v>4</v>
      </c>
      <c r="AI118" s="5">
        <f>IF(T118&gt;0,RANK(T118,(N118:P118,Q118:AE118)),0)</f>
        <v>0</v>
      </c>
      <c r="AJ118" s="5">
        <f>IF(S118&gt;0,RANK(S118,(N118:P118,Q118:AE118)),0)</f>
        <v>0</v>
      </c>
      <c r="AK118" s="2">
        <f t="shared" si="46"/>
        <v>9.9711943274983384E-3</v>
      </c>
      <c r="AL118" s="2">
        <f t="shared" si="47"/>
        <v>7.5337912696654113E-3</v>
      </c>
      <c r="AM118" s="2">
        <f t="shared" si="48"/>
        <v>0</v>
      </c>
      <c r="AN118" s="2">
        <f t="shared" si="49"/>
        <v>0</v>
      </c>
      <c r="AP118" t="s">
        <v>95</v>
      </c>
      <c r="AQ118" t="s">
        <v>807</v>
      </c>
      <c r="AR118">
        <v>6</v>
      </c>
      <c r="AT118" s="88">
        <v>29</v>
      </c>
      <c r="AU118" s="90">
        <v>33</v>
      </c>
      <c r="AV118" s="93">
        <f t="shared" si="50"/>
        <v>29033</v>
      </c>
      <c r="AX118" s="5" t="s">
        <v>730</v>
      </c>
      <c r="BF118">
        <v>0</v>
      </c>
      <c r="BG118">
        <v>0</v>
      </c>
    </row>
    <row r="119" spans="1:59" hidden="1" outlineLevel="1">
      <c r="A119" t="s">
        <v>1101</v>
      </c>
      <c r="B119" t="s">
        <v>807</v>
      </c>
      <c r="C119" s="1">
        <f t="shared" si="39"/>
        <v>2845</v>
      </c>
      <c r="D119" s="5">
        <f>IF(N119&gt;0, RANK(N119,(N119:P119,Q119:AE119)),0)</f>
        <v>1</v>
      </c>
      <c r="E119" s="5">
        <f>IF(O119&gt;0,RANK(O119,(N119:P119,Q119:AE119)),0)</f>
        <v>2</v>
      </c>
      <c r="F119" s="5">
        <f>IF(P119&gt;0,RANK(P119,(N119:P119,Q119:AE119)),0)</f>
        <v>0</v>
      </c>
      <c r="G119" s="1">
        <f t="shared" si="40"/>
        <v>284</v>
      </c>
      <c r="H119" s="2">
        <f t="shared" si="41"/>
        <v>9.9824253075571176E-2</v>
      </c>
      <c r="I119" s="2"/>
      <c r="J119" s="2">
        <f t="shared" si="42"/>
        <v>0.53286467486818978</v>
      </c>
      <c r="K119" s="2">
        <f t="shared" si="43"/>
        <v>0.43304042179261865</v>
      </c>
      <c r="L119" s="2">
        <f t="shared" si="44"/>
        <v>0</v>
      </c>
      <c r="M119" s="2">
        <f t="shared" si="45"/>
        <v>3.4094903339191573E-2</v>
      </c>
      <c r="N119" s="1">
        <v>1516</v>
      </c>
      <c r="O119" s="1">
        <v>1232</v>
      </c>
      <c r="Q119" s="1">
        <v>33</v>
      </c>
      <c r="R119" s="1">
        <v>64</v>
      </c>
      <c r="U119" s="1">
        <f t="shared" si="51"/>
        <v>0</v>
      </c>
      <c r="AG119" s="5">
        <f>IF(Q119&gt;0,RANK(Q119,(N119:P119,Q119:AE119)),0)</f>
        <v>4</v>
      </c>
      <c r="AH119" s="5">
        <f>IF(R119&gt;0,RANK(R119,(N119:P119,Q119:AE119)),0)</f>
        <v>3</v>
      </c>
      <c r="AI119" s="5">
        <f>IF(T119&gt;0,RANK(T119,(N119:P119,Q119:AE119)),0)</f>
        <v>0</v>
      </c>
      <c r="AJ119" s="5">
        <f>IF(S119&gt;0,RANK(S119,(N119:P119,Q119:AE119)),0)</f>
        <v>0</v>
      </c>
      <c r="AK119" s="2">
        <f t="shared" si="46"/>
        <v>1.1599297012302284E-2</v>
      </c>
      <c r="AL119" s="2">
        <f t="shared" si="47"/>
        <v>2.2495606326889281E-2</v>
      </c>
      <c r="AM119" s="2">
        <f t="shared" si="48"/>
        <v>0</v>
      </c>
      <c r="AN119" s="2">
        <f t="shared" si="49"/>
        <v>0</v>
      </c>
      <c r="AP119" t="s">
        <v>1101</v>
      </c>
      <c r="AQ119" t="s">
        <v>807</v>
      </c>
      <c r="AR119">
        <v>8</v>
      </c>
      <c r="AT119" s="88">
        <v>29</v>
      </c>
      <c r="AU119" s="90">
        <v>35</v>
      </c>
      <c r="AV119" s="93">
        <f t="shared" si="50"/>
        <v>29035</v>
      </c>
      <c r="AX119" s="5" t="s">
        <v>730</v>
      </c>
      <c r="BF119">
        <v>0</v>
      </c>
      <c r="BG119">
        <v>0</v>
      </c>
    </row>
    <row r="120" spans="1:59" hidden="1" outlineLevel="1">
      <c r="A120" t="s">
        <v>502</v>
      </c>
      <c r="B120" t="s">
        <v>807</v>
      </c>
      <c r="C120" s="1">
        <f t="shared" si="39"/>
        <v>49356</v>
      </c>
      <c r="D120" s="5">
        <f>IF(N120&gt;0, RANK(N120,(N120:P120,Q120:AE120)),0)</f>
        <v>1</v>
      </c>
      <c r="E120" s="5">
        <f>IF(O120&gt;0,RANK(O120,(N120:P120,Q120:AE120)),0)</f>
        <v>2</v>
      </c>
      <c r="F120" s="5">
        <f>IF(P120&gt;0,RANK(P120,(N120:P120,Q120:AE120)),0)</f>
        <v>0</v>
      </c>
      <c r="G120" s="1">
        <f t="shared" si="40"/>
        <v>3162</v>
      </c>
      <c r="H120" s="2">
        <f t="shared" si="41"/>
        <v>6.4065159251154871E-2</v>
      </c>
      <c r="I120" s="2"/>
      <c r="J120" s="2">
        <f t="shared" si="42"/>
        <v>0.52180079422967829</v>
      </c>
      <c r="K120" s="2">
        <f t="shared" si="43"/>
        <v>0.45773563497852338</v>
      </c>
      <c r="L120" s="2">
        <f t="shared" si="44"/>
        <v>0</v>
      </c>
      <c r="M120" s="2">
        <f t="shared" si="45"/>
        <v>2.0463570791798336E-2</v>
      </c>
      <c r="N120" s="1">
        <v>25754</v>
      </c>
      <c r="O120" s="1">
        <v>22592</v>
      </c>
      <c r="Q120" s="1">
        <v>493</v>
      </c>
      <c r="R120" s="1">
        <v>517</v>
      </c>
      <c r="U120" s="1">
        <f t="shared" si="51"/>
        <v>0</v>
      </c>
      <c r="AG120" s="5">
        <f>IF(Q120&gt;0,RANK(Q120,(N120:P120,Q120:AE120)),0)</f>
        <v>4</v>
      </c>
      <c r="AH120" s="5">
        <f>IF(R120&gt;0,RANK(R120,(N120:P120,Q120:AE120)),0)</f>
        <v>3</v>
      </c>
      <c r="AI120" s="5">
        <f>IF(T120&gt;0,RANK(T120,(N120:P120,Q120:AE120)),0)</f>
        <v>0</v>
      </c>
      <c r="AJ120" s="5">
        <f>IF(S120&gt;0,RANK(S120,(N120:P120,Q120:AE120)),0)</f>
        <v>0</v>
      </c>
      <c r="AK120" s="2">
        <f t="shared" si="46"/>
        <v>9.9886538617392009E-3</v>
      </c>
      <c r="AL120" s="2">
        <f t="shared" si="47"/>
        <v>1.0474916930059162E-2</v>
      </c>
      <c r="AM120" s="2">
        <f t="shared" si="48"/>
        <v>0</v>
      </c>
      <c r="AN120" s="2">
        <f t="shared" si="49"/>
        <v>0</v>
      </c>
      <c r="AP120" t="s">
        <v>502</v>
      </c>
      <c r="AQ120" t="s">
        <v>807</v>
      </c>
      <c r="AR120">
        <v>0</v>
      </c>
      <c r="AT120" s="88">
        <v>29</v>
      </c>
      <c r="AU120" s="90">
        <v>37</v>
      </c>
      <c r="AV120" s="93">
        <f t="shared" si="50"/>
        <v>29037</v>
      </c>
      <c r="AX120" s="5" t="s">
        <v>730</v>
      </c>
      <c r="BF120">
        <v>0</v>
      </c>
      <c r="BG120">
        <v>0</v>
      </c>
    </row>
    <row r="121" spans="1:59" hidden="1" outlineLevel="1">
      <c r="A121" t="s">
        <v>166</v>
      </c>
      <c r="B121" t="s">
        <v>807</v>
      </c>
      <c r="C121" s="1">
        <f t="shared" si="39"/>
        <v>6296</v>
      </c>
      <c r="D121" s="5">
        <f>IF(N121&gt;0, RANK(N121,(N121:P121,Q121:AE121)),0)</f>
        <v>1</v>
      </c>
      <c r="E121" s="5">
        <f>IF(O121&gt;0,RANK(O121,(N121:P121,Q121:AE121)),0)</f>
        <v>2</v>
      </c>
      <c r="F121" s="5">
        <f>IF(P121&gt;0,RANK(P121,(N121:P121,Q121:AE121)),0)</f>
        <v>0</v>
      </c>
      <c r="G121" s="1">
        <f t="shared" si="40"/>
        <v>66</v>
      </c>
      <c r="H121" s="2">
        <f t="shared" si="41"/>
        <v>1.048284625158831E-2</v>
      </c>
      <c r="I121" s="2"/>
      <c r="J121" s="2">
        <f t="shared" si="42"/>
        <v>0.48221092757306228</v>
      </c>
      <c r="K121" s="2">
        <f t="shared" si="43"/>
        <v>0.47172808132147392</v>
      </c>
      <c r="L121" s="2">
        <f t="shared" si="44"/>
        <v>0</v>
      </c>
      <c r="M121" s="2">
        <f t="shared" si="45"/>
        <v>4.60609911054638E-2</v>
      </c>
      <c r="N121" s="1">
        <v>3036</v>
      </c>
      <c r="O121" s="1">
        <v>2970</v>
      </c>
      <c r="Q121" s="1">
        <v>81</v>
      </c>
      <c r="R121" s="1">
        <v>209</v>
      </c>
      <c r="U121" s="1">
        <f t="shared" si="51"/>
        <v>0</v>
      </c>
      <c r="AG121" s="5">
        <f>IF(Q121&gt;0,RANK(Q121,(N121:P121,Q121:AE121)),0)</f>
        <v>4</v>
      </c>
      <c r="AH121" s="5">
        <f>IF(R121&gt;0,RANK(R121,(N121:P121,Q121:AE121)),0)</f>
        <v>3</v>
      </c>
      <c r="AI121" s="5">
        <f>IF(T121&gt;0,RANK(T121,(N121:P121,Q121:AE121)),0)</f>
        <v>0</v>
      </c>
      <c r="AJ121" s="5">
        <f>IF(S121&gt;0,RANK(S121,(N121:P121,Q121:AE121)),0)</f>
        <v>0</v>
      </c>
      <c r="AK121" s="2">
        <f t="shared" si="46"/>
        <v>1.2865311308767471E-2</v>
      </c>
      <c r="AL121" s="2">
        <f t="shared" si="47"/>
        <v>3.3195679796696312E-2</v>
      </c>
      <c r="AM121" s="2">
        <f t="shared" si="48"/>
        <v>0</v>
      </c>
      <c r="AN121" s="2">
        <f t="shared" si="49"/>
        <v>0</v>
      </c>
      <c r="AP121" t="s">
        <v>166</v>
      </c>
      <c r="AQ121" t="s">
        <v>807</v>
      </c>
      <c r="AR121">
        <v>4</v>
      </c>
      <c r="AT121" s="88">
        <v>29</v>
      </c>
      <c r="AU121" s="90">
        <v>39</v>
      </c>
      <c r="AV121" s="93">
        <f t="shared" si="50"/>
        <v>29039</v>
      </c>
      <c r="AX121" s="5" t="s">
        <v>730</v>
      </c>
      <c r="BF121">
        <v>0</v>
      </c>
      <c r="BG121">
        <v>0</v>
      </c>
    </row>
    <row r="122" spans="1:59" hidden="1" outlineLevel="1">
      <c r="A122" t="s">
        <v>812</v>
      </c>
      <c r="B122" t="s">
        <v>807</v>
      </c>
      <c r="C122" s="1">
        <f t="shared" si="39"/>
        <v>4192</v>
      </c>
      <c r="D122" s="5">
        <f>IF(N122&gt;0, RANK(N122,(N122:P122,Q122:AE122)),0)</f>
        <v>1</v>
      </c>
      <c r="E122" s="5">
        <f>IF(O122&gt;0,RANK(O122,(N122:P122,Q122:AE122)),0)</f>
        <v>2</v>
      </c>
      <c r="F122" s="5">
        <f>IF(P122&gt;0,RANK(P122,(N122:P122,Q122:AE122)),0)</f>
        <v>0</v>
      </c>
      <c r="G122" s="1">
        <f t="shared" si="40"/>
        <v>215</v>
      </c>
      <c r="H122" s="2">
        <f t="shared" si="41"/>
        <v>5.1288167938931296E-2</v>
      </c>
      <c r="I122" s="2"/>
      <c r="J122" s="2">
        <f t="shared" si="42"/>
        <v>0.51669847328244278</v>
      </c>
      <c r="K122" s="2">
        <f t="shared" si="43"/>
        <v>0.46541030534351147</v>
      </c>
      <c r="L122" s="2">
        <f t="shared" si="44"/>
        <v>0</v>
      </c>
      <c r="M122" s="2">
        <f t="shared" si="45"/>
        <v>1.7891221374045752E-2</v>
      </c>
      <c r="N122" s="1">
        <v>2166</v>
      </c>
      <c r="O122" s="1">
        <v>1951</v>
      </c>
      <c r="Q122" s="1">
        <v>37</v>
      </c>
      <c r="R122" s="1">
        <v>38</v>
      </c>
      <c r="U122" s="1">
        <f t="shared" si="51"/>
        <v>0</v>
      </c>
      <c r="AG122" s="5">
        <f>IF(Q122&gt;0,RANK(Q122,(N122:P122,Q122:AE122)),0)</f>
        <v>4</v>
      </c>
      <c r="AH122" s="5">
        <f>IF(R122&gt;0,RANK(R122,(N122:P122,Q122:AE122)),0)</f>
        <v>3</v>
      </c>
      <c r="AI122" s="5">
        <f>IF(T122&gt;0,RANK(T122,(N122:P122,Q122:AE122)),0)</f>
        <v>0</v>
      </c>
      <c r="AJ122" s="5">
        <f>IF(S122&gt;0,RANK(S122,(N122:P122,Q122:AE122)),0)</f>
        <v>0</v>
      </c>
      <c r="AK122" s="2">
        <f t="shared" si="46"/>
        <v>8.8263358778625962E-3</v>
      </c>
      <c r="AL122" s="2">
        <f t="shared" si="47"/>
        <v>9.0648854961832056E-3</v>
      </c>
      <c r="AM122" s="2">
        <f t="shared" si="48"/>
        <v>0</v>
      </c>
      <c r="AN122" s="2">
        <f t="shared" si="49"/>
        <v>0</v>
      </c>
      <c r="AP122" t="s">
        <v>812</v>
      </c>
      <c r="AQ122" t="s">
        <v>807</v>
      </c>
      <c r="AR122">
        <v>6</v>
      </c>
      <c r="AT122" s="88">
        <v>29</v>
      </c>
      <c r="AU122" s="90">
        <v>41</v>
      </c>
      <c r="AV122" s="93">
        <f t="shared" si="50"/>
        <v>29041</v>
      </c>
      <c r="AX122" s="5" t="s">
        <v>730</v>
      </c>
      <c r="BF122">
        <v>0</v>
      </c>
      <c r="BG122">
        <v>0</v>
      </c>
    </row>
    <row r="123" spans="1:59" hidden="1" outlineLevel="1">
      <c r="A123" t="s">
        <v>830</v>
      </c>
      <c r="B123" t="s">
        <v>807</v>
      </c>
      <c r="C123" s="1">
        <f t="shared" si="39"/>
        <v>37373</v>
      </c>
      <c r="D123" s="5">
        <f>IF(N123&gt;0, RANK(N123,(N123:P123,Q123:AE123)),0)</f>
        <v>2</v>
      </c>
      <c r="E123" s="5">
        <f>IF(O123&gt;0,RANK(O123,(N123:P123,Q123:AE123)),0)</f>
        <v>1</v>
      </c>
      <c r="F123" s="5">
        <f>IF(P123&gt;0,RANK(P123,(N123:P123,Q123:AE123)),0)</f>
        <v>0</v>
      </c>
      <c r="G123" s="1">
        <f t="shared" si="40"/>
        <v>716</v>
      </c>
      <c r="H123" s="2">
        <f t="shared" si="41"/>
        <v>1.9158215824258154E-2</v>
      </c>
      <c r="I123" s="2"/>
      <c r="J123" s="2">
        <f t="shared" si="42"/>
        <v>0.47734995852620876</v>
      </c>
      <c r="K123" s="2">
        <f t="shared" si="43"/>
        <v>0.4965081743504669</v>
      </c>
      <c r="L123" s="2">
        <f t="shared" si="44"/>
        <v>0</v>
      </c>
      <c r="M123" s="2">
        <f t="shared" si="45"/>
        <v>2.6141867123324336E-2</v>
      </c>
      <c r="N123" s="1">
        <v>17840</v>
      </c>
      <c r="O123" s="1">
        <v>18556</v>
      </c>
      <c r="Q123" s="1">
        <v>426</v>
      </c>
      <c r="R123" s="1">
        <v>551</v>
      </c>
      <c r="U123" s="1">
        <f t="shared" si="51"/>
        <v>0</v>
      </c>
      <c r="AG123" s="5">
        <f>IF(Q123&gt;0,RANK(Q123,(N123:P123,Q123:AE123)),0)</f>
        <v>4</v>
      </c>
      <c r="AH123" s="5">
        <f>IF(R123&gt;0,RANK(R123,(N123:P123,Q123:AE123)),0)</f>
        <v>3</v>
      </c>
      <c r="AI123" s="5">
        <f>IF(T123&gt;0,RANK(T123,(N123:P123,Q123:AE123)),0)</f>
        <v>0</v>
      </c>
      <c r="AJ123" s="5">
        <f>IF(S123&gt;0,RANK(S123,(N123:P123,Q123:AE123)),0)</f>
        <v>0</v>
      </c>
      <c r="AK123" s="2">
        <f t="shared" si="46"/>
        <v>1.1398603269740187E-2</v>
      </c>
      <c r="AL123" s="2">
        <f t="shared" si="47"/>
        <v>1.4743263853584139E-2</v>
      </c>
      <c r="AM123" s="2">
        <f t="shared" si="48"/>
        <v>0</v>
      </c>
      <c r="AN123" s="2">
        <f t="shared" si="49"/>
        <v>0</v>
      </c>
      <c r="AP123" t="s">
        <v>830</v>
      </c>
      <c r="AQ123" t="s">
        <v>807</v>
      </c>
      <c r="AR123">
        <v>7</v>
      </c>
      <c r="AT123" s="88">
        <v>29</v>
      </c>
      <c r="AU123" s="90">
        <v>43</v>
      </c>
      <c r="AV123" s="93">
        <f t="shared" si="50"/>
        <v>29043</v>
      </c>
      <c r="AX123" s="5" t="s">
        <v>730</v>
      </c>
      <c r="BF123">
        <v>0</v>
      </c>
      <c r="BG123">
        <v>0</v>
      </c>
    </row>
    <row r="124" spans="1:59" hidden="1" outlineLevel="1">
      <c r="A124" t="s">
        <v>467</v>
      </c>
      <c r="B124" t="s">
        <v>807</v>
      </c>
      <c r="C124" s="1">
        <f t="shared" si="39"/>
        <v>3452</v>
      </c>
      <c r="D124" s="5">
        <f>IF(N124&gt;0, RANK(N124,(N124:P124,Q124:AE124)),0)</f>
        <v>2</v>
      </c>
      <c r="E124" s="5">
        <f>IF(O124&gt;0,RANK(O124,(N124:P124,Q124:AE124)),0)</f>
        <v>1</v>
      </c>
      <c r="F124" s="5">
        <f>IF(P124&gt;0,RANK(P124,(N124:P124,Q124:AE124)),0)</f>
        <v>0</v>
      </c>
      <c r="G124" s="1">
        <f t="shared" si="40"/>
        <v>184</v>
      </c>
      <c r="H124" s="2">
        <f t="shared" si="41"/>
        <v>5.3302433371958287E-2</v>
      </c>
      <c r="I124" s="2"/>
      <c r="J124" s="2">
        <f t="shared" si="42"/>
        <v>0.46002317497103129</v>
      </c>
      <c r="K124" s="2">
        <f t="shared" si="43"/>
        <v>0.51332560834298957</v>
      </c>
      <c r="L124" s="2">
        <f t="shared" si="44"/>
        <v>0</v>
      </c>
      <c r="M124" s="2">
        <f t="shared" si="45"/>
        <v>2.665121668597914E-2</v>
      </c>
      <c r="N124" s="1">
        <v>1588</v>
      </c>
      <c r="O124" s="1">
        <v>1772</v>
      </c>
      <c r="Q124" s="1">
        <v>55</v>
      </c>
      <c r="R124" s="1">
        <v>37</v>
      </c>
      <c r="U124" s="1">
        <f t="shared" si="51"/>
        <v>0</v>
      </c>
      <c r="AG124" s="5">
        <f>IF(Q124&gt;0,RANK(Q124,(N124:P124,Q124:AE124)),0)</f>
        <v>3</v>
      </c>
      <c r="AH124" s="5">
        <f>IF(R124&gt;0,RANK(R124,(N124:P124,Q124:AE124)),0)</f>
        <v>4</v>
      </c>
      <c r="AI124" s="5">
        <f>IF(T124&gt;0,RANK(T124,(N124:P124,Q124:AE124)),0)</f>
        <v>0</v>
      </c>
      <c r="AJ124" s="5">
        <f>IF(S124&gt;0,RANK(S124,(N124:P124,Q124:AE124)),0)</f>
        <v>0</v>
      </c>
      <c r="AK124" s="2">
        <f t="shared" si="46"/>
        <v>1.5932792584009269E-2</v>
      </c>
      <c r="AL124" s="2">
        <f t="shared" si="47"/>
        <v>1.0718424101969872E-2</v>
      </c>
      <c r="AM124" s="2">
        <f t="shared" si="48"/>
        <v>0</v>
      </c>
      <c r="AN124" s="2">
        <f t="shared" si="49"/>
        <v>0</v>
      </c>
      <c r="AP124" t="s">
        <v>467</v>
      </c>
      <c r="AQ124" t="s">
        <v>807</v>
      </c>
      <c r="AR124">
        <v>9</v>
      </c>
      <c r="AT124" s="88">
        <v>29</v>
      </c>
      <c r="AU124" s="90">
        <v>45</v>
      </c>
      <c r="AV124" s="93">
        <f t="shared" si="50"/>
        <v>29045</v>
      </c>
      <c r="AX124" s="5" t="s">
        <v>730</v>
      </c>
      <c r="BF124">
        <v>0</v>
      </c>
      <c r="BG124">
        <v>0</v>
      </c>
    </row>
    <row r="125" spans="1:59" hidden="1" outlineLevel="1">
      <c r="A125" t="s">
        <v>823</v>
      </c>
      <c r="B125" t="s">
        <v>807</v>
      </c>
      <c r="C125" s="1">
        <f t="shared" si="39"/>
        <v>107442</v>
      </c>
      <c r="D125" s="5">
        <f>IF(N125&gt;0, RANK(N125,(N125:P125,Q125:AE125)),0)</f>
        <v>1</v>
      </c>
      <c r="E125" s="5">
        <f>IF(O125&gt;0,RANK(O125,(N125:P125,Q125:AE125)),0)</f>
        <v>2</v>
      </c>
      <c r="F125" s="5">
        <f>IF(P125&gt;0,RANK(P125,(N125:P125,Q125:AE125)),0)</f>
        <v>0</v>
      </c>
      <c r="G125" s="1">
        <f t="shared" si="40"/>
        <v>21823</v>
      </c>
      <c r="H125" s="2">
        <f t="shared" si="41"/>
        <v>0.20311423837977699</v>
      </c>
      <c r="I125" s="2"/>
      <c r="J125" s="2">
        <f t="shared" si="42"/>
        <v>0.58953668025539363</v>
      </c>
      <c r="K125" s="2">
        <f t="shared" si="43"/>
        <v>0.38642244187561658</v>
      </c>
      <c r="L125" s="2">
        <f t="shared" si="44"/>
        <v>0</v>
      </c>
      <c r="M125" s="2">
        <f t="shared" si="45"/>
        <v>2.4040877868989785E-2</v>
      </c>
      <c r="N125" s="1">
        <v>63341</v>
      </c>
      <c r="O125" s="1">
        <v>41518</v>
      </c>
      <c r="Q125" s="1">
        <v>1390</v>
      </c>
      <c r="R125" s="1">
        <v>1193</v>
      </c>
      <c r="U125" s="1">
        <f t="shared" si="51"/>
        <v>0</v>
      </c>
      <c r="AG125" s="5">
        <f>IF(Q125&gt;0,RANK(Q125,(N125:P125,Q125:AE125)),0)</f>
        <v>3</v>
      </c>
      <c r="AH125" s="5">
        <f>IF(R125&gt;0,RANK(R125,(N125:P125,Q125:AE125)),0)</f>
        <v>4</v>
      </c>
      <c r="AI125" s="5">
        <f>IF(T125&gt;0,RANK(T125,(N125:P125,Q125:AE125)),0)</f>
        <v>0</v>
      </c>
      <c r="AJ125" s="5">
        <f>IF(S125&gt;0,RANK(S125,(N125:P125,Q125:AE125)),0)</f>
        <v>0</v>
      </c>
      <c r="AK125" s="2">
        <f t="shared" si="46"/>
        <v>1.2937212635654586E-2</v>
      </c>
      <c r="AL125" s="2">
        <f t="shared" si="47"/>
        <v>1.1103665233335195E-2</v>
      </c>
      <c r="AM125" s="2">
        <f t="shared" si="48"/>
        <v>0</v>
      </c>
      <c r="AN125" s="2">
        <f t="shared" si="49"/>
        <v>0</v>
      </c>
      <c r="AP125" t="s">
        <v>823</v>
      </c>
      <c r="AQ125" t="s">
        <v>807</v>
      </c>
      <c r="AR125">
        <v>6</v>
      </c>
      <c r="AT125" s="88">
        <v>29</v>
      </c>
      <c r="AU125" s="90">
        <v>47</v>
      </c>
      <c r="AV125" s="93">
        <f t="shared" si="50"/>
        <v>29047</v>
      </c>
      <c r="AX125" s="5" t="s">
        <v>730</v>
      </c>
      <c r="BF125">
        <v>0</v>
      </c>
      <c r="BG125">
        <v>0</v>
      </c>
    </row>
    <row r="126" spans="1:59" hidden="1" outlineLevel="1">
      <c r="A126" t="s">
        <v>529</v>
      </c>
      <c r="B126" t="s">
        <v>807</v>
      </c>
      <c r="C126" s="1">
        <f t="shared" si="39"/>
        <v>10366</v>
      </c>
      <c r="D126" s="5">
        <f>IF(N126&gt;0, RANK(N126,(N126:P126,Q126:AE126)),0)</f>
        <v>1</v>
      </c>
      <c r="E126" s="5">
        <f>IF(O126&gt;0,RANK(O126,(N126:P126,Q126:AE126)),0)</f>
        <v>2</v>
      </c>
      <c r="F126" s="5">
        <f>IF(P126&gt;0,RANK(P126,(N126:P126,Q126:AE126)),0)</f>
        <v>0</v>
      </c>
      <c r="G126" s="1">
        <f t="shared" si="40"/>
        <v>1710</v>
      </c>
      <c r="H126" s="2">
        <f t="shared" si="41"/>
        <v>0.16496237700173644</v>
      </c>
      <c r="I126" s="2"/>
      <c r="J126" s="2">
        <f t="shared" si="42"/>
        <v>0.57003665830600037</v>
      </c>
      <c r="K126" s="2">
        <f t="shared" si="43"/>
        <v>0.40507428130426393</v>
      </c>
      <c r="L126" s="2">
        <f t="shared" si="44"/>
        <v>0</v>
      </c>
      <c r="M126" s="2">
        <f t="shared" si="45"/>
        <v>2.4889060389735707E-2</v>
      </c>
      <c r="N126" s="1">
        <v>5909</v>
      </c>
      <c r="O126" s="1">
        <v>4199</v>
      </c>
      <c r="Q126" s="1">
        <v>118</v>
      </c>
      <c r="R126" s="1">
        <v>140</v>
      </c>
      <c r="U126" s="1">
        <f t="shared" si="51"/>
        <v>0</v>
      </c>
      <c r="AG126" s="5">
        <f>IF(Q126&gt;0,RANK(Q126,(N126:P126,Q126:AE126)),0)</f>
        <v>4</v>
      </c>
      <c r="AH126" s="5">
        <f>IF(R126&gt;0,RANK(R126,(N126:P126,Q126:AE126)),0)</f>
        <v>3</v>
      </c>
      <c r="AI126" s="5">
        <f>IF(T126&gt;0,RANK(T126,(N126:P126,Q126:AE126)),0)</f>
        <v>0</v>
      </c>
      <c r="AJ126" s="5">
        <f>IF(S126&gt;0,RANK(S126,(N126:P126,Q126:AE126)),0)</f>
        <v>0</v>
      </c>
      <c r="AK126" s="2">
        <f t="shared" si="46"/>
        <v>1.1383368705382983E-2</v>
      </c>
      <c r="AL126" s="2">
        <f t="shared" si="47"/>
        <v>1.3505691684352691E-2</v>
      </c>
      <c r="AM126" s="2">
        <f t="shared" si="48"/>
        <v>0</v>
      </c>
      <c r="AN126" s="2">
        <f t="shared" si="49"/>
        <v>0</v>
      </c>
      <c r="AP126" t="s">
        <v>529</v>
      </c>
      <c r="AQ126" t="s">
        <v>807</v>
      </c>
      <c r="AR126">
        <v>6</v>
      </c>
      <c r="AT126" s="88">
        <v>29</v>
      </c>
      <c r="AU126" s="90">
        <v>49</v>
      </c>
      <c r="AV126" s="93">
        <f t="shared" si="50"/>
        <v>29049</v>
      </c>
      <c r="AX126" s="5" t="s">
        <v>730</v>
      </c>
      <c r="BF126">
        <v>0</v>
      </c>
      <c r="BG126">
        <v>0</v>
      </c>
    </row>
    <row r="127" spans="1:59" hidden="1" outlineLevel="1">
      <c r="A127" t="s">
        <v>813</v>
      </c>
      <c r="B127" t="s">
        <v>807</v>
      </c>
      <c r="C127" s="1">
        <f t="shared" si="39"/>
        <v>38673</v>
      </c>
      <c r="D127" s="5">
        <f>IF(N127&gt;0, RANK(N127,(N127:P127,Q127:AE127)),0)</f>
        <v>2</v>
      </c>
      <c r="E127" s="5">
        <f>IF(O127&gt;0,RANK(O127,(N127:P127,Q127:AE127)),0)</f>
        <v>1</v>
      </c>
      <c r="F127" s="5">
        <f>IF(P127&gt;0,RANK(P127,(N127:P127,Q127:AE127)),0)</f>
        <v>0</v>
      </c>
      <c r="G127" s="1">
        <f t="shared" si="40"/>
        <v>344</v>
      </c>
      <c r="H127" s="2">
        <f t="shared" si="41"/>
        <v>8.8950947689602558E-3</v>
      </c>
      <c r="I127" s="2"/>
      <c r="J127" s="2">
        <f t="shared" si="42"/>
        <v>0.48977322679905877</v>
      </c>
      <c r="K127" s="2">
        <f t="shared" si="43"/>
        <v>0.49866832156801905</v>
      </c>
      <c r="L127" s="2">
        <f t="shared" si="44"/>
        <v>0</v>
      </c>
      <c r="M127" s="2">
        <f t="shared" si="45"/>
        <v>1.1558451632922184E-2</v>
      </c>
      <c r="N127" s="1">
        <v>18941</v>
      </c>
      <c r="O127" s="1">
        <v>19285</v>
      </c>
      <c r="Q127" s="1">
        <v>275</v>
      </c>
      <c r="R127" s="1">
        <v>172</v>
      </c>
      <c r="U127" s="1">
        <f t="shared" si="51"/>
        <v>0</v>
      </c>
      <c r="AG127" s="5">
        <f>IF(Q127&gt;0,RANK(Q127,(N127:P127,Q127:AE127)),0)</f>
        <v>3</v>
      </c>
      <c r="AH127" s="5">
        <f>IF(R127&gt;0,RANK(R127,(N127:P127,Q127:AE127)),0)</f>
        <v>4</v>
      </c>
      <c r="AI127" s="5">
        <f>IF(T127&gt;0,RANK(T127,(N127:P127,Q127:AE127)),0)</f>
        <v>0</v>
      </c>
      <c r="AJ127" s="5">
        <f>IF(S127&gt;0,RANK(S127,(N127:P127,Q127:AE127)),0)</f>
        <v>0</v>
      </c>
      <c r="AK127" s="2">
        <f t="shared" si="46"/>
        <v>7.1109042484420659E-3</v>
      </c>
      <c r="AL127" s="2">
        <f t="shared" si="47"/>
        <v>4.4475473844801279E-3</v>
      </c>
      <c r="AM127" s="2">
        <f t="shared" si="48"/>
        <v>0</v>
      </c>
      <c r="AN127" s="2">
        <f t="shared" si="49"/>
        <v>0</v>
      </c>
      <c r="AP127" t="s">
        <v>813</v>
      </c>
      <c r="AQ127" t="s">
        <v>807</v>
      </c>
      <c r="AR127">
        <v>4</v>
      </c>
      <c r="AT127" s="88">
        <v>29</v>
      </c>
      <c r="AU127" s="90">
        <v>51</v>
      </c>
      <c r="AV127" s="93">
        <f t="shared" si="50"/>
        <v>29051</v>
      </c>
      <c r="AX127" s="5" t="s">
        <v>730</v>
      </c>
      <c r="BF127">
        <v>0</v>
      </c>
      <c r="BG127">
        <v>0</v>
      </c>
    </row>
    <row r="128" spans="1:59" hidden="1" outlineLevel="1">
      <c r="A128" t="s">
        <v>492</v>
      </c>
      <c r="B128" t="s">
        <v>807</v>
      </c>
      <c r="C128" s="1">
        <f t="shared" si="39"/>
        <v>7977</v>
      </c>
      <c r="D128" s="5">
        <f>IF(N128&gt;0, RANK(N128,(N128:P128,Q128:AE128)),0)</f>
        <v>2</v>
      </c>
      <c r="E128" s="5">
        <f>IF(O128&gt;0,RANK(O128,(N128:P128,Q128:AE128)),0)</f>
        <v>1</v>
      </c>
      <c r="F128" s="5">
        <f>IF(P128&gt;0,RANK(P128,(N128:P128,Q128:AE128)),0)</f>
        <v>0</v>
      </c>
      <c r="G128" s="1">
        <f t="shared" si="40"/>
        <v>501</v>
      </c>
      <c r="H128" s="2">
        <f t="shared" si="41"/>
        <v>6.2805566002256494E-2</v>
      </c>
      <c r="I128" s="2"/>
      <c r="J128" s="2">
        <f t="shared" si="42"/>
        <v>0.45994734862730352</v>
      </c>
      <c r="K128" s="2">
        <f t="shared" si="43"/>
        <v>0.52275291462955997</v>
      </c>
      <c r="L128" s="2">
        <f t="shared" si="44"/>
        <v>0</v>
      </c>
      <c r="M128" s="2">
        <f t="shared" si="45"/>
        <v>1.7299736743136451E-2</v>
      </c>
      <c r="N128" s="1">
        <v>3669</v>
      </c>
      <c r="O128" s="1">
        <v>4170</v>
      </c>
      <c r="Q128" s="1">
        <v>77</v>
      </c>
      <c r="R128" s="1">
        <v>61</v>
      </c>
      <c r="U128" s="1">
        <f t="shared" si="51"/>
        <v>0</v>
      </c>
      <c r="AG128" s="5">
        <f>IF(Q128&gt;0,RANK(Q128,(N128:P128,Q128:AE128)),0)</f>
        <v>3</v>
      </c>
      <c r="AH128" s="5">
        <f>IF(R128&gt;0,RANK(R128,(N128:P128,Q128:AE128)),0)</f>
        <v>4</v>
      </c>
      <c r="AI128" s="5">
        <f>IF(T128&gt;0,RANK(T128,(N128:P128,Q128:AE128)),0)</f>
        <v>0</v>
      </c>
      <c r="AJ128" s="5">
        <f>IF(S128&gt;0,RANK(S128,(N128:P128,Q128:AE128)),0)</f>
        <v>0</v>
      </c>
      <c r="AK128" s="2">
        <f t="shared" si="46"/>
        <v>9.652751661025449E-3</v>
      </c>
      <c r="AL128" s="2">
        <f t="shared" si="47"/>
        <v>7.6469850821110691E-3</v>
      </c>
      <c r="AM128" s="2">
        <f t="shared" si="48"/>
        <v>0</v>
      </c>
      <c r="AN128" s="2">
        <f t="shared" si="49"/>
        <v>0</v>
      </c>
      <c r="AP128" t="s">
        <v>492</v>
      </c>
      <c r="AQ128" t="s">
        <v>807</v>
      </c>
      <c r="AR128">
        <v>6</v>
      </c>
      <c r="AT128" s="88">
        <v>29</v>
      </c>
      <c r="AU128" s="90">
        <v>53</v>
      </c>
      <c r="AV128" s="93">
        <f t="shared" si="50"/>
        <v>29053</v>
      </c>
      <c r="AX128" s="5" t="s">
        <v>730</v>
      </c>
      <c r="BF128">
        <v>0</v>
      </c>
      <c r="BG128">
        <v>0</v>
      </c>
    </row>
    <row r="129" spans="1:59" hidden="1" outlineLevel="1">
      <c r="A129" t="s">
        <v>620</v>
      </c>
      <c r="B129" t="s">
        <v>807</v>
      </c>
      <c r="C129" s="1">
        <f t="shared" si="39"/>
        <v>10019</v>
      </c>
      <c r="D129" s="5">
        <f>IF(N129&gt;0, RANK(N129,(N129:P129,Q129:AE129)),0)</f>
        <v>1</v>
      </c>
      <c r="E129" s="5">
        <f>IF(O129&gt;0,RANK(O129,(N129:P129,Q129:AE129)),0)</f>
        <v>2</v>
      </c>
      <c r="F129" s="5">
        <f>IF(P129&gt;0,RANK(P129,(N129:P129,Q129:AE129)),0)</f>
        <v>0</v>
      </c>
      <c r="G129" s="1">
        <f t="shared" si="40"/>
        <v>577</v>
      </c>
      <c r="H129" s="2">
        <f t="shared" si="41"/>
        <v>5.7590577901986226E-2</v>
      </c>
      <c r="I129" s="2"/>
      <c r="J129" s="2">
        <f t="shared" si="42"/>
        <v>0.51941311508134547</v>
      </c>
      <c r="K129" s="2">
        <f t="shared" si="43"/>
        <v>0.46182253717935923</v>
      </c>
      <c r="L129" s="2">
        <f t="shared" si="44"/>
        <v>0</v>
      </c>
      <c r="M129" s="2">
        <f t="shared" si="45"/>
        <v>1.8764347739295306E-2</v>
      </c>
      <c r="N129" s="1">
        <v>5204</v>
      </c>
      <c r="O129" s="1">
        <v>4627</v>
      </c>
      <c r="Q129" s="1">
        <v>92</v>
      </c>
      <c r="R129" s="1">
        <v>96</v>
      </c>
      <c r="U129" s="1">
        <f t="shared" si="51"/>
        <v>0</v>
      </c>
      <c r="AG129" s="5">
        <f>IF(Q129&gt;0,RANK(Q129,(N129:P129,Q129:AE129)),0)</f>
        <v>4</v>
      </c>
      <c r="AH129" s="5">
        <f>IF(R129&gt;0,RANK(R129,(N129:P129,Q129:AE129)),0)</f>
        <v>3</v>
      </c>
      <c r="AI129" s="5">
        <f>IF(T129&gt;0,RANK(T129,(N129:P129,Q129:AE129)),0)</f>
        <v>0</v>
      </c>
      <c r="AJ129" s="5">
        <f>IF(S129&gt;0,RANK(S129,(N129:P129,Q129:AE129)),0)</f>
        <v>0</v>
      </c>
      <c r="AK129" s="2">
        <f t="shared" si="46"/>
        <v>9.1825531490168678E-3</v>
      </c>
      <c r="AL129" s="2">
        <f t="shared" si="47"/>
        <v>9.5817945902784713E-3</v>
      </c>
      <c r="AM129" s="2">
        <f t="shared" si="48"/>
        <v>0</v>
      </c>
      <c r="AN129" s="2">
        <f t="shared" si="49"/>
        <v>0</v>
      </c>
      <c r="AP129" t="s">
        <v>620</v>
      </c>
      <c r="AQ129" t="s">
        <v>807</v>
      </c>
      <c r="AR129">
        <v>9</v>
      </c>
      <c r="AT129" s="88">
        <v>29</v>
      </c>
      <c r="AU129" s="90">
        <v>55</v>
      </c>
      <c r="AV129" s="93">
        <f t="shared" si="50"/>
        <v>29055</v>
      </c>
      <c r="AX129" s="5" t="s">
        <v>730</v>
      </c>
      <c r="BF129">
        <v>0</v>
      </c>
      <c r="BG129">
        <v>0</v>
      </c>
    </row>
    <row r="130" spans="1:59" hidden="1" outlineLevel="1">
      <c r="A130" t="s">
        <v>870</v>
      </c>
      <c r="B130" t="s">
        <v>807</v>
      </c>
      <c r="C130" s="1">
        <f t="shared" si="39"/>
        <v>4080</v>
      </c>
      <c r="D130" s="5">
        <f>IF(N130&gt;0, RANK(N130,(N130:P130,Q130:AE130)),0)</f>
        <v>2</v>
      </c>
      <c r="E130" s="5">
        <f>IF(O130&gt;0,RANK(O130,(N130:P130,Q130:AE130)),0)</f>
        <v>1</v>
      </c>
      <c r="F130" s="5">
        <f>IF(P130&gt;0,RANK(P130,(N130:P130,Q130:AE130)),0)</f>
        <v>0</v>
      </c>
      <c r="G130" s="1">
        <f t="shared" si="40"/>
        <v>170</v>
      </c>
      <c r="H130" s="2">
        <f t="shared" si="41"/>
        <v>4.1666666666666664E-2</v>
      </c>
      <c r="I130" s="2"/>
      <c r="J130" s="2">
        <f t="shared" si="42"/>
        <v>0.46053921568627448</v>
      </c>
      <c r="K130" s="2">
        <f t="shared" si="43"/>
        <v>0.50220588235294117</v>
      </c>
      <c r="L130" s="2">
        <f t="shared" si="44"/>
        <v>0</v>
      </c>
      <c r="M130" s="2">
        <f t="shared" si="45"/>
        <v>3.7254901960784403E-2</v>
      </c>
      <c r="N130" s="1">
        <v>1879</v>
      </c>
      <c r="O130" s="1">
        <v>2049</v>
      </c>
      <c r="Q130" s="1">
        <v>47</v>
      </c>
      <c r="R130" s="1">
        <v>105</v>
      </c>
      <c r="U130" s="1">
        <f t="shared" si="51"/>
        <v>0</v>
      </c>
      <c r="AG130" s="5">
        <f>IF(Q130&gt;0,RANK(Q130,(N130:P130,Q130:AE130)),0)</f>
        <v>4</v>
      </c>
      <c r="AH130" s="5">
        <f>IF(R130&gt;0,RANK(R130,(N130:P130,Q130:AE130)),0)</f>
        <v>3</v>
      </c>
      <c r="AI130" s="5">
        <f>IF(T130&gt;0,RANK(T130,(N130:P130,Q130:AE130)),0)</f>
        <v>0</v>
      </c>
      <c r="AJ130" s="5">
        <f>IF(S130&gt;0,RANK(S130,(N130:P130,Q130:AE130)),0)</f>
        <v>0</v>
      </c>
      <c r="AK130" s="2">
        <f t="shared" si="46"/>
        <v>1.1519607843137256E-2</v>
      </c>
      <c r="AL130" s="2">
        <f t="shared" si="47"/>
        <v>2.5735294117647058E-2</v>
      </c>
      <c r="AM130" s="2">
        <f t="shared" si="48"/>
        <v>0</v>
      </c>
      <c r="AN130" s="2">
        <f t="shared" si="49"/>
        <v>0</v>
      </c>
      <c r="AP130" t="s">
        <v>870</v>
      </c>
      <c r="AQ130" t="s">
        <v>807</v>
      </c>
      <c r="AR130">
        <v>4</v>
      </c>
      <c r="AT130" s="88">
        <v>29</v>
      </c>
      <c r="AU130" s="90">
        <v>57</v>
      </c>
      <c r="AV130" s="93">
        <f t="shared" si="50"/>
        <v>29057</v>
      </c>
      <c r="AX130" s="5" t="s">
        <v>730</v>
      </c>
      <c r="BF130">
        <v>0</v>
      </c>
      <c r="BG130">
        <v>0</v>
      </c>
    </row>
    <row r="131" spans="1:59" hidden="1" outlineLevel="1">
      <c r="A131" t="s">
        <v>584</v>
      </c>
      <c r="B131" t="s">
        <v>807</v>
      </c>
      <c r="C131" s="1">
        <f t="shared" si="39"/>
        <v>7662</v>
      </c>
      <c r="D131" s="5">
        <f>IF(N131&gt;0, RANK(N131,(N131:P131,Q131:AE131)),0)</f>
        <v>1</v>
      </c>
      <c r="E131" s="5">
        <f>IF(O131&gt;0,RANK(O131,(N131:P131,Q131:AE131)),0)</f>
        <v>2</v>
      </c>
      <c r="F131" s="5">
        <f>IF(P131&gt;0,RANK(P131,(N131:P131,Q131:AE131)),0)</f>
        <v>0</v>
      </c>
      <c r="G131" s="1">
        <f t="shared" si="40"/>
        <v>961</v>
      </c>
      <c r="H131" s="2">
        <f t="shared" si="41"/>
        <v>0.12542417123466457</v>
      </c>
      <c r="I131" s="2"/>
      <c r="J131" s="2">
        <f t="shared" si="42"/>
        <v>0.54463586530931873</v>
      </c>
      <c r="K131" s="2">
        <f t="shared" si="43"/>
        <v>0.41921169407465414</v>
      </c>
      <c r="L131" s="2">
        <f t="shared" si="44"/>
        <v>0</v>
      </c>
      <c r="M131" s="2">
        <f t="shared" si="45"/>
        <v>3.6152440616027126E-2</v>
      </c>
      <c r="N131" s="1">
        <v>4173</v>
      </c>
      <c r="O131" s="1">
        <v>3212</v>
      </c>
      <c r="Q131" s="1">
        <v>92</v>
      </c>
      <c r="R131" s="1">
        <v>185</v>
      </c>
      <c r="U131" s="1">
        <f t="shared" si="51"/>
        <v>0</v>
      </c>
      <c r="AG131" s="5">
        <f>IF(Q131&gt;0,RANK(Q131,(N131:P131,Q131:AE131)),0)</f>
        <v>4</v>
      </c>
      <c r="AH131" s="5">
        <f>IF(R131&gt;0,RANK(R131,(N131:P131,Q131:AE131)),0)</f>
        <v>3</v>
      </c>
      <c r="AI131" s="5">
        <f>IF(T131&gt;0,RANK(T131,(N131:P131,Q131:AE131)),0)</f>
        <v>0</v>
      </c>
      <c r="AJ131" s="5">
        <f>IF(S131&gt;0,RANK(S131,(N131:P131,Q131:AE131)),0)</f>
        <v>0</v>
      </c>
      <c r="AK131" s="2">
        <f t="shared" si="46"/>
        <v>1.2007308796658836E-2</v>
      </c>
      <c r="AL131" s="2">
        <f t="shared" si="47"/>
        <v>2.414513181936831E-2</v>
      </c>
      <c r="AM131" s="2">
        <f t="shared" si="48"/>
        <v>0</v>
      </c>
      <c r="AN131" s="2">
        <f t="shared" si="49"/>
        <v>0</v>
      </c>
      <c r="AP131" t="s">
        <v>584</v>
      </c>
      <c r="AQ131" t="s">
        <v>807</v>
      </c>
      <c r="AR131">
        <v>4</v>
      </c>
      <c r="AT131" s="88">
        <v>29</v>
      </c>
      <c r="AU131" s="90">
        <v>59</v>
      </c>
      <c r="AV131" s="93">
        <f t="shared" ref="AV131:AV194" si="52">1000*AT131+AU131</f>
        <v>29059</v>
      </c>
      <c r="AX131" s="5" t="s">
        <v>730</v>
      </c>
      <c r="BF131">
        <v>0</v>
      </c>
      <c r="BG131">
        <v>0</v>
      </c>
    </row>
    <row r="132" spans="1:59" hidden="1" outlineLevel="1">
      <c r="A132" t="s">
        <v>713</v>
      </c>
      <c r="B132" t="s">
        <v>807</v>
      </c>
      <c r="C132" s="1">
        <f t="shared" si="39"/>
        <v>3756</v>
      </c>
      <c r="D132" s="5">
        <f>IF(N132&gt;0, RANK(N132,(N132:P132,Q132:AE132)),0)</f>
        <v>1</v>
      </c>
      <c r="E132" s="5">
        <f>IF(O132&gt;0,RANK(O132,(N132:P132,Q132:AE132)),0)</f>
        <v>2</v>
      </c>
      <c r="F132" s="5">
        <f>IF(P132&gt;0,RANK(P132,(N132:P132,Q132:AE132)),0)</f>
        <v>0</v>
      </c>
      <c r="G132" s="1">
        <f t="shared" si="40"/>
        <v>286</v>
      </c>
      <c r="H132" s="2">
        <f t="shared" si="41"/>
        <v>7.6144834930777422E-2</v>
      </c>
      <c r="I132" s="2"/>
      <c r="J132" s="2">
        <f t="shared" si="42"/>
        <v>0.52422790202342917</v>
      </c>
      <c r="K132" s="2">
        <f t="shared" si="43"/>
        <v>0.44808306709265178</v>
      </c>
      <c r="L132" s="2">
        <f t="shared" si="44"/>
        <v>0</v>
      </c>
      <c r="M132" s="2">
        <f t="shared" si="45"/>
        <v>2.7689030883919052E-2</v>
      </c>
      <c r="N132" s="1">
        <v>1969</v>
      </c>
      <c r="O132" s="1">
        <v>1683</v>
      </c>
      <c r="Q132" s="1">
        <v>47</v>
      </c>
      <c r="R132" s="1">
        <v>57</v>
      </c>
      <c r="U132" s="1">
        <f t="shared" si="51"/>
        <v>0</v>
      </c>
      <c r="AG132" s="5">
        <f>IF(Q132&gt;0,RANK(Q132,(N132:P132,Q132:AE132)),0)</f>
        <v>4</v>
      </c>
      <c r="AH132" s="5">
        <f>IF(R132&gt;0,RANK(R132,(N132:P132,Q132:AE132)),0)</f>
        <v>3</v>
      </c>
      <c r="AI132" s="5">
        <f>IF(T132&gt;0,RANK(T132,(N132:P132,Q132:AE132)),0)</f>
        <v>0</v>
      </c>
      <c r="AJ132" s="5">
        <f>IF(S132&gt;0,RANK(S132,(N132:P132,Q132:AE132)),0)</f>
        <v>0</v>
      </c>
      <c r="AK132" s="2">
        <f t="shared" si="46"/>
        <v>1.2513312034078808E-2</v>
      </c>
      <c r="AL132" s="2">
        <f t="shared" si="47"/>
        <v>1.5175718849840255E-2</v>
      </c>
      <c r="AM132" s="2">
        <f t="shared" si="48"/>
        <v>0</v>
      </c>
      <c r="AN132" s="2">
        <f t="shared" si="49"/>
        <v>0</v>
      </c>
      <c r="AP132" t="s">
        <v>713</v>
      </c>
      <c r="AQ132" t="s">
        <v>807</v>
      </c>
      <c r="AR132">
        <v>6</v>
      </c>
      <c r="AT132" s="88">
        <v>29</v>
      </c>
      <c r="AU132" s="90">
        <v>61</v>
      </c>
      <c r="AV132" s="93">
        <f t="shared" si="52"/>
        <v>29061</v>
      </c>
      <c r="AX132" s="5" t="s">
        <v>730</v>
      </c>
      <c r="BF132">
        <v>0</v>
      </c>
      <c r="BG132">
        <v>0</v>
      </c>
    </row>
    <row r="133" spans="1:59" hidden="1" outlineLevel="1">
      <c r="A133" t="s">
        <v>585</v>
      </c>
      <c r="B133" t="s">
        <v>807</v>
      </c>
      <c r="C133" s="1">
        <f t="shared" si="39"/>
        <v>4652</v>
      </c>
      <c r="D133" s="5">
        <f>IF(N133&gt;0, RANK(N133,(N133:P133,Q133:AE133)),0)</f>
        <v>2</v>
      </c>
      <c r="E133" s="5">
        <f>IF(O133&gt;0,RANK(O133,(N133:P133,Q133:AE133)),0)</f>
        <v>1</v>
      </c>
      <c r="F133" s="5">
        <f>IF(P133&gt;0,RANK(P133,(N133:P133,Q133:AE133)),0)</f>
        <v>0</v>
      </c>
      <c r="G133" s="1">
        <f t="shared" si="40"/>
        <v>155</v>
      </c>
      <c r="H133" s="2">
        <f t="shared" si="41"/>
        <v>3.3319002579535684E-2</v>
      </c>
      <c r="I133" s="2"/>
      <c r="J133" s="2">
        <f t="shared" si="42"/>
        <v>0.46797076526225279</v>
      </c>
      <c r="K133" s="2">
        <f t="shared" si="43"/>
        <v>0.50128976784178847</v>
      </c>
      <c r="L133" s="2">
        <f t="shared" si="44"/>
        <v>0</v>
      </c>
      <c r="M133" s="2">
        <f t="shared" si="45"/>
        <v>3.0739466895958745E-2</v>
      </c>
      <c r="N133" s="1">
        <v>2177</v>
      </c>
      <c r="O133" s="1">
        <v>2332</v>
      </c>
      <c r="Q133" s="1">
        <v>61</v>
      </c>
      <c r="R133" s="1">
        <v>82</v>
      </c>
      <c r="U133" s="1">
        <f t="shared" si="51"/>
        <v>0</v>
      </c>
      <c r="AG133" s="5">
        <f>IF(Q133&gt;0,RANK(Q133,(N133:P133,Q133:AE133)),0)</f>
        <v>4</v>
      </c>
      <c r="AH133" s="5">
        <f>IF(R133&gt;0,RANK(R133,(N133:P133,Q133:AE133)),0)</f>
        <v>3</v>
      </c>
      <c r="AI133" s="5">
        <f>IF(T133&gt;0,RANK(T133,(N133:P133,Q133:AE133)),0)</f>
        <v>0</v>
      </c>
      <c r="AJ133" s="5">
        <f>IF(S133&gt;0,RANK(S133,(N133:P133,Q133:AE133)),0)</f>
        <v>0</v>
      </c>
      <c r="AK133" s="2">
        <f t="shared" si="46"/>
        <v>1.3112639724849526E-2</v>
      </c>
      <c r="AL133" s="2">
        <f t="shared" si="47"/>
        <v>1.7626827171109201E-2</v>
      </c>
      <c r="AM133" s="2">
        <f t="shared" si="48"/>
        <v>0</v>
      </c>
      <c r="AN133" s="2">
        <f t="shared" si="49"/>
        <v>0</v>
      </c>
      <c r="AP133" t="s">
        <v>585</v>
      </c>
      <c r="AQ133" t="s">
        <v>807</v>
      </c>
      <c r="AR133">
        <v>6</v>
      </c>
      <c r="AT133" s="88">
        <v>29</v>
      </c>
      <c r="AU133" s="90">
        <v>63</v>
      </c>
      <c r="AV133" s="93">
        <f t="shared" si="52"/>
        <v>29063</v>
      </c>
      <c r="AX133" s="5" t="s">
        <v>730</v>
      </c>
      <c r="BF133">
        <v>0</v>
      </c>
      <c r="BG133">
        <v>0</v>
      </c>
    </row>
    <row r="134" spans="1:59" hidden="1" outlineLevel="1">
      <c r="A134" t="s">
        <v>175</v>
      </c>
      <c r="B134" t="s">
        <v>807</v>
      </c>
      <c r="C134" s="1">
        <f t="shared" ref="C134:C165" si="53">SUM(N134:AE134)</f>
        <v>6833</v>
      </c>
      <c r="D134" s="5">
        <f>IF(N134&gt;0, RANK(N134,(N134:P134,Q134:AE134)),0)</f>
        <v>1</v>
      </c>
      <c r="E134" s="5">
        <f>IF(O134&gt;0,RANK(O134,(N134:P134,Q134:AE134)),0)</f>
        <v>2</v>
      </c>
      <c r="F134" s="5">
        <f>IF(P134&gt;0,RANK(P134,(N134:P134,Q134:AE134)),0)</f>
        <v>0</v>
      </c>
      <c r="G134" s="1">
        <f t="shared" si="40"/>
        <v>528</v>
      </c>
      <c r="H134" s="2">
        <f t="shared" si="41"/>
        <v>7.7272062051807408E-2</v>
      </c>
      <c r="I134" s="2"/>
      <c r="J134" s="2">
        <f t="shared" ref="J134:J165" si="54">IF($C134=0,"-",N134/$C134)</f>
        <v>0.52436704229474607</v>
      </c>
      <c r="K134" s="2">
        <f t="shared" ref="K134:K165" si="55">IF($C134=0,"-",O134/$C134)</f>
        <v>0.4470949802429387</v>
      </c>
      <c r="L134" s="2">
        <f t="shared" ref="L134:L165" si="56">IF($C134=0,"-",P134/$C134)</f>
        <v>0</v>
      </c>
      <c r="M134" s="2">
        <f t="shared" ref="M134:M165" si="57">IF(C134=0,"-",(1-J134-K134-L134))</f>
        <v>2.8537977462315234E-2</v>
      </c>
      <c r="N134" s="1">
        <v>3583</v>
      </c>
      <c r="O134" s="1">
        <v>3055</v>
      </c>
      <c r="Q134" s="1">
        <v>70</v>
      </c>
      <c r="R134" s="1">
        <v>125</v>
      </c>
      <c r="U134" s="1">
        <f t="shared" si="51"/>
        <v>0</v>
      </c>
      <c r="AG134" s="5">
        <f>IF(Q134&gt;0,RANK(Q134,(N134:P134,Q134:AE134)),0)</f>
        <v>4</v>
      </c>
      <c r="AH134" s="5">
        <f>IF(R134&gt;0,RANK(R134,(N134:P134,Q134:AE134)),0)</f>
        <v>3</v>
      </c>
      <c r="AI134" s="5">
        <f>IF(T134&gt;0,RANK(T134,(N134:P134,Q134:AE134)),0)</f>
        <v>0</v>
      </c>
      <c r="AJ134" s="5">
        <f>IF(S134&gt;0,RANK(S134,(N134:P134,Q134:AE134)),0)</f>
        <v>0</v>
      </c>
      <c r="AK134" s="2">
        <f t="shared" ref="AK134:AK165" si="58">IF($C134=0,"-",Q134/$C134)</f>
        <v>1.0244402165959315E-2</v>
      </c>
      <c r="AL134" s="2">
        <f t="shared" ref="AL134:AL165" si="59">IF($C134=0,"-",R134/$C134)</f>
        <v>1.8293575296355918E-2</v>
      </c>
      <c r="AM134" s="2">
        <f t="shared" ref="AM134:AM165" si="60">IF($C134=0,"-",T134/$C134)</f>
        <v>0</v>
      </c>
      <c r="AN134" s="2">
        <f t="shared" ref="AN134:AN165" si="61">IF($C134=0,"-",S134/$C134)</f>
        <v>0</v>
      </c>
      <c r="AP134" t="s">
        <v>175</v>
      </c>
      <c r="AQ134" t="s">
        <v>807</v>
      </c>
      <c r="AR134">
        <v>8</v>
      </c>
      <c r="AT134" s="88">
        <v>29</v>
      </c>
      <c r="AU134" s="90">
        <v>65</v>
      </c>
      <c r="AV134" s="93">
        <f t="shared" si="52"/>
        <v>29065</v>
      </c>
      <c r="AX134" s="5" t="s">
        <v>730</v>
      </c>
      <c r="BF134">
        <v>0</v>
      </c>
      <c r="BG134">
        <v>0</v>
      </c>
    </row>
    <row r="135" spans="1:59" hidden="1" outlineLevel="1">
      <c r="A135" t="s">
        <v>742</v>
      </c>
      <c r="B135" t="s">
        <v>807</v>
      </c>
      <c r="C135" s="1">
        <f t="shared" si="53"/>
        <v>6658</v>
      </c>
      <c r="D135" s="5">
        <f>IF(N135&gt;0, RANK(N135,(N135:P135,Q135:AE135)),0)</f>
        <v>1</v>
      </c>
      <c r="E135" s="5">
        <f>IF(O135&gt;0,RANK(O135,(N135:P135,Q135:AE135)),0)</f>
        <v>2</v>
      </c>
      <c r="F135" s="5">
        <f>IF(P135&gt;0,RANK(P135,(N135:P135,Q135:AE135)),0)</f>
        <v>0</v>
      </c>
      <c r="G135" s="1">
        <f t="shared" si="40"/>
        <v>245</v>
      </c>
      <c r="H135" s="2">
        <f t="shared" si="41"/>
        <v>3.6797837188344847E-2</v>
      </c>
      <c r="I135" s="2"/>
      <c r="J135" s="2">
        <f t="shared" si="54"/>
        <v>0.48948633223190147</v>
      </c>
      <c r="K135" s="2">
        <f t="shared" si="55"/>
        <v>0.45268849504355663</v>
      </c>
      <c r="L135" s="2">
        <f t="shared" si="56"/>
        <v>0</v>
      </c>
      <c r="M135" s="2">
        <f t="shared" si="57"/>
        <v>5.7825172724541962E-2</v>
      </c>
      <c r="N135" s="1">
        <v>3259</v>
      </c>
      <c r="O135" s="1">
        <v>3014</v>
      </c>
      <c r="Q135" s="1">
        <v>81</v>
      </c>
      <c r="R135" s="1">
        <v>304</v>
      </c>
      <c r="U135" s="1">
        <f t="shared" si="51"/>
        <v>0</v>
      </c>
      <c r="AG135" s="5">
        <f>IF(Q135&gt;0,RANK(Q135,(N135:P135,Q135:AE135)),0)</f>
        <v>4</v>
      </c>
      <c r="AH135" s="5">
        <f>IF(R135&gt;0,RANK(R135,(N135:P135,Q135:AE135)),0)</f>
        <v>3</v>
      </c>
      <c r="AI135" s="5">
        <f>IF(T135&gt;0,RANK(T135,(N135:P135,Q135:AE135)),0)</f>
        <v>0</v>
      </c>
      <c r="AJ135" s="5">
        <f>IF(S135&gt;0,RANK(S135,(N135:P135,Q135:AE135)),0)</f>
        <v>0</v>
      </c>
      <c r="AK135" s="2">
        <f t="shared" si="58"/>
        <v>1.2165815560228296E-2</v>
      </c>
      <c r="AL135" s="2">
        <f t="shared" si="59"/>
        <v>4.5659357164313609E-2</v>
      </c>
      <c r="AM135" s="2">
        <f t="shared" si="60"/>
        <v>0</v>
      </c>
      <c r="AN135" s="2">
        <f t="shared" si="61"/>
        <v>0</v>
      </c>
      <c r="AP135" t="s">
        <v>742</v>
      </c>
      <c r="AQ135" t="s">
        <v>807</v>
      </c>
      <c r="AR135">
        <v>8</v>
      </c>
      <c r="AT135" s="88">
        <v>29</v>
      </c>
      <c r="AU135" s="90">
        <v>67</v>
      </c>
      <c r="AV135" s="93">
        <f t="shared" si="52"/>
        <v>29067</v>
      </c>
      <c r="AX135" s="5" t="s">
        <v>730</v>
      </c>
      <c r="BF135">
        <v>0</v>
      </c>
      <c r="BG135">
        <v>0</v>
      </c>
    </row>
    <row r="136" spans="1:59" hidden="1" outlineLevel="1">
      <c r="A136" t="s">
        <v>744</v>
      </c>
      <c r="B136" t="s">
        <v>807</v>
      </c>
      <c r="C136" s="1">
        <f t="shared" si="53"/>
        <v>11505</v>
      </c>
      <c r="D136" s="5">
        <f>IF(N136&gt;0, RANK(N136,(N136:P136,Q136:AE136)),0)</f>
        <v>1</v>
      </c>
      <c r="E136" s="5">
        <f>IF(O136&gt;0,RANK(O136,(N136:P136,Q136:AE136)),0)</f>
        <v>2</v>
      </c>
      <c r="F136" s="5">
        <f>IF(P136&gt;0,RANK(P136,(N136:P136,Q136:AE136)),0)</f>
        <v>0</v>
      </c>
      <c r="G136" s="1">
        <f t="shared" si="40"/>
        <v>1666</v>
      </c>
      <c r="H136" s="2">
        <f t="shared" si="41"/>
        <v>0.14480660582355498</v>
      </c>
      <c r="I136" s="2"/>
      <c r="J136" s="2">
        <f t="shared" si="54"/>
        <v>0.56132116471099525</v>
      </c>
      <c r="K136" s="2">
        <f t="shared" si="55"/>
        <v>0.41651455888744027</v>
      </c>
      <c r="L136" s="2">
        <f t="shared" si="56"/>
        <v>0</v>
      </c>
      <c r="M136" s="2">
        <f t="shared" si="57"/>
        <v>2.2164276401564487E-2</v>
      </c>
      <c r="N136" s="1">
        <v>6458</v>
      </c>
      <c r="O136" s="1">
        <v>4792</v>
      </c>
      <c r="Q136" s="1">
        <v>112</v>
      </c>
      <c r="R136" s="1">
        <v>143</v>
      </c>
      <c r="U136" s="1">
        <f t="shared" si="51"/>
        <v>0</v>
      </c>
      <c r="AG136" s="5">
        <f>IF(Q136&gt;0,RANK(Q136,(N136:P136,Q136:AE136)),0)</f>
        <v>4</v>
      </c>
      <c r="AH136" s="5">
        <f>IF(R136&gt;0,RANK(R136,(N136:P136,Q136:AE136)),0)</f>
        <v>3</v>
      </c>
      <c r="AI136" s="5">
        <f>IF(T136&gt;0,RANK(T136,(N136:P136,Q136:AE136)),0)</f>
        <v>0</v>
      </c>
      <c r="AJ136" s="5">
        <f>IF(S136&gt;0,RANK(S136,(N136:P136,Q136:AE136)),0)</f>
        <v>0</v>
      </c>
      <c r="AK136" s="2">
        <f t="shared" si="58"/>
        <v>9.73489787049109E-3</v>
      </c>
      <c r="AL136" s="2">
        <f t="shared" si="59"/>
        <v>1.2429378531073447E-2</v>
      </c>
      <c r="AM136" s="2">
        <f t="shared" si="60"/>
        <v>0</v>
      </c>
      <c r="AN136" s="2">
        <f t="shared" si="61"/>
        <v>0</v>
      </c>
      <c r="AP136" t="s">
        <v>744</v>
      </c>
      <c r="AQ136" t="s">
        <v>807</v>
      </c>
      <c r="AR136">
        <v>8</v>
      </c>
      <c r="AT136" s="88">
        <v>29</v>
      </c>
      <c r="AU136" s="90">
        <v>69</v>
      </c>
      <c r="AV136" s="93">
        <f t="shared" si="52"/>
        <v>29069</v>
      </c>
      <c r="AX136" s="5" t="s">
        <v>730</v>
      </c>
      <c r="BF136">
        <v>0</v>
      </c>
      <c r="BG136">
        <v>0</v>
      </c>
    </row>
    <row r="137" spans="1:59" hidden="1" outlineLevel="1">
      <c r="A137" t="s">
        <v>1069</v>
      </c>
      <c r="B137" t="s">
        <v>807</v>
      </c>
      <c r="C137" s="1">
        <f t="shared" si="53"/>
        <v>48899</v>
      </c>
      <c r="D137" s="5">
        <f>IF(N137&gt;0, RANK(N137,(N137:P137,Q137:AE137)),0)</f>
        <v>1</v>
      </c>
      <c r="E137" s="5">
        <f>IF(O137&gt;0,RANK(O137,(N137:P137,Q137:AE137)),0)</f>
        <v>2</v>
      </c>
      <c r="F137" s="5">
        <f>IF(P137&gt;0,RANK(P137,(N137:P137,Q137:AE137)),0)</f>
        <v>0</v>
      </c>
      <c r="G137" s="1">
        <f t="shared" si="40"/>
        <v>2186</v>
      </c>
      <c r="H137" s="2">
        <f t="shared" si="41"/>
        <v>4.4704390682836048E-2</v>
      </c>
      <c r="I137" s="2"/>
      <c r="J137" s="2">
        <f t="shared" si="54"/>
        <v>0.51293482484304387</v>
      </c>
      <c r="K137" s="2">
        <f t="shared" si="55"/>
        <v>0.46823043416020776</v>
      </c>
      <c r="L137" s="2">
        <f t="shared" si="56"/>
        <v>0</v>
      </c>
      <c r="M137" s="2">
        <f t="shared" si="57"/>
        <v>1.8834740996748367E-2</v>
      </c>
      <c r="N137" s="1">
        <v>25082</v>
      </c>
      <c r="O137" s="1">
        <v>22896</v>
      </c>
      <c r="Q137" s="1">
        <v>518</v>
      </c>
      <c r="R137" s="1">
        <v>403</v>
      </c>
      <c r="U137" s="1">
        <f t="shared" si="51"/>
        <v>0</v>
      </c>
      <c r="AG137" s="5">
        <f>IF(Q137&gt;0,RANK(Q137,(N137:P137,Q137:AE137)),0)</f>
        <v>3</v>
      </c>
      <c r="AH137" s="5">
        <f>IF(R137&gt;0,RANK(R137,(N137:P137,Q137:AE137)),0)</f>
        <v>4</v>
      </c>
      <c r="AI137" s="5">
        <f>IF(T137&gt;0,RANK(T137,(N137:P137,Q137:AE137)),0)</f>
        <v>0</v>
      </c>
      <c r="AJ137" s="5">
        <f>IF(S137&gt;0,RANK(S137,(N137:P137,Q137:AE137)),0)</f>
        <v>0</v>
      </c>
      <c r="AK137" s="2">
        <f t="shared" si="58"/>
        <v>1.0593263665923638E-2</v>
      </c>
      <c r="AL137" s="2">
        <f t="shared" si="59"/>
        <v>8.2414773308247605E-3</v>
      </c>
      <c r="AM137" s="2">
        <f t="shared" si="60"/>
        <v>0</v>
      </c>
      <c r="AN137" s="2">
        <f t="shared" si="61"/>
        <v>0</v>
      </c>
      <c r="AP137" t="s">
        <v>1069</v>
      </c>
      <c r="AQ137" t="s">
        <v>807</v>
      </c>
      <c r="AR137">
        <v>9</v>
      </c>
      <c r="AT137" s="88">
        <v>29</v>
      </c>
      <c r="AU137" s="90">
        <v>71</v>
      </c>
      <c r="AV137" s="93">
        <f t="shared" si="52"/>
        <v>29071</v>
      </c>
      <c r="AX137" s="5" t="s">
        <v>730</v>
      </c>
      <c r="BF137">
        <v>0</v>
      </c>
      <c r="BG137">
        <v>0</v>
      </c>
    </row>
    <row r="138" spans="1:59" hidden="1" outlineLevel="1">
      <c r="A138" t="s">
        <v>863</v>
      </c>
      <c r="B138" t="s">
        <v>807</v>
      </c>
      <c r="C138" s="1">
        <f t="shared" si="53"/>
        <v>7722</v>
      </c>
      <c r="D138" s="5">
        <f>IF(N138&gt;0, RANK(N138,(N138:P138,Q138:AE138)),0)</f>
        <v>2</v>
      </c>
      <c r="E138" s="5">
        <f>IF(O138&gt;0,RANK(O138,(N138:P138,Q138:AE138)),0)</f>
        <v>1</v>
      </c>
      <c r="F138" s="5">
        <f>IF(P138&gt;0,RANK(P138,(N138:P138,Q138:AE138)),0)</f>
        <v>0</v>
      </c>
      <c r="G138" s="1">
        <f t="shared" si="40"/>
        <v>994</v>
      </c>
      <c r="H138" s="2">
        <f t="shared" si="41"/>
        <v>0.12872312872312872</v>
      </c>
      <c r="I138" s="2"/>
      <c r="J138" s="2">
        <f t="shared" si="54"/>
        <v>0.42903392903392901</v>
      </c>
      <c r="K138" s="2">
        <f t="shared" si="55"/>
        <v>0.55775705775705775</v>
      </c>
      <c r="L138" s="2">
        <f t="shared" si="56"/>
        <v>0</v>
      </c>
      <c r="M138" s="2">
        <f t="shared" si="57"/>
        <v>1.3209013209013243E-2</v>
      </c>
      <c r="N138" s="1">
        <v>3313</v>
      </c>
      <c r="O138" s="1">
        <v>4307</v>
      </c>
      <c r="Q138" s="1">
        <v>55</v>
      </c>
      <c r="R138" s="1">
        <v>47</v>
      </c>
      <c r="U138" s="1">
        <f t="shared" si="51"/>
        <v>0</v>
      </c>
      <c r="AG138" s="5">
        <f>IF(Q138&gt;0,RANK(Q138,(N138:P138,Q138:AE138)),0)</f>
        <v>3</v>
      </c>
      <c r="AH138" s="5">
        <f>IF(R138&gt;0,RANK(R138,(N138:P138,Q138:AE138)),0)</f>
        <v>4</v>
      </c>
      <c r="AI138" s="5">
        <f>IF(T138&gt;0,RANK(T138,(N138:P138,Q138:AE138)),0)</f>
        <v>0</v>
      </c>
      <c r="AJ138" s="5">
        <f>IF(S138&gt;0,RANK(S138,(N138:P138,Q138:AE138)),0)</f>
        <v>0</v>
      </c>
      <c r="AK138" s="2">
        <f t="shared" si="58"/>
        <v>7.1225071225071226E-3</v>
      </c>
      <c r="AL138" s="2">
        <f t="shared" si="59"/>
        <v>6.0865060865060864E-3</v>
      </c>
      <c r="AM138" s="2">
        <f t="shared" si="60"/>
        <v>0</v>
      </c>
      <c r="AN138" s="2">
        <f t="shared" si="61"/>
        <v>0</v>
      </c>
      <c r="AP138" t="s">
        <v>863</v>
      </c>
      <c r="AQ138" t="s">
        <v>807</v>
      </c>
      <c r="AR138">
        <v>9</v>
      </c>
      <c r="AT138" s="88">
        <v>29</v>
      </c>
      <c r="AU138" s="90">
        <v>73</v>
      </c>
      <c r="AV138" s="93">
        <f t="shared" si="52"/>
        <v>29073</v>
      </c>
      <c r="AX138" s="5" t="s">
        <v>730</v>
      </c>
      <c r="BF138">
        <v>0</v>
      </c>
      <c r="BG138">
        <v>0</v>
      </c>
    </row>
    <row r="139" spans="1:59" hidden="1" outlineLevel="1">
      <c r="A139" t="s">
        <v>763</v>
      </c>
      <c r="B139" t="s">
        <v>807</v>
      </c>
      <c r="C139" s="1">
        <f t="shared" si="53"/>
        <v>3257</v>
      </c>
      <c r="D139" s="5">
        <f>IF(N139&gt;0, RANK(N139,(N139:P139,Q139:AE139)),0)</f>
        <v>1</v>
      </c>
      <c r="E139" s="5">
        <f>IF(O139&gt;0,RANK(O139,(N139:P139,Q139:AE139)),0)</f>
        <v>2</v>
      </c>
      <c r="F139" s="5">
        <f>IF(P139&gt;0,RANK(P139,(N139:P139,Q139:AE139)),0)</f>
        <v>0</v>
      </c>
      <c r="G139" s="1">
        <f t="shared" si="40"/>
        <v>364</v>
      </c>
      <c r="H139" s="2">
        <f t="shared" si="41"/>
        <v>0.1117592876880565</v>
      </c>
      <c r="I139" s="2"/>
      <c r="J139" s="2">
        <f t="shared" si="54"/>
        <v>0.54160270187288917</v>
      </c>
      <c r="K139" s="2">
        <f t="shared" si="55"/>
        <v>0.42984341418483268</v>
      </c>
      <c r="L139" s="2">
        <f t="shared" si="56"/>
        <v>0</v>
      </c>
      <c r="M139" s="2">
        <f t="shared" si="57"/>
        <v>2.8553883942278147E-2</v>
      </c>
      <c r="N139" s="1">
        <v>1764</v>
      </c>
      <c r="O139" s="1">
        <v>1400</v>
      </c>
      <c r="Q139" s="1">
        <v>37</v>
      </c>
      <c r="R139" s="1">
        <v>56</v>
      </c>
      <c r="U139" s="1">
        <f t="shared" si="51"/>
        <v>0</v>
      </c>
      <c r="AG139" s="5">
        <f>IF(Q139&gt;0,RANK(Q139,(N139:P139,Q139:AE139)),0)</f>
        <v>4</v>
      </c>
      <c r="AH139" s="5">
        <f>IF(R139&gt;0,RANK(R139,(N139:P139,Q139:AE139)),0)</f>
        <v>3</v>
      </c>
      <c r="AI139" s="5">
        <f>IF(T139&gt;0,RANK(T139,(N139:P139,Q139:AE139)),0)</f>
        <v>0</v>
      </c>
      <c r="AJ139" s="5">
        <f>IF(S139&gt;0,RANK(S139,(N139:P139,Q139:AE139)),0)</f>
        <v>0</v>
      </c>
      <c r="AK139" s="2">
        <f t="shared" si="58"/>
        <v>1.1360147374884864E-2</v>
      </c>
      <c r="AL139" s="2">
        <f t="shared" si="59"/>
        <v>1.7193736567393307E-2</v>
      </c>
      <c r="AM139" s="2">
        <f t="shared" si="60"/>
        <v>0</v>
      </c>
      <c r="AN139" s="2">
        <f t="shared" si="61"/>
        <v>0</v>
      </c>
      <c r="AP139" t="s">
        <v>763</v>
      </c>
      <c r="AQ139" t="s">
        <v>807</v>
      </c>
      <c r="AR139">
        <v>6</v>
      </c>
      <c r="AT139" s="88">
        <v>29</v>
      </c>
      <c r="AU139" s="90">
        <v>75</v>
      </c>
      <c r="AV139" s="93">
        <f t="shared" si="52"/>
        <v>29075</v>
      </c>
      <c r="AX139" s="5" t="s">
        <v>730</v>
      </c>
      <c r="BF139">
        <v>0</v>
      </c>
      <c r="BG139">
        <v>0</v>
      </c>
    </row>
    <row r="140" spans="1:59" hidden="1" outlineLevel="1">
      <c r="A140" t="s">
        <v>606</v>
      </c>
      <c r="B140" t="s">
        <v>807</v>
      </c>
      <c r="C140" s="1">
        <f t="shared" si="53"/>
        <v>134370</v>
      </c>
      <c r="D140" s="5">
        <f>IF(N140&gt;0, RANK(N140,(N140:P140,Q140:AE140)),0)</f>
        <v>1</v>
      </c>
      <c r="E140" s="5">
        <f>IF(O140&gt;0,RANK(O140,(N140:P140,Q140:AE140)),0)</f>
        <v>2</v>
      </c>
      <c r="F140" s="5">
        <f>IF(P140&gt;0,RANK(P140,(N140:P140,Q140:AE140)),0)</f>
        <v>0</v>
      </c>
      <c r="G140" s="1">
        <f t="shared" si="40"/>
        <v>15599</v>
      </c>
      <c r="H140" s="2">
        <f t="shared" si="41"/>
        <v>0.11608990101957282</v>
      </c>
      <c r="I140" s="2"/>
      <c r="J140" s="2">
        <f t="shared" si="54"/>
        <v>0.54449653940611742</v>
      </c>
      <c r="K140" s="2">
        <f t="shared" si="55"/>
        <v>0.42840663838654464</v>
      </c>
      <c r="L140" s="2">
        <f t="shared" si="56"/>
        <v>0</v>
      </c>
      <c r="M140" s="2">
        <f t="shared" si="57"/>
        <v>2.7096822207337945E-2</v>
      </c>
      <c r="N140" s="1">
        <v>73164</v>
      </c>
      <c r="O140" s="1">
        <v>57565</v>
      </c>
      <c r="Q140" s="1">
        <v>1962</v>
      </c>
      <c r="R140" s="1">
        <v>1679</v>
      </c>
      <c r="U140" s="1">
        <f t="shared" si="51"/>
        <v>0</v>
      </c>
      <c r="AG140" s="5">
        <f>IF(Q140&gt;0,RANK(Q140,(N140:P140,Q140:AE140)),0)</f>
        <v>3</v>
      </c>
      <c r="AH140" s="5">
        <f>IF(R140&gt;0,RANK(R140,(N140:P140,Q140:AE140)),0)</f>
        <v>4</v>
      </c>
      <c r="AI140" s="5">
        <f>IF(T140&gt;0,RANK(T140,(N140:P140,Q140:AE140)),0)</f>
        <v>0</v>
      </c>
      <c r="AJ140" s="5">
        <f>IF(S140&gt;0,RANK(S140,(N140:P140,Q140:AE140)),0)</f>
        <v>0</v>
      </c>
      <c r="AK140" s="2">
        <f t="shared" si="58"/>
        <v>1.4601473543201607E-2</v>
      </c>
      <c r="AL140" s="2">
        <f t="shared" si="59"/>
        <v>1.249534866413634E-2</v>
      </c>
      <c r="AM140" s="2">
        <f t="shared" si="60"/>
        <v>0</v>
      </c>
      <c r="AN140" s="2">
        <f t="shared" si="61"/>
        <v>0</v>
      </c>
      <c r="AP140" t="s">
        <v>606</v>
      </c>
      <c r="AQ140" t="s">
        <v>807</v>
      </c>
      <c r="AR140">
        <v>7</v>
      </c>
      <c r="AT140" s="88">
        <v>29</v>
      </c>
      <c r="AU140" s="90">
        <v>77</v>
      </c>
      <c r="AV140" s="93">
        <f t="shared" si="52"/>
        <v>29077</v>
      </c>
      <c r="AX140" s="5" t="s">
        <v>730</v>
      </c>
      <c r="BF140">
        <v>0</v>
      </c>
      <c r="BG140">
        <v>0</v>
      </c>
    </row>
    <row r="141" spans="1:59" hidden="1" outlineLevel="1">
      <c r="A141" t="s">
        <v>469</v>
      </c>
      <c r="B141" t="s">
        <v>807</v>
      </c>
      <c r="C141" s="1">
        <f t="shared" si="53"/>
        <v>4682</v>
      </c>
      <c r="D141" s="5">
        <f>IF(N141&gt;0, RANK(N141,(N141:P141,Q141:AE141)),0)</f>
        <v>2</v>
      </c>
      <c r="E141" s="5">
        <f>IF(O141&gt;0,RANK(O141,(N141:P141,Q141:AE141)),0)</f>
        <v>1</v>
      </c>
      <c r="F141" s="5">
        <f>IF(P141&gt;0,RANK(P141,(N141:P141,Q141:AE141)),0)</f>
        <v>0</v>
      </c>
      <c r="G141" s="1">
        <f t="shared" si="40"/>
        <v>470</v>
      </c>
      <c r="H141" s="2">
        <f t="shared" si="41"/>
        <v>0.10038445108927808</v>
      </c>
      <c r="I141" s="2"/>
      <c r="J141" s="2">
        <f t="shared" si="54"/>
        <v>0.43613840239214013</v>
      </c>
      <c r="K141" s="2">
        <f t="shared" si="55"/>
        <v>0.53652285348141815</v>
      </c>
      <c r="L141" s="2">
        <f t="shared" si="56"/>
        <v>0</v>
      </c>
      <c r="M141" s="2">
        <f t="shared" si="57"/>
        <v>2.7338744126441661E-2</v>
      </c>
      <c r="N141" s="1">
        <v>2042</v>
      </c>
      <c r="O141" s="1">
        <v>2512</v>
      </c>
      <c r="Q141" s="1">
        <v>47</v>
      </c>
      <c r="R141" s="1">
        <v>81</v>
      </c>
      <c r="U141" s="1">
        <f t="shared" si="51"/>
        <v>0</v>
      </c>
      <c r="AG141" s="5">
        <f>IF(Q141&gt;0,RANK(Q141,(N141:P141,Q141:AE141)),0)</f>
        <v>4</v>
      </c>
      <c r="AH141" s="5">
        <f>IF(R141&gt;0,RANK(R141,(N141:P141,Q141:AE141)),0)</f>
        <v>3</v>
      </c>
      <c r="AI141" s="5">
        <f>IF(T141&gt;0,RANK(T141,(N141:P141,Q141:AE141)),0)</f>
        <v>0</v>
      </c>
      <c r="AJ141" s="5">
        <f>IF(S141&gt;0,RANK(S141,(N141:P141,Q141:AE141)),0)</f>
        <v>0</v>
      </c>
      <c r="AK141" s="2">
        <f t="shared" si="58"/>
        <v>1.0038445108927809E-2</v>
      </c>
      <c r="AL141" s="2">
        <f t="shared" si="59"/>
        <v>1.7300299017513884E-2</v>
      </c>
      <c r="AM141" s="2">
        <f t="shared" si="60"/>
        <v>0</v>
      </c>
      <c r="AN141" s="2">
        <f t="shared" si="61"/>
        <v>0</v>
      </c>
      <c r="AP141" t="s">
        <v>469</v>
      </c>
      <c r="AQ141" t="s">
        <v>807</v>
      </c>
      <c r="AR141">
        <v>6</v>
      </c>
      <c r="AT141" s="88">
        <v>29</v>
      </c>
      <c r="AU141" s="90">
        <v>79</v>
      </c>
      <c r="AV141" s="93">
        <f t="shared" si="52"/>
        <v>29079</v>
      </c>
      <c r="AX141" s="5" t="s">
        <v>730</v>
      </c>
      <c r="BF141">
        <v>0</v>
      </c>
      <c r="BG141">
        <v>0</v>
      </c>
    </row>
    <row r="142" spans="1:59" hidden="1" outlineLevel="1">
      <c r="A142" t="s">
        <v>748</v>
      </c>
      <c r="B142" t="s">
        <v>807</v>
      </c>
      <c r="C142" s="1">
        <f t="shared" si="53"/>
        <v>3866</v>
      </c>
      <c r="D142" s="5">
        <f>IF(N142&gt;0, RANK(N142,(N142:P142,Q142:AE142)),0)</f>
        <v>2</v>
      </c>
      <c r="E142" s="5">
        <f>IF(O142&gt;0,RANK(O142,(N142:P142,Q142:AE142)),0)</f>
        <v>1</v>
      </c>
      <c r="F142" s="5">
        <f>IF(P142&gt;0,RANK(P142,(N142:P142,Q142:AE142)),0)</f>
        <v>0</v>
      </c>
      <c r="G142" s="1">
        <f t="shared" si="40"/>
        <v>394</v>
      </c>
      <c r="H142" s="2">
        <f t="shared" si="41"/>
        <v>0.10191412312467667</v>
      </c>
      <c r="I142" s="2"/>
      <c r="J142" s="2">
        <f t="shared" si="54"/>
        <v>0.43869632695292293</v>
      </c>
      <c r="K142" s="2">
        <f t="shared" si="55"/>
        <v>0.54061045007759956</v>
      </c>
      <c r="L142" s="2">
        <f t="shared" si="56"/>
        <v>0</v>
      </c>
      <c r="M142" s="2">
        <f t="shared" si="57"/>
        <v>2.0693222969477509E-2</v>
      </c>
      <c r="N142" s="1">
        <v>1696</v>
      </c>
      <c r="O142" s="1">
        <v>2090</v>
      </c>
      <c r="Q142" s="1">
        <v>30</v>
      </c>
      <c r="R142" s="1">
        <v>50</v>
      </c>
      <c r="U142" s="1">
        <f t="shared" si="51"/>
        <v>0</v>
      </c>
      <c r="AG142" s="5">
        <f>IF(Q142&gt;0,RANK(Q142,(N142:P142,Q142:AE142)),0)</f>
        <v>4</v>
      </c>
      <c r="AH142" s="5">
        <f>IF(R142&gt;0,RANK(R142,(N142:P142,Q142:AE142)),0)</f>
        <v>3</v>
      </c>
      <c r="AI142" s="5">
        <f>IF(T142&gt;0,RANK(T142,(N142:P142,Q142:AE142)),0)</f>
        <v>0</v>
      </c>
      <c r="AJ142" s="5">
        <f>IF(S142&gt;0,RANK(S142,(N142:P142,Q142:AE142)),0)</f>
        <v>0</v>
      </c>
      <c r="AK142" s="2">
        <f t="shared" si="58"/>
        <v>7.7599586135540608E-3</v>
      </c>
      <c r="AL142" s="2">
        <f t="shared" si="59"/>
        <v>1.2933264355923435E-2</v>
      </c>
      <c r="AM142" s="2">
        <f t="shared" si="60"/>
        <v>0</v>
      </c>
      <c r="AN142" s="2">
        <f t="shared" si="61"/>
        <v>0</v>
      </c>
      <c r="AP142" t="s">
        <v>748</v>
      </c>
      <c r="AQ142" t="s">
        <v>807</v>
      </c>
      <c r="AR142">
        <v>6</v>
      </c>
      <c r="AT142" s="88">
        <v>29</v>
      </c>
      <c r="AU142" s="90">
        <v>81</v>
      </c>
      <c r="AV142" s="93">
        <f t="shared" si="52"/>
        <v>29081</v>
      </c>
      <c r="AX142" s="5" t="s">
        <v>730</v>
      </c>
      <c r="BF142">
        <v>0</v>
      </c>
      <c r="BG142">
        <v>0</v>
      </c>
    </row>
    <row r="143" spans="1:59" hidden="1" outlineLevel="1">
      <c r="A143" t="s">
        <v>554</v>
      </c>
      <c r="B143" t="s">
        <v>807</v>
      </c>
      <c r="C143" s="1">
        <f t="shared" si="53"/>
        <v>11022</v>
      </c>
      <c r="D143" s="5">
        <f>IF(N143&gt;0, RANK(N143,(N143:P143,Q143:AE143)),0)</f>
        <v>1</v>
      </c>
      <c r="E143" s="5">
        <f>IF(O143&gt;0,RANK(O143,(N143:P143,Q143:AE143)),0)</f>
        <v>2</v>
      </c>
      <c r="F143" s="5">
        <f>IF(P143&gt;0,RANK(P143,(N143:P143,Q143:AE143)),0)</f>
        <v>0</v>
      </c>
      <c r="G143" s="1">
        <f t="shared" si="40"/>
        <v>2875</v>
      </c>
      <c r="H143" s="2">
        <f t="shared" si="41"/>
        <v>0.26084195245871894</v>
      </c>
      <c r="I143" s="2"/>
      <c r="J143" s="2">
        <f t="shared" si="54"/>
        <v>0.61785519869352201</v>
      </c>
      <c r="K143" s="2">
        <f t="shared" si="55"/>
        <v>0.35701324623480313</v>
      </c>
      <c r="L143" s="2">
        <f t="shared" si="56"/>
        <v>0</v>
      </c>
      <c r="M143" s="2">
        <f t="shared" si="57"/>
        <v>2.513155507167486E-2</v>
      </c>
      <c r="N143" s="1">
        <v>6810</v>
      </c>
      <c r="O143" s="1">
        <v>3935</v>
      </c>
      <c r="Q143" s="1">
        <v>135</v>
      </c>
      <c r="R143" s="1">
        <v>142</v>
      </c>
      <c r="U143" s="1">
        <f t="shared" si="51"/>
        <v>0</v>
      </c>
      <c r="AG143" s="5">
        <f>IF(Q143&gt;0,RANK(Q143,(N143:P143,Q143:AE143)),0)</f>
        <v>4</v>
      </c>
      <c r="AH143" s="5">
        <f>IF(R143&gt;0,RANK(R143,(N143:P143,Q143:AE143)),0)</f>
        <v>3</v>
      </c>
      <c r="AI143" s="5">
        <f>IF(T143&gt;0,RANK(T143,(N143:P143,Q143:AE143)),0)</f>
        <v>0</v>
      </c>
      <c r="AJ143" s="5">
        <f>IF(S143&gt;0,RANK(S143,(N143:P143,Q143:AE143)),0)</f>
        <v>0</v>
      </c>
      <c r="AK143" s="2">
        <f t="shared" si="58"/>
        <v>1.2248230811105062E-2</v>
      </c>
      <c r="AL143" s="2">
        <f t="shared" si="59"/>
        <v>1.2883324260569769E-2</v>
      </c>
      <c r="AM143" s="2">
        <f t="shared" si="60"/>
        <v>0</v>
      </c>
      <c r="AN143" s="2">
        <f t="shared" si="61"/>
        <v>0</v>
      </c>
      <c r="AP143" t="s">
        <v>554</v>
      </c>
      <c r="AQ143" t="s">
        <v>807</v>
      </c>
      <c r="AR143">
        <v>4</v>
      </c>
      <c r="AT143" s="88">
        <v>29</v>
      </c>
      <c r="AU143" s="90">
        <v>83</v>
      </c>
      <c r="AV143" s="93">
        <f t="shared" si="52"/>
        <v>29083</v>
      </c>
      <c r="AX143" s="5" t="s">
        <v>730</v>
      </c>
      <c r="BF143">
        <v>0</v>
      </c>
      <c r="BG143">
        <v>0</v>
      </c>
    </row>
    <row r="144" spans="1:59" hidden="1" outlineLevel="1">
      <c r="A144" t="s">
        <v>452</v>
      </c>
      <c r="B144" t="s">
        <v>807</v>
      </c>
      <c r="C144" s="1">
        <f t="shared" si="53"/>
        <v>5110</v>
      </c>
      <c r="D144" s="5">
        <f>IF(N144&gt;0, RANK(N144,(N144:P144,Q144:AE144)),0)</f>
        <v>1</v>
      </c>
      <c r="E144" s="5">
        <f>IF(O144&gt;0,RANK(O144,(N144:P144,Q144:AE144)),0)</f>
        <v>2</v>
      </c>
      <c r="F144" s="5">
        <f>IF(P144&gt;0,RANK(P144,(N144:P144,Q144:AE144)),0)</f>
        <v>0</v>
      </c>
      <c r="G144" s="1">
        <f t="shared" si="40"/>
        <v>1295</v>
      </c>
      <c r="H144" s="2">
        <f t="shared" si="41"/>
        <v>0.25342465753424659</v>
      </c>
      <c r="I144" s="2"/>
      <c r="J144" s="2">
        <f t="shared" si="54"/>
        <v>0.6095890410958904</v>
      </c>
      <c r="K144" s="2">
        <f t="shared" si="55"/>
        <v>0.35616438356164382</v>
      </c>
      <c r="L144" s="2">
        <f t="shared" si="56"/>
        <v>0</v>
      </c>
      <c r="M144" s="2">
        <f t="shared" si="57"/>
        <v>3.4246575342465779E-2</v>
      </c>
      <c r="N144" s="1">
        <v>3115</v>
      </c>
      <c r="O144" s="1">
        <v>1820</v>
      </c>
      <c r="Q144" s="1">
        <v>62</v>
      </c>
      <c r="R144" s="1">
        <v>113</v>
      </c>
      <c r="U144" s="1">
        <f t="shared" si="51"/>
        <v>0</v>
      </c>
      <c r="AG144" s="5">
        <f>IF(Q144&gt;0,RANK(Q144,(N144:P144,Q144:AE144)),0)</f>
        <v>4</v>
      </c>
      <c r="AH144" s="5">
        <f>IF(R144&gt;0,RANK(R144,(N144:P144,Q144:AE144)),0)</f>
        <v>3</v>
      </c>
      <c r="AI144" s="5">
        <f>IF(T144&gt;0,RANK(T144,(N144:P144,Q144:AE144)),0)</f>
        <v>0</v>
      </c>
      <c r="AJ144" s="5">
        <f>IF(S144&gt;0,RANK(S144,(N144:P144,Q144:AE144)),0)</f>
        <v>0</v>
      </c>
      <c r="AK144" s="2">
        <f t="shared" si="58"/>
        <v>1.213307240704501E-2</v>
      </c>
      <c r="AL144" s="2">
        <f t="shared" si="59"/>
        <v>2.2113502935420744E-2</v>
      </c>
      <c r="AM144" s="2">
        <f t="shared" si="60"/>
        <v>0</v>
      </c>
      <c r="AN144" s="2">
        <f t="shared" si="61"/>
        <v>0</v>
      </c>
      <c r="AP144" t="s">
        <v>452</v>
      </c>
      <c r="AQ144" t="s">
        <v>807</v>
      </c>
      <c r="AR144">
        <v>4</v>
      </c>
      <c r="AT144" s="88">
        <v>29</v>
      </c>
      <c r="AU144" s="90">
        <v>85</v>
      </c>
      <c r="AV144" s="93">
        <f t="shared" si="52"/>
        <v>29085</v>
      </c>
      <c r="AX144" s="5" t="s">
        <v>730</v>
      </c>
      <c r="BF144">
        <v>0</v>
      </c>
      <c r="BG144">
        <v>0</v>
      </c>
    </row>
    <row r="145" spans="1:59" hidden="1" outlineLevel="1">
      <c r="A145" t="s">
        <v>158</v>
      </c>
      <c r="B145" t="s">
        <v>807</v>
      </c>
      <c r="C145" s="1">
        <f t="shared" si="53"/>
        <v>2583</v>
      </c>
      <c r="D145" s="5">
        <f>IF(N145&gt;0, RANK(N145,(N145:P145,Q145:AE145)),0)</f>
        <v>2</v>
      </c>
      <c r="E145" s="5">
        <f>IF(O145&gt;0,RANK(O145,(N145:P145,Q145:AE145)),0)</f>
        <v>1</v>
      </c>
      <c r="F145" s="5">
        <f>IF(P145&gt;0,RANK(P145,(N145:P145,Q145:AE145)),0)</f>
        <v>0</v>
      </c>
      <c r="G145" s="1">
        <f t="shared" si="40"/>
        <v>393</v>
      </c>
      <c r="H145" s="2">
        <f t="shared" si="41"/>
        <v>0.15214866434378629</v>
      </c>
      <c r="I145" s="2"/>
      <c r="J145" s="2">
        <f t="shared" si="54"/>
        <v>0.40534262485481998</v>
      </c>
      <c r="K145" s="2">
        <f t="shared" si="55"/>
        <v>0.55749128919860624</v>
      </c>
      <c r="L145" s="2">
        <f t="shared" si="56"/>
        <v>0</v>
      </c>
      <c r="M145" s="2">
        <f t="shared" si="57"/>
        <v>3.7166085946573779E-2</v>
      </c>
      <c r="N145" s="1">
        <v>1047</v>
      </c>
      <c r="O145" s="1">
        <v>1440</v>
      </c>
      <c r="Q145" s="1">
        <v>24</v>
      </c>
      <c r="R145" s="1">
        <v>72</v>
      </c>
      <c r="U145" s="1">
        <f t="shared" si="51"/>
        <v>0</v>
      </c>
      <c r="AG145" s="5">
        <f>IF(Q145&gt;0,RANK(Q145,(N145:P145,Q145:AE145)),0)</f>
        <v>4</v>
      </c>
      <c r="AH145" s="5">
        <f>IF(R145&gt;0,RANK(R145,(N145:P145,Q145:AE145)),0)</f>
        <v>3</v>
      </c>
      <c r="AI145" s="5">
        <f>IF(T145&gt;0,RANK(T145,(N145:P145,Q145:AE145)),0)</f>
        <v>0</v>
      </c>
      <c r="AJ145" s="5">
        <f>IF(S145&gt;0,RANK(S145,(N145:P145,Q145:AE145)),0)</f>
        <v>0</v>
      </c>
      <c r="AK145" s="2">
        <f t="shared" si="58"/>
        <v>9.2915214866434379E-3</v>
      </c>
      <c r="AL145" s="2">
        <f t="shared" si="59"/>
        <v>2.7874564459930314E-2</v>
      </c>
      <c r="AM145" s="2">
        <f t="shared" si="60"/>
        <v>0</v>
      </c>
      <c r="AN145" s="2">
        <f t="shared" si="61"/>
        <v>0</v>
      </c>
      <c r="AP145" t="s">
        <v>158</v>
      </c>
      <c r="AQ145" t="s">
        <v>807</v>
      </c>
      <c r="AR145">
        <v>6</v>
      </c>
      <c r="AT145" s="88">
        <v>29</v>
      </c>
      <c r="AU145" s="90">
        <v>87</v>
      </c>
      <c r="AV145" s="93">
        <f t="shared" si="52"/>
        <v>29087</v>
      </c>
      <c r="AX145" s="5" t="s">
        <v>730</v>
      </c>
      <c r="BF145">
        <v>0</v>
      </c>
      <c r="BG145">
        <v>0</v>
      </c>
    </row>
    <row r="146" spans="1:59" hidden="1" outlineLevel="1">
      <c r="A146" t="s">
        <v>1102</v>
      </c>
      <c r="B146" t="s">
        <v>807</v>
      </c>
      <c r="C146" s="1">
        <f t="shared" si="53"/>
        <v>4843</v>
      </c>
      <c r="D146" s="5">
        <f>IF(N146&gt;0, RANK(N146,(N146:P146,Q146:AE146)),0)</f>
        <v>1</v>
      </c>
      <c r="E146" s="5">
        <f>IF(O146&gt;0,RANK(O146,(N146:P146,Q146:AE146)),0)</f>
        <v>2</v>
      </c>
      <c r="F146" s="5">
        <f>IF(P146&gt;0,RANK(P146,(N146:P146,Q146:AE146)),0)</f>
        <v>0</v>
      </c>
      <c r="G146" s="1">
        <f t="shared" si="40"/>
        <v>19</v>
      </c>
      <c r="H146" s="2">
        <f t="shared" si="41"/>
        <v>3.9231881065455295E-3</v>
      </c>
      <c r="I146" s="2"/>
      <c r="J146" s="2">
        <f t="shared" si="54"/>
        <v>0.49081148048730128</v>
      </c>
      <c r="K146" s="2">
        <f t="shared" si="55"/>
        <v>0.48688829238075571</v>
      </c>
      <c r="L146" s="2">
        <f t="shared" si="56"/>
        <v>0</v>
      </c>
      <c r="M146" s="2">
        <f t="shared" si="57"/>
        <v>2.2300227131943018E-2</v>
      </c>
      <c r="N146" s="1">
        <v>2377</v>
      </c>
      <c r="O146" s="1">
        <v>2358</v>
      </c>
      <c r="Q146" s="1">
        <v>61</v>
      </c>
      <c r="R146" s="1">
        <v>47</v>
      </c>
      <c r="U146" s="1">
        <f t="shared" si="51"/>
        <v>0</v>
      </c>
      <c r="AG146" s="5">
        <f>IF(Q146&gt;0,RANK(Q146,(N146:P146,Q146:AE146)),0)</f>
        <v>3</v>
      </c>
      <c r="AH146" s="5">
        <f>IF(R146&gt;0,RANK(R146,(N146:P146,Q146:AE146)),0)</f>
        <v>4</v>
      </c>
      <c r="AI146" s="5">
        <f>IF(T146&gt;0,RANK(T146,(N146:P146,Q146:AE146)),0)</f>
        <v>0</v>
      </c>
      <c r="AJ146" s="5">
        <f>IF(S146&gt;0,RANK(S146,(N146:P146,Q146:AE146)),0)</f>
        <v>0</v>
      </c>
      <c r="AK146" s="2">
        <f t="shared" si="58"/>
        <v>1.25954986578567E-2</v>
      </c>
      <c r="AL146" s="2">
        <f t="shared" si="59"/>
        <v>9.7047284740863094E-3</v>
      </c>
      <c r="AM146" s="2">
        <f t="shared" si="60"/>
        <v>0</v>
      </c>
      <c r="AN146" s="2">
        <f t="shared" si="61"/>
        <v>0</v>
      </c>
      <c r="AP146" t="s">
        <v>1102</v>
      </c>
      <c r="AQ146" t="s">
        <v>807</v>
      </c>
      <c r="AR146">
        <v>6</v>
      </c>
      <c r="AT146" s="88">
        <v>29</v>
      </c>
      <c r="AU146" s="90">
        <v>89</v>
      </c>
      <c r="AV146" s="93">
        <f t="shared" si="52"/>
        <v>29089</v>
      </c>
      <c r="AX146" s="5" t="s">
        <v>730</v>
      </c>
      <c r="BF146">
        <v>0</v>
      </c>
      <c r="BG146">
        <v>0</v>
      </c>
    </row>
    <row r="147" spans="1:59" hidden="1" outlineLevel="1">
      <c r="A147" t="s">
        <v>932</v>
      </c>
      <c r="B147" t="s">
        <v>807</v>
      </c>
      <c r="C147" s="1">
        <f t="shared" si="53"/>
        <v>16895</v>
      </c>
      <c r="D147" s="5">
        <f>IF(N147&gt;0, RANK(N147,(N147:P147,Q147:AE147)),0)</f>
        <v>1</v>
      </c>
      <c r="E147" s="5">
        <f>IF(O147&gt;0,RANK(O147,(N147:P147,Q147:AE147)),0)</f>
        <v>2</v>
      </c>
      <c r="F147" s="5">
        <f>IF(P147&gt;0,RANK(P147,(N147:P147,Q147:AE147)),0)</f>
        <v>0</v>
      </c>
      <c r="G147" s="1">
        <f t="shared" si="40"/>
        <v>1145</v>
      </c>
      <c r="H147" s="2">
        <f t="shared" si="41"/>
        <v>6.7771530038472916E-2</v>
      </c>
      <c r="I147" s="2"/>
      <c r="J147" s="2">
        <f t="shared" si="54"/>
        <v>0.52110091743119269</v>
      </c>
      <c r="K147" s="2">
        <f t="shared" si="55"/>
        <v>0.45332938739271972</v>
      </c>
      <c r="L147" s="2">
        <f t="shared" si="56"/>
        <v>0</v>
      </c>
      <c r="M147" s="2">
        <f t="shared" si="57"/>
        <v>2.5569695176087592E-2</v>
      </c>
      <c r="N147" s="1">
        <v>8804</v>
      </c>
      <c r="O147" s="1">
        <v>7659</v>
      </c>
      <c r="Q147" s="1">
        <v>166</v>
      </c>
      <c r="R147" s="1">
        <v>266</v>
      </c>
      <c r="U147" s="1">
        <f t="shared" si="51"/>
        <v>0</v>
      </c>
      <c r="AG147" s="5">
        <f>IF(Q147&gt;0,RANK(Q147,(N147:P147,Q147:AE147)),0)</f>
        <v>4</v>
      </c>
      <c r="AH147" s="5">
        <f>IF(R147&gt;0,RANK(R147,(N147:P147,Q147:AE147)),0)</f>
        <v>3</v>
      </c>
      <c r="AI147" s="5">
        <f>IF(T147&gt;0,RANK(T147,(N147:P147,Q147:AE147)),0)</f>
        <v>0</v>
      </c>
      <c r="AJ147" s="5">
        <f>IF(S147&gt;0,RANK(S147,(N147:P147,Q147:AE147)),0)</f>
        <v>0</v>
      </c>
      <c r="AK147" s="2">
        <f t="shared" si="58"/>
        <v>9.8253921278484754E-3</v>
      </c>
      <c r="AL147" s="2">
        <f t="shared" si="59"/>
        <v>1.5744303048239126E-2</v>
      </c>
      <c r="AM147" s="2">
        <f t="shared" si="60"/>
        <v>0</v>
      </c>
      <c r="AN147" s="2">
        <f t="shared" si="61"/>
        <v>0</v>
      </c>
      <c r="AP147" t="s">
        <v>932</v>
      </c>
      <c r="AQ147" t="s">
        <v>807</v>
      </c>
      <c r="AR147">
        <v>8</v>
      </c>
      <c r="AT147" s="88">
        <v>29</v>
      </c>
      <c r="AU147" s="90">
        <v>91</v>
      </c>
      <c r="AV147" s="93">
        <f t="shared" si="52"/>
        <v>29091</v>
      </c>
      <c r="AX147" s="5" t="s">
        <v>730</v>
      </c>
      <c r="BF147">
        <v>0</v>
      </c>
      <c r="BG147">
        <v>0</v>
      </c>
    </row>
    <row r="148" spans="1:59" hidden="1" outlineLevel="1">
      <c r="A148" t="s">
        <v>933</v>
      </c>
      <c r="B148" t="s">
        <v>807</v>
      </c>
      <c r="C148" s="1">
        <f t="shared" si="53"/>
        <v>4434</v>
      </c>
      <c r="D148" s="5">
        <f>IF(N148&gt;0, RANK(N148,(N148:P148,Q148:AE148)),0)</f>
        <v>1</v>
      </c>
      <c r="E148" s="5">
        <f>IF(O148&gt;0,RANK(O148,(N148:P148,Q148:AE148)),0)</f>
        <v>2</v>
      </c>
      <c r="F148" s="5">
        <f>IF(P148&gt;0,RANK(P148,(N148:P148,Q148:AE148)),0)</f>
        <v>0</v>
      </c>
      <c r="G148" s="1">
        <f t="shared" si="40"/>
        <v>1361</v>
      </c>
      <c r="H148" s="2">
        <f t="shared" si="41"/>
        <v>0.30694632386107351</v>
      </c>
      <c r="I148" s="2"/>
      <c r="J148" s="2">
        <f t="shared" si="54"/>
        <v>0.6414073071718539</v>
      </c>
      <c r="K148" s="2">
        <f t="shared" si="55"/>
        <v>0.33446098331078034</v>
      </c>
      <c r="L148" s="2">
        <f t="shared" si="56"/>
        <v>0</v>
      </c>
      <c r="M148" s="2">
        <f t="shared" si="57"/>
        <v>2.4131709517365763E-2</v>
      </c>
      <c r="N148" s="1">
        <v>2844</v>
      </c>
      <c r="O148" s="1">
        <v>1483</v>
      </c>
      <c r="Q148" s="1">
        <v>41</v>
      </c>
      <c r="R148" s="1">
        <v>66</v>
      </c>
      <c r="U148" s="1">
        <f t="shared" si="51"/>
        <v>0</v>
      </c>
      <c r="AG148" s="5">
        <f>IF(Q148&gt;0,RANK(Q148,(N148:P148,Q148:AE148)),0)</f>
        <v>4</v>
      </c>
      <c r="AH148" s="5">
        <f>IF(R148&gt;0,RANK(R148,(N148:P148,Q148:AE148)),0)</f>
        <v>3</v>
      </c>
      <c r="AI148" s="5">
        <f>IF(T148&gt;0,RANK(T148,(N148:P148,Q148:AE148)),0)</f>
        <v>0</v>
      </c>
      <c r="AJ148" s="5">
        <f>IF(S148&gt;0,RANK(S148,(N148:P148,Q148:AE148)),0)</f>
        <v>0</v>
      </c>
      <c r="AK148" s="2">
        <f t="shared" si="58"/>
        <v>9.2467298150654045E-3</v>
      </c>
      <c r="AL148" s="2">
        <f t="shared" si="59"/>
        <v>1.4884979702300407E-2</v>
      </c>
      <c r="AM148" s="2">
        <f t="shared" si="60"/>
        <v>0</v>
      </c>
      <c r="AN148" s="2">
        <f t="shared" si="61"/>
        <v>0</v>
      </c>
      <c r="AP148" t="s">
        <v>933</v>
      </c>
      <c r="AQ148" t="s">
        <v>807</v>
      </c>
      <c r="AR148">
        <v>8</v>
      </c>
      <c r="AT148" s="88">
        <v>29</v>
      </c>
      <c r="AU148" s="90">
        <v>93</v>
      </c>
      <c r="AV148" s="93">
        <f t="shared" si="52"/>
        <v>29093</v>
      </c>
      <c r="AX148" s="5" t="s">
        <v>730</v>
      </c>
      <c r="BF148">
        <v>0</v>
      </c>
      <c r="BG148">
        <v>0</v>
      </c>
    </row>
    <row r="149" spans="1:59" hidden="1" outlineLevel="1">
      <c r="A149" t="s">
        <v>802</v>
      </c>
      <c r="B149" t="s">
        <v>807</v>
      </c>
      <c r="C149" s="1">
        <f t="shared" si="53"/>
        <v>331861</v>
      </c>
      <c r="D149" s="5">
        <f>IF(N149&gt;0, RANK(N149,(N149:P149,Q149:AE149)),0)</f>
        <v>1</v>
      </c>
      <c r="E149" s="5">
        <f>IF(O149&gt;0,RANK(O149,(N149:P149,Q149:AE149)),0)</f>
        <v>2</v>
      </c>
      <c r="F149" s="5">
        <f>IF(P149&gt;0,RANK(P149,(N149:P149,Q149:AE149)),0)</f>
        <v>0</v>
      </c>
      <c r="G149" s="1">
        <f t="shared" si="40"/>
        <v>129170</v>
      </c>
      <c r="H149" s="2">
        <f t="shared" si="41"/>
        <v>0.38922922548898486</v>
      </c>
      <c r="I149" s="2"/>
      <c r="J149" s="2">
        <f t="shared" si="54"/>
        <v>0.68482587589382304</v>
      </c>
      <c r="K149" s="2">
        <f t="shared" si="55"/>
        <v>0.29559665040483818</v>
      </c>
      <c r="L149" s="2">
        <f t="shared" si="56"/>
        <v>0</v>
      </c>
      <c r="M149" s="2">
        <f t="shared" si="57"/>
        <v>1.9577473701338777E-2</v>
      </c>
      <c r="N149" s="1">
        <v>227267</v>
      </c>
      <c r="O149" s="1">
        <v>98097</v>
      </c>
      <c r="Q149" s="1">
        <v>3558</v>
      </c>
      <c r="R149" s="1">
        <v>2935</v>
      </c>
      <c r="U149" s="1">
        <f t="shared" si="51"/>
        <v>4</v>
      </c>
      <c r="AG149" s="5">
        <f>IF(Q149&gt;0,RANK(Q149,(N149:P149,Q149:AE149)),0)</f>
        <v>3</v>
      </c>
      <c r="AH149" s="5">
        <f>IF(R149&gt;0,RANK(R149,(N149:P149,Q149:AE149)),0)</f>
        <v>4</v>
      </c>
      <c r="AI149" s="5">
        <f>IF(T149&gt;0,RANK(T149,(N149:P149,Q149:AE149)),0)</f>
        <v>0</v>
      </c>
      <c r="AJ149" s="5">
        <f>IF(S149&gt;0,RANK(S149,(N149:P149,Q149:AE149)),0)</f>
        <v>0</v>
      </c>
      <c r="AK149" s="2">
        <f t="shared" si="58"/>
        <v>1.0721356230469986E-2</v>
      </c>
      <c r="AL149" s="2">
        <f t="shared" si="59"/>
        <v>8.8440642317114699E-3</v>
      </c>
      <c r="AM149" s="2">
        <f t="shared" si="60"/>
        <v>0</v>
      </c>
      <c r="AN149" s="2">
        <f t="shared" si="61"/>
        <v>0</v>
      </c>
      <c r="AP149" t="s">
        <v>802</v>
      </c>
      <c r="AQ149" t="s">
        <v>807</v>
      </c>
      <c r="AR149">
        <v>0</v>
      </c>
      <c r="AT149" s="88">
        <v>29</v>
      </c>
      <c r="AU149" s="90">
        <v>95</v>
      </c>
      <c r="AV149" s="93">
        <f t="shared" si="52"/>
        <v>29095</v>
      </c>
      <c r="AX149" s="5" t="s">
        <v>730</v>
      </c>
      <c r="BF149">
        <v>1</v>
      </c>
      <c r="BG149">
        <v>3</v>
      </c>
    </row>
    <row r="150" spans="1:59" hidden="1" outlineLevel="1">
      <c r="A150" t="s">
        <v>872</v>
      </c>
      <c r="B150" t="s">
        <v>807</v>
      </c>
      <c r="C150" s="1">
        <f t="shared" si="53"/>
        <v>47372</v>
      </c>
      <c r="D150" s="5">
        <f>IF(N150&gt;0, RANK(N150,(N150:P150,Q150:AE150)),0)</f>
        <v>2</v>
      </c>
      <c r="E150" s="5">
        <f>IF(O150&gt;0,RANK(O150,(N150:P150,Q150:AE150)),0)</f>
        <v>1</v>
      </c>
      <c r="F150" s="5">
        <f>IF(P150&gt;0,RANK(P150,(N150:P150,Q150:AE150)),0)</f>
        <v>0</v>
      </c>
      <c r="G150" s="1">
        <f t="shared" si="40"/>
        <v>9088</v>
      </c>
      <c r="H150" s="2">
        <f t="shared" si="41"/>
        <v>0.19184328295195474</v>
      </c>
      <c r="I150" s="2"/>
      <c r="J150" s="2">
        <f t="shared" si="54"/>
        <v>0.3942413239888542</v>
      </c>
      <c r="K150" s="2">
        <f t="shared" si="55"/>
        <v>0.58608460694080888</v>
      </c>
      <c r="L150" s="2">
        <f t="shared" si="56"/>
        <v>0</v>
      </c>
      <c r="M150" s="2">
        <f t="shared" si="57"/>
        <v>1.9674069070336864E-2</v>
      </c>
      <c r="N150" s="1">
        <v>18676</v>
      </c>
      <c r="O150" s="1">
        <v>27764</v>
      </c>
      <c r="Q150" s="1">
        <v>507</v>
      </c>
      <c r="R150" s="1">
        <v>425</v>
      </c>
      <c r="U150" s="1">
        <f t="shared" si="51"/>
        <v>0</v>
      </c>
      <c r="AG150" s="5">
        <f>IF(Q150&gt;0,RANK(Q150,(N150:P150,Q150:AE150)),0)</f>
        <v>3</v>
      </c>
      <c r="AH150" s="5">
        <f>IF(R150&gt;0,RANK(R150,(N150:P150,Q150:AE150)),0)</f>
        <v>4</v>
      </c>
      <c r="AI150" s="5">
        <f>IF(T150&gt;0,RANK(T150,(N150:P150,Q150:AE150)),0)</f>
        <v>0</v>
      </c>
      <c r="AJ150" s="5">
        <f>IF(S150&gt;0,RANK(S150,(N150:P150,Q150:AE150)),0)</f>
        <v>0</v>
      </c>
      <c r="AK150" s="2">
        <f t="shared" si="58"/>
        <v>1.0702524698133918E-2</v>
      </c>
      <c r="AL150" s="2">
        <f t="shared" si="59"/>
        <v>8.9715443722029886E-3</v>
      </c>
      <c r="AM150" s="2">
        <f t="shared" si="60"/>
        <v>0</v>
      </c>
      <c r="AN150" s="2">
        <f t="shared" si="61"/>
        <v>0</v>
      </c>
      <c r="AP150" t="s">
        <v>872</v>
      </c>
      <c r="AQ150" t="s">
        <v>807</v>
      </c>
      <c r="AR150">
        <v>7</v>
      </c>
      <c r="AT150" s="88">
        <v>29</v>
      </c>
      <c r="AU150" s="90">
        <v>97</v>
      </c>
      <c r="AV150" s="93">
        <f t="shared" si="52"/>
        <v>29097</v>
      </c>
      <c r="AX150" s="5" t="s">
        <v>730</v>
      </c>
      <c r="BF150">
        <v>0</v>
      </c>
      <c r="BG150">
        <v>0</v>
      </c>
    </row>
    <row r="151" spans="1:59" hidden="1" outlineLevel="1">
      <c r="A151" t="s">
        <v>608</v>
      </c>
      <c r="B151" t="s">
        <v>807</v>
      </c>
      <c r="C151" s="1">
        <f t="shared" si="53"/>
        <v>104425</v>
      </c>
      <c r="D151" s="5">
        <f>IF(N151&gt;0, RANK(N151,(N151:P151,Q151:AE151)),0)</f>
        <v>1</v>
      </c>
      <c r="E151" s="5">
        <f>IF(O151&gt;0,RANK(O151,(N151:P151,Q151:AE151)),0)</f>
        <v>2</v>
      </c>
      <c r="F151" s="5">
        <f>IF(P151&gt;0,RANK(P151,(N151:P151,Q151:AE151)),0)</f>
        <v>0</v>
      </c>
      <c r="G151" s="1">
        <f t="shared" si="40"/>
        <v>30750</v>
      </c>
      <c r="H151" s="2">
        <f t="shared" si="41"/>
        <v>0.2944697151065358</v>
      </c>
      <c r="I151" s="2"/>
      <c r="J151" s="2">
        <f t="shared" si="54"/>
        <v>0.63870720612880061</v>
      </c>
      <c r="K151" s="2">
        <f t="shared" si="55"/>
        <v>0.34423749102226481</v>
      </c>
      <c r="L151" s="2">
        <f t="shared" si="56"/>
        <v>0</v>
      </c>
      <c r="M151" s="2">
        <f t="shared" si="57"/>
        <v>1.7055302848934584E-2</v>
      </c>
      <c r="N151" s="1">
        <v>66697</v>
      </c>
      <c r="O151" s="1">
        <v>35947</v>
      </c>
      <c r="Q151" s="1">
        <v>920</v>
      </c>
      <c r="R151" s="1">
        <v>861</v>
      </c>
      <c r="U151" s="1">
        <f t="shared" si="51"/>
        <v>0</v>
      </c>
      <c r="AG151" s="5">
        <f>IF(Q151&gt;0,RANK(Q151,(N151:P151,Q151:AE151)),0)</f>
        <v>3</v>
      </c>
      <c r="AH151" s="5">
        <f>IF(R151&gt;0,RANK(R151,(N151:P151,Q151:AE151)),0)</f>
        <v>4</v>
      </c>
      <c r="AI151" s="5">
        <f>IF(T151&gt;0,RANK(T151,(N151:P151,Q151:AE151)),0)</f>
        <v>0</v>
      </c>
      <c r="AJ151" s="5">
        <f>IF(S151&gt;0,RANK(S151,(N151:P151,Q151:AE151)),0)</f>
        <v>0</v>
      </c>
      <c r="AK151" s="2">
        <f t="shared" si="58"/>
        <v>8.8101508259516396E-3</v>
      </c>
      <c r="AL151" s="2">
        <f t="shared" si="59"/>
        <v>8.2451520229830013E-3</v>
      </c>
      <c r="AM151" s="2">
        <f t="shared" si="60"/>
        <v>0</v>
      </c>
      <c r="AN151" s="2">
        <f t="shared" si="61"/>
        <v>0</v>
      </c>
      <c r="AP151" t="s">
        <v>608</v>
      </c>
      <c r="AQ151" t="s">
        <v>807</v>
      </c>
      <c r="AR151">
        <v>3</v>
      </c>
      <c r="AT151" s="88">
        <v>29</v>
      </c>
      <c r="AU151" s="90">
        <v>99</v>
      </c>
      <c r="AV151" s="93">
        <f t="shared" si="52"/>
        <v>29099</v>
      </c>
      <c r="AX151" s="5" t="s">
        <v>730</v>
      </c>
      <c r="BF151">
        <v>0</v>
      </c>
      <c r="BG151">
        <v>0</v>
      </c>
    </row>
    <row r="152" spans="1:59" hidden="1" outlineLevel="1">
      <c r="A152" t="s">
        <v>1018</v>
      </c>
      <c r="B152" t="s">
        <v>807</v>
      </c>
      <c r="C152" s="1">
        <f t="shared" si="53"/>
        <v>21638</v>
      </c>
      <c r="D152" s="5">
        <f>IF(N152&gt;0, RANK(N152,(N152:P152,Q152:AE152)),0)</f>
        <v>1</v>
      </c>
      <c r="E152" s="5">
        <f>IF(O152&gt;0,RANK(O152,(N152:P152,Q152:AE152)),0)</f>
        <v>2</v>
      </c>
      <c r="F152" s="5">
        <f>IF(P152&gt;0,RANK(P152,(N152:P152,Q152:AE152)),0)</f>
        <v>0</v>
      </c>
      <c r="G152" s="1">
        <f t="shared" si="40"/>
        <v>2291</v>
      </c>
      <c r="H152" s="2">
        <f t="shared" si="41"/>
        <v>0.10587854700064701</v>
      </c>
      <c r="I152" s="2"/>
      <c r="J152" s="2">
        <f t="shared" si="54"/>
        <v>0.53877437840835563</v>
      </c>
      <c r="K152" s="2">
        <f t="shared" si="55"/>
        <v>0.43289583140770865</v>
      </c>
      <c r="L152" s="2">
        <f t="shared" si="56"/>
        <v>0</v>
      </c>
      <c r="M152" s="2">
        <f t="shared" si="57"/>
        <v>2.8329790183935721E-2</v>
      </c>
      <c r="N152" s="1">
        <v>11658</v>
      </c>
      <c r="O152" s="1">
        <v>9367</v>
      </c>
      <c r="Q152" s="1">
        <v>332</v>
      </c>
      <c r="R152" s="1">
        <v>280</v>
      </c>
      <c r="U152" s="1">
        <f t="shared" si="51"/>
        <v>1</v>
      </c>
      <c r="AG152" s="5">
        <f>IF(Q152&gt;0,RANK(Q152,(N152:P152,Q152:AE152)),0)</f>
        <v>3</v>
      </c>
      <c r="AH152" s="5">
        <f>IF(R152&gt;0,RANK(R152,(N152:P152,Q152:AE152)),0)</f>
        <v>4</v>
      </c>
      <c r="AI152" s="5">
        <f>IF(T152&gt;0,RANK(T152,(N152:P152,Q152:AE152)),0)</f>
        <v>0</v>
      </c>
      <c r="AJ152" s="5">
        <f>IF(S152&gt;0,RANK(S152,(N152:P152,Q152:AE152)),0)</f>
        <v>0</v>
      </c>
      <c r="AK152" s="2">
        <f t="shared" si="58"/>
        <v>1.5343377391625843E-2</v>
      </c>
      <c r="AL152" s="2">
        <f t="shared" si="59"/>
        <v>1.2940197800166375E-2</v>
      </c>
      <c r="AM152" s="2">
        <f t="shared" si="60"/>
        <v>0</v>
      </c>
      <c r="AN152" s="2">
        <f t="shared" si="61"/>
        <v>0</v>
      </c>
      <c r="AP152" t="s">
        <v>1018</v>
      </c>
      <c r="AQ152" t="s">
        <v>807</v>
      </c>
      <c r="AR152">
        <v>4</v>
      </c>
      <c r="AT152" s="88">
        <v>29</v>
      </c>
      <c r="AU152" s="90">
        <v>101</v>
      </c>
      <c r="AV152" s="93">
        <f t="shared" si="52"/>
        <v>29101</v>
      </c>
      <c r="AX152" s="5" t="s">
        <v>730</v>
      </c>
      <c r="BF152">
        <v>0</v>
      </c>
      <c r="BG152">
        <v>1</v>
      </c>
    </row>
    <row r="153" spans="1:59" hidden="1" outlineLevel="1">
      <c r="A153" t="s">
        <v>173</v>
      </c>
      <c r="B153" t="s">
        <v>807</v>
      </c>
      <c r="C153" s="1">
        <f t="shared" si="53"/>
        <v>2004</v>
      </c>
      <c r="D153" s="5">
        <f>IF(N153&gt;0, RANK(N153,(N153:P153,Q153:AE153)),0)</f>
        <v>2</v>
      </c>
      <c r="E153" s="5">
        <f>IF(O153&gt;0,RANK(O153,(N153:P153,Q153:AE153)),0)</f>
        <v>1</v>
      </c>
      <c r="F153" s="5">
        <f>IF(P153&gt;0,RANK(P153,(N153:P153,Q153:AE153)),0)</f>
        <v>0</v>
      </c>
      <c r="G153" s="1">
        <f t="shared" si="40"/>
        <v>387</v>
      </c>
      <c r="H153" s="2">
        <f t="shared" si="41"/>
        <v>0.19311377245508982</v>
      </c>
      <c r="I153" s="2"/>
      <c r="J153" s="2">
        <f t="shared" si="54"/>
        <v>0.39570858283433136</v>
      </c>
      <c r="K153" s="2">
        <f t="shared" si="55"/>
        <v>0.58882235528942117</v>
      </c>
      <c r="L153" s="2">
        <f t="shared" si="56"/>
        <v>0</v>
      </c>
      <c r="M153" s="2">
        <f t="shared" si="57"/>
        <v>1.5469061876247414E-2</v>
      </c>
      <c r="N153" s="1">
        <v>793</v>
      </c>
      <c r="O153" s="1">
        <v>1180</v>
      </c>
      <c r="Q153" s="1">
        <v>10</v>
      </c>
      <c r="R153" s="1">
        <v>21</v>
      </c>
      <c r="U153" s="1">
        <f t="shared" si="51"/>
        <v>0</v>
      </c>
      <c r="AG153" s="5">
        <f>IF(Q153&gt;0,RANK(Q153,(N153:P153,Q153:AE153)),0)</f>
        <v>4</v>
      </c>
      <c r="AH153" s="5">
        <f>IF(R153&gt;0,RANK(R153,(N153:P153,Q153:AE153)),0)</f>
        <v>3</v>
      </c>
      <c r="AI153" s="5">
        <f>IF(T153&gt;0,RANK(T153,(N153:P153,Q153:AE153)),0)</f>
        <v>0</v>
      </c>
      <c r="AJ153" s="5">
        <f>IF(S153&gt;0,RANK(S153,(N153:P153,Q153:AE153)),0)</f>
        <v>0</v>
      </c>
      <c r="AK153" s="2">
        <f t="shared" si="58"/>
        <v>4.9900199600798403E-3</v>
      </c>
      <c r="AL153" s="2">
        <f t="shared" si="59"/>
        <v>1.0479041916167664E-2</v>
      </c>
      <c r="AM153" s="2">
        <f t="shared" si="60"/>
        <v>0</v>
      </c>
      <c r="AN153" s="2">
        <f t="shared" si="61"/>
        <v>0</v>
      </c>
      <c r="AP153" t="s">
        <v>173</v>
      </c>
      <c r="AQ153" t="s">
        <v>807</v>
      </c>
      <c r="AR153">
        <v>9</v>
      </c>
      <c r="AT153" s="88">
        <v>29</v>
      </c>
      <c r="AU153" s="90">
        <v>103</v>
      </c>
      <c r="AV153" s="93">
        <f t="shared" si="52"/>
        <v>29103</v>
      </c>
      <c r="AX153" s="5" t="s">
        <v>730</v>
      </c>
      <c r="BF153">
        <v>0</v>
      </c>
      <c r="BG153">
        <v>0</v>
      </c>
    </row>
    <row r="154" spans="1:59" hidden="1" outlineLevel="1">
      <c r="A154" t="s">
        <v>798</v>
      </c>
      <c r="B154" t="s">
        <v>807</v>
      </c>
      <c r="C154" s="1">
        <f t="shared" si="53"/>
        <v>16194</v>
      </c>
      <c r="D154" s="5">
        <f>IF(N154&gt;0, RANK(N154,(N154:P154,Q154:AE154)),0)</f>
        <v>1</v>
      </c>
      <c r="E154" s="5">
        <f>IF(O154&gt;0,RANK(O154,(N154:P154,Q154:AE154)),0)</f>
        <v>2</v>
      </c>
      <c r="F154" s="5">
        <f>IF(P154&gt;0,RANK(P154,(N154:P154,Q154:AE154)),0)</f>
        <v>0</v>
      </c>
      <c r="G154" s="1">
        <f t="shared" si="40"/>
        <v>638</v>
      </c>
      <c r="H154" s="2">
        <f t="shared" si="41"/>
        <v>3.9397307644806721E-2</v>
      </c>
      <c r="I154" s="2"/>
      <c r="J154" s="2">
        <f t="shared" si="54"/>
        <v>0.50895393355563789</v>
      </c>
      <c r="K154" s="2">
        <f t="shared" si="55"/>
        <v>0.46955662591083119</v>
      </c>
      <c r="L154" s="2">
        <f t="shared" si="56"/>
        <v>0</v>
      </c>
      <c r="M154" s="2">
        <f t="shared" si="57"/>
        <v>2.1489440533530912E-2</v>
      </c>
      <c r="N154" s="1">
        <v>8242</v>
      </c>
      <c r="O154" s="1">
        <v>7604</v>
      </c>
      <c r="Q154" s="1">
        <v>183</v>
      </c>
      <c r="R154" s="1">
        <v>165</v>
      </c>
      <c r="U154" s="1">
        <f t="shared" si="51"/>
        <v>0</v>
      </c>
      <c r="AG154" s="5">
        <f>IF(Q154&gt;0,RANK(Q154,(N154:P154,Q154:AE154)),0)</f>
        <v>3</v>
      </c>
      <c r="AH154" s="5">
        <f>IF(R154&gt;0,RANK(R154,(N154:P154,Q154:AE154)),0)</f>
        <v>4</v>
      </c>
      <c r="AI154" s="5">
        <f>IF(T154&gt;0,RANK(T154,(N154:P154,Q154:AE154)),0)</f>
        <v>0</v>
      </c>
      <c r="AJ154" s="5">
        <f>IF(S154&gt;0,RANK(S154,(N154:P154,Q154:AE154)),0)</f>
        <v>0</v>
      </c>
      <c r="AK154" s="2">
        <f t="shared" si="58"/>
        <v>1.1300481659874028E-2</v>
      </c>
      <c r="AL154" s="2">
        <f t="shared" si="59"/>
        <v>1.018895887365691E-2</v>
      </c>
      <c r="AM154" s="2">
        <f t="shared" si="60"/>
        <v>0</v>
      </c>
      <c r="AN154" s="2">
        <f t="shared" si="61"/>
        <v>0</v>
      </c>
      <c r="AP154" t="s">
        <v>798</v>
      </c>
      <c r="AQ154" t="s">
        <v>807</v>
      </c>
      <c r="AR154">
        <v>4</v>
      </c>
      <c r="AT154" s="88">
        <v>29</v>
      </c>
      <c r="AU154" s="90">
        <v>105</v>
      </c>
      <c r="AV154" s="93">
        <f t="shared" si="52"/>
        <v>29105</v>
      </c>
      <c r="AX154" s="5" t="s">
        <v>730</v>
      </c>
      <c r="BF154">
        <v>0</v>
      </c>
      <c r="BG154">
        <v>0</v>
      </c>
    </row>
    <row r="155" spans="1:59" hidden="1" outlineLevel="1">
      <c r="A155" t="s">
        <v>740</v>
      </c>
      <c r="B155" t="s">
        <v>807</v>
      </c>
      <c r="C155" s="1">
        <f t="shared" si="53"/>
        <v>16446</v>
      </c>
      <c r="D155" s="5">
        <f>IF(N155&gt;0, RANK(N155,(N155:P155,Q155:AE155)),0)</f>
        <v>1</v>
      </c>
      <c r="E155" s="5">
        <f>IF(O155&gt;0,RANK(O155,(N155:P155,Q155:AE155)),0)</f>
        <v>2</v>
      </c>
      <c r="F155" s="5">
        <f>IF(P155&gt;0,RANK(P155,(N155:P155,Q155:AE155)),0)</f>
        <v>0</v>
      </c>
      <c r="G155" s="1">
        <f t="shared" si="40"/>
        <v>2038</v>
      </c>
      <c r="H155" s="2">
        <f t="shared" si="41"/>
        <v>0.1239207102030889</v>
      </c>
      <c r="I155" s="2"/>
      <c r="J155" s="2">
        <f t="shared" si="54"/>
        <v>0.55089383436701933</v>
      </c>
      <c r="K155" s="2">
        <f t="shared" si="55"/>
        <v>0.42697312416393046</v>
      </c>
      <c r="L155" s="2">
        <f t="shared" si="56"/>
        <v>0</v>
      </c>
      <c r="M155" s="2">
        <f t="shared" si="57"/>
        <v>2.2133041469050208E-2</v>
      </c>
      <c r="N155" s="1">
        <v>9060</v>
      </c>
      <c r="O155" s="1">
        <v>7022</v>
      </c>
      <c r="Q155" s="1">
        <v>143</v>
      </c>
      <c r="R155" s="1">
        <v>221</v>
      </c>
      <c r="U155" s="1">
        <f t="shared" si="51"/>
        <v>0</v>
      </c>
      <c r="AG155" s="5">
        <f>IF(Q155&gt;0,RANK(Q155,(N155:P155,Q155:AE155)),0)</f>
        <v>4</v>
      </c>
      <c r="AH155" s="5">
        <f>IF(R155&gt;0,RANK(R155,(N155:P155,Q155:AE155)),0)</f>
        <v>3</v>
      </c>
      <c r="AI155" s="5">
        <f>IF(T155&gt;0,RANK(T155,(N155:P155,Q155:AE155)),0)</f>
        <v>0</v>
      </c>
      <c r="AJ155" s="5">
        <f>IF(S155&gt;0,RANK(S155,(N155:P155,Q155:AE155)),0)</f>
        <v>0</v>
      </c>
      <c r="AK155" s="2">
        <f t="shared" si="58"/>
        <v>8.6951234342697321E-3</v>
      </c>
      <c r="AL155" s="2">
        <f t="shared" si="59"/>
        <v>1.3437918034780495E-2</v>
      </c>
      <c r="AM155" s="2">
        <f t="shared" si="60"/>
        <v>0</v>
      </c>
      <c r="AN155" s="2">
        <f t="shared" si="61"/>
        <v>0</v>
      </c>
      <c r="AP155" t="s">
        <v>740</v>
      </c>
      <c r="AQ155" t="s">
        <v>807</v>
      </c>
      <c r="AR155">
        <v>4</v>
      </c>
      <c r="AT155" s="88">
        <v>29</v>
      </c>
      <c r="AU155" s="90">
        <v>107</v>
      </c>
      <c r="AV155" s="93">
        <f t="shared" si="52"/>
        <v>29107</v>
      </c>
      <c r="AX155" s="5" t="s">
        <v>730</v>
      </c>
      <c r="BF155">
        <v>0</v>
      </c>
      <c r="BG155">
        <v>0</v>
      </c>
    </row>
    <row r="156" spans="1:59" hidden="1" outlineLevel="1">
      <c r="A156" t="s">
        <v>466</v>
      </c>
      <c r="B156" t="s">
        <v>807</v>
      </c>
      <c r="C156" s="1">
        <f t="shared" si="53"/>
        <v>16518</v>
      </c>
      <c r="D156" s="5">
        <f>IF(N156&gt;0, RANK(N156,(N156:P156,Q156:AE156)),0)</f>
        <v>2</v>
      </c>
      <c r="E156" s="5">
        <f>IF(O156&gt;0,RANK(O156,(N156:P156,Q156:AE156)),0)</f>
        <v>1</v>
      </c>
      <c r="F156" s="5">
        <f>IF(P156&gt;0,RANK(P156,(N156:P156,Q156:AE156)),0)</f>
        <v>0</v>
      </c>
      <c r="G156" s="1">
        <f t="shared" si="40"/>
        <v>200</v>
      </c>
      <c r="H156" s="2">
        <f t="shared" si="41"/>
        <v>1.210800339024095E-2</v>
      </c>
      <c r="I156" s="2"/>
      <c r="J156" s="2">
        <f t="shared" si="54"/>
        <v>0.47935585421963917</v>
      </c>
      <c r="K156" s="2">
        <f t="shared" si="55"/>
        <v>0.49146385760988015</v>
      </c>
      <c r="L156" s="2">
        <f t="shared" si="56"/>
        <v>0</v>
      </c>
      <c r="M156" s="2">
        <f t="shared" si="57"/>
        <v>2.9180288170480628E-2</v>
      </c>
      <c r="N156" s="1">
        <v>7918</v>
      </c>
      <c r="O156" s="1">
        <v>8118</v>
      </c>
      <c r="Q156" s="1">
        <v>194</v>
      </c>
      <c r="R156" s="1">
        <v>288</v>
      </c>
      <c r="U156" s="1">
        <f t="shared" si="51"/>
        <v>0</v>
      </c>
      <c r="AG156" s="5">
        <f>IF(Q156&gt;0,RANK(Q156,(N156:P156,Q156:AE156)),0)</f>
        <v>4</v>
      </c>
      <c r="AH156" s="5">
        <f>IF(R156&gt;0,RANK(R156,(N156:P156,Q156:AE156)),0)</f>
        <v>3</v>
      </c>
      <c r="AI156" s="5">
        <f>IF(T156&gt;0,RANK(T156,(N156:P156,Q156:AE156)),0)</f>
        <v>0</v>
      </c>
      <c r="AJ156" s="5">
        <f>IF(S156&gt;0,RANK(S156,(N156:P156,Q156:AE156)),0)</f>
        <v>0</v>
      </c>
      <c r="AK156" s="2">
        <f t="shared" si="58"/>
        <v>1.1744763288533721E-2</v>
      </c>
      <c r="AL156" s="2">
        <f t="shared" si="59"/>
        <v>1.7435524881946968E-2</v>
      </c>
      <c r="AM156" s="2">
        <f t="shared" si="60"/>
        <v>0</v>
      </c>
      <c r="AN156" s="2">
        <f t="shared" si="61"/>
        <v>0</v>
      </c>
      <c r="AP156" t="s">
        <v>466</v>
      </c>
      <c r="AQ156" t="s">
        <v>807</v>
      </c>
      <c r="AR156">
        <v>7</v>
      </c>
      <c r="AT156" s="88">
        <v>29</v>
      </c>
      <c r="AU156" s="90">
        <v>109</v>
      </c>
      <c r="AV156" s="93">
        <f t="shared" si="52"/>
        <v>29109</v>
      </c>
      <c r="AX156" s="5" t="s">
        <v>730</v>
      </c>
      <c r="BF156">
        <v>0</v>
      </c>
      <c r="BG156">
        <v>0</v>
      </c>
    </row>
    <row r="157" spans="1:59" hidden="1" outlineLevel="1">
      <c r="A157" t="s">
        <v>1051</v>
      </c>
      <c r="B157" t="s">
        <v>807</v>
      </c>
      <c r="C157" s="1">
        <f t="shared" si="53"/>
        <v>4460</v>
      </c>
      <c r="D157" s="5">
        <f>IF(N157&gt;0, RANK(N157,(N157:P157,Q157:AE157)),0)</f>
        <v>2</v>
      </c>
      <c r="E157" s="5">
        <f>IF(O157&gt;0,RANK(O157,(N157:P157,Q157:AE157)),0)</f>
        <v>1</v>
      </c>
      <c r="F157" s="5">
        <f>IF(P157&gt;0,RANK(P157,(N157:P157,Q157:AE157)),0)</f>
        <v>0</v>
      </c>
      <c r="G157" s="1">
        <f t="shared" si="40"/>
        <v>702</v>
      </c>
      <c r="H157" s="2">
        <f t="shared" si="41"/>
        <v>0.15739910313901345</v>
      </c>
      <c r="I157" s="2"/>
      <c r="J157" s="2">
        <f t="shared" si="54"/>
        <v>0.41053811659192824</v>
      </c>
      <c r="K157" s="2">
        <f t="shared" si="55"/>
        <v>0.56793721973094169</v>
      </c>
      <c r="L157" s="2">
        <f t="shared" si="56"/>
        <v>0</v>
      </c>
      <c r="M157" s="2">
        <f t="shared" si="57"/>
        <v>2.1524663677130129E-2</v>
      </c>
      <c r="N157" s="1">
        <v>1831</v>
      </c>
      <c r="O157" s="1">
        <v>2533</v>
      </c>
      <c r="Q157" s="1">
        <v>55</v>
      </c>
      <c r="R157" s="1">
        <v>41</v>
      </c>
      <c r="U157" s="1">
        <f t="shared" si="51"/>
        <v>0</v>
      </c>
      <c r="AG157" s="5">
        <f>IF(Q157&gt;0,RANK(Q157,(N157:P157,Q157:AE157)),0)</f>
        <v>3</v>
      </c>
      <c r="AH157" s="5">
        <f>IF(R157&gt;0,RANK(R157,(N157:P157,Q157:AE157)),0)</f>
        <v>4</v>
      </c>
      <c r="AI157" s="5">
        <f>IF(T157&gt;0,RANK(T157,(N157:P157,Q157:AE157)),0)</f>
        <v>0</v>
      </c>
      <c r="AJ157" s="5">
        <f>IF(S157&gt;0,RANK(S157,(N157:P157,Q157:AE157)),0)</f>
        <v>0</v>
      </c>
      <c r="AK157" s="2">
        <f t="shared" si="58"/>
        <v>1.2331838565022421E-2</v>
      </c>
      <c r="AL157" s="2">
        <f t="shared" si="59"/>
        <v>9.1928251121076235E-3</v>
      </c>
      <c r="AM157" s="2">
        <f t="shared" si="60"/>
        <v>0</v>
      </c>
      <c r="AN157" s="2">
        <f t="shared" si="61"/>
        <v>0</v>
      </c>
      <c r="AP157" t="s">
        <v>1051</v>
      </c>
      <c r="AQ157" t="s">
        <v>807</v>
      </c>
      <c r="AR157">
        <v>9</v>
      </c>
      <c r="AT157" s="88">
        <v>29</v>
      </c>
      <c r="AU157" s="90">
        <v>111</v>
      </c>
      <c r="AV157" s="93">
        <f t="shared" si="52"/>
        <v>29111</v>
      </c>
      <c r="AX157" s="5" t="s">
        <v>730</v>
      </c>
      <c r="BF157">
        <v>0</v>
      </c>
      <c r="BG157">
        <v>0</v>
      </c>
    </row>
    <row r="158" spans="1:59" hidden="1" outlineLevel="1">
      <c r="A158" t="s">
        <v>286</v>
      </c>
      <c r="B158" t="s">
        <v>807</v>
      </c>
      <c r="C158" s="1">
        <f t="shared" si="53"/>
        <v>23307</v>
      </c>
      <c r="D158" s="5">
        <f>IF(N158&gt;0, RANK(N158,(N158:P158,Q158:AE158)),0)</f>
        <v>1</v>
      </c>
      <c r="E158" s="5">
        <f>IF(O158&gt;0,RANK(O158,(N158:P158,Q158:AE158)),0)</f>
        <v>2</v>
      </c>
      <c r="F158" s="5">
        <f>IF(P158&gt;0,RANK(P158,(N158:P158,Q158:AE158)),0)</f>
        <v>0</v>
      </c>
      <c r="G158" s="1">
        <f t="shared" si="40"/>
        <v>1608</v>
      </c>
      <c r="H158" s="2">
        <f t="shared" si="41"/>
        <v>6.8992148281632124E-2</v>
      </c>
      <c r="I158" s="2"/>
      <c r="J158" s="2">
        <f t="shared" si="54"/>
        <v>0.52331917449693222</v>
      </c>
      <c r="K158" s="2">
        <f t="shared" si="55"/>
        <v>0.45432702621530013</v>
      </c>
      <c r="L158" s="2">
        <f t="shared" si="56"/>
        <v>0</v>
      </c>
      <c r="M158" s="2">
        <f t="shared" si="57"/>
        <v>2.2353799287767651E-2</v>
      </c>
      <c r="N158" s="1">
        <v>12197</v>
      </c>
      <c r="O158" s="1">
        <v>10589</v>
      </c>
      <c r="Q158" s="1">
        <v>250</v>
      </c>
      <c r="R158" s="1">
        <v>271</v>
      </c>
      <c r="U158" s="1">
        <f t="shared" si="51"/>
        <v>0</v>
      </c>
      <c r="AG158" s="5">
        <f>IF(Q158&gt;0,RANK(Q158,(N158:P158,Q158:AE158)),0)</f>
        <v>4</v>
      </c>
      <c r="AH158" s="5">
        <f>IF(R158&gt;0,RANK(R158,(N158:P158,Q158:AE158)),0)</f>
        <v>3</v>
      </c>
      <c r="AI158" s="5">
        <f>IF(T158&gt;0,RANK(T158,(N158:P158,Q158:AE158)),0)</f>
        <v>0</v>
      </c>
      <c r="AJ158" s="5">
        <f>IF(S158&gt;0,RANK(S158,(N158:P158,Q158:AE158)),0)</f>
        <v>0</v>
      </c>
      <c r="AK158" s="2">
        <f t="shared" si="58"/>
        <v>1.0726391212940318E-2</v>
      </c>
      <c r="AL158" s="2">
        <f t="shared" si="59"/>
        <v>1.1627408074827305E-2</v>
      </c>
      <c r="AM158" s="2">
        <f t="shared" si="60"/>
        <v>0</v>
      </c>
      <c r="AN158" s="2">
        <f t="shared" si="61"/>
        <v>0</v>
      </c>
      <c r="AP158" t="s">
        <v>286</v>
      </c>
      <c r="AQ158" t="s">
        <v>807</v>
      </c>
      <c r="AR158">
        <v>2</v>
      </c>
      <c r="AT158" s="88">
        <v>29</v>
      </c>
      <c r="AU158" s="90">
        <v>113</v>
      </c>
      <c r="AV158" s="93">
        <f t="shared" si="52"/>
        <v>29113</v>
      </c>
      <c r="AX158" s="5" t="s">
        <v>730</v>
      </c>
      <c r="BF158">
        <v>0</v>
      </c>
      <c r="BG158">
        <v>0</v>
      </c>
    </row>
    <row r="159" spans="1:59" hidden="1" outlineLevel="1">
      <c r="A159" t="s">
        <v>712</v>
      </c>
      <c r="B159" t="s">
        <v>807</v>
      </c>
      <c r="C159" s="1">
        <f t="shared" si="53"/>
        <v>5912</v>
      </c>
      <c r="D159" s="5">
        <f>IF(N159&gt;0, RANK(N159,(N159:P159,Q159:AE159)),0)</f>
        <v>1</v>
      </c>
      <c r="E159" s="5">
        <f>IF(O159&gt;0,RANK(O159,(N159:P159,Q159:AE159)),0)</f>
        <v>2</v>
      </c>
      <c r="F159" s="5">
        <f>IF(P159&gt;0,RANK(P159,(N159:P159,Q159:AE159)),0)</f>
        <v>0</v>
      </c>
      <c r="G159" s="1">
        <f t="shared" si="40"/>
        <v>1032</v>
      </c>
      <c r="H159" s="2">
        <f t="shared" si="41"/>
        <v>0.17456021650879566</v>
      </c>
      <c r="I159" s="2"/>
      <c r="J159" s="2">
        <f t="shared" si="54"/>
        <v>0.5756089309878214</v>
      </c>
      <c r="K159" s="2">
        <f t="shared" si="55"/>
        <v>0.40104871447902574</v>
      </c>
      <c r="L159" s="2">
        <f t="shared" si="56"/>
        <v>0</v>
      </c>
      <c r="M159" s="2">
        <f t="shared" si="57"/>
        <v>2.3342354533152865E-2</v>
      </c>
      <c r="N159" s="1">
        <v>3403</v>
      </c>
      <c r="O159" s="1">
        <v>2371</v>
      </c>
      <c r="Q159" s="1">
        <v>65</v>
      </c>
      <c r="R159" s="1">
        <v>73</v>
      </c>
      <c r="U159" s="1">
        <f t="shared" si="51"/>
        <v>0</v>
      </c>
      <c r="AG159" s="5">
        <f>IF(Q159&gt;0,RANK(Q159,(N159:P159,Q159:AE159)),0)</f>
        <v>4</v>
      </c>
      <c r="AH159" s="5">
        <f>IF(R159&gt;0,RANK(R159,(N159:P159,Q159:AE159)),0)</f>
        <v>3</v>
      </c>
      <c r="AI159" s="5">
        <f>IF(T159&gt;0,RANK(T159,(N159:P159,Q159:AE159)),0)</f>
        <v>0</v>
      </c>
      <c r="AJ159" s="5">
        <f>IF(S159&gt;0,RANK(S159,(N159:P159,Q159:AE159)),0)</f>
        <v>0</v>
      </c>
      <c r="AK159" s="2">
        <f t="shared" si="58"/>
        <v>1.0994587280108254E-2</v>
      </c>
      <c r="AL159" s="2">
        <f t="shared" si="59"/>
        <v>1.2347767253044655E-2</v>
      </c>
      <c r="AM159" s="2">
        <f t="shared" si="60"/>
        <v>0</v>
      </c>
      <c r="AN159" s="2">
        <f t="shared" si="61"/>
        <v>0</v>
      </c>
      <c r="AP159" t="s">
        <v>712</v>
      </c>
      <c r="AQ159" t="s">
        <v>807</v>
      </c>
      <c r="AR159">
        <v>6</v>
      </c>
      <c r="AT159" s="88">
        <v>29</v>
      </c>
      <c r="AU159" s="90">
        <v>115</v>
      </c>
      <c r="AV159" s="93">
        <f t="shared" si="52"/>
        <v>29115</v>
      </c>
      <c r="AX159" s="5" t="s">
        <v>730</v>
      </c>
      <c r="BF159">
        <v>0</v>
      </c>
      <c r="BG159">
        <v>0</v>
      </c>
    </row>
    <row r="160" spans="1:59" hidden="1" outlineLevel="1">
      <c r="A160" t="s">
        <v>609</v>
      </c>
      <c r="B160" t="s">
        <v>807</v>
      </c>
      <c r="C160" s="1">
        <f t="shared" si="53"/>
        <v>6470</v>
      </c>
      <c r="D160" s="5">
        <f>IF(N160&gt;0, RANK(N160,(N160:P160,Q160:AE160)),0)</f>
        <v>1</v>
      </c>
      <c r="E160" s="5">
        <f>IF(O160&gt;0,RANK(O160,(N160:P160,Q160:AE160)),0)</f>
        <v>2</v>
      </c>
      <c r="F160" s="5">
        <f>IF(P160&gt;0,RANK(P160,(N160:P160,Q160:AE160)),0)</f>
        <v>0</v>
      </c>
      <c r="G160" s="1">
        <f t="shared" si="40"/>
        <v>690</v>
      </c>
      <c r="H160" s="2">
        <f t="shared" si="41"/>
        <v>0.10664605873261206</v>
      </c>
      <c r="I160" s="2"/>
      <c r="J160" s="2">
        <f t="shared" si="54"/>
        <v>0.54404945904173108</v>
      </c>
      <c r="K160" s="2">
        <f t="shared" si="55"/>
        <v>0.43740340030911901</v>
      </c>
      <c r="L160" s="2">
        <f t="shared" si="56"/>
        <v>0</v>
      </c>
      <c r="M160" s="2">
        <f t="shared" si="57"/>
        <v>1.8547140649149918E-2</v>
      </c>
      <c r="N160" s="1">
        <v>3520</v>
      </c>
      <c r="O160" s="1">
        <v>2830</v>
      </c>
      <c r="Q160" s="1">
        <v>61</v>
      </c>
      <c r="R160" s="1">
        <v>59</v>
      </c>
      <c r="U160" s="1">
        <f t="shared" si="51"/>
        <v>0</v>
      </c>
      <c r="AG160" s="5">
        <f>IF(Q160&gt;0,RANK(Q160,(N160:P160,Q160:AE160)),0)</f>
        <v>3</v>
      </c>
      <c r="AH160" s="5">
        <f>IF(R160&gt;0,RANK(R160,(N160:P160,Q160:AE160)),0)</f>
        <v>4</v>
      </c>
      <c r="AI160" s="5">
        <f>IF(T160&gt;0,RANK(T160,(N160:P160,Q160:AE160)),0)</f>
        <v>0</v>
      </c>
      <c r="AJ160" s="5">
        <f>IF(S160&gt;0,RANK(S160,(N160:P160,Q160:AE160)),0)</f>
        <v>0</v>
      </c>
      <c r="AK160" s="2">
        <f t="shared" si="58"/>
        <v>9.4281298299845433E-3</v>
      </c>
      <c r="AL160" s="2">
        <f t="shared" si="59"/>
        <v>9.1190108191653782E-3</v>
      </c>
      <c r="AM160" s="2">
        <f t="shared" si="60"/>
        <v>0</v>
      </c>
      <c r="AN160" s="2">
        <f t="shared" si="61"/>
        <v>0</v>
      </c>
      <c r="AP160" t="s">
        <v>609</v>
      </c>
      <c r="AQ160" t="s">
        <v>807</v>
      </c>
      <c r="AR160">
        <v>6</v>
      </c>
      <c r="AT160" s="88">
        <v>29</v>
      </c>
      <c r="AU160" s="90">
        <v>117</v>
      </c>
      <c r="AV160" s="93">
        <f t="shared" si="52"/>
        <v>29117</v>
      </c>
      <c r="AX160" s="5" t="s">
        <v>730</v>
      </c>
      <c r="BF160">
        <v>0</v>
      </c>
      <c r="BG160">
        <v>0</v>
      </c>
    </row>
    <row r="161" spans="1:59" hidden="1" outlineLevel="1">
      <c r="A161" t="s">
        <v>453</v>
      </c>
      <c r="B161" t="s">
        <v>807</v>
      </c>
      <c r="C161" s="1">
        <f t="shared" si="53"/>
        <v>7978</v>
      </c>
      <c r="D161" s="5">
        <f>IF(N161&gt;0, RANK(N161,(N161:P161,Q161:AE161)),0)</f>
        <v>2</v>
      </c>
      <c r="E161" s="5">
        <f>IF(O161&gt;0,RANK(O161,(N161:P161,Q161:AE161)),0)</f>
        <v>1</v>
      </c>
      <c r="F161" s="5">
        <f>IF(P161&gt;0,RANK(P161,(N161:P161,Q161:AE161)),0)</f>
        <v>0</v>
      </c>
      <c r="G161" s="1">
        <f t="shared" si="40"/>
        <v>1844</v>
      </c>
      <c r="H161" s="2">
        <f t="shared" si="41"/>
        <v>0.23113562296314866</v>
      </c>
      <c r="I161" s="2"/>
      <c r="J161" s="2">
        <f t="shared" si="54"/>
        <v>0.36625720732013034</v>
      </c>
      <c r="K161" s="2">
        <f t="shared" si="55"/>
        <v>0.59739283028327905</v>
      </c>
      <c r="L161" s="2">
        <f t="shared" si="56"/>
        <v>0</v>
      </c>
      <c r="M161" s="2">
        <f t="shared" si="57"/>
        <v>3.6349962396590607E-2</v>
      </c>
      <c r="N161" s="1">
        <v>2922</v>
      </c>
      <c r="O161" s="1">
        <v>4766</v>
      </c>
      <c r="Q161" s="1">
        <v>119</v>
      </c>
      <c r="R161" s="1">
        <v>171</v>
      </c>
      <c r="U161" s="1">
        <f t="shared" si="51"/>
        <v>0</v>
      </c>
      <c r="AG161" s="5">
        <f>IF(Q161&gt;0,RANK(Q161,(N161:P161,Q161:AE161)),0)</f>
        <v>4</v>
      </c>
      <c r="AH161" s="5">
        <f>IF(R161&gt;0,RANK(R161,(N161:P161,Q161:AE161)),0)</f>
        <v>3</v>
      </c>
      <c r="AI161" s="5">
        <f>IF(T161&gt;0,RANK(T161,(N161:P161,Q161:AE161)),0)</f>
        <v>0</v>
      </c>
      <c r="AJ161" s="5">
        <f>IF(S161&gt;0,RANK(S161,(N161:P161,Q161:AE161)),0)</f>
        <v>0</v>
      </c>
      <c r="AK161" s="2">
        <f t="shared" si="58"/>
        <v>1.4916019052394083E-2</v>
      </c>
      <c r="AL161" s="2">
        <f t="shared" si="59"/>
        <v>2.143394334419654E-2</v>
      </c>
      <c r="AM161" s="2">
        <f t="shared" si="60"/>
        <v>0</v>
      </c>
      <c r="AN161" s="2">
        <f t="shared" si="61"/>
        <v>0</v>
      </c>
      <c r="AP161" t="s">
        <v>453</v>
      </c>
      <c r="AQ161" t="s">
        <v>807</v>
      </c>
      <c r="AR161">
        <v>7</v>
      </c>
      <c r="AT161" s="88">
        <v>29</v>
      </c>
      <c r="AU161" s="90">
        <v>119</v>
      </c>
      <c r="AV161" s="93">
        <f t="shared" si="52"/>
        <v>29119</v>
      </c>
      <c r="AX161" s="5" t="s">
        <v>730</v>
      </c>
      <c r="BF161">
        <v>0</v>
      </c>
      <c r="BG161">
        <v>0</v>
      </c>
    </row>
    <row r="162" spans="1:59" hidden="1" outlineLevel="1">
      <c r="A162" t="s">
        <v>923</v>
      </c>
      <c r="B162" t="s">
        <v>807</v>
      </c>
      <c r="C162" s="1">
        <f t="shared" si="53"/>
        <v>7421</v>
      </c>
      <c r="D162" s="5">
        <f>IF(N162&gt;0, RANK(N162,(N162:P162,Q162:AE162)),0)</f>
        <v>2</v>
      </c>
      <c r="E162" s="5">
        <f>IF(O162&gt;0,RANK(O162,(N162:P162,Q162:AE162)),0)</f>
        <v>1</v>
      </c>
      <c r="F162" s="5">
        <f>IF(P162&gt;0,RANK(P162,(N162:P162,Q162:AE162)),0)</f>
        <v>0</v>
      </c>
      <c r="G162" s="1">
        <f t="shared" ref="G162:G225" si="62">IF(C162&gt;0,MAX(N162:P162)-LARGE(N162:P162,2),0)</f>
        <v>1174</v>
      </c>
      <c r="H162" s="2">
        <f t="shared" ref="H162:H225" si="63">IF(C162&gt;0,G162/C162,0)</f>
        <v>0.15819970354399676</v>
      </c>
      <c r="I162" s="2"/>
      <c r="J162" s="2">
        <f t="shared" si="54"/>
        <v>0.4134213717827786</v>
      </c>
      <c r="K162" s="2">
        <f t="shared" si="55"/>
        <v>0.57162107532677542</v>
      </c>
      <c r="L162" s="2">
        <f t="shared" si="56"/>
        <v>0</v>
      </c>
      <c r="M162" s="2">
        <f t="shared" si="57"/>
        <v>1.495755289044598E-2</v>
      </c>
      <c r="N162" s="1">
        <v>3068</v>
      </c>
      <c r="O162" s="1">
        <v>4242</v>
      </c>
      <c r="Q162" s="1">
        <v>56</v>
      </c>
      <c r="R162" s="1">
        <v>55</v>
      </c>
      <c r="U162" s="1">
        <f t="shared" si="51"/>
        <v>0</v>
      </c>
      <c r="AG162" s="5">
        <f>IF(Q162&gt;0,RANK(Q162,(N162:P162,Q162:AE162)),0)</f>
        <v>3</v>
      </c>
      <c r="AH162" s="5">
        <f>IF(R162&gt;0,RANK(R162,(N162:P162,Q162:AE162)),0)</f>
        <v>4</v>
      </c>
      <c r="AI162" s="5">
        <f>IF(T162&gt;0,RANK(T162,(N162:P162,Q162:AE162)),0)</f>
        <v>0</v>
      </c>
      <c r="AJ162" s="5">
        <f>IF(S162&gt;0,RANK(S162,(N162:P162,Q162:AE162)),0)</f>
        <v>0</v>
      </c>
      <c r="AK162" s="2">
        <f t="shared" si="58"/>
        <v>7.5461528095943945E-3</v>
      </c>
      <c r="AL162" s="2">
        <f t="shared" si="59"/>
        <v>7.4114000808516373E-3</v>
      </c>
      <c r="AM162" s="2">
        <f t="shared" si="60"/>
        <v>0</v>
      </c>
      <c r="AN162" s="2">
        <f t="shared" si="61"/>
        <v>0</v>
      </c>
      <c r="AP162" t="s">
        <v>923</v>
      </c>
      <c r="AQ162" t="s">
        <v>807</v>
      </c>
      <c r="AR162">
        <v>9</v>
      </c>
      <c r="AT162" s="88">
        <v>29</v>
      </c>
      <c r="AU162" s="90">
        <v>121</v>
      </c>
      <c r="AV162" s="93">
        <f t="shared" si="52"/>
        <v>29121</v>
      </c>
      <c r="AX162" s="5" t="s">
        <v>730</v>
      </c>
      <c r="BF162">
        <v>0</v>
      </c>
      <c r="BG162">
        <v>0</v>
      </c>
    </row>
    <row r="163" spans="1:59" hidden="1" outlineLevel="1">
      <c r="A163" t="s">
        <v>390</v>
      </c>
      <c r="B163" t="s">
        <v>807</v>
      </c>
      <c r="C163" s="1">
        <f t="shared" si="53"/>
        <v>5008</v>
      </c>
      <c r="D163" s="5">
        <f>IF(N163&gt;0, RANK(N163,(N163:P163,Q163:AE163)),0)</f>
        <v>1</v>
      </c>
      <c r="E163" s="5">
        <f>IF(O163&gt;0,RANK(O163,(N163:P163,Q163:AE163)),0)</f>
        <v>2</v>
      </c>
      <c r="F163" s="5">
        <f>IF(P163&gt;0,RANK(P163,(N163:P163,Q163:AE163)),0)</f>
        <v>0</v>
      </c>
      <c r="G163" s="1">
        <f t="shared" si="62"/>
        <v>559</v>
      </c>
      <c r="H163" s="2">
        <f t="shared" si="63"/>
        <v>0.11162140575079872</v>
      </c>
      <c r="I163" s="2"/>
      <c r="J163" s="2">
        <f t="shared" si="54"/>
        <v>0.54293130990415339</v>
      </c>
      <c r="K163" s="2">
        <f t="shared" si="55"/>
        <v>0.43130990415335463</v>
      </c>
      <c r="L163" s="2">
        <f t="shared" si="56"/>
        <v>0</v>
      </c>
      <c r="M163" s="2">
        <f t="shared" si="57"/>
        <v>2.575878594249198E-2</v>
      </c>
      <c r="N163" s="1">
        <v>2719</v>
      </c>
      <c r="O163" s="1">
        <v>2160</v>
      </c>
      <c r="Q163" s="1">
        <v>58</v>
      </c>
      <c r="R163" s="1">
        <v>71</v>
      </c>
      <c r="U163" s="1">
        <f t="shared" si="51"/>
        <v>0</v>
      </c>
      <c r="AG163" s="5">
        <f>IF(Q163&gt;0,RANK(Q163,(N163:P163,Q163:AE163)),0)</f>
        <v>4</v>
      </c>
      <c r="AH163" s="5">
        <f>IF(R163&gt;0,RANK(R163,(N163:P163,Q163:AE163)),0)</f>
        <v>3</v>
      </c>
      <c r="AI163" s="5">
        <f>IF(T163&gt;0,RANK(T163,(N163:P163,Q163:AE163)),0)</f>
        <v>0</v>
      </c>
      <c r="AJ163" s="5">
        <f>IF(S163&gt;0,RANK(S163,(N163:P163,Q163:AE163)),0)</f>
        <v>0</v>
      </c>
      <c r="AK163" s="2">
        <f t="shared" si="58"/>
        <v>1.15814696485623E-2</v>
      </c>
      <c r="AL163" s="2">
        <f t="shared" si="59"/>
        <v>1.4177316293929713E-2</v>
      </c>
      <c r="AM163" s="2">
        <f t="shared" si="60"/>
        <v>0</v>
      </c>
      <c r="AN163" s="2">
        <f t="shared" si="61"/>
        <v>0</v>
      </c>
      <c r="AP163" t="s">
        <v>390</v>
      </c>
      <c r="AQ163" t="s">
        <v>807</v>
      </c>
      <c r="AR163">
        <v>8</v>
      </c>
      <c r="AT163" s="88">
        <v>29</v>
      </c>
      <c r="AU163" s="90">
        <v>123</v>
      </c>
      <c r="AV163" s="93">
        <f t="shared" si="52"/>
        <v>29123</v>
      </c>
      <c r="AX163" s="5" t="s">
        <v>730</v>
      </c>
      <c r="BF163">
        <v>0</v>
      </c>
      <c r="BG163">
        <v>0</v>
      </c>
    </row>
    <row r="164" spans="1:59" hidden="1" outlineLevel="1">
      <c r="A164" t="s">
        <v>729</v>
      </c>
      <c r="B164" t="s">
        <v>807</v>
      </c>
      <c r="C164" s="1">
        <f t="shared" si="53"/>
        <v>4542</v>
      </c>
      <c r="D164" s="5">
        <f>IF(N164&gt;0, RANK(N164,(N164:P164,Q164:AE164)),0)</f>
        <v>1</v>
      </c>
      <c r="E164" s="5">
        <f>IF(O164&gt;0,RANK(O164,(N164:P164,Q164:AE164)),0)</f>
        <v>2</v>
      </c>
      <c r="F164" s="5">
        <f>IF(P164&gt;0,RANK(P164,(N164:P164,Q164:AE164)),0)</f>
        <v>0</v>
      </c>
      <c r="G164" s="1">
        <f t="shared" si="62"/>
        <v>149</v>
      </c>
      <c r="H164" s="2">
        <f t="shared" si="63"/>
        <v>3.2804931748128575E-2</v>
      </c>
      <c r="I164" s="2"/>
      <c r="J164" s="2">
        <f t="shared" si="54"/>
        <v>0.50770585645090271</v>
      </c>
      <c r="K164" s="2">
        <f t="shared" si="55"/>
        <v>0.47490092470277412</v>
      </c>
      <c r="L164" s="2">
        <f t="shared" si="56"/>
        <v>0</v>
      </c>
      <c r="M164" s="2">
        <f t="shared" si="57"/>
        <v>1.7393218846323166E-2</v>
      </c>
      <c r="N164" s="1">
        <v>2306</v>
      </c>
      <c r="O164" s="1">
        <v>2157</v>
      </c>
      <c r="Q164" s="1">
        <v>40</v>
      </c>
      <c r="R164" s="1">
        <v>39</v>
      </c>
      <c r="U164" s="1">
        <f t="shared" si="51"/>
        <v>0</v>
      </c>
      <c r="AG164" s="5">
        <f>IF(Q164&gt;0,RANK(Q164,(N164:P164,Q164:AE164)),0)</f>
        <v>3</v>
      </c>
      <c r="AH164" s="5">
        <f>IF(R164&gt;0,RANK(R164,(N164:P164,Q164:AE164)),0)</f>
        <v>4</v>
      </c>
      <c r="AI164" s="5">
        <f>IF(T164&gt;0,RANK(T164,(N164:P164,Q164:AE164)),0)</f>
        <v>0</v>
      </c>
      <c r="AJ164" s="5">
        <f>IF(S164&gt;0,RANK(S164,(N164:P164,Q164:AE164)),0)</f>
        <v>0</v>
      </c>
      <c r="AK164" s="2">
        <f t="shared" si="58"/>
        <v>8.8066930867459273E-3</v>
      </c>
      <c r="AL164" s="2">
        <f t="shared" si="59"/>
        <v>8.5865257595772789E-3</v>
      </c>
      <c r="AM164" s="2">
        <f t="shared" si="60"/>
        <v>0</v>
      </c>
      <c r="AN164" s="2">
        <f t="shared" si="61"/>
        <v>0</v>
      </c>
      <c r="AP164" t="s">
        <v>729</v>
      </c>
      <c r="AQ164" t="s">
        <v>807</v>
      </c>
      <c r="AR164">
        <v>9</v>
      </c>
      <c r="AT164" s="88">
        <v>29</v>
      </c>
      <c r="AU164" s="90">
        <v>125</v>
      </c>
      <c r="AV164" s="93">
        <f t="shared" si="52"/>
        <v>29125</v>
      </c>
      <c r="AX164" s="5" t="s">
        <v>730</v>
      </c>
      <c r="BF164">
        <v>0</v>
      </c>
      <c r="BG164">
        <v>0</v>
      </c>
    </row>
    <row r="165" spans="1:59" hidden="1" outlineLevel="1">
      <c r="A165" t="s">
        <v>636</v>
      </c>
      <c r="B165" t="s">
        <v>807</v>
      </c>
      <c r="C165" s="1">
        <f t="shared" si="53"/>
        <v>12481</v>
      </c>
      <c r="D165" s="5">
        <f>IF(N165&gt;0, RANK(N165,(N165:P165,Q165:AE165)),0)</f>
        <v>2</v>
      </c>
      <c r="E165" s="5">
        <f>IF(O165&gt;0,RANK(O165,(N165:P165,Q165:AE165)),0)</f>
        <v>1</v>
      </c>
      <c r="F165" s="5">
        <f>IF(P165&gt;0,RANK(P165,(N165:P165,Q165:AE165)),0)</f>
        <v>0</v>
      </c>
      <c r="G165" s="1">
        <f t="shared" si="62"/>
        <v>2377</v>
      </c>
      <c r="H165" s="2">
        <f t="shared" si="63"/>
        <v>0.19044948321448602</v>
      </c>
      <c r="I165" s="2"/>
      <c r="J165" s="2">
        <f t="shared" si="54"/>
        <v>0.39772454130278023</v>
      </c>
      <c r="K165" s="2">
        <f t="shared" si="55"/>
        <v>0.58817402451726619</v>
      </c>
      <c r="L165" s="2">
        <f t="shared" si="56"/>
        <v>0</v>
      </c>
      <c r="M165" s="2">
        <f t="shared" si="57"/>
        <v>1.4101434179953576E-2</v>
      </c>
      <c r="N165" s="1">
        <v>4964</v>
      </c>
      <c r="O165" s="1">
        <v>7341</v>
      </c>
      <c r="Q165" s="1">
        <v>89</v>
      </c>
      <c r="R165" s="1">
        <v>87</v>
      </c>
      <c r="U165" s="1">
        <f t="shared" si="51"/>
        <v>0</v>
      </c>
      <c r="AG165" s="5">
        <f>IF(Q165&gt;0,RANK(Q165,(N165:P165,Q165:AE165)),0)</f>
        <v>3</v>
      </c>
      <c r="AH165" s="5">
        <f>IF(R165&gt;0,RANK(R165,(N165:P165,Q165:AE165)),0)</f>
        <v>4</v>
      </c>
      <c r="AI165" s="5">
        <f>IF(T165&gt;0,RANK(T165,(N165:P165,Q165:AE165)),0)</f>
        <v>0</v>
      </c>
      <c r="AJ165" s="5">
        <f>IF(S165&gt;0,RANK(S165,(N165:P165,Q165:AE165)),0)</f>
        <v>0</v>
      </c>
      <c r="AK165" s="2">
        <f t="shared" si="58"/>
        <v>7.1308388750901371E-3</v>
      </c>
      <c r="AL165" s="2">
        <f t="shared" si="59"/>
        <v>6.9705953048633928E-3</v>
      </c>
      <c r="AM165" s="2">
        <f t="shared" si="60"/>
        <v>0</v>
      </c>
      <c r="AN165" s="2">
        <f t="shared" si="61"/>
        <v>0</v>
      </c>
      <c r="AP165" t="s">
        <v>636</v>
      </c>
      <c r="AQ165" t="s">
        <v>807</v>
      </c>
      <c r="AR165">
        <v>9</v>
      </c>
      <c r="AT165" s="88">
        <v>29</v>
      </c>
      <c r="AU165" s="90">
        <v>127</v>
      </c>
      <c r="AV165" s="93">
        <f t="shared" si="52"/>
        <v>29127</v>
      </c>
      <c r="AX165" s="5" t="s">
        <v>730</v>
      </c>
      <c r="BF165">
        <v>0</v>
      </c>
      <c r="BG165">
        <v>0</v>
      </c>
    </row>
    <row r="166" spans="1:59" hidden="1" outlineLevel="1">
      <c r="A166" t="s">
        <v>703</v>
      </c>
      <c r="B166" t="s">
        <v>807</v>
      </c>
      <c r="C166" s="1">
        <f t="shared" ref="C166:C197" si="64">SUM(N166:AE166)</f>
        <v>1730</v>
      </c>
      <c r="D166" s="5">
        <f>IF(N166&gt;0, RANK(N166,(N166:P166,Q166:AE166)),0)</f>
        <v>2</v>
      </c>
      <c r="E166" s="5">
        <f>IF(O166&gt;0,RANK(O166,(N166:P166,Q166:AE166)),0)</f>
        <v>1</v>
      </c>
      <c r="F166" s="5">
        <f>IF(P166&gt;0,RANK(P166,(N166:P166,Q166:AE166)),0)</f>
        <v>0</v>
      </c>
      <c r="G166" s="1">
        <f t="shared" si="62"/>
        <v>423</v>
      </c>
      <c r="H166" s="2">
        <f t="shared" si="63"/>
        <v>0.2445086705202312</v>
      </c>
      <c r="I166" s="2"/>
      <c r="J166" s="2">
        <f t="shared" ref="J166:J197" si="65">IF($C166=0,"-",N166/$C166)</f>
        <v>0.3583815028901734</v>
      </c>
      <c r="K166" s="2">
        <f t="shared" ref="K166:K197" si="66">IF($C166=0,"-",O166/$C166)</f>
        <v>0.60289017341040463</v>
      </c>
      <c r="L166" s="2">
        <f t="shared" ref="L166:L197" si="67">IF($C166=0,"-",P166/$C166)</f>
        <v>0</v>
      </c>
      <c r="M166" s="2">
        <f t="shared" ref="M166:M197" si="68">IF(C166=0,"-",(1-J166-K166-L166))</f>
        <v>3.8728323699422029E-2</v>
      </c>
      <c r="N166" s="1">
        <v>620</v>
      </c>
      <c r="O166" s="1">
        <v>1043</v>
      </c>
      <c r="Q166" s="1">
        <v>19</v>
      </c>
      <c r="R166" s="1">
        <v>48</v>
      </c>
      <c r="U166" s="1">
        <f t="shared" si="51"/>
        <v>0</v>
      </c>
      <c r="AG166" s="5">
        <f>IF(Q166&gt;0,RANK(Q166,(N166:P166,Q166:AE166)),0)</f>
        <v>4</v>
      </c>
      <c r="AH166" s="5">
        <f>IF(R166&gt;0,RANK(R166,(N166:P166,Q166:AE166)),0)</f>
        <v>3</v>
      </c>
      <c r="AI166" s="5">
        <f>IF(T166&gt;0,RANK(T166,(N166:P166,Q166:AE166)),0)</f>
        <v>0</v>
      </c>
      <c r="AJ166" s="5">
        <f>IF(S166&gt;0,RANK(S166,(N166:P166,Q166:AE166)),0)</f>
        <v>0</v>
      </c>
      <c r="AK166" s="2">
        <f t="shared" ref="AK166:AK197" si="69">IF($C166=0,"-",Q166/$C166)</f>
        <v>1.0982658959537572E-2</v>
      </c>
      <c r="AL166" s="2">
        <f t="shared" ref="AL166:AL197" si="70">IF($C166=0,"-",R166/$C166)</f>
        <v>2.7745664739884393E-2</v>
      </c>
      <c r="AM166" s="2">
        <f t="shared" ref="AM166:AM197" si="71">IF($C166=0,"-",T166/$C166)</f>
        <v>0</v>
      </c>
      <c r="AN166" s="2">
        <f t="shared" ref="AN166:AN197" si="72">IF($C166=0,"-",S166/$C166)</f>
        <v>0</v>
      </c>
      <c r="AP166" t="s">
        <v>703</v>
      </c>
      <c r="AQ166" t="s">
        <v>807</v>
      </c>
      <c r="AR166">
        <v>6</v>
      </c>
      <c r="AT166" s="88">
        <v>29</v>
      </c>
      <c r="AU166" s="90">
        <v>129</v>
      </c>
      <c r="AV166" s="93">
        <f t="shared" si="52"/>
        <v>29129</v>
      </c>
      <c r="AX166" s="5" t="s">
        <v>730</v>
      </c>
      <c r="BF166">
        <v>0</v>
      </c>
      <c r="BG166">
        <v>0</v>
      </c>
    </row>
    <row r="167" spans="1:59" hidden="1" outlineLevel="1">
      <c r="A167" t="s">
        <v>775</v>
      </c>
      <c r="B167" t="s">
        <v>807</v>
      </c>
      <c r="C167" s="1">
        <f t="shared" si="64"/>
        <v>11483</v>
      </c>
      <c r="D167" s="5">
        <f>IF(N167&gt;0, RANK(N167,(N167:P167,Q167:AE167)),0)</f>
        <v>2</v>
      </c>
      <c r="E167" s="5">
        <f>IF(O167&gt;0,RANK(O167,(N167:P167,Q167:AE167)),0)</f>
        <v>1</v>
      </c>
      <c r="F167" s="5">
        <f>IF(P167&gt;0,RANK(P167,(N167:P167,Q167:AE167)),0)</f>
        <v>0</v>
      </c>
      <c r="G167" s="1">
        <f t="shared" si="62"/>
        <v>1556</v>
      </c>
      <c r="H167" s="2">
        <f t="shared" si="63"/>
        <v>0.13550465906122094</v>
      </c>
      <c r="I167" s="2"/>
      <c r="J167" s="2">
        <f t="shared" si="65"/>
        <v>0.42306017591221806</v>
      </c>
      <c r="K167" s="2">
        <f t="shared" si="66"/>
        <v>0.55856483497343901</v>
      </c>
      <c r="L167" s="2">
        <f t="shared" si="67"/>
        <v>0</v>
      </c>
      <c r="M167" s="2">
        <f t="shared" si="68"/>
        <v>1.8374989114342877E-2</v>
      </c>
      <c r="N167" s="1">
        <v>4858</v>
      </c>
      <c r="O167" s="1">
        <v>6414</v>
      </c>
      <c r="Q167" s="1">
        <v>120</v>
      </c>
      <c r="R167" s="1">
        <v>91</v>
      </c>
      <c r="U167" s="1">
        <f t="shared" ref="U167:U216" si="73">BF167+BG167</f>
        <v>0</v>
      </c>
      <c r="AG167" s="5">
        <f>IF(Q167&gt;0,RANK(Q167,(N167:P167,Q167:AE167)),0)</f>
        <v>3</v>
      </c>
      <c r="AH167" s="5">
        <f>IF(R167&gt;0,RANK(R167,(N167:P167,Q167:AE167)),0)</f>
        <v>4</v>
      </c>
      <c r="AI167" s="5">
        <f>IF(T167&gt;0,RANK(T167,(N167:P167,Q167:AE167)),0)</f>
        <v>0</v>
      </c>
      <c r="AJ167" s="5">
        <f>IF(S167&gt;0,RANK(S167,(N167:P167,Q167:AE167)),0)</f>
        <v>0</v>
      </c>
      <c r="AK167" s="2">
        <f t="shared" si="69"/>
        <v>1.0450230775929634E-2</v>
      </c>
      <c r="AL167" s="2">
        <f t="shared" si="70"/>
        <v>7.9247583384133066E-3</v>
      </c>
      <c r="AM167" s="2">
        <f t="shared" si="71"/>
        <v>0</v>
      </c>
      <c r="AN167" s="2">
        <f t="shared" si="72"/>
        <v>0</v>
      </c>
      <c r="AP167" t="s">
        <v>775</v>
      </c>
      <c r="AQ167" t="s">
        <v>807</v>
      </c>
      <c r="AR167">
        <v>9</v>
      </c>
      <c r="AT167" s="88">
        <v>29</v>
      </c>
      <c r="AU167" s="90">
        <v>131</v>
      </c>
      <c r="AV167" s="93">
        <f t="shared" si="52"/>
        <v>29131</v>
      </c>
      <c r="AX167" s="5" t="s">
        <v>730</v>
      </c>
      <c r="BF167">
        <v>0</v>
      </c>
      <c r="BG167">
        <v>0</v>
      </c>
    </row>
    <row r="168" spans="1:59" hidden="1" outlineLevel="1">
      <c r="A168" t="s">
        <v>463</v>
      </c>
      <c r="B168" t="s">
        <v>807</v>
      </c>
      <c r="C168" s="1">
        <f t="shared" si="64"/>
        <v>5289</v>
      </c>
      <c r="D168" s="5">
        <f>IF(N168&gt;0, RANK(N168,(N168:P168,Q168:AE168)),0)</f>
        <v>2</v>
      </c>
      <c r="E168" s="5">
        <f>IF(O168&gt;0,RANK(O168,(N168:P168,Q168:AE168)),0)</f>
        <v>1</v>
      </c>
      <c r="F168" s="5">
        <f>IF(P168&gt;0,RANK(P168,(N168:P168,Q168:AE168)),0)</f>
        <v>0</v>
      </c>
      <c r="G168" s="1">
        <f t="shared" si="62"/>
        <v>136</v>
      </c>
      <c r="H168" s="2">
        <f t="shared" si="63"/>
        <v>2.5713745509548119E-2</v>
      </c>
      <c r="I168" s="2"/>
      <c r="J168" s="2">
        <f t="shared" si="65"/>
        <v>0.4770277935337493</v>
      </c>
      <c r="K168" s="2">
        <f t="shared" si="66"/>
        <v>0.50274153904329744</v>
      </c>
      <c r="L168" s="2">
        <f t="shared" si="67"/>
        <v>0</v>
      </c>
      <c r="M168" s="2">
        <f t="shared" si="68"/>
        <v>2.0230667422953319E-2</v>
      </c>
      <c r="N168" s="1">
        <v>2523</v>
      </c>
      <c r="O168" s="1">
        <v>2659</v>
      </c>
      <c r="Q168" s="1">
        <v>35</v>
      </c>
      <c r="R168" s="1">
        <v>72</v>
      </c>
      <c r="U168" s="1">
        <f t="shared" si="73"/>
        <v>0</v>
      </c>
      <c r="AG168" s="5">
        <f>IF(Q168&gt;0,RANK(Q168,(N168:P168,Q168:AE168)),0)</f>
        <v>4</v>
      </c>
      <c r="AH168" s="5">
        <f>IF(R168&gt;0,RANK(R168,(N168:P168,Q168:AE168)),0)</f>
        <v>3</v>
      </c>
      <c r="AI168" s="5">
        <f>IF(T168&gt;0,RANK(T168,(N168:P168,Q168:AE168)),0)</f>
        <v>0</v>
      </c>
      <c r="AJ168" s="5">
        <f>IF(S168&gt;0,RANK(S168,(N168:P168,Q168:AE168)),0)</f>
        <v>0</v>
      </c>
      <c r="AK168" s="2">
        <f t="shared" si="69"/>
        <v>6.6175080355454713E-3</v>
      </c>
      <c r="AL168" s="2">
        <f t="shared" si="70"/>
        <v>1.3613159387407828E-2</v>
      </c>
      <c r="AM168" s="2">
        <f t="shared" si="71"/>
        <v>0</v>
      </c>
      <c r="AN168" s="2">
        <f t="shared" si="72"/>
        <v>0</v>
      </c>
      <c r="AP168" t="s">
        <v>463</v>
      </c>
      <c r="AQ168" t="s">
        <v>807</v>
      </c>
      <c r="AR168">
        <v>8</v>
      </c>
      <c r="AT168" s="88">
        <v>29</v>
      </c>
      <c r="AU168" s="90">
        <v>133</v>
      </c>
      <c r="AV168" s="93">
        <f t="shared" si="52"/>
        <v>29133</v>
      </c>
      <c r="AX168" s="5" t="s">
        <v>730</v>
      </c>
      <c r="BF168">
        <v>0</v>
      </c>
      <c r="BG168">
        <v>0</v>
      </c>
    </row>
    <row r="169" spans="1:59" hidden="1" outlineLevel="1">
      <c r="A169" t="s">
        <v>983</v>
      </c>
      <c r="B169" t="s">
        <v>807</v>
      </c>
      <c r="C169" s="1">
        <f t="shared" si="64"/>
        <v>6667</v>
      </c>
      <c r="D169" s="5">
        <f>IF(N169&gt;0, RANK(N169,(N169:P169,Q169:AE169)),0)</f>
        <v>2</v>
      </c>
      <c r="E169" s="5">
        <f>IF(O169&gt;0,RANK(O169,(N169:P169,Q169:AE169)),0)</f>
        <v>1</v>
      </c>
      <c r="F169" s="5">
        <f>IF(P169&gt;0,RANK(P169,(N169:P169,Q169:AE169)),0)</f>
        <v>0</v>
      </c>
      <c r="G169" s="1">
        <f t="shared" si="62"/>
        <v>666</v>
      </c>
      <c r="H169" s="2">
        <f t="shared" si="63"/>
        <v>9.9895005249737517E-2</v>
      </c>
      <c r="I169" s="2"/>
      <c r="J169" s="2">
        <f t="shared" si="65"/>
        <v>0.44262786860656966</v>
      </c>
      <c r="K169" s="2">
        <f t="shared" si="66"/>
        <v>0.54252287385630715</v>
      </c>
      <c r="L169" s="2">
        <f t="shared" si="67"/>
        <v>0</v>
      </c>
      <c r="M169" s="2">
        <f t="shared" si="68"/>
        <v>1.4849257537123184E-2</v>
      </c>
      <c r="N169" s="1">
        <v>2951</v>
      </c>
      <c r="O169" s="1">
        <v>3617</v>
      </c>
      <c r="Q169" s="1">
        <v>48</v>
      </c>
      <c r="R169" s="1">
        <v>51</v>
      </c>
      <c r="U169" s="1">
        <f t="shared" si="73"/>
        <v>0</v>
      </c>
      <c r="AG169" s="5">
        <f>IF(Q169&gt;0,RANK(Q169,(N169:P169,Q169:AE169)),0)</f>
        <v>4</v>
      </c>
      <c r="AH169" s="5">
        <f>IF(R169&gt;0,RANK(R169,(N169:P169,Q169:AE169)),0)</f>
        <v>3</v>
      </c>
      <c r="AI169" s="5">
        <f>IF(T169&gt;0,RANK(T169,(N169:P169,Q169:AE169)),0)</f>
        <v>0</v>
      </c>
      <c r="AJ169" s="5">
        <f>IF(S169&gt;0,RANK(S169,(N169:P169,Q169:AE169)),0)</f>
        <v>0</v>
      </c>
      <c r="AK169" s="2">
        <f t="shared" si="69"/>
        <v>7.1996400179990998E-3</v>
      </c>
      <c r="AL169" s="2">
        <f t="shared" si="70"/>
        <v>7.6496175191240441E-3</v>
      </c>
      <c r="AM169" s="2">
        <f t="shared" si="71"/>
        <v>0</v>
      </c>
      <c r="AN169" s="2">
        <f t="shared" si="72"/>
        <v>0</v>
      </c>
      <c r="AP169" t="s">
        <v>983</v>
      </c>
      <c r="AQ169" t="s">
        <v>807</v>
      </c>
      <c r="AR169">
        <v>4</v>
      </c>
      <c r="AT169" s="88">
        <v>29</v>
      </c>
      <c r="AU169" s="90">
        <v>135</v>
      </c>
      <c r="AV169" s="93">
        <f t="shared" si="52"/>
        <v>29135</v>
      </c>
      <c r="AX169" s="5" t="s">
        <v>730</v>
      </c>
      <c r="BF169">
        <v>0</v>
      </c>
      <c r="BG169">
        <v>0</v>
      </c>
    </row>
    <row r="170" spans="1:59" hidden="1" outlineLevel="1">
      <c r="A170" t="s">
        <v>300</v>
      </c>
      <c r="B170" t="s">
        <v>807</v>
      </c>
      <c r="C170" s="1">
        <f t="shared" si="64"/>
        <v>4316</v>
      </c>
      <c r="D170" s="5">
        <f>IF(N170&gt;0, RANK(N170,(N170:P170,Q170:AE170)),0)</f>
        <v>2</v>
      </c>
      <c r="E170" s="5">
        <f>IF(O170&gt;0,RANK(O170,(N170:P170,Q170:AE170)),0)</f>
        <v>1</v>
      </c>
      <c r="F170" s="5">
        <f>IF(P170&gt;0,RANK(P170,(N170:P170,Q170:AE170)),0)</f>
        <v>0</v>
      </c>
      <c r="G170" s="1">
        <f t="shared" si="62"/>
        <v>649</v>
      </c>
      <c r="H170" s="2">
        <f t="shared" si="63"/>
        <v>0.15037071362372567</v>
      </c>
      <c r="I170" s="2"/>
      <c r="J170" s="2">
        <f t="shared" si="65"/>
        <v>0.41936978683966636</v>
      </c>
      <c r="K170" s="2">
        <f t="shared" si="66"/>
        <v>0.56974050046339197</v>
      </c>
      <c r="L170" s="2">
        <f t="shared" si="67"/>
        <v>0</v>
      </c>
      <c r="M170" s="2">
        <f t="shared" si="68"/>
        <v>1.0889712696941611E-2</v>
      </c>
      <c r="N170" s="1">
        <v>1810</v>
      </c>
      <c r="O170" s="1">
        <v>2459</v>
      </c>
      <c r="Q170" s="1">
        <v>20</v>
      </c>
      <c r="R170" s="1">
        <v>27</v>
      </c>
      <c r="U170" s="1">
        <f t="shared" si="73"/>
        <v>0</v>
      </c>
      <c r="AG170" s="5">
        <f>IF(Q170&gt;0,RANK(Q170,(N170:P170,Q170:AE170)),0)</f>
        <v>4</v>
      </c>
      <c r="AH170" s="5">
        <f>IF(R170&gt;0,RANK(R170,(N170:P170,Q170:AE170)),0)</f>
        <v>3</v>
      </c>
      <c r="AI170" s="5">
        <f>IF(T170&gt;0,RANK(T170,(N170:P170,Q170:AE170)),0)</f>
        <v>0</v>
      </c>
      <c r="AJ170" s="5">
        <f>IF(S170&gt;0,RANK(S170,(N170:P170,Q170:AE170)),0)</f>
        <v>0</v>
      </c>
      <c r="AK170" s="2">
        <f t="shared" si="69"/>
        <v>4.6339202965708986E-3</v>
      </c>
      <c r="AL170" s="2">
        <f t="shared" si="70"/>
        <v>6.2557924003707136E-3</v>
      </c>
      <c r="AM170" s="2">
        <f t="shared" si="71"/>
        <v>0</v>
      </c>
      <c r="AN170" s="2">
        <f t="shared" si="72"/>
        <v>0</v>
      </c>
      <c r="AP170" t="s">
        <v>300</v>
      </c>
      <c r="AQ170" t="s">
        <v>807</v>
      </c>
      <c r="AR170">
        <v>9</v>
      </c>
      <c r="AT170" s="88">
        <v>29</v>
      </c>
      <c r="AU170" s="90">
        <v>137</v>
      </c>
      <c r="AV170" s="93">
        <f t="shared" si="52"/>
        <v>29137</v>
      </c>
      <c r="AX170" s="5" t="s">
        <v>730</v>
      </c>
      <c r="BF170">
        <v>0</v>
      </c>
      <c r="BG170">
        <v>0</v>
      </c>
    </row>
    <row r="171" spans="1:59" hidden="1" outlineLevel="1">
      <c r="A171" t="s">
        <v>715</v>
      </c>
      <c r="B171" t="s">
        <v>807</v>
      </c>
      <c r="C171" s="1">
        <f t="shared" si="64"/>
        <v>5810</v>
      </c>
      <c r="D171" s="5">
        <f>IF(N171&gt;0, RANK(N171,(N171:P171,Q171:AE171)),0)</f>
        <v>2</v>
      </c>
      <c r="E171" s="5">
        <f>IF(O171&gt;0,RANK(O171,(N171:P171,Q171:AE171)),0)</f>
        <v>1</v>
      </c>
      <c r="F171" s="5">
        <f>IF(P171&gt;0,RANK(P171,(N171:P171,Q171:AE171)),0)</f>
        <v>0</v>
      </c>
      <c r="G171" s="1">
        <f t="shared" si="62"/>
        <v>722</v>
      </c>
      <c r="H171" s="2">
        <f t="shared" si="63"/>
        <v>0.12426850258175559</v>
      </c>
      <c r="I171" s="2"/>
      <c r="J171" s="2">
        <f t="shared" si="65"/>
        <v>0.42908777969018935</v>
      </c>
      <c r="K171" s="2">
        <f t="shared" si="66"/>
        <v>0.55335628227194489</v>
      </c>
      <c r="L171" s="2">
        <f t="shared" si="67"/>
        <v>0</v>
      </c>
      <c r="M171" s="2">
        <f t="shared" si="68"/>
        <v>1.7555938037865815E-2</v>
      </c>
      <c r="N171" s="1">
        <v>2493</v>
      </c>
      <c r="O171" s="1">
        <v>3215</v>
      </c>
      <c r="Q171" s="1">
        <v>47</v>
      </c>
      <c r="R171" s="1">
        <v>55</v>
      </c>
      <c r="U171" s="1">
        <f t="shared" si="73"/>
        <v>0</v>
      </c>
      <c r="AG171" s="5">
        <f>IF(Q171&gt;0,RANK(Q171,(N171:P171,Q171:AE171)),0)</f>
        <v>4</v>
      </c>
      <c r="AH171" s="5">
        <f>IF(R171&gt;0,RANK(R171,(N171:P171,Q171:AE171)),0)</f>
        <v>3</v>
      </c>
      <c r="AI171" s="5">
        <f>IF(T171&gt;0,RANK(T171,(N171:P171,Q171:AE171)),0)</f>
        <v>0</v>
      </c>
      <c r="AJ171" s="5">
        <f>IF(S171&gt;0,RANK(S171,(N171:P171,Q171:AE171)),0)</f>
        <v>0</v>
      </c>
      <c r="AK171" s="2">
        <f t="shared" si="69"/>
        <v>8.0895008605851981E-3</v>
      </c>
      <c r="AL171" s="2">
        <f t="shared" si="70"/>
        <v>9.4664371772805508E-3</v>
      </c>
      <c r="AM171" s="2">
        <f t="shared" si="71"/>
        <v>0</v>
      </c>
      <c r="AN171" s="2">
        <f t="shared" si="72"/>
        <v>0</v>
      </c>
      <c r="AP171" t="s">
        <v>715</v>
      </c>
      <c r="AQ171" t="s">
        <v>807</v>
      </c>
      <c r="AR171">
        <v>9</v>
      </c>
      <c r="AT171" s="88">
        <v>29</v>
      </c>
      <c r="AU171" s="90">
        <v>139</v>
      </c>
      <c r="AV171" s="93">
        <f t="shared" si="52"/>
        <v>29139</v>
      </c>
      <c r="AX171" s="5" t="s">
        <v>730</v>
      </c>
      <c r="BF171">
        <v>0</v>
      </c>
      <c r="BG171">
        <v>0</v>
      </c>
    </row>
    <row r="172" spans="1:59" hidden="1" outlineLevel="1">
      <c r="A172" t="s">
        <v>694</v>
      </c>
      <c r="B172" t="s">
        <v>807</v>
      </c>
      <c r="C172" s="1">
        <f t="shared" si="64"/>
        <v>9107</v>
      </c>
      <c r="D172" s="5">
        <f>IF(N172&gt;0, RANK(N172,(N172:P172,Q172:AE172)),0)</f>
        <v>1</v>
      </c>
      <c r="E172" s="5">
        <f>IF(O172&gt;0,RANK(O172,(N172:P172,Q172:AE172)),0)</f>
        <v>2</v>
      </c>
      <c r="F172" s="5">
        <f>IF(P172&gt;0,RANK(P172,(N172:P172,Q172:AE172)),0)</f>
        <v>0</v>
      </c>
      <c r="G172" s="1">
        <f t="shared" si="62"/>
        <v>237</v>
      </c>
      <c r="H172" s="2">
        <f t="shared" si="63"/>
        <v>2.6023937630394203E-2</v>
      </c>
      <c r="I172" s="2"/>
      <c r="J172" s="2">
        <f t="shared" si="65"/>
        <v>0.50181179312616664</v>
      </c>
      <c r="K172" s="2">
        <f t="shared" si="66"/>
        <v>0.47578785549577246</v>
      </c>
      <c r="L172" s="2">
        <f t="shared" si="67"/>
        <v>0</v>
      </c>
      <c r="M172" s="2">
        <f t="shared" si="68"/>
        <v>2.2400351378060901E-2</v>
      </c>
      <c r="N172" s="1">
        <v>4570</v>
      </c>
      <c r="O172" s="1">
        <v>4333</v>
      </c>
      <c r="Q172" s="1">
        <v>99</v>
      </c>
      <c r="R172" s="1">
        <v>105</v>
      </c>
      <c r="U172" s="1">
        <f t="shared" si="73"/>
        <v>0</v>
      </c>
      <c r="AG172" s="5">
        <f>IF(Q172&gt;0,RANK(Q172,(N172:P172,Q172:AE172)),0)</f>
        <v>4</v>
      </c>
      <c r="AH172" s="5">
        <f>IF(R172&gt;0,RANK(R172,(N172:P172,Q172:AE172)),0)</f>
        <v>3</v>
      </c>
      <c r="AI172" s="5">
        <f>IF(T172&gt;0,RANK(T172,(N172:P172,Q172:AE172)),0)</f>
        <v>0</v>
      </c>
      <c r="AJ172" s="5">
        <f>IF(S172&gt;0,RANK(S172,(N172:P172,Q172:AE172)),0)</f>
        <v>0</v>
      </c>
      <c r="AK172" s="2">
        <f t="shared" si="69"/>
        <v>1.087075875700011E-2</v>
      </c>
      <c r="AL172" s="2">
        <f t="shared" si="70"/>
        <v>1.1529592621060722E-2</v>
      </c>
      <c r="AM172" s="2">
        <f t="shared" si="71"/>
        <v>0</v>
      </c>
      <c r="AN172" s="2">
        <f t="shared" si="72"/>
        <v>0</v>
      </c>
      <c r="AP172" t="s">
        <v>694</v>
      </c>
      <c r="AQ172" t="s">
        <v>807</v>
      </c>
      <c r="AR172">
        <v>4</v>
      </c>
      <c r="AT172" s="88">
        <v>29</v>
      </c>
      <c r="AU172" s="90">
        <v>141</v>
      </c>
      <c r="AV172" s="93">
        <f t="shared" si="52"/>
        <v>29141</v>
      </c>
      <c r="AX172" s="5" t="s">
        <v>730</v>
      </c>
      <c r="BF172">
        <v>0</v>
      </c>
      <c r="BG172">
        <v>0</v>
      </c>
    </row>
    <row r="173" spans="1:59" hidden="1" outlineLevel="1">
      <c r="A173" t="s">
        <v>649</v>
      </c>
      <c r="B173" t="s">
        <v>807</v>
      </c>
      <c r="C173" s="1">
        <f t="shared" si="64"/>
        <v>8007</v>
      </c>
      <c r="D173" s="5">
        <f>IF(N173&gt;0, RANK(N173,(N173:P173,Q173:AE173)),0)</f>
        <v>1</v>
      </c>
      <c r="E173" s="5">
        <f>IF(O173&gt;0,RANK(O173,(N173:P173,Q173:AE173)),0)</f>
        <v>2</v>
      </c>
      <c r="F173" s="5">
        <f>IF(P173&gt;0,RANK(P173,(N173:P173,Q173:AE173)),0)</f>
        <v>0</v>
      </c>
      <c r="G173" s="1">
        <f t="shared" si="62"/>
        <v>739</v>
      </c>
      <c r="H173" s="2">
        <f t="shared" si="63"/>
        <v>9.2294242537779445E-2</v>
      </c>
      <c r="I173" s="2"/>
      <c r="J173" s="2">
        <f t="shared" si="65"/>
        <v>0.53865367803172226</v>
      </c>
      <c r="K173" s="2">
        <f t="shared" si="66"/>
        <v>0.4463594354939428</v>
      </c>
      <c r="L173" s="2">
        <f t="shared" si="67"/>
        <v>0</v>
      </c>
      <c r="M173" s="2">
        <f t="shared" si="68"/>
        <v>1.4986886474334937E-2</v>
      </c>
      <c r="N173" s="1">
        <v>4313</v>
      </c>
      <c r="O173" s="1">
        <v>3574</v>
      </c>
      <c r="Q173" s="1">
        <v>69</v>
      </c>
      <c r="R173" s="1">
        <v>51</v>
      </c>
      <c r="U173" s="1">
        <f t="shared" si="73"/>
        <v>0</v>
      </c>
      <c r="AG173" s="5">
        <f>IF(Q173&gt;0,RANK(Q173,(N173:P173,Q173:AE173)),0)</f>
        <v>3</v>
      </c>
      <c r="AH173" s="5">
        <f>IF(R173&gt;0,RANK(R173,(N173:P173,Q173:AE173)),0)</f>
        <v>4</v>
      </c>
      <c r="AI173" s="5">
        <f>IF(T173&gt;0,RANK(T173,(N173:P173,Q173:AE173)),0)</f>
        <v>0</v>
      </c>
      <c r="AJ173" s="5">
        <f>IF(S173&gt;0,RANK(S173,(N173:P173,Q173:AE173)),0)</f>
        <v>0</v>
      </c>
      <c r="AK173" s="2">
        <f t="shared" si="69"/>
        <v>8.6174597227426011E-3</v>
      </c>
      <c r="AL173" s="2">
        <f t="shared" si="70"/>
        <v>6.369426751592357E-3</v>
      </c>
      <c r="AM173" s="2">
        <f t="shared" si="71"/>
        <v>0</v>
      </c>
      <c r="AN173" s="2">
        <f t="shared" si="72"/>
        <v>0</v>
      </c>
      <c r="AP173" t="s">
        <v>649</v>
      </c>
      <c r="AQ173" t="s">
        <v>807</v>
      </c>
      <c r="AR173">
        <v>8</v>
      </c>
      <c r="AT173" s="88">
        <v>29</v>
      </c>
      <c r="AU173" s="90">
        <v>143</v>
      </c>
      <c r="AV173" s="93">
        <f t="shared" si="52"/>
        <v>29143</v>
      </c>
      <c r="AX173" s="5" t="s">
        <v>730</v>
      </c>
      <c r="BF173">
        <v>0</v>
      </c>
      <c r="BG173">
        <v>0</v>
      </c>
    </row>
    <row r="174" spans="1:59" hidden="1" outlineLevel="1">
      <c r="A174" t="s">
        <v>919</v>
      </c>
      <c r="B174" t="s">
        <v>807</v>
      </c>
      <c r="C174" s="1">
        <f t="shared" si="64"/>
        <v>25172</v>
      </c>
      <c r="D174" s="5">
        <f>IF(N174&gt;0, RANK(N174,(N174:P174,Q174:AE174)),0)</f>
        <v>2</v>
      </c>
      <c r="E174" s="5">
        <f>IF(O174&gt;0,RANK(O174,(N174:P174,Q174:AE174)),0)</f>
        <v>1</v>
      </c>
      <c r="F174" s="5">
        <f>IF(P174&gt;0,RANK(P174,(N174:P174,Q174:AE174)),0)</f>
        <v>0</v>
      </c>
      <c r="G174" s="1">
        <f t="shared" si="62"/>
        <v>6436</v>
      </c>
      <c r="H174" s="2">
        <f t="shared" si="63"/>
        <v>0.2556809153027173</v>
      </c>
      <c r="I174" s="2"/>
      <c r="J174" s="2">
        <f t="shared" si="65"/>
        <v>0.36286349912601301</v>
      </c>
      <c r="K174" s="2">
        <f t="shared" si="66"/>
        <v>0.61854441442873032</v>
      </c>
      <c r="L174" s="2">
        <f t="shared" si="67"/>
        <v>0</v>
      </c>
      <c r="M174" s="2">
        <f t="shared" si="68"/>
        <v>1.8592086445256673E-2</v>
      </c>
      <c r="N174" s="1">
        <v>9134</v>
      </c>
      <c r="O174" s="1">
        <v>15570</v>
      </c>
      <c r="Q174" s="1">
        <v>246</v>
      </c>
      <c r="R174" s="1">
        <v>222</v>
      </c>
      <c r="U174" s="1">
        <f t="shared" si="73"/>
        <v>0</v>
      </c>
      <c r="AG174" s="5">
        <f>IF(Q174&gt;0,RANK(Q174,(N174:P174,Q174:AE174)),0)</f>
        <v>3</v>
      </c>
      <c r="AH174" s="5">
        <f>IF(R174&gt;0,RANK(R174,(N174:P174,Q174:AE174)),0)</f>
        <v>4</v>
      </c>
      <c r="AI174" s="5">
        <f>IF(T174&gt;0,RANK(T174,(N174:P174,Q174:AE174)),0)</f>
        <v>0</v>
      </c>
      <c r="AJ174" s="5">
        <f>IF(S174&gt;0,RANK(S174,(N174:P174,Q174:AE174)),0)</f>
        <v>0</v>
      </c>
      <c r="AK174" s="2">
        <f t="shared" si="69"/>
        <v>9.7727633878913079E-3</v>
      </c>
      <c r="AL174" s="2">
        <f t="shared" si="70"/>
        <v>8.8193230573653265E-3</v>
      </c>
      <c r="AM174" s="2">
        <f t="shared" si="71"/>
        <v>0</v>
      </c>
      <c r="AN174" s="2">
        <f t="shared" si="72"/>
        <v>0</v>
      </c>
      <c r="AP174" t="s">
        <v>919</v>
      </c>
      <c r="AQ174" t="s">
        <v>807</v>
      </c>
      <c r="AR174">
        <v>7</v>
      </c>
      <c r="AT174" s="88">
        <v>29</v>
      </c>
      <c r="AU174" s="90">
        <v>145</v>
      </c>
      <c r="AV174" s="93">
        <f t="shared" si="52"/>
        <v>29145</v>
      </c>
      <c r="AX174" s="5" t="s">
        <v>730</v>
      </c>
      <c r="BF174">
        <v>0</v>
      </c>
      <c r="BG174">
        <v>0</v>
      </c>
    </row>
    <row r="175" spans="1:59" hidden="1" outlineLevel="1">
      <c r="A175" t="s">
        <v>992</v>
      </c>
      <c r="B175" t="s">
        <v>807</v>
      </c>
      <c r="C175" s="1">
        <f t="shared" si="64"/>
        <v>10009</v>
      </c>
      <c r="D175" s="5">
        <f>IF(N175&gt;0, RANK(N175,(N175:P175,Q175:AE175)),0)</f>
        <v>1</v>
      </c>
      <c r="E175" s="5">
        <f>IF(O175&gt;0,RANK(O175,(N175:P175,Q175:AE175)),0)</f>
        <v>2</v>
      </c>
      <c r="F175" s="5">
        <f>IF(P175&gt;0,RANK(P175,(N175:P175,Q175:AE175)),0)</f>
        <v>0</v>
      </c>
      <c r="G175" s="1">
        <f t="shared" si="62"/>
        <v>1164</v>
      </c>
      <c r="H175" s="2">
        <f t="shared" si="63"/>
        <v>0.1162953341992207</v>
      </c>
      <c r="I175" s="2"/>
      <c r="J175" s="2">
        <f t="shared" si="65"/>
        <v>0.54131281846338297</v>
      </c>
      <c r="K175" s="2">
        <f t="shared" si="66"/>
        <v>0.42501748426416225</v>
      </c>
      <c r="L175" s="2">
        <f t="shared" si="67"/>
        <v>0</v>
      </c>
      <c r="M175" s="2">
        <f t="shared" si="68"/>
        <v>3.3669697272454779E-2</v>
      </c>
      <c r="N175" s="1">
        <v>5418</v>
      </c>
      <c r="O175" s="1">
        <v>4254</v>
      </c>
      <c r="Q175" s="1">
        <v>136</v>
      </c>
      <c r="R175" s="1">
        <v>201</v>
      </c>
      <c r="U175" s="1">
        <f t="shared" si="73"/>
        <v>0</v>
      </c>
      <c r="AG175" s="5">
        <f>IF(Q175&gt;0,RANK(Q175,(N175:P175,Q175:AE175)),0)</f>
        <v>4</v>
      </c>
      <c r="AH175" s="5">
        <f>IF(R175&gt;0,RANK(R175,(N175:P175,Q175:AE175)),0)</f>
        <v>3</v>
      </c>
      <c r="AI175" s="5">
        <f>IF(T175&gt;0,RANK(T175,(N175:P175,Q175:AE175)),0)</f>
        <v>0</v>
      </c>
      <c r="AJ175" s="5">
        <f>IF(S175&gt;0,RANK(S175,(N175:P175,Q175:AE175)),0)</f>
        <v>0</v>
      </c>
      <c r="AK175" s="2">
        <f t="shared" si="69"/>
        <v>1.3587771006094516E-2</v>
      </c>
      <c r="AL175" s="2">
        <f t="shared" si="70"/>
        <v>2.0081926266360274E-2</v>
      </c>
      <c r="AM175" s="2">
        <f t="shared" si="71"/>
        <v>0</v>
      </c>
      <c r="AN175" s="2">
        <f t="shared" si="72"/>
        <v>0</v>
      </c>
      <c r="AP175" t="s">
        <v>992</v>
      </c>
      <c r="AQ175" t="s">
        <v>807</v>
      </c>
      <c r="AR175">
        <v>6</v>
      </c>
      <c r="AT175" s="88">
        <v>29</v>
      </c>
      <c r="AU175" s="90">
        <v>147</v>
      </c>
      <c r="AV175" s="93">
        <f t="shared" si="52"/>
        <v>29147</v>
      </c>
      <c r="AX175" s="5" t="s">
        <v>730</v>
      </c>
      <c r="BF175">
        <v>0</v>
      </c>
      <c r="BG175">
        <v>0</v>
      </c>
    </row>
    <row r="176" spans="1:59" hidden="1" outlineLevel="1">
      <c r="A176" t="s">
        <v>465</v>
      </c>
      <c r="B176" t="s">
        <v>807</v>
      </c>
      <c r="C176" s="1">
        <f t="shared" si="64"/>
        <v>4576</v>
      </c>
      <c r="D176" s="5">
        <f>IF(N176&gt;0, RANK(N176,(N176:P176,Q176:AE176)),0)</f>
        <v>1</v>
      </c>
      <c r="E176" s="5">
        <f>IF(O176&gt;0,RANK(O176,(N176:P176,Q176:AE176)),0)</f>
        <v>2</v>
      </c>
      <c r="F176" s="5">
        <f>IF(P176&gt;0,RANK(P176,(N176:P176,Q176:AE176)),0)</f>
        <v>0</v>
      </c>
      <c r="G176" s="1">
        <f t="shared" si="62"/>
        <v>968</v>
      </c>
      <c r="H176" s="2">
        <f t="shared" si="63"/>
        <v>0.21153846153846154</v>
      </c>
      <c r="I176" s="2"/>
      <c r="J176" s="2">
        <f t="shared" si="65"/>
        <v>0.59222027972027969</v>
      </c>
      <c r="K176" s="2">
        <f t="shared" si="66"/>
        <v>0.38068181818181818</v>
      </c>
      <c r="L176" s="2">
        <f t="shared" si="67"/>
        <v>0</v>
      </c>
      <c r="M176" s="2">
        <f t="shared" si="68"/>
        <v>2.7097902097902138E-2</v>
      </c>
      <c r="N176" s="1">
        <v>2710</v>
      </c>
      <c r="O176" s="1">
        <v>1742</v>
      </c>
      <c r="Q176" s="1">
        <v>44</v>
      </c>
      <c r="R176" s="1">
        <v>80</v>
      </c>
      <c r="U176" s="1">
        <f t="shared" si="73"/>
        <v>0</v>
      </c>
      <c r="AG176" s="5">
        <f>IF(Q176&gt;0,RANK(Q176,(N176:P176,Q176:AE176)),0)</f>
        <v>4</v>
      </c>
      <c r="AH176" s="5">
        <f>IF(R176&gt;0,RANK(R176,(N176:P176,Q176:AE176)),0)</f>
        <v>3</v>
      </c>
      <c r="AI176" s="5">
        <f>IF(T176&gt;0,RANK(T176,(N176:P176,Q176:AE176)),0)</f>
        <v>0</v>
      </c>
      <c r="AJ176" s="5">
        <f>IF(S176&gt;0,RANK(S176,(N176:P176,Q176:AE176)),0)</f>
        <v>0</v>
      </c>
      <c r="AK176" s="2">
        <f t="shared" si="69"/>
        <v>9.6153846153846159E-3</v>
      </c>
      <c r="AL176" s="2">
        <f t="shared" si="70"/>
        <v>1.7482517482517484E-2</v>
      </c>
      <c r="AM176" s="2">
        <f t="shared" si="71"/>
        <v>0</v>
      </c>
      <c r="AN176" s="2">
        <f t="shared" si="72"/>
        <v>0</v>
      </c>
      <c r="AP176" t="s">
        <v>465</v>
      </c>
      <c r="AQ176" t="s">
        <v>807</v>
      </c>
      <c r="AR176">
        <v>8</v>
      </c>
      <c r="AT176" s="88">
        <v>29</v>
      </c>
      <c r="AU176" s="90">
        <v>149</v>
      </c>
      <c r="AV176" s="93">
        <f t="shared" si="52"/>
        <v>29149</v>
      </c>
      <c r="AX176" s="5" t="s">
        <v>730</v>
      </c>
      <c r="BF176">
        <v>0</v>
      </c>
      <c r="BG176">
        <v>0</v>
      </c>
    </row>
    <row r="177" spans="1:59" hidden="1" outlineLevel="1">
      <c r="A177" t="s">
        <v>960</v>
      </c>
      <c r="B177" t="s">
        <v>807</v>
      </c>
      <c r="C177" s="1">
        <f t="shared" si="64"/>
        <v>7078</v>
      </c>
      <c r="D177" s="5">
        <f>IF(N177&gt;0, RANK(N177,(N177:P177,Q177:AE177)),0)</f>
        <v>2</v>
      </c>
      <c r="E177" s="5">
        <f>IF(O177&gt;0,RANK(O177,(N177:P177,Q177:AE177)),0)</f>
        <v>1</v>
      </c>
      <c r="F177" s="5">
        <f>IF(P177&gt;0,RANK(P177,(N177:P177,Q177:AE177)),0)</f>
        <v>0</v>
      </c>
      <c r="G177" s="1">
        <f t="shared" si="62"/>
        <v>1420</v>
      </c>
      <c r="H177" s="2">
        <f t="shared" si="63"/>
        <v>0.20062164453235376</v>
      </c>
      <c r="I177" s="2"/>
      <c r="J177" s="2">
        <f t="shared" si="65"/>
        <v>0.39446171234812094</v>
      </c>
      <c r="K177" s="2">
        <f t="shared" si="66"/>
        <v>0.59508335688047476</v>
      </c>
      <c r="L177" s="2">
        <f t="shared" si="67"/>
        <v>0</v>
      </c>
      <c r="M177" s="2">
        <f t="shared" si="68"/>
        <v>1.0454930771404358E-2</v>
      </c>
      <c r="N177" s="1">
        <v>2792</v>
      </c>
      <c r="O177" s="1">
        <v>4212</v>
      </c>
      <c r="Q177" s="1">
        <v>42</v>
      </c>
      <c r="R177" s="1">
        <v>32</v>
      </c>
      <c r="U177" s="1">
        <f t="shared" si="73"/>
        <v>0</v>
      </c>
      <c r="AG177" s="5">
        <f>IF(Q177&gt;0,RANK(Q177,(N177:P177,Q177:AE177)),0)</f>
        <v>3</v>
      </c>
      <c r="AH177" s="5">
        <f>IF(R177&gt;0,RANK(R177,(N177:P177,Q177:AE177)),0)</f>
        <v>4</v>
      </c>
      <c r="AI177" s="5">
        <f>IF(T177&gt;0,RANK(T177,(N177:P177,Q177:AE177)),0)</f>
        <v>0</v>
      </c>
      <c r="AJ177" s="5">
        <f>IF(S177&gt;0,RANK(S177,(N177:P177,Q177:AE177)),0)</f>
        <v>0</v>
      </c>
      <c r="AK177" s="2">
        <f t="shared" si="69"/>
        <v>5.9338796270132802E-3</v>
      </c>
      <c r="AL177" s="2">
        <f t="shared" si="70"/>
        <v>4.521051144391071E-3</v>
      </c>
      <c r="AM177" s="2">
        <f t="shared" si="71"/>
        <v>0</v>
      </c>
      <c r="AN177" s="2">
        <f t="shared" si="72"/>
        <v>0</v>
      </c>
      <c r="AP177" t="s">
        <v>960</v>
      </c>
      <c r="AQ177" t="s">
        <v>807</v>
      </c>
      <c r="AR177">
        <v>9</v>
      </c>
      <c r="AT177" s="88">
        <v>29</v>
      </c>
      <c r="AU177" s="90">
        <v>151</v>
      </c>
      <c r="AV177" s="93">
        <f t="shared" si="52"/>
        <v>29151</v>
      </c>
      <c r="AX177" s="5" t="s">
        <v>730</v>
      </c>
      <c r="BF177">
        <v>0</v>
      </c>
      <c r="BG177">
        <v>0</v>
      </c>
    </row>
    <row r="178" spans="1:59" hidden="1" outlineLevel="1">
      <c r="A178" t="s">
        <v>943</v>
      </c>
      <c r="B178" t="s">
        <v>807</v>
      </c>
      <c r="C178" s="1">
        <f t="shared" si="64"/>
        <v>4632</v>
      </c>
      <c r="D178" s="5">
        <f>IF(N178&gt;0, RANK(N178,(N178:P178,Q178:AE178)),0)</f>
        <v>1</v>
      </c>
      <c r="E178" s="5">
        <f>IF(O178&gt;0,RANK(O178,(N178:P178,Q178:AE178)),0)</f>
        <v>2</v>
      </c>
      <c r="F178" s="5">
        <f>IF(P178&gt;0,RANK(P178,(N178:P178,Q178:AE178)),0)</f>
        <v>0</v>
      </c>
      <c r="G178" s="1">
        <f t="shared" si="62"/>
        <v>517</v>
      </c>
      <c r="H178" s="2">
        <f t="shared" si="63"/>
        <v>0.11161485319516408</v>
      </c>
      <c r="I178" s="2"/>
      <c r="J178" s="2">
        <f t="shared" si="65"/>
        <v>0.53626943005181349</v>
      </c>
      <c r="K178" s="2">
        <f t="shared" si="66"/>
        <v>0.42465457685664937</v>
      </c>
      <c r="L178" s="2">
        <f t="shared" si="67"/>
        <v>0</v>
      </c>
      <c r="M178" s="2">
        <f t="shared" si="68"/>
        <v>3.9075993091537142E-2</v>
      </c>
      <c r="N178" s="1">
        <v>2484</v>
      </c>
      <c r="O178" s="1">
        <v>1967</v>
      </c>
      <c r="Q178" s="1">
        <v>70</v>
      </c>
      <c r="R178" s="1">
        <v>111</v>
      </c>
      <c r="U178" s="1">
        <f t="shared" si="73"/>
        <v>0</v>
      </c>
      <c r="AG178" s="5">
        <f>IF(Q178&gt;0,RANK(Q178,(N178:P178,Q178:AE178)),0)</f>
        <v>4</v>
      </c>
      <c r="AH178" s="5">
        <f>IF(R178&gt;0,RANK(R178,(N178:P178,Q178:AE178)),0)</f>
        <v>3</v>
      </c>
      <c r="AI178" s="5">
        <f>IF(T178&gt;0,RANK(T178,(N178:P178,Q178:AE178)),0)</f>
        <v>0</v>
      </c>
      <c r="AJ178" s="5">
        <f>IF(S178&gt;0,RANK(S178,(N178:P178,Q178:AE178)),0)</f>
        <v>0</v>
      </c>
      <c r="AK178" s="2">
        <f t="shared" si="69"/>
        <v>1.5112262521588947E-2</v>
      </c>
      <c r="AL178" s="2">
        <f t="shared" si="70"/>
        <v>2.3963730569948185E-2</v>
      </c>
      <c r="AM178" s="2">
        <f t="shared" si="71"/>
        <v>0</v>
      </c>
      <c r="AN178" s="2">
        <f t="shared" si="72"/>
        <v>0</v>
      </c>
      <c r="AP178" t="s">
        <v>943</v>
      </c>
      <c r="AQ178" t="s">
        <v>807</v>
      </c>
      <c r="AR178">
        <v>8</v>
      </c>
      <c r="AT178" s="88">
        <v>29</v>
      </c>
      <c r="AU178" s="90">
        <v>153</v>
      </c>
      <c r="AV178" s="93">
        <f t="shared" si="52"/>
        <v>29153</v>
      </c>
      <c r="AX178" s="5" t="s">
        <v>730</v>
      </c>
      <c r="BF178">
        <v>0</v>
      </c>
      <c r="BG178">
        <v>0</v>
      </c>
    </row>
    <row r="179" spans="1:59" hidden="1" outlineLevel="1">
      <c r="A179" t="s">
        <v>681</v>
      </c>
      <c r="B179" t="s">
        <v>807</v>
      </c>
      <c r="C179" s="1">
        <f t="shared" si="64"/>
        <v>6686</v>
      </c>
      <c r="D179" s="5">
        <f>IF(N179&gt;0, RANK(N179,(N179:P179,Q179:AE179)),0)</f>
        <v>1</v>
      </c>
      <c r="E179" s="5">
        <f>IF(O179&gt;0,RANK(O179,(N179:P179,Q179:AE179)),0)</f>
        <v>2</v>
      </c>
      <c r="F179" s="5">
        <f>IF(P179&gt;0,RANK(P179,(N179:P179,Q179:AE179)),0)</f>
        <v>0</v>
      </c>
      <c r="G179" s="1">
        <f t="shared" si="62"/>
        <v>1554</v>
      </c>
      <c r="H179" s="2">
        <f t="shared" si="63"/>
        <v>0.23242596470236315</v>
      </c>
      <c r="I179" s="2"/>
      <c r="J179" s="2">
        <f t="shared" si="65"/>
        <v>0.6049955130122644</v>
      </c>
      <c r="K179" s="2">
        <f t="shared" si="66"/>
        <v>0.3725695483099013</v>
      </c>
      <c r="L179" s="2">
        <f t="shared" si="67"/>
        <v>0</v>
      </c>
      <c r="M179" s="2">
        <f t="shared" si="68"/>
        <v>2.2434938677834304E-2</v>
      </c>
      <c r="N179" s="1">
        <v>4045</v>
      </c>
      <c r="O179" s="1">
        <v>2491</v>
      </c>
      <c r="Q179" s="1">
        <v>65</v>
      </c>
      <c r="R179" s="1">
        <v>85</v>
      </c>
      <c r="U179" s="1">
        <f t="shared" si="73"/>
        <v>0</v>
      </c>
      <c r="AG179" s="5">
        <f>IF(Q179&gt;0,RANK(Q179,(N179:P179,Q179:AE179)),0)</f>
        <v>4</v>
      </c>
      <c r="AH179" s="5">
        <f>IF(R179&gt;0,RANK(R179,(N179:P179,Q179:AE179)),0)</f>
        <v>3</v>
      </c>
      <c r="AI179" s="5">
        <f>IF(T179&gt;0,RANK(T179,(N179:P179,Q179:AE179)),0)</f>
        <v>0</v>
      </c>
      <c r="AJ179" s="5">
        <f>IF(S179&gt;0,RANK(S179,(N179:P179,Q179:AE179)),0)</f>
        <v>0</v>
      </c>
      <c r="AK179" s="2">
        <f t="shared" si="69"/>
        <v>9.7218067603948542E-3</v>
      </c>
      <c r="AL179" s="2">
        <f t="shared" si="70"/>
        <v>1.2713131917439426E-2</v>
      </c>
      <c r="AM179" s="2">
        <f t="shared" si="71"/>
        <v>0</v>
      </c>
      <c r="AN179" s="2">
        <f t="shared" si="72"/>
        <v>0</v>
      </c>
      <c r="AP179" t="s">
        <v>681</v>
      </c>
      <c r="AQ179" t="s">
        <v>807</v>
      </c>
      <c r="AR179">
        <v>8</v>
      </c>
      <c r="AT179" s="88">
        <v>29</v>
      </c>
      <c r="AU179" s="90">
        <v>155</v>
      </c>
      <c r="AV179" s="93">
        <f t="shared" si="52"/>
        <v>29155</v>
      </c>
      <c r="AX179" s="5" t="s">
        <v>730</v>
      </c>
      <c r="BF179">
        <v>0</v>
      </c>
      <c r="BG179">
        <v>0</v>
      </c>
    </row>
    <row r="180" spans="1:59" hidden="1" outlineLevel="1">
      <c r="A180" t="s">
        <v>988</v>
      </c>
      <c r="B180" t="s">
        <v>807</v>
      </c>
      <c r="C180" s="1">
        <f t="shared" si="64"/>
        <v>8468</v>
      </c>
      <c r="D180" s="5">
        <f>IF(N180&gt;0, RANK(N180,(N180:P180,Q180:AE180)),0)</f>
        <v>2</v>
      </c>
      <c r="E180" s="5">
        <f>IF(O180&gt;0,RANK(O180,(N180:P180,Q180:AE180)),0)</f>
        <v>1</v>
      </c>
      <c r="F180" s="5">
        <f>IF(P180&gt;0,RANK(P180,(N180:P180,Q180:AE180)),0)</f>
        <v>0</v>
      </c>
      <c r="G180" s="1">
        <f t="shared" si="62"/>
        <v>475</v>
      </c>
      <c r="H180" s="2">
        <f t="shared" si="63"/>
        <v>5.6093528578176663E-2</v>
      </c>
      <c r="I180" s="2"/>
      <c r="J180" s="2">
        <f t="shared" si="65"/>
        <v>0.4624468587623996</v>
      </c>
      <c r="K180" s="2">
        <f t="shared" si="66"/>
        <v>0.51854038734057628</v>
      </c>
      <c r="L180" s="2">
        <f t="shared" si="67"/>
        <v>0</v>
      </c>
      <c r="M180" s="2">
        <f t="shared" si="68"/>
        <v>1.9012753897024171E-2</v>
      </c>
      <c r="N180" s="1">
        <v>3916</v>
      </c>
      <c r="O180" s="1">
        <v>4391</v>
      </c>
      <c r="Q180" s="1">
        <v>65</v>
      </c>
      <c r="R180" s="1">
        <v>96</v>
      </c>
      <c r="U180" s="1">
        <f t="shared" si="73"/>
        <v>0</v>
      </c>
      <c r="AG180" s="5">
        <f>IF(Q180&gt;0,RANK(Q180,(N180:P180,Q180:AE180)),0)</f>
        <v>4</v>
      </c>
      <c r="AH180" s="5">
        <f>IF(R180&gt;0,RANK(R180,(N180:P180,Q180:AE180)),0)</f>
        <v>3</v>
      </c>
      <c r="AI180" s="5">
        <f>IF(T180&gt;0,RANK(T180,(N180:P180,Q180:AE180)),0)</f>
        <v>0</v>
      </c>
      <c r="AJ180" s="5">
        <f>IF(S180&gt;0,RANK(S180,(N180:P180,Q180:AE180)),0)</f>
        <v>0</v>
      </c>
      <c r="AK180" s="2">
        <f t="shared" si="69"/>
        <v>7.6759565422768071E-3</v>
      </c>
      <c r="AL180" s="2">
        <f t="shared" si="70"/>
        <v>1.1336797354747285E-2</v>
      </c>
      <c r="AM180" s="2">
        <f t="shared" si="71"/>
        <v>0</v>
      </c>
      <c r="AN180" s="2">
        <f t="shared" si="72"/>
        <v>0</v>
      </c>
      <c r="AP180" t="s">
        <v>988</v>
      </c>
      <c r="AQ180" t="s">
        <v>807</v>
      </c>
      <c r="AR180">
        <v>8</v>
      </c>
      <c r="AT180" s="88">
        <v>29</v>
      </c>
      <c r="AU180" s="90">
        <v>157</v>
      </c>
      <c r="AV180" s="93">
        <f t="shared" si="52"/>
        <v>29157</v>
      </c>
      <c r="AX180" s="5" t="s">
        <v>730</v>
      </c>
      <c r="BF180">
        <v>0</v>
      </c>
      <c r="BG180">
        <v>0</v>
      </c>
    </row>
    <row r="181" spans="1:59" hidden="1" outlineLevel="1">
      <c r="A181" t="s">
        <v>956</v>
      </c>
      <c r="B181" t="s">
        <v>807</v>
      </c>
      <c r="C181" s="1">
        <f t="shared" si="64"/>
        <v>18001</v>
      </c>
      <c r="D181" s="5">
        <f>IF(N181&gt;0, RANK(N181,(N181:P181,Q181:AE181)),0)</f>
        <v>1</v>
      </c>
      <c r="E181" s="5">
        <f>IF(O181&gt;0,RANK(O181,(N181:P181,Q181:AE181)),0)</f>
        <v>2</v>
      </c>
      <c r="F181" s="5">
        <f>IF(P181&gt;0,RANK(P181,(N181:P181,Q181:AE181)),0)</f>
        <v>0</v>
      </c>
      <c r="G181" s="1">
        <f t="shared" si="62"/>
        <v>2174</v>
      </c>
      <c r="H181" s="2">
        <f t="shared" si="63"/>
        <v>0.12077106827398477</v>
      </c>
      <c r="I181" s="2"/>
      <c r="J181" s="2">
        <f t="shared" si="65"/>
        <v>0.54630298316760184</v>
      </c>
      <c r="K181" s="2">
        <f t="shared" si="66"/>
        <v>0.42553191489361702</v>
      </c>
      <c r="L181" s="2">
        <f t="shared" si="67"/>
        <v>0</v>
      </c>
      <c r="M181" s="2">
        <f t="shared" si="68"/>
        <v>2.8165101938781134E-2</v>
      </c>
      <c r="N181" s="1">
        <v>9834</v>
      </c>
      <c r="O181" s="1">
        <v>7660</v>
      </c>
      <c r="Q181" s="1">
        <v>216</v>
      </c>
      <c r="R181" s="1">
        <v>291</v>
      </c>
      <c r="U181" s="1">
        <f t="shared" si="73"/>
        <v>0</v>
      </c>
      <c r="AG181" s="5">
        <f>IF(Q181&gt;0,RANK(Q181,(N181:P181,Q181:AE181)),0)</f>
        <v>4</v>
      </c>
      <c r="AH181" s="5">
        <f>IF(R181&gt;0,RANK(R181,(N181:P181,Q181:AE181)),0)</f>
        <v>3</v>
      </c>
      <c r="AI181" s="5">
        <f>IF(T181&gt;0,RANK(T181,(N181:P181,Q181:AE181)),0)</f>
        <v>0</v>
      </c>
      <c r="AJ181" s="5">
        <f>IF(S181&gt;0,RANK(S181,(N181:P181,Q181:AE181)),0)</f>
        <v>0</v>
      </c>
      <c r="AK181" s="2">
        <f t="shared" si="69"/>
        <v>1.1999333370368313E-2</v>
      </c>
      <c r="AL181" s="2">
        <f t="shared" si="70"/>
        <v>1.6165768568412866E-2</v>
      </c>
      <c r="AM181" s="2">
        <f t="shared" si="71"/>
        <v>0</v>
      </c>
      <c r="AN181" s="2">
        <f t="shared" si="72"/>
        <v>0</v>
      </c>
      <c r="AP181" t="s">
        <v>956</v>
      </c>
      <c r="AQ181" t="s">
        <v>807</v>
      </c>
      <c r="AR181">
        <v>4</v>
      </c>
      <c r="AT181" s="88">
        <v>29</v>
      </c>
      <c r="AU181" s="90">
        <v>159</v>
      </c>
      <c r="AV181" s="93">
        <f t="shared" si="52"/>
        <v>29159</v>
      </c>
      <c r="AX181" s="5" t="s">
        <v>730</v>
      </c>
      <c r="BF181">
        <v>0</v>
      </c>
      <c r="BG181">
        <v>0</v>
      </c>
    </row>
    <row r="182" spans="1:59" hidden="1" outlineLevel="1">
      <c r="A182" t="s">
        <v>493</v>
      </c>
      <c r="B182" t="s">
        <v>807</v>
      </c>
      <c r="C182" s="1">
        <f t="shared" si="64"/>
        <v>19192</v>
      </c>
      <c r="D182" s="5">
        <f>IF(N182&gt;0, RANK(N182,(N182:P182,Q182:AE182)),0)</f>
        <v>1</v>
      </c>
      <c r="E182" s="5">
        <f>IF(O182&gt;0,RANK(O182,(N182:P182,Q182:AE182)),0)</f>
        <v>2</v>
      </c>
      <c r="F182" s="5">
        <f>IF(P182&gt;0,RANK(P182,(N182:P182,Q182:AE182)),0)</f>
        <v>0</v>
      </c>
      <c r="G182" s="1">
        <f t="shared" si="62"/>
        <v>1741</v>
      </c>
      <c r="H182" s="2">
        <f t="shared" si="63"/>
        <v>9.0714881200500211E-2</v>
      </c>
      <c r="I182" s="2"/>
      <c r="J182" s="2">
        <f t="shared" si="65"/>
        <v>0.5328261775739892</v>
      </c>
      <c r="K182" s="2">
        <f t="shared" si="66"/>
        <v>0.44211129637348895</v>
      </c>
      <c r="L182" s="2">
        <f t="shared" si="67"/>
        <v>0</v>
      </c>
      <c r="M182" s="2">
        <f t="shared" si="68"/>
        <v>2.506252605252185E-2</v>
      </c>
      <c r="N182" s="1">
        <v>10226</v>
      </c>
      <c r="O182" s="1">
        <v>8485</v>
      </c>
      <c r="Q182" s="1">
        <v>251</v>
      </c>
      <c r="R182" s="1">
        <v>230</v>
      </c>
      <c r="U182" s="1">
        <f t="shared" si="73"/>
        <v>0</v>
      </c>
      <c r="AG182" s="5">
        <f>IF(Q182&gt;0,RANK(Q182,(N182:P182,Q182:AE182)),0)</f>
        <v>3</v>
      </c>
      <c r="AH182" s="5">
        <f>IF(R182&gt;0,RANK(R182,(N182:P182,Q182:AE182)),0)</f>
        <v>4</v>
      </c>
      <c r="AI182" s="5">
        <f>IF(T182&gt;0,RANK(T182,(N182:P182,Q182:AE182)),0)</f>
        <v>0</v>
      </c>
      <c r="AJ182" s="5">
        <f>IF(S182&gt;0,RANK(S182,(N182:P182,Q182:AE182)),0)</f>
        <v>0</v>
      </c>
      <c r="AK182" s="2">
        <f t="shared" si="69"/>
        <v>1.3078365985827428E-2</v>
      </c>
      <c r="AL182" s="2">
        <f t="shared" si="70"/>
        <v>1.1984160066694456E-2</v>
      </c>
      <c r="AM182" s="2">
        <f t="shared" si="71"/>
        <v>0</v>
      </c>
      <c r="AN182" s="2">
        <f t="shared" si="72"/>
        <v>0</v>
      </c>
      <c r="AP182" t="s">
        <v>493</v>
      </c>
      <c r="AQ182" t="s">
        <v>807</v>
      </c>
      <c r="AR182">
        <v>8</v>
      </c>
      <c r="AT182" s="88">
        <v>29</v>
      </c>
      <c r="AU182" s="90">
        <v>161</v>
      </c>
      <c r="AV182" s="93">
        <f t="shared" si="52"/>
        <v>29161</v>
      </c>
      <c r="AX182" s="5" t="s">
        <v>730</v>
      </c>
      <c r="BF182">
        <v>0</v>
      </c>
      <c r="BG182">
        <v>0</v>
      </c>
    </row>
    <row r="183" spans="1:59" hidden="1" outlineLevel="1">
      <c r="A183" t="s">
        <v>612</v>
      </c>
      <c r="B183" t="s">
        <v>807</v>
      </c>
      <c r="C183" s="1">
        <f t="shared" si="64"/>
        <v>7843</v>
      </c>
      <c r="D183" s="5">
        <f>IF(N183&gt;0, RANK(N183,(N183:P183,Q183:AE183)),0)</f>
        <v>1</v>
      </c>
      <c r="E183" s="5">
        <f>IF(O183&gt;0,RANK(O183,(N183:P183,Q183:AE183)),0)</f>
        <v>2</v>
      </c>
      <c r="F183" s="5">
        <f>IF(P183&gt;0,RANK(P183,(N183:P183,Q183:AE183)),0)</f>
        <v>0</v>
      </c>
      <c r="G183" s="1">
        <f t="shared" si="62"/>
        <v>8</v>
      </c>
      <c r="H183" s="2">
        <f t="shared" si="63"/>
        <v>1.0200178503123804E-3</v>
      </c>
      <c r="I183" s="2"/>
      <c r="J183" s="2">
        <f t="shared" si="65"/>
        <v>0.4919036083131455</v>
      </c>
      <c r="K183" s="2">
        <f t="shared" si="66"/>
        <v>0.49088359046283309</v>
      </c>
      <c r="L183" s="2">
        <f t="shared" si="67"/>
        <v>0</v>
      </c>
      <c r="M183" s="2">
        <f t="shared" si="68"/>
        <v>1.7212801224021412E-2</v>
      </c>
      <c r="N183" s="1">
        <v>3858</v>
      </c>
      <c r="O183" s="1">
        <v>3850</v>
      </c>
      <c r="Q183" s="1">
        <v>71</v>
      </c>
      <c r="R183" s="1">
        <v>64</v>
      </c>
      <c r="U183" s="1">
        <f t="shared" si="73"/>
        <v>0</v>
      </c>
      <c r="AG183" s="5">
        <f>IF(Q183&gt;0,RANK(Q183,(N183:P183,Q183:AE183)),0)</f>
        <v>3</v>
      </c>
      <c r="AH183" s="5">
        <f>IF(R183&gt;0,RANK(R183,(N183:P183,Q183:AE183)),0)</f>
        <v>4</v>
      </c>
      <c r="AI183" s="5">
        <f>IF(T183&gt;0,RANK(T183,(N183:P183,Q183:AE183)),0)</f>
        <v>0</v>
      </c>
      <c r="AJ183" s="5">
        <f>IF(S183&gt;0,RANK(S183,(N183:P183,Q183:AE183)),0)</f>
        <v>0</v>
      </c>
      <c r="AK183" s="2">
        <f t="shared" si="69"/>
        <v>9.0526584215223759E-3</v>
      </c>
      <c r="AL183" s="2">
        <f t="shared" si="70"/>
        <v>8.1601428024990433E-3</v>
      </c>
      <c r="AM183" s="2">
        <f t="shared" si="71"/>
        <v>0</v>
      </c>
      <c r="AN183" s="2">
        <f t="shared" si="72"/>
        <v>0</v>
      </c>
      <c r="AP183" t="s">
        <v>612</v>
      </c>
      <c r="AQ183" t="s">
        <v>807</v>
      </c>
      <c r="AR183">
        <v>9</v>
      </c>
      <c r="AT183" s="88">
        <v>29</v>
      </c>
      <c r="AU183" s="90">
        <v>163</v>
      </c>
      <c r="AV183" s="93">
        <f t="shared" si="52"/>
        <v>29163</v>
      </c>
      <c r="AX183" s="5" t="s">
        <v>730</v>
      </c>
      <c r="BF183">
        <v>0</v>
      </c>
      <c r="BG183">
        <v>0</v>
      </c>
    </row>
    <row r="184" spans="1:59" hidden="1" outlineLevel="1">
      <c r="A184" t="s">
        <v>914</v>
      </c>
      <c r="B184" t="s">
        <v>807</v>
      </c>
      <c r="C184" s="1">
        <f t="shared" si="64"/>
        <v>45677</v>
      </c>
      <c r="D184" s="5">
        <f>IF(N184&gt;0, RANK(N184,(N184:P184,Q184:AE184)),0)</f>
        <v>1</v>
      </c>
      <c r="E184" s="5">
        <f>IF(O184&gt;0,RANK(O184,(N184:P184,Q184:AE184)),0)</f>
        <v>2</v>
      </c>
      <c r="F184" s="5">
        <f>IF(P184&gt;0,RANK(P184,(N184:P184,Q184:AE184)),0)</f>
        <v>0</v>
      </c>
      <c r="G184" s="1">
        <f t="shared" si="62"/>
        <v>5811</v>
      </c>
      <c r="H184" s="2">
        <f t="shared" si="63"/>
        <v>0.12721938831359328</v>
      </c>
      <c r="I184" s="2"/>
      <c r="J184" s="2">
        <f t="shared" si="65"/>
        <v>0.55231298027453646</v>
      </c>
      <c r="K184" s="2">
        <f t="shared" si="66"/>
        <v>0.42509359196094315</v>
      </c>
      <c r="L184" s="2">
        <f t="shared" si="67"/>
        <v>0</v>
      </c>
      <c r="M184" s="2">
        <f t="shared" si="68"/>
        <v>2.2593427764520391E-2</v>
      </c>
      <c r="N184" s="1">
        <v>25228</v>
      </c>
      <c r="O184" s="1">
        <v>19417</v>
      </c>
      <c r="Q184" s="1">
        <v>565</v>
      </c>
      <c r="R184" s="1">
        <v>467</v>
      </c>
      <c r="U184" s="1">
        <f t="shared" si="73"/>
        <v>0</v>
      </c>
      <c r="AG184" s="5">
        <f>IF(Q184&gt;0,RANK(Q184,(N184:P184,Q184:AE184)),0)</f>
        <v>3</v>
      </c>
      <c r="AH184" s="5">
        <f>IF(R184&gt;0,RANK(R184,(N184:P184,Q184:AE184)),0)</f>
        <v>4</v>
      </c>
      <c r="AI184" s="5">
        <f>IF(T184&gt;0,RANK(T184,(N184:P184,Q184:AE184)),0)</f>
        <v>0</v>
      </c>
      <c r="AJ184" s="5">
        <f>IF(S184&gt;0,RANK(S184,(N184:P184,Q184:AE184)),0)</f>
        <v>0</v>
      </c>
      <c r="AK184" s="2">
        <f t="shared" si="69"/>
        <v>1.236946384394772E-2</v>
      </c>
      <c r="AL184" s="2">
        <f t="shared" si="70"/>
        <v>1.0223963920572718E-2</v>
      </c>
      <c r="AM184" s="2">
        <f t="shared" si="71"/>
        <v>0</v>
      </c>
      <c r="AN184" s="2">
        <f t="shared" si="72"/>
        <v>0</v>
      </c>
      <c r="AP184" t="s">
        <v>914</v>
      </c>
      <c r="AQ184" t="s">
        <v>807</v>
      </c>
      <c r="AR184">
        <v>6</v>
      </c>
      <c r="AT184" s="88">
        <v>29</v>
      </c>
      <c r="AU184" s="90">
        <v>165</v>
      </c>
      <c r="AV184" s="93">
        <f t="shared" si="52"/>
        <v>29165</v>
      </c>
      <c r="AX184" s="5" t="s">
        <v>730</v>
      </c>
      <c r="BF184">
        <v>0</v>
      </c>
      <c r="BG184">
        <v>0</v>
      </c>
    </row>
    <row r="185" spans="1:59" hidden="1" outlineLevel="1">
      <c r="A185" t="s">
        <v>170</v>
      </c>
      <c r="B185" t="s">
        <v>807</v>
      </c>
      <c r="C185" s="1">
        <f t="shared" si="64"/>
        <v>13646</v>
      </c>
      <c r="D185" s="5">
        <f>IF(N185&gt;0, RANK(N185,(N185:P185,Q185:AE185)),0)</f>
        <v>1</v>
      </c>
      <c r="E185" s="5">
        <f>IF(O185&gt;0,RANK(O185,(N185:P185,Q185:AE185)),0)</f>
        <v>2</v>
      </c>
      <c r="F185" s="5">
        <f>IF(P185&gt;0,RANK(P185,(N185:P185,Q185:AE185)),0)</f>
        <v>0</v>
      </c>
      <c r="G185" s="1">
        <f t="shared" si="62"/>
        <v>514</v>
      </c>
      <c r="H185" s="2">
        <f t="shared" si="63"/>
        <v>3.7666715521031804E-2</v>
      </c>
      <c r="I185" s="2"/>
      <c r="J185" s="2">
        <f t="shared" si="65"/>
        <v>0.49523669939909132</v>
      </c>
      <c r="K185" s="2">
        <f t="shared" si="66"/>
        <v>0.45756998387805953</v>
      </c>
      <c r="L185" s="2">
        <f t="shared" si="67"/>
        <v>0</v>
      </c>
      <c r="M185" s="2">
        <f t="shared" si="68"/>
        <v>4.7193316722849155E-2</v>
      </c>
      <c r="N185" s="1">
        <v>6758</v>
      </c>
      <c r="O185" s="1">
        <v>6244</v>
      </c>
      <c r="Q185" s="1">
        <v>155</v>
      </c>
      <c r="R185" s="1">
        <v>489</v>
      </c>
      <c r="U185" s="1">
        <f t="shared" si="73"/>
        <v>0</v>
      </c>
      <c r="AG185" s="5">
        <f>IF(Q185&gt;0,RANK(Q185,(N185:P185,Q185:AE185)),0)</f>
        <v>4</v>
      </c>
      <c r="AH185" s="5">
        <f>IF(R185&gt;0,RANK(R185,(N185:P185,Q185:AE185)),0)</f>
        <v>3</v>
      </c>
      <c r="AI185" s="5">
        <f>IF(T185&gt;0,RANK(T185,(N185:P185,Q185:AE185)),0)</f>
        <v>0</v>
      </c>
      <c r="AJ185" s="5">
        <f>IF(S185&gt;0,RANK(S185,(N185:P185,Q185:AE185)),0)</f>
        <v>0</v>
      </c>
      <c r="AK185" s="2">
        <f t="shared" si="69"/>
        <v>1.1358639894474571E-2</v>
      </c>
      <c r="AL185" s="2">
        <f t="shared" si="70"/>
        <v>3.5834676828374615E-2</v>
      </c>
      <c r="AM185" s="2">
        <f t="shared" si="71"/>
        <v>0</v>
      </c>
      <c r="AN185" s="2">
        <f t="shared" si="72"/>
        <v>0</v>
      </c>
      <c r="AP185" t="s">
        <v>170</v>
      </c>
      <c r="AQ185" t="s">
        <v>807</v>
      </c>
      <c r="AR185">
        <v>0</v>
      </c>
      <c r="AT185" s="88">
        <v>29</v>
      </c>
      <c r="AU185" s="90">
        <v>167</v>
      </c>
      <c r="AV185" s="93">
        <f t="shared" si="52"/>
        <v>29167</v>
      </c>
      <c r="AX185" s="5" t="s">
        <v>730</v>
      </c>
      <c r="BF185">
        <v>0</v>
      </c>
      <c r="BG185">
        <v>0</v>
      </c>
    </row>
    <row r="186" spans="1:59" hidden="1" outlineLevel="1">
      <c r="A186" t="s">
        <v>955</v>
      </c>
      <c r="B186" t="s">
        <v>807</v>
      </c>
      <c r="C186" s="1">
        <f t="shared" si="64"/>
        <v>12985</v>
      </c>
      <c r="D186" s="5">
        <f>IF(N186&gt;0, RANK(N186,(N186:P186,Q186:AE186)),0)</f>
        <v>1</v>
      </c>
      <c r="E186" s="5">
        <f>IF(O186&gt;0,RANK(O186,(N186:P186,Q186:AE186)),0)</f>
        <v>2</v>
      </c>
      <c r="F186" s="5">
        <f>IF(P186&gt;0,RANK(P186,(N186:P186,Q186:AE186)),0)</f>
        <v>0</v>
      </c>
      <c r="G186" s="1">
        <f t="shared" si="62"/>
        <v>1448</v>
      </c>
      <c r="H186" s="2">
        <f t="shared" si="63"/>
        <v>0.11151328455910667</v>
      </c>
      <c r="I186" s="2"/>
      <c r="J186" s="2">
        <f t="shared" si="65"/>
        <v>0.54485945321524831</v>
      </c>
      <c r="K186" s="2">
        <f t="shared" si="66"/>
        <v>0.43334616865614173</v>
      </c>
      <c r="L186" s="2">
        <f t="shared" si="67"/>
        <v>0</v>
      </c>
      <c r="M186" s="2">
        <f t="shared" si="68"/>
        <v>2.1794378128609959E-2</v>
      </c>
      <c r="N186" s="1">
        <v>7075</v>
      </c>
      <c r="O186" s="1">
        <v>5627</v>
      </c>
      <c r="Q186" s="1">
        <v>152</v>
      </c>
      <c r="R186" s="1">
        <v>131</v>
      </c>
      <c r="U186" s="1">
        <f t="shared" si="73"/>
        <v>0</v>
      </c>
      <c r="AG186" s="5">
        <f>IF(Q186&gt;0,RANK(Q186,(N186:P186,Q186:AE186)),0)</f>
        <v>3</v>
      </c>
      <c r="AH186" s="5">
        <f>IF(R186&gt;0,RANK(R186,(N186:P186,Q186:AE186)),0)</f>
        <v>4</v>
      </c>
      <c r="AI186" s="5">
        <f>IF(T186&gt;0,RANK(T186,(N186:P186,Q186:AE186)),0)</f>
        <v>0</v>
      </c>
      <c r="AJ186" s="5">
        <f>IF(S186&gt;0,RANK(S186,(N186:P186,Q186:AE186)),0)</f>
        <v>0</v>
      </c>
      <c r="AK186" s="2">
        <f t="shared" si="69"/>
        <v>1.1705814401232192E-2</v>
      </c>
      <c r="AL186" s="2">
        <f t="shared" si="70"/>
        <v>1.0088563727377743E-2</v>
      </c>
      <c r="AM186" s="2">
        <f t="shared" si="71"/>
        <v>0</v>
      </c>
      <c r="AN186" s="2">
        <f t="shared" si="72"/>
        <v>0</v>
      </c>
      <c r="AP186" t="s">
        <v>955</v>
      </c>
      <c r="AQ186" t="s">
        <v>807</v>
      </c>
      <c r="AR186">
        <v>4</v>
      </c>
      <c r="AT186" s="88">
        <v>29</v>
      </c>
      <c r="AU186" s="90">
        <v>169</v>
      </c>
      <c r="AV186" s="93">
        <f t="shared" si="52"/>
        <v>29169</v>
      </c>
      <c r="AX186" s="5" t="s">
        <v>730</v>
      </c>
      <c r="BF186">
        <v>0</v>
      </c>
      <c r="BG186">
        <v>0</v>
      </c>
    </row>
    <row r="187" spans="1:59" hidden="1" outlineLevel="1">
      <c r="A187" t="s">
        <v>646</v>
      </c>
      <c r="B187" t="s">
        <v>807</v>
      </c>
      <c r="C187" s="1">
        <f t="shared" si="64"/>
        <v>2277</v>
      </c>
      <c r="D187" s="5">
        <f>IF(N187&gt;0, RANK(N187,(N187:P187,Q187:AE187)),0)</f>
        <v>2</v>
      </c>
      <c r="E187" s="5">
        <f>IF(O187&gt;0,RANK(O187,(N187:P187,Q187:AE187)),0)</f>
        <v>1</v>
      </c>
      <c r="F187" s="5">
        <f>IF(P187&gt;0,RANK(P187,(N187:P187,Q187:AE187)),0)</f>
        <v>0</v>
      </c>
      <c r="G187" s="1">
        <f t="shared" si="62"/>
        <v>719</v>
      </c>
      <c r="H187" s="2">
        <f t="shared" si="63"/>
        <v>0.3157663592446201</v>
      </c>
      <c r="I187" s="2"/>
      <c r="J187" s="2">
        <f t="shared" si="65"/>
        <v>0.32850241545893721</v>
      </c>
      <c r="K187" s="2">
        <f t="shared" si="66"/>
        <v>0.64426877470355737</v>
      </c>
      <c r="L187" s="2">
        <f t="shared" si="67"/>
        <v>0</v>
      </c>
      <c r="M187" s="2">
        <f t="shared" si="68"/>
        <v>2.7228809837505419E-2</v>
      </c>
      <c r="N187" s="1">
        <v>748</v>
      </c>
      <c r="O187" s="1">
        <v>1467</v>
      </c>
      <c r="Q187" s="1">
        <v>11</v>
      </c>
      <c r="R187" s="1">
        <v>51</v>
      </c>
      <c r="U187" s="1">
        <f t="shared" si="73"/>
        <v>0</v>
      </c>
      <c r="AG187" s="5">
        <f>IF(Q187&gt;0,RANK(Q187,(N187:P187,Q187:AE187)),0)</f>
        <v>4</v>
      </c>
      <c r="AH187" s="5">
        <f>IF(R187&gt;0,RANK(R187,(N187:P187,Q187:AE187)),0)</f>
        <v>3</v>
      </c>
      <c r="AI187" s="5">
        <f>IF(T187&gt;0,RANK(T187,(N187:P187,Q187:AE187)),0)</f>
        <v>0</v>
      </c>
      <c r="AJ187" s="5">
        <f>IF(S187&gt;0,RANK(S187,(N187:P187,Q187:AE187)),0)</f>
        <v>0</v>
      </c>
      <c r="AK187" s="2">
        <f t="shared" si="69"/>
        <v>4.830917874396135E-3</v>
      </c>
      <c r="AL187" s="2">
        <f t="shared" si="70"/>
        <v>2.2397891963109356E-2</v>
      </c>
      <c r="AM187" s="2">
        <f t="shared" si="71"/>
        <v>0</v>
      </c>
      <c r="AN187" s="2">
        <f t="shared" si="72"/>
        <v>0</v>
      </c>
      <c r="AP187" t="s">
        <v>646</v>
      </c>
      <c r="AQ187" t="s">
        <v>807</v>
      </c>
      <c r="AR187">
        <v>6</v>
      </c>
      <c r="AT187" s="88">
        <v>29</v>
      </c>
      <c r="AU187" s="90">
        <v>171</v>
      </c>
      <c r="AV187" s="93">
        <f t="shared" si="52"/>
        <v>29171</v>
      </c>
      <c r="AX187" s="5" t="s">
        <v>730</v>
      </c>
      <c r="BF187">
        <v>0</v>
      </c>
      <c r="BG187">
        <v>0</v>
      </c>
    </row>
    <row r="188" spans="1:59" hidden="1" outlineLevel="1">
      <c r="A188" t="s">
        <v>496</v>
      </c>
      <c r="B188" t="s">
        <v>807</v>
      </c>
      <c r="C188" s="1">
        <f t="shared" si="64"/>
        <v>5056</v>
      </c>
      <c r="D188" s="5">
        <f>IF(N188&gt;0, RANK(N188,(N188:P188,Q188:AE188)),0)</f>
        <v>2</v>
      </c>
      <c r="E188" s="5">
        <f>IF(O188&gt;0,RANK(O188,(N188:P188,Q188:AE188)),0)</f>
        <v>1</v>
      </c>
      <c r="F188" s="5">
        <f>IF(P188&gt;0,RANK(P188,(N188:P188,Q188:AE188)),0)</f>
        <v>0</v>
      </c>
      <c r="G188" s="1">
        <f t="shared" si="62"/>
        <v>454</v>
      </c>
      <c r="H188" s="2">
        <f t="shared" si="63"/>
        <v>8.9794303797468361E-2</v>
      </c>
      <c r="I188" s="2"/>
      <c r="J188" s="2">
        <f t="shared" si="65"/>
        <v>0.44758702531645572</v>
      </c>
      <c r="K188" s="2">
        <f t="shared" si="66"/>
        <v>0.537381329113924</v>
      </c>
      <c r="L188" s="2">
        <f t="shared" si="67"/>
        <v>0</v>
      </c>
      <c r="M188" s="2">
        <f t="shared" si="68"/>
        <v>1.5031645569620222E-2</v>
      </c>
      <c r="N188" s="1">
        <v>2263</v>
      </c>
      <c r="O188" s="1">
        <v>2717</v>
      </c>
      <c r="Q188" s="1">
        <v>36</v>
      </c>
      <c r="R188" s="1">
        <v>40</v>
      </c>
      <c r="U188" s="1">
        <f t="shared" si="73"/>
        <v>0</v>
      </c>
      <c r="AG188" s="5">
        <f>IF(Q188&gt;0,RANK(Q188,(N188:P188,Q188:AE188)),0)</f>
        <v>4</v>
      </c>
      <c r="AH188" s="5">
        <f>IF(R188&gt;0,RANK(R188,(N188:P188,Q188:AE188)),0)</f>
        <v>3</v>
      </c>
      <c r="AI188" s="5">
        <f>IF(T188&gt;0,RANK(T188,(N188:P188,Q188:AE188)),0)</f>
        <v>0</v>
      </c>
      <c r="AJ188" s="5">
        <f>IF(S188&gt;0,RANK(S188,(N188:P188,Q188:AE188)),0)</f>
        <v>0</v>
      </c>
      <c r="AK188" s="2">
        <f t="shared" si="69"/>
        <v>7.1202531645569618E-3</v>
      </c>
      <c r="AL188" s="2">
        <f t="shared" si="70"/>
        <v>7.9113924050632917E-3</v>
      </c>
      <c r="AM188" s="2">
        <f t="shared" si="71"/>
        <v>0</v>
      </c>
      <c r="AN188" s="2">
        <f t="shared" si="72"/>
        <v>0</v>
      </c>
      <c r="AP188" t="s">
        <v>496</v>
      </c>
      <c r="AQ188" t="s">
        <v>807</v>
      </c>
      <c r="AR188">
        <v>9</v>
      </c>
      <c r="AT188" s="88">
        <v>29</v>
      </c>
      <c r="AU188" s="90">
        <v>173</v>
      </c>
      <c r="AV188" s="93">
        <f t="shared" si="52"/>
        <v>29173</v>
      </c>
      <c r="AX188" s="5" t="s">
        <v>730</v>
      </c>
      <c r="BF188">
        <v>0</v>
      </c>
      <c r="BG188">
        <v>0</v>
      </c>
    </row>
    <row r="189" spans="1:59" hidden="1" outlineLevel="1">
      <c r="A189" t="s">
        <v>1049</v>
      </c>
      <c r="B189" t="s">
        <v>807</v>
      </c>
      <c r="C189" s="1">
        <f t="shared" si="64"/>
        <v>10566</v>
      </c>
      <c r="D189" s="5">
        <f>IF(N189&gt;0, RANK(N189,(N189:P189,Q189:AE189)),0)</f>
        <v>2</v>
      </c>
      <c r="E189" s="5">
        <f>IF(O189&gt;0,RANK(O189,(N189:P189,Q189:AE189)),0)</f>
        <v>1</v>
      </c>
      <c r="F189" s="5">
        <f>IF(P189&gt;0,RANK(P189,(N189:P189,Q189:AE189)),0)</f>
        <v>0</v>
      </c>
      <c r="G189" s="1">
        <f t="shared" si="62"/>
        <v>952</v>
      </c>
      <c r="H189" s="2">
        <f t="shared" si="63"/>
        <v>9.010032178686353E-2</v>
      </c>
      <c r="I189" s="2"/>
      <c r="J189" s="2">
        <f t="shared" si="65"/>
        <v>0.44482301722506151</v>
      </c>
      <c r="K189" s="2">
        <f t="shared" si="66"/>
        <v>0.53492333901192501</v>
      </c>
      <c r="L189" s="2">
        <f t="shared" si="67"/>
        <v>0</v>
      </c>
      <c r="M189" s="2">
        <f t="shared" si="68"/>
        <v>2.0253643763013418E-2</v>
      </c>
      <c r="N189" s="1">
        <v>4700</v>
      </c>
      <c r="O189" s="1">
        <v>5652</v>
      </c>
      <c r="Q189" s="1">
        <v>109</v>
      </c>
      <c r="R189" s="1">
        <v>105</v>
      </c>
      <c r="U189" s="1">
        <f t="shared" si="73"/>
        <v>0</v>
      </c>
      <c r="AG189" s="5">
        <f>IF(Q189&gt;0,RANK(Q189,(N189:P189,Q189:AE189)),0)</f>
        <v>3</v>
      </c>
      <c r="AH189" s="5">
        <f>IF(R189&gt;0,RANK(R189,(N189:P189,Q189:AE189)),0)</f>
        <v>4</v>
      </c>
      <c r="AI189" s="5">
        <f>IF(T189&gt;0,RANK(T189,(N189:P189,Q189:AE189)),0)</f>
        <v>0</v>
      </c>
      <c r="AJ189" s="5">
        <f>IF(S189&gt;0,RANK(S189,(N189:P189,Q189:AE189)),0)</f>
        <v>0</v>
      </c>
      <c r="AK189" s="2">
        <f t="shared" si="69"/>
        <v>1.0316108271815257E-2</v>
      </c>
      <c r="AL189" s="2">
        <f t="shared" si="70"/>
        <v>9.9375354911981836E-3</v>
      </c>
      <c r="AM189" s="2">
        <f t="shared" si="71"/>
        <v>0</v>
      </c>
      <c r="AN189" s="2">
        <f t="shared" si="72"/>
        <v>0</v>
      </c>
      <c r="AP189" t="s">
        <v>1049</v>
      </c>
      <c r="AQ189" t="s">
        <v>807</v>
      </c>
      <c r="AR189">
        <v>9</v>
      </c>
      <c r="AT189" s="88">
        <v>29</v>
      </c>
      <c r="AU189" s="90">
        <v>175</v>
      </c>
      <c r="AV189" s="93">
        <f t="shared" si="52"/>
        <v>29175</v>
      </c>
      <c r="AX189" s="5" t="s">
        <v>730</v>
      </c>
      <c r="BF189">
        <v>0</v>
      </c>
      <c r="BG189">
        <v>0</v>
      </c>
    </row>
    <row r="190" spans="1:59" hidden="1" outlineLevel="1">
      <c r="A190" t="s">
        <v>626</v>
      </c>
      <c r="B190" t="s">
        <v>807</v>
      </c>
      <c r="C190" s="1">
        <f t="shared" si="64"/>
        <v>10912</v>
      </c>
      <c r="D190" s="5">
        <f>IF(N190&gt;0, RANK(N190,(N190:P190,Q190:AE190)),0)</f>
        <v>1</v>
      </c>
      <c r="E190" s="5">
        <f>IF(O190&gt;0,RANK(O190,(N190:P190,Q190:AE190)),0)</f>
        <v>2</v>
      </c>
      <c r="F190" s="5">
        <f>IF(P190&gt;0,RANK(P190,(N190:P190,Q190:AE190)),0)</f>
        <v>0</v>
      </c>
      <c r="G190" s="1">
        <f t="shared" si="62"/>
        <v>2771</v>
      </c>
      <c r="H190" s="2">
        <f t="shared" si="63"/>
        <v>0.25394061583577715</v>
      </c>
      <c r="I190" s="2"/>
      <c r="J190" s="2">
        <f t="shared" si="65"/>
        <v>0.61125366568914952</v>
      </c>
      <c r="K190" s="2">
        <f t="shared" si="66"/>
        <v>0.35731304985337242</v>
      </c>
      <c r="L190" s="2">
        <f t="shared" si="67"/>
        <v>0</v>
      </c>
      <c r="M190" s="2">
        <f t="shared" si="68"/>
        <v>3.1433284457478061E-2</v>
      </c>
      <c r="N190" s="1">
        <v>6670</v>
      </c>
      <c r="O190" s="1">
        <v>3899</v>
      </c>
      <c r="Q190" s="1">
        <v>129</v>
      </c>
      <c r="R190" s="1">
        <v>212</v>
      </c>
      <c r="U190" s="1">
        <f t="shared" si="73"/>
        <v>2</v>
      </c>
      <c r="AG190" s="5">
        <f>IF(Q190&gt;0,RANK(Q190,(N190:P190,Q190:AE190)),0)</f>
        <v>4</v>
      </c>
      <c r="AH190" s="5">
        <f>IF(R190&gt;0,RANK(R190,(N190:P190,Q190:AE190)),0)</f>
        <v>3</v>
      </c>
      <c r="AI190" s="5">
        <f>IF(T190&gt;0,RANK(T190,(N190:P190,Q190:AE190)),0)</f>
        <v>0</v>
      </c>
      <c r="AJ190" s="5">
        <f>IF(S190&gt;0,RANK(S190,(N190:P190,Q190:AE190)),0)</f>
        <v>0</v>
      </c>
      <c r="AK190" s="2">
        <f t="shared" si="69"/>
        <v>1.1821847507331378E-2</v>
      </c>
      <c r="AL190" s="2">
        <f t="shared" si="70"/>
        <v>1.9428152492668622E-2</v>
      </c>
      <c r="AM190" s="2">
        <f t="shared" si="71"/>
        <v>0</v>
      </c>
      <c r="AN190" s="2">
        <f t="shared" si="72"/>
        <v>0</v>
      </c>
      <c r="AP190" t="s">
        <v>626</v>
      </c>
      <c r="AQ190" t="s">
        <v>807</v>
      </c>
      <c r="AR190">
        <v>4</v>
      </c>
      <c r="AT190" s="88">
        <v>29</v>
      </c>
      <c r="AU190" s="90">
        <v>177</v>
      </c>
      <c r="AV190" s="93">
        <f t="shared" si="52"/>
        <v>29177</v>
      </c>
      <c r="AX190" s="5" t="s">
        <v>730</v>
      </c>
      <c r="BF190">
        <v>2</v>
      </c>
      <c r="BG190">
        <v>0</v>
      </c>
    </row>
    <row r="191" spans="1:59" hidden="1" outlineLevel="1">
      <c r="A191" t="s">
        <v>598</v>
      </c>
      <c r="B191" t="s">
        <v>807</v>
      </c>
      <c r="C191" s="1">
        <f t="shared" si="64"/>
        <v>3241</v>
      </c>
      <c r="D191" s="5">
        <f>IF(N191&gt;0, RANK(N191,(N191:P191,Q191:AE191)),0)</f>
        <v>1</v>
      </c>
      <c r="E191" s="5">
        <f>IF(O191&gt;0,RANK(O191,(N191:P191,Q191:AE191)),0)</f>
        <v>2</v>
      </c>
      <c r="F191" s="5">
        <f>IF(P191&gt;0,RANK(P191,(N191:P191,Q191:AE191)),0)</f>
        <v>0</v>
      </c>
      <c r="G191" s="1">
        <f t="shared" si="62"/>
        <v>678</v>
      </c>
      <c r="H191" s="2">
        <f t="shared" si="63"/>
        <v>0.20919469299598889</v>
      </c>
      <c r="I191" s="2"/>
      <c r="J191" s="2">
        <f t="shared" si="65"/>
        <v>0.58654736192533163</v>
      </c>
      <c r="K191" s="2">
        <f t="shared" si="66"/>
        <v>0.37735266892934277</v>
      </c>
      <c r="L191" s="2">
        <f t="shared" si="67"/>
        <v>0</v>
      </c>
      <c r="M191" s="2">
        <f t="shared" si="68"/>
        <v>3.6099969145325594E-2</v>
      </c>
      <c r="N191" s="1">
        <v>1901</v>
      </c>
      <c r="O191" s="1">
        <v>1223</v>
      </c>
      <c r="Q191" s="1">
        <v>49</v>
      </c>
      <c r="R191" s="1">
        <v>68</v>
      </c>
      <c r="U191" s="1">
        <f t="shared" si="73"/>
        <v>0</v>
      </c>
      <c r="AG191" s="5">
        <f>IF(Q191&gt;0,RANK(Q191,(N191:P191,Q191:AE191)),0)</f>
        <v>4</v>
      </c>
      <c r="AH191" s="5">
        <f>IF(R191&gt;0,RANK(R191,(N191:P191,Q191:AE191)),0)</f>
        <v>3</v>
      </c>
      <c r="AI191" s="5">
        <f>IF(T191&gt;0,RANK(T191,(N191:P191,Q191:AE191)),0)</f>
        <v>0</v>
      </c>
      <c r="AJ191" s="5">
        <f>IF(S191&gt;0,RANK(S191,(N191:P191,Q191:AE191)),0)</f>
        <v>0</v>
      </c>
      <c r="AK191" s="2">
        <f t="shared" si="69"/>
        <v>1.511879049676026E-2</v>
      </c>
      <c r="AL191" s="2">
        <f t="shared" si="70"/>
        <v>2.0981178648565257E-2</v>
      </c>
      <c r="AM191" s="2">
        <f t="shared" si="71"/>
        <v>0</v>
      </c>
      <c r="AN191" s="2">
        <f t="shared" si="72"/>
        <v>0</v>
      </c>
      <c r="AP191" t="s">
        <v>598</v>
      </c>
      <c r="AQ191" t="s">
        <v>807</v>
      </c>
      <c r="AR191">
        <v>8</v>
      </c>
      <c r="AT191" s="88">
        <v>29</v>
      </c>
      <c r="AU191" s="90">
        <v>179</v>
      </c>
      <c r="AV191" s="93">
        <f t="shared" si="52"/>
        <v>29179</v>
      </c>
      <c r="AX191" s="5" t="s">
        <v>730</v>
      </c>
      <c r="BF191">
        <v>0</v>
      </c>
      <c r="BG191">
        <v>0</v>
      </c>
    </row>
    <row r="192" spans="1:59" hidden="1" outlineLevel="1">
      <c r="A192" t="s">
        <v>985</v>
      </c>
      <c r="B192" t="s">
        <v>807</v>
      </c>
      <c r="C192" s="1">
        <f t="shared" si="64"/>
        <v>5307</v>
      </c>
      <c r="D192" s="5">
        <f>IF(N192&gt;0, RANK(N192,(N192:P192,Q192:AE192)),0)</f>
        <v>1</v>
      </c>
      <c r="E192" s="5">
        <f>IF(O192&gt;0,RANK(O192,(N192:P192,Q192:AE192)),0)</f>
        <v>2</v>
      </c>
      <c r="F192" s="5">
        <f>IF(P192&gt;0,RANK(P192,(N192:P192,Q192:AE192)),0)</f>
        <v>0</v>
      </c>
      <c r="G192" s="1">
        <f t="shared" si="62"/>
        <v>141</v>
      </c>
      <c r="H192" s="2">
        <f t="shared" si="63"/>
        <v>2.6568682871678916E-2</v>
      </c>
      <c r="I192" s="2"/>
      <c r="J192" s="2">
        <f t="shared" si="65"/>
        <v>0.49745618993781798</v>
      </c>
      <c r="K192" s="2">
        <f t="shared" si="66"/>
        <v>0.47088750706613908</v>
      </c>
      <c r="L192" s="2">
        <f t="shared" si="67"/>
        <v>0</v>
      </c>
      <c r="M192" s="2">
        <f t="shared" si="68"/>
        <v>3.1656302996042884E-2</v>
      </c>
      <c r="N192" s="1">
        <v>2640</v>
      </c>
      <c r="O192" s="1">
        <v>2499</v>
      </c>
      <c r="Q192" s="1">
        <v>70</v>
      </c>
      <c r="R192" s="1">
        <v>98</v>
      </c>
      <c r="U192" s="1">
        <f t="shared" si="73"/>
        <v>0</v>
      </c>
      <c r="AG192" s="5">
        <f>IF(Q192&gt;0,RANK(Q192,(N192:P192,Q192:AE192)),0)</f>
        <v>4</v>
      </c>
      <c r="AH192" s="5">
        <f>IF(R192&gt;0,RANK(R192,(N192:P192,Q192:AE192)),0)</f>
        <v>3</v>
      </c>
      <c r="AI192" s="5">
        <f>IF(T192&gt;0,RANK(T192,(N192:P192,Q192:AE192)),0)</f>
        <v>0</v>
      </c>
      <c r="AJ192" s="5">
        <f>IF(S192&gt;0,RANK(S192,(N192:P192,Q192:AE192)),0)</f>
        <v>0</v>
      </c>
      <c r="AK192" s="2">
        <f t="shared" si="69"/>
        <v>1.3190126248351234E-2</v>
      </c>
      <c r="AL192" s="2">
        <f t="shared" si="70"/>
        <v>1.8466176747691729E-2</v>
      </c>
      <c r="AM192" s="2">
        <f t="shared" si="71"/>
        <v>0</v>
      </c>
      <c r="AN192" s="2">
        <f t="shared" si="72"/>
        <v>0</v>
      </c>
      <c r="AP192" t="s">
        <v>985</v>
      </c>
      <c r="AQ192" t="s">
        <v>807</v>
      </c>
      <c r="AR192">
        <v>8</v>
      </c>
      <c r="AT192" s="88">
        <v>29</v>
      </c>
      <c r="AU192" s="90">
        <v>181</v>
      </c>
      <c r="AV192" s="93">
        <f t="shared" si="52"/>
        <v>29181</v>
      </c>
      <c r="AX192" s="5" t="s">
        <v>730</v>
      </c>
      <c r="BF192">
        <v>0</v>
      </c>
      <c r="BG192">
        <v>0</v>
      </c>
    </row>
    <row r="193" spans="1:59" hidden="1" outlineLevel="1">
      <c r="A193" t="s">
        <v>680</v>
      </c>
      <c r="B193" t="s">
        <v>807</v>
      </c>
      <c r="C193" s="1">
        <f t="shared" si="64"/>
        <v>185203</v>
      </c>
      <c r="D193" s="5">
        <f>IF(N193&gt;0, RANK(N193,(N193:P193,Q193:AE193)),0)</f>
        <v>1</v>
      </c>
      <c r="E193" s="5">
        <f>IF(O193&gt;0,RANK(O193,(N193:P193,Q193:AE193)),0)</f>
        <v>2</v>
      </c>
      <c r="F193" s="5">
        <f>IF(P193&gt;0,RANK(P193,(N193:P193,Q193:AE193)),0)</f>
        <v>0</v>
      </c>
      <c r="G193" s="1">
        <f t="shared" si="62"/>
        <v>17265</v>
      </c>
      <c r="H193" s="2">
        <f t="shared" si="63"/>
        <v>9.3222032040517697E-2</v>
      </c>
      <c r="I193" s="2"/>
      <c r="J193" s="2">
        <f t="shared" si="65"/>
        <v>0.53835521022877597</v>
      </c>
      <c r="K193" s="2">
        <f t="shared" si="66"/>
        <v>0.44513317818825832</v>
      </c>
      <c r="L193" s="2">
        <f t="shared" si="67"/>
        <v>0</v>
      </c>
      <c r="M193" s="2">
        <f t="shared" si="68"/>
        <v>1.6511611582965713E-2</v>
      </c>
      <c r="N193" s="1">
        <v>99705</v>
      </c>
      <c r="O193" s="1">
        <v>82440</v>
      </c>
      <c r="Q193" s="1">
        <v>1887</v>
      </c>
      <c r="R193" s="1">
        <v>1171</v>
      </c>
      <c r="U193" s="1">
        <f t="shared" si="73"/>
        <v>0</v>
      </c>
      <c r="AG193" s="5">
        <f>IF(Q193&gt;0,RANK(Q193,(N193:P193,Q193:AE193)),0)</f>
        <v>3</v>
      </c>
      <c r="AH193" s="5">
        <f>IF(R193&gt;0,RANK(R193,(N193:P193,Q193:AE193)),0)</f>
        <v>4</v>
      </c>
      <c r="AI193" s="5">
        <f>IF(T193&gt;0,RANK(T193,(N193:P193,Q193:AE193)),0)</f>
        <v>0</v>
      </c>
      <c r="AJ193" s="5">
        <f>IF(S193&gt;0,RANK(S193,(N193:P193,Q193:AE193)),0)</f>
        <v>0</v>
      </c>
      <c r="AK193" s="2">
        <f t="shared" si="69"/>
        <v>1.0188819835531823E-2</v>
      </c>
      <c r="AL193" s="2">
        <f t="shared" si="70"/>
        <v>6.3227917474338972E-3</v>
      </c>
      <c r="AM193" s="2">
        <f t="shared" si="71"/>
        <v>0</v>
      </c>
      <c r="AN193" s="2">
        <f t="shared" si="72"/>
        <v>0</v>
      </c>
      <c r="AP193" t="s">
        <v>680</v>
      </c>
      <c r="AQ193" t="s">
        <v>807</v>
      </c>
      <c r="AR193">
        <v>0</v>
      </c>
      <c r="AT193" s="88">
        <v>29</v>
      </c>
      <c r="AU193" s="90">
        <v>183</v>
      </c>
      <c r="AV193" s="93">
        <f t="shared" si="52"/>
        <v>29183</v>
      </c>
      <c r="AX193" s="5" t="s">
        <v>730</v>
      </c>
      <c r="BF193">
        <v>0</v>
      </c>
      <c r="BG193">
        <v>0</v>
      </c>
    </row>
    <row r="194" spans="1:59" hidden="1" outlineLevel="1">
      <c r="A194" t="s">
        <v>306</v>
      </c>
      <c r="B194" t="s">
        <v>807</v>
      </c>
      <c r="C194" s="1">
        <f t="shared" si="64"/>
        <v>4995</v>
      </c>
      <c r="D194" s="5">
        <f>IF(N194&gt;0, RANK(N194,(N194:P194,Q194:AE194)),0)</f>
        <v>1</v>
      </c>
      <c r="E194" s="5">
        <f>IF(O194&gt;0,RANK(O194,(N194:P194,Q194:AE194)),0)</f>
        <v>2</v>
      </c>
      <c r="F194" s="5">
        <f>IF(P194&gt;0,RANK(P194,(N194:P194,Q194:AE194)),0)</f>
        <v>0</v>
      </c>
      <c r="G194" s="1">
        <f t="shared" si="62"/>
        <v>641</v>
      </c>
      <c r="H194" s="2">
        <f t="shared" si="63"/>
        <v>0.12832832832832833</v>
      </c>
      <c r="I194" s="2"/>
      <c r="J194" s="2">
        <f t="shared" si="65"/>
        <v>0.54734734734734736</v>
      </c>
      <c r="K194" s="2">
        <f t="shared" si="66"/>
        <v>0.419019019019019</v>
      </c>
      <c r="L194" s="2">
        <f t="shared" si="67"/>
        <v>0</v>
      </c>
      <c r="M194" s="2">
        <f t="shared" si="68"/>
        <v>3.3633633633633642E-2</v>
      </c>
      <c r="N194" s="1">
        <v>2734</v>
      </c>
      <c r="O194" s="1">
        <v>2093</v>
      </c>
      <c r="Q194" s="1">
        <v>53</v>
      </c>
      <c r="R194" s="1">
        <v>115</v>
      </c>
      <c r="U194" s="1">
        <f t="shared" si="73"/>
        <v>0</v>
      </c>
      <c r="AG194" s="5">
        <f>IF(Q194&gt;0,RANK(Q194,(N194:P194,Q194:AE194)),0)</f>
        <v>4</v>
      </c>
      <c r="AH194" s="5">
        <f>IF(R194&gt;0,RANK(R194,(N194:P194,Q194:AE194)),0)</f>
        <v>3</v>
      </c>
      <c r="AI194" s="5">
        <f>IF(T194&gt;0,RANK(T194,(N194:P194,Q194:AE194)),0)</f>
        <v>0</v>
      </c>
      <c r="AJ194" s="5">
        <f>IF(S194&gt;0,RANK(S194,(N194:P194,Q194:AE194)),0)</f>
        <v>0</v>
      </c>
      <c r="AK194" s="2">
        <f t="shared" si="69"/>
        <v>1.061061061061061E-2</v>
      </c>
      <c r="AL194" s="2">
        <f t="shared" si="70"/>
        <v>2.3023023023023025E-2</v>
      </c>
      <c r="AM194" s="2">
        <f t="shared" si="71"/>
        <v>0</v>
      </c>
      <c r="AN194" s="2">
        <f t="shared" si="72"/>
        <v>0</v>
      </c>
      <c r="AP194" t="s">
        <v>306</v>
      </c>
      <c r="AQ194" t="s">
        <v>807</v>
      </c>
      <c r="AR194">
        <v>4</v>
      </c>
      <c r="AT194" s="88">
        <v>29</v>
      </c>
      <c r="AU194" s="90">
        <v>185</v>
      </c>
      <c r="AV194" s="93">
        <f t="shared" si="52"/>
        <v>29185</v>
      </c>
      <c r="AX194" s="5" t="s">
        <v>730</v>
      </c>
      <c r="BF194">
        <v>0</v>
      </c>
      <c r="BG194">
        <v>0</v>
      </c>
    </row>
    <row r="195" spans="1:59" hidden="1" outlineLevel="1">
      <c r="A195" t="s">
        <v>1064</v>
      </c>
      <c r="B195" t="s">
        <v>807</v>
      </c>
      <c r="C195" s="1">
        <f t="shared" si="64"/>
        <v>24364</v>
      </c>
      <c r="D195" s="5">
        <f>IF(N195&gt;0, RANK(N195,(N195:P195,Q195:AE195)),0)</f>
        <v>1</v>
      </c>
      <c r="E195" s="5">
        <f>IF(O195&gt;0,RANK(O195,(N195:P195,Q195:AE195)),0)</f>
        <v>2</v>
      </c>
      <c r="F195" s="5">
        <f>IF(P195&gt;0,RANK(P195,(N195:P195,Q195:AE195)),0)</f>
        <v>0</v>
      </c>
      <c r="G195" s="1">
        <f t="shared" si="62"/>
        <v>7050</v>
      </c>
      <c r="H195" s="2">
        <f t="shared" si="63"/>
        <v>0.28936135281562964</v>
      </c>
      <c r="I195" s="2"/>
      <c r="J195" s="2">
        <f t="shared" si="65"/>
        <v>0.63487112132654733</v>
      </c>
      <c r="K195" s="2">
        <f t="shared" si="66"/>
        <v>0.34550976851091775</v>
      </c>
      <c r="L195" s="2">
        <f t="shared" si="67"/>
        <v>0</v>
      </c>
      <c r="M195" s="2">
        <f t="shared" si="68"/>
        <v>1.9619110162534925E-2</v>
      </c>
      <c r="N195" s="1">
        <v>15468</v>
      </c>
      <c r="O195" s="1">
        <v>8418</v>
      </c>
      <c r="Q195" s="1">
        <v>219</v>
      </c>
      <c r="R195" s="1">
        <v>259</v>
      </c>
      <c r="U195" s="1">
        <f t="shared" si="73"/>
        <v>0</v>
      </c>
      <c r="AG195" s="5">
        <f>IF(Q195&gt;0,RANK(Q195,(N195:P195,Q195:AE195)),0)</f>
        <v>4</v>
      </c>
      <c r="AH195" s="5">
        <f>IF(R195&gt;0,RANK(R195,(N195:P195,Q195:AE195)),0)</f>
        <v>3</v>
      </c>
      <c r="AI195" s="5">
        <f>IF(T195&gt;0,RANK(T195,(N195:P195,Q195:AE195)),0)</f>
        <v>0</v>
      </c>
      <c r="AJ195" s="5">
        <f>IF(S195&gt;0,RANK(S195,(N195:P195,Q195:AE195)),0)</f>
        <v>0</v>
      </c>
      <c r="AK195" s="2">
        <f t="shared" si="69"/>
        <v>8.988671810868494E-3</v>
      </c>
      <c r="AL195" s="2">
        <f t="shared" si="70"/>
        <v>1.0630438351666393E-2</v>
      </c>
      <c r="AM195" s="2">
        <f t="shared" si="71"/>
        <v>0</v>
      </c>
      <c r="AN195" s="2">
        <f t="shared" si="72"/>
        <v>0</v>
      </c>
      <c r="AP195" t="s">
        <v>1064</v>
      </c>
      <c r="AQ195" t="s">
        <v>807</v>
      </c>
      <c r="AR195">
        <v>8</v>
      </c>
      <c r="AT195" s="88">
        <v>29</v>
      </c>
      <c r="AU195" s="90">
        <v>187</v>
      </c>
      <c r="AV195" s="93">
        <f t="shared" ref="AV195:AV258" si="74">1000*AT195+AU195</f>
        <v>29187</v>
      </c>
      <c r="AX195" s="5" t="s">
        <v>730</v>
      </c>
      <c r="BF195">
        <v>0</v>
      </c>
      <c r="BG195">
        <v>0</v>
      </c>
    </row>
    <row r="196" spans="1:59" hidden="1" outlineLevel="1">
      <c r="A196" t="s">
        <v>196</v>
      </c>
      <c r="B196" t="s">
        <v>807</v>
      </c>
      <c r="C196" s="1">
        <f>SUM(N196:AE196)</f>
        <v>547327</v>
      </c>
      <c r="D196" s="5">
        <f>IF(N196&gt;0, RANK(N196,(N196:P196,Q196:AE196)),0)</f>
        <v>1</v>
      </c>
      <c r="E196" s="5">
        <f>IF(O196&gt;0,RANK(O196,(N196:P196,Q196:AE196)),0)</f>
        <v>2</v>
      </c>
      <c r="F196" s="5">
        <f>IF(P196&gt;0,RANK(P196,(N196:P196,Q196:AE196)),0)</f>
        <v>0</v>
      </c>
      <c r="G196" s="1">
        <f>IF(C196&gt;0,MAX(N196:P196)-LARGE(N196:P196,2),0)</f>
        <v>177371</v>
      </c>
      <c r="H196" s="2">
        <f>IF(C196&gt;0,G196/C196,0)</f>
        <v>0.32406769627663168</v>
      </c>
      <c r="I196" s="2"/>
      <c r="J196" s="2">
        <f>IF($C196=0,"-",N196/$C196)</f>
        <v>0.65344665985781814</v>
      </c>
      <c r="K196" s="2">
        <f>IF($C196=0,"-",O196/$C196)</f>
        <v>0.3293789635811864</v>
      </c>
      <c r="L196" s="2">
        <f>IF($C196=0,"-",P196/$C196)</f>
        <v>0</v>
      </c>
      <c r="M196" s="2">
        <f>IF(C196=0,"-",(1-J196-K196-L196))</f>
        <v>1.7174376560995464E-2</v>
      </c>
      <c r="N196" s="1">
        <v>357649</v>
      </c>
      <c r="O196" s="1">
        <v>180278</v>
      </c>
      <c r="Q196" s="1">
        <v>5719</v>
      </c>
      <c r="R196" s="1">
        <v>3677</v>
      </c>
      <c r="U196" s="1">
        <f t="shared" si="73"/>
        <v>4</v>
      </c>
      <c r="AG196" s="5">
        <f>IF(Q196&gt;0,RANK(Q196,(N196:P196,Q196:AE196)),0)</f>
        <v>3</v>
      </c>
      <c r="AH196" s="5">
        <f>IF(R196&gt;0,RANK(R196,(N196:P196,Q196:AE196)),0)</f>
        <v>4</v>
      </c>
      <c r="AI196" s="5">
        <f>IF(T196&gt;0,RANK(T196,(N196:P196,Q196:AE196)),0)</f>
        <v>0</v>
      </c>
      <c r="AJ196" s="5">
        <f>IF(S196&gt;0,RANK(S196,(N196:P196,Q196:AE196)),0)</f>
        <v>0</v>
      </c>
      <c r="AK196" s="2">
        <f>IF($C196=0,"-",Q196/$C196)</f>
        <v>1.0448963782163131E-2</v>
      </c>
      <c r="AL196" s="2">
        <f>IF($C196=0,"-",R196/$C196)</f>
        <v>6.7181045334872933E-3</v>
      </c>
      <c r="AM196" s="2">
        <f>IF($C196=0,"-",T196/$C196)</f>
        <v>0</v>
      </c>
      <c r="AN196" s="2">
        <f>IF($C196=0,"-",S196/$C196)</f>
        <v>0</v>
      </c>
      <c r="AP196" t="s">
        <v>196</v>
      </c>
      <c r="AQ196" t="s">
        <v>807</v>
      </c>
      <c r="AR196">
        <v>0</v>
      </c>
      <c r="AT196" s="88">
        <v>29</v>
      </c>
      <c r="AU196" s="90">
        <v>189</v>
      </c>
      <c r="AV196" s="93">
        <f>1000*AT196+AU196</f>
        <v>29189</v>
      </c>
      <c r="AX196" s="5" t="s">
        <v>730</v>
      </c>
      <c r="BF196">
        <v>1</v>
      </c>
      <c r="BG196">
        <v>3</v>
      </c>
    </row>
    <row r="197" spans="1:59" hidden="1" outlineLevel="1">
      <c r="A197" t="s">
        <v>389</v>
      </c>
      <c r="B197" t="s">
        <v>807</v>
      </c>
      <c r="C197" s="1">
        <f t="shared" si="64"/>
        <v>8704</v>
      </c>
      <c r="D197" s="5">
        <f>IF(N197&gt;0, RANK(N197,(N197:P197,Q197:AE197)),0)</f>
        <v>1</v>
      </c>
      <c r="E197" s="5">
        <f>IF(O197&gt;0,RANK(O197,(N197:P197,Q197:AE197)),0)</f>
        <v>2</v>
      </c>
      <c r="F197" s="5">
        <f>IF(P197&gt;0,RANK(P197,(N197:P197,Q197:AE197)),0)</f>
        <v>0</v>
      </c>
      <c r="G197" s="1">
        <f t="shared" si="62"/>
        <v>2838</v>
      </c>
      <c r="H197" s="2">
        <f t="shared" si="63"/>
        <v>0.32605698529411764</v>
      </c>
      <c r="I197" s="2"/>
      <c r="J197" s="2">
        <f t="shared" si="65"/>
        <v>0.65475643382352944</v>
      </c>
      <c r="K197" s="2">
        <f t="shared" si="66"/>
        <v>0.32869944852941174</v>
      </c>
      <c r="L197" s="2">
        <f t="shared" si="67"/>
        <v>0</v>
      </c>
      <c r="M197" s="2">
        <f t="shared" si="68"/>
        <v>1.654411764705882E-2</v>
      </c>
      <c r="N197" s="1">
        <v>5699</v>
      </c>
      <c r="O197" s="1">
        <v>2861</v>
      </c>
      <c r="Q197" s="1">
        <v>79</v>
      </c>
      <c r="R197" s="1">
        <v>65</v>
      </c>
      <c r="U197" s="1">
        <f t="shared" si="73"/>
        <v>0</v>
      </c>
      <c r="AG197" s="5">
        <f>IF(Q197&gt;0,RANK(Q197,(N197:P197,Q197:AE197)),0)</f>
        <v>3</v>
      </c>
      <c r="AH197" s="5">
        <f>IF(R197&gt;0,RANK(R197,(N197:P197,Q197:AE197)),0)</f>
        <v>4</v>
      </c>
      <c r="AI197" s="5">
        <f>IF(T197&gt;0,RANK(T197,(N197:P197,Q197:AE197)),0)</f>
        <v>0</v>
      </c>
      <c r="AJ197" s="5">
        <f>IF(S197&gt;0,RANK(S197,(N197:P197,Q197:AE197)),0)</f>
        <v>0</v>
      </c>
      <c r="AK197" s="2">
        <f t="shared" si="69"/>
        <v>9.0762867647058831E-3</v>
      </c>
      <c r="AL197" s="2">
        <f t="shared" si="70"/>
        <v>7.4678308823529415E-3</v>
      </c>
      <c r="AM197" s="2">
        <f t="shared" si="71"/>
        <v>0</v>
      </c>
      <c r="AN197" s="2">
        <f t="shared" si="72"/>
        <v>0</v>
      </c>
      <c r="AP197" t="s">
        <v>389</v>
      </c>
      <c r="AQ197" t="s">
        <v>807</v>
      </c>
      <c r="AR197">
        <v>3</v>
      </c>
      <c r="AT197" s="88">
        <v>29</v>
      </c>
      <c r="AU197" s="90">
        <v>186</v>
      </c>
      <c r="AV197" s="93">
        <f t="shared" si="74"/>
        <v>29186</v>
      </c>
      <c r="AX197" s="5" t="s">
        <v>730</v>
      </c>
      <c r="BF197">
        <v>0</v>
      </c>
      <c r="BG197">
        <v>0</v>
      </c>
    </row>
    <row r="198" spans="1:59" hidden="1" outlineLevel="1">
      <c r="A198" t="s">
        <v>470</v>
      </c>
      <c r="B198" t="s">
        <v>807</v>
      </c>
      <c r="C198" s="1">
        <f t="shared" ref="C198:C217" si="75">SUM(N198:AE198)</f>
        <v>9742</v>
      </c>
      <c r="D198" s="5">
        <f>IF(N198&gt;0, RANK(N198,(N198:P198,Q198:AE198)),0)</f>
        <v>1</v>
      </c>
      <c r="E198" s="5">
        <f>IF(O198&gt;0,RANK(O198,(N198:P198,Q198:AE198)),0)</f>
        <v>2</v>
      </c>
      <c r="F198" s="5">
        <f>IF(P198&gt;0,RANK(P198,(N198:P198,Q198:AE198)),0)</f>
        <v>0</v>
      </c>
      <c r="G198" s="1">
        <f t="shared" si="62"/>
        <v>2345</v>
      </c>
      <c r="H198" s="2">
        <f t="shared" si="63"/>
        <v>0.24071032642167933</v>
      </c>
      <c r="I198" s="2"/>
      <c r="J198" s="2">
        <f t="shared" ref="J198:J217" si="76">IF($C198=0,"-",N198/$C198)</f>
        <v>0.56867173065079035</v>
      </c>
      <c r="K198" s="2">
        <f t="shared" ref="K198:K217" si="77">IF($C198=0,"-",O198/$C198)</f>
        <v>0.32796140422911108</v>
      </c>
      <c r="L198" s="2">
        <f t="shared" ref="L198:L217" si="78">IF($C198=0,"-",P198/$C198)</f>
        <v>0</v>
      </c>
      <c r="M198" s="2">
        <f t="shared" ref="M198:M217" si="79">IF(C198=0,"-",(1-J198-K198-L198))</f>
        <v>0.10336686512009857</v>
      </c>
      <c r="N198" s="1">
        <v>5540</v>
      </c>
      <c r="O198" s="1">
        <v>3195</v>
      </c>
      <c r="Q198" s="1">
        <v>65</v>
      </c>
      <c r="R198" s="1">
        <v>942</v>
      </c>
      <c r="U198" s="1">
        <f t="shared" si="73"/>
        <v>0</v>
      </c>
      <c r="AG198" s="5">
        <f>IF(Q198&gt;0,RANK(Q198,(N198:P198,Q198:AE198)),0)</f>
        <v>4</v>
      </c>
      <c r="AH198" s="5">
        <f>IF(R198&gt;0,RANK(R198,(N198:P198,Q198:AE198)),0)</f>
        <v>3</v>
      </c>
      <c r="AI198" s="5">
        <f>IF(T198&gt;0,RANK(T198,(N198:P198,Q198:AE198)),0)</f>
        <v>0</v>
      </c>
      <c r="AJ198" s="5">
        <f>IF(S198&gt;0,RANK(S198,(N198:P198,Q198:AE198)),0)</f>
        <v>0</v>
      </c>
      <c r="AK198" s="2">
        <f t="shared" ref="AK198:AK217" si="80">IF($C198=0,"-",Q198/$C198)</f>
        <v>6.6721412440977216E-3</v>
      </c>
      <c r="AL198" s="2">
        <f t="shared" ref="AL198:AL217" si="81">IF($C198=0,"-",R198/$C198)</f>
        <v>9.6694723876000824E-2</v>
      </c>
      <c r="AM198" s="2">
        <f t="shared" ref="AM198:AM217" si="82">IF($C198=0,"-",T198/$C198)</f>
        <v>0</v>
      </c>
      <c r="AN198" s="2">
        <f t="shared" ref="AN198:AN217" si="83">IF($C198=0,"-",S198/$C198)</f>
        <v>0</v>
      </c>
      <c r="AP198" t="s">
        <v>470</v>
      </c>
      <c r="AQ198" t="s">
        <v>807</v>
      </c>
      <c r="AR198">
        <v>4</v>
      </c>
      <c r="AT198" s="88">
        <v>29</v>
      </c>
      <c r="AU198" s="90">
        <v>195</v>
      </c>
      <c r="AV198" s="93">
        <f t="shared" si="74"/>
        <v>29195</v>
      </c>
      <c r="AX198" s="5" t="s">
        <v>730</v>
      </c>
      <c r="BF198">
        <v>0</v>
      </c>
      <c r="BG198">
        <v>0</v>
      </c>
    </row>
    <row r="199" spans="1:59" hidden="1" outlineLevel="1">
      <c r="A199" t="s">
        <v>743</v>
      </c>
      <c r="B199" t="s">
        <v>807</v>
      </c>
      <c r="C199" s="1">
        <f t="shared" si="75"/>
        <v>1952</v>
      </c>
      <c r="D199" s="5">
        <f>IF(N199&gt;0, RANK(N199,(N199:P199,Q199:AE199)),0)</f>
        <v>2</v>
      </c>
      <c r="E199" s="5">
        <f>IF(O199&gt;0,RANK(O199,(N199:P199,Q199:AE199)),0)</f>
        <v>1</v>
      </c>
      <c r="F199" s="5">
        <f>IF(P199&gt;0,RANK(P199,(N199:P199,Q199:AE199)),0)</f>
        <v>0</v>
      </c>
      <c r="G199" s="1">
        <f t="shared" si="62"/>
        <v>120</v>
      </c>
      <c r="H199" s="2">
        <f t="shared" si="63"/>
        <v>6.1475409836065573E-2</v>
      </c>
      <c r="I199" s="2"/>
      <c r="J199" s="2">
        <f t="shared" si="76"/>
        <v>0.45491803278688525</v>
      </c>
      <c r="K199" s="2">
        <f t="shared" si="77"/>
        <v>0.51639344262295084</v>
      </c>
      <c r="L199" s="2">
        <f t="shared" si="78"/>
        <v>0</v>
      </c>
      <c r="M199" s="2">
        <f t="shared" si="79"/>
        <v>2.8688524590163911E-2</v>
      </c>
      <c r="N199" s="1">
        <v>888</v>
      </c>
      <c r="O199" s="1">
        <v>1008</v>
      </c>
      <c r="Q199" s="1">
        <v>15</v>
      </c>
      <c r="R199" s="1">
        <v>41</v>
      </c>
      <c r="U199" s="1">
        <f t="shared" si="73"/>
        <v>0</v>
      </c>
      <c r="AG199" s="5">
        <f>IF(Q199&gt;0,RANK(Q199,(N199:P199,Q199:AE199)),0)</f>
        <v>4</v>
      </c>
      <c r="AH199" s="5">
        <f>IF(R199&gt;0,RANK(R199,(N199:P199,Q199:AE199)),0)</f>
        <v>3</v>
      </c>
      <c r="AI199" s="5">
        <f>IF(T199&gt;0,RANK(T199,(N199:P199,Q199:AE199)),0)</f>
        <v>0</v>
      </c>
      <c r="AJ199" s="5">
        <f>IF(S199&gt;0,RANK(S199,(N199:P199,Q199:AE199)),0)</f>
        <v>0</v>
      </c>
      <c r="AK199" s="2">
        <f t="shared" si="80"/>
        <v>7.6844262295081966E-3</v>
      </c>
      <c r="AL199" s="2">
        <f t="shared" si="81"/>
        <v>2.1004098360655737E-2</v>
      </c>
      <c r="AM199" s="2">
        <f t="shared" si="82"/>
        <v>0</v>
      </c>
      <c r="AN199" s="2">
        <f t="shared" si="83"/>
        <v>0</v>
      </c>
      <c r="AP199" t="s">
        <v>743</v>
      </c>
      <c r="AQ199" t="s">
        <v>807</v>
      </c>
      <c r="AR199">
        <v>6</v>
      </c>
      <c r="AT199" s="88">
        <v>29</v>
      </c>
      <c r="AU199" s="90">
        <v>197</v>
      </c>
      <c r="AV199" s="93">
        <f t="shared" si="74"/>
        <v>29197</v>
      </c>
      <c r="AX199" s="5" t="s">
        <v>730</v>
      </c>
      <c r="BF199">
        <v>0</v>
      </c>
      <c r="BG199">
        <v>0</v>
      </c>
    </row>
    <row r="200" spans="1:59" hidden="1" outlineLevel="1">
      <c r="A200" t="s">
        <v>716</v>
      </c>
      <c r="B200" t="s">
        <v>807</v>
      </c>
      <c r="C200" s="1">
        <f t="shared" si="75"/>
        <v>2095</v>
      </c>
      <c r="D200" s="5">
        <f>IF(N200&gt;0, RANK(N200,(N200:P200,Q200:AE200)),0)</f>
        <v>2</v>
      </c>
      <c r="E200" s="5">
        <f>IF(O200&gt;0,RANK(O200,(N200:P200,Q200:AE200)),0)</f>
        <v>1</v>
      </c>
      <c r="F200" s="5">
        <f>IF(P200&gt;0,RANK(P200,(N200:P200,Q200:AE200)),0)</f>
        <v>0</v>
      </c>
      <c r="G200" s="1">
        <f t="shared" si="62"/>
        <v>340</v>
      </c>
      <c r="H200" s="2">
        <f t="shared" si="63"/>
        <v>0.162291169451074</v>
      </c>
      <c r="I200" s="2"/>
      <c r="J200" s="2">
        <f t="shared" si="76"/>
        <v>0.4090692124105012</v>
      </c>
      <c r="K200" s="2">
        <f t="shared" si="77"/>
        <v>0.57136038186157523</v>
      </c>
      <c r="L200" s="2">
        <f t="shared" si="78"/>
        <v>0</v>
      </c>
      <c r="M200" s="2">
        <f t="shared" si="79"/>
        <v>1.9570405727923568E-2</v>
      </c>
      <c r="N200" s="1">
        <v>857</v>
      </c>
      <c r="O200" s="1">
        <v>1197</v>
      </c>
      <c r="Q200" s="1">
        <v>24</v>
      </c>
      <c r="R200" s="1">
        <v>17</v>
      </c>
      <c r="U200" s="1">
        <f t="shared" si="73"/>
        <v>0</v>
      </c>
      <c r="AG200" s="5">
        <f>IF(Q200&gt;0,RANK(Q200,(N200:P200,Q200:AE200)),0)</f>
        <v>3</v>
      </c>
      <c r="AH200" s="5">
        <f>IF(R200&gt;0,RANK(R200,(N200:P200,Q200:AE200)),0)</f>
        <v>4</v>
      </c>
      <c r="AI200" s="5">
        <f>IF(T200&gt;0,RANK(T200,(N200:P200,Q200:AE200)),0)</f>
        <v>0</v>
      </c>
      <c r="AJ200" s="5">
        <f>IF(S200&gt;0,RANK(S200,(N200:P200,Q200:AE200)),0)</f>
        <v>0</v>
      </c>
      <c r="AK200" s="2">
        <f t="shared" si="80"/>
        <v>1.1455847255369928E-2</v>
      </c>
      <c r="AL200" s="2">
        <f t="shared" si="81"/>
        <v>8.1145584725536984E-3</v>
      </c>
      <c r="AM200" s="2">
        <f t="shared" si="82"/>
        <v>0</v>
      </c>
      <c r="AN200" s="2">
        <f t="shared" si="83"/>
        <v>0</v>
      </c>
      <c r="AP200" t="s">
        <v>716</v>
      </c>
      <c r="AQ200" t="s">
        <v>807</v>
      </c>
      <c r="AR200">
        <v>9</v>
      </c>
      <c r="AT200" s="88">
        <v>29</v>
      </c>
      <c r="AU200" s="90">
        <v>199</v>
      </c>
      <c r="AV200" s="93">
        <f t="shared" si="74"/>
        <v>29199</v>
      </c>
      <c r="AX200" s="5" t="s">
        <v>730</v>
      </c>
      <c r="BF200">
        <v>0</v>
      </c>
      <c r="BG200">
        <v>0</v>
      </c>
    </row>
    <row r="201" spans="1:59" hidden="1" outlineLevel="1">
      <c r="A201" t="s">
        <v>532</v>
      </c>
      <c r="B201" t="s">
        <v>807</v>
      </c>
      <c r="C201" s="1">
        <f t="shared" si="75"/>
        <v>17874</v>
      </c>
      <c r="D201" s="5">
        <f>IF(N201&gt;0, RANK(N201,(N201:P201,Q201:AE201)),0)</f>
        <v>2</v>
      </c>
      <c r="E201" s="5">
        <f>IF(O201&gt;0,RANK(O201,(N201:P201,Q201:AE201)),0)</f>
        <v>1</v>
      </c>
      <c r="F201" s="5">
        <f>IF(P201&gt;0,RANK(P201,(N201:P201,Q201:AE201)),0)</f>
        <v>0</v>
      </c>
      <c r="G201" s="1">
        <f t="shared" si="62"/>
        <v>1352</v>
      </c>
      <c r="H201" s="2">
        <f t="shared" si="63"/>
        <v>7.5640595278057512E-2</v>
      </c>
      <c r="I201" s="2"/>
      <c r="J201" s="2">
        <f t="shared" si="76"/>
        <v>0.45552198724404164</v>
      </c>
      <c r="K201" s="2">
        <f t="shared" si="77"/>
        <v>0.53116258252209914</v>
      </c>
      <c r="L201" s="2">
        <f t="shared" si="78"/>
        <v>0</v>
      </c>
      <c r="M201" s="2">
        <f t="shared" si="79"/>
        <v>1.3315430233859171E-2</v>
      </c>
      <c r="N201" s="1">
        <v>8142</v>
      </c>
      <c r="O201" s="1">
        <v>9494</v>
      </c>
      <c r="Q201" s="1">
        <v>141</v>
      </c>
      <c r="R201" s="1">
        <v>97</v>
      </c>
      <c r="U201" s="1">
        <f t="shared" si="73"/>
        <v>0</v>
      </c>
      <c r="AG201" s="5">
        <f>IF(Q201&gt;0,RANK(Q201,(N201:P201,Q201:AE201)),0)</f>
        <v>3</v>
      </c>
      <c r="AH201" s="5">
        <f>IF(R201&gt;0,RANK(R201,(N201:P201,Q201:AE201)),0)</f>
        <v>4</v>
      </c>
      <c r="AI201" s="5">
        <f>IF(T201&gt;0,RANK(T201,(N201:P201,Q201:AE201)),0)</f>
        <v>0</v>
      </c>
      <c r="AJ201" s="5">
        <f>IF(S201&gt;0,RANK(S201,(N201:P201,Q201:AE201)),0)</f>
        <v>0</v>
      </c>
      <c r="AK201" s="2">
        <f t="shared" si="80"/>
        <v>7.88855320577375E-3</v>
      </c>
      <c r="AL201" s="2">
        <f t="shared" si="81"/>
        <v>5.4268770280854872E-3</v>
      </c>
      <c r="AM201" s="2">
        <f t="shared" si="82"/>
        <v>0</v>
      </c>
      <c r="AN201" s="2">
        <f t="shared" si="83"/>
        <v>0</v>
      </c>
      <c r="AP201" t="s">
        <v>532</v>
      </c>
      <c r="AQ201" t="s">
        <v>807</v>
      </c>
      <c r="AR201">
        <v>8</v>
      </c>
      <c r="AT201" s="88">
        <v>29</v>
      </c>
      <c r="AU201" s="90">
        <v>201</v>
      </c>
      <c r="AV201" s="93">
        <f t="shared" si="74"/>
        <v>29201</v>
      </c>
      <c r="AX201" s="5" t="s">
        <v>730</v>
      </c>
      <c r="BF201">
        <v>0</v>
      </c>
      <c r="BG201">
        <v>0</v>
      </c>
    </row>
    <row r="202" spans="1:59" hidden="1" outlineLevel="1">
      <c r="A202" t="s">
        <v>749</v>
      </c>
      <c r="B202" t="s">
        <v>807</v>
      </c>
      <c r="C202" s="1">
        <f t="shared" si="75"/>
        <v>3837</v>
      </c>
      <c r="D202" s="5">
        <f>IF(N202&gt;0, RANK(N202,(N202:P202,Q202:AE202)),0)</f>
        <v>1</v>
      </c>
      <c r="E202" s="5">
        <f>IF(O202&gt;0,RANK(O202,(N202:P202,Q202:AE202)),0)</f>
        <v>2</v>
      </c>
      <c r="F202" s="5">
        <f>IF(P202&gt;0,RANK(P202,(N202:P202,Q202:AE202)),0)</f>
        <v>0</v>
      </c>
      <c r="G202" s="1">
        <f t="shared" si="62"/>
        <v>1035</v>
      </c>
      <c r="H202" s="2">
        <f t="shared" si="63"/>
        <v>0.26974198592650506</v>
      </c>
      <c r="I202" s="2"/>
      <c r="J202" s="2">
        <f t="shared" si="76"/>
        <v>0.60646338285118584</v>
      </c>
      <c r="K202" s="2">
        <f t="shared" si="77"/>
        <v>0.33672139692468073</v>
      </c>
      <c r="L202" s="2">
        <f t="shared" si="78"/>
        <v>0</v>
      </c>
      <c r="M202" s="2">
        <f t="shared" si="79"/>
        <v>5.6815220224133434E-2</v>
      </c>
      <c r="N202" s="1">
        <v>2327</v>
      </c>
      <c r="O202" s="1">
        <v>1292</v>
      </c>
      <c r="Q202" s="1">
        <v>36</v>
      </c>
      <c r="R202" s="1">
        <v>182</v>
      </c>
      <c r="U202" s="1">
        <f t="shared" si="73"/>
        <v>0</v>
      </c>
      <c r="AG202" s="5">
        <f>IF(Q202&gt;0,RANK(Q202,(N202:P202,Q202:AE202)),0)</f>
        <v>4</v>
      </c>
      <c r="AH202" s="5">
        <f>IF(R202&gt;0,RANK(R202,(N202:P202,Q202:AE202)),0)</f>
        <v>3</v>
      </c>
      <c r="AI202" s="5">
        <f>IF(T202&gt;0,RANK(T202,(N202:P202,Q202:AE202)),0)</f>
        <v>0</v>
      </c>
      <c r="AJ202" s="5">
        <f>IF(S202&gt;0,RANK(S202,(N202:P202,Q202:AE202)),0)</f>
        <v>0</v>
      </c>
      <c r="AK202" s="2">
        <f t="shared" si="80"/>
        <v>9.3823299452697427E-3</v>
      </c>
      <c r="AL202" s="2">
        <f t="shared" si="81"/>
        <v>4.7432890278863694E-2</v>
      </c>
      <c r="AM202" s="2">
        <f t="shared" si="82"/>
        <v>0</v>
      </c>
      <c r="AN202" s="2">
        <f t="shared" si="83"/>
        <v>0</v>
      </c>
      <c r="AP202" t="s">
        <v>749</v>
      </c>
      <c r="AQ202" t="s">
        <v>807</v>
      </c>
      <c r="AR202">
        <v>8</v>
      </c>
      <c r="AT202" s="88">
        <v>29</v>
      </c>
      <c r="AU202" s="90">
        <v>203</v>
      </c>
      <c r="AV202" s="93">
        <f t="shared" si="74"/>
        <v>29203</v>
      </c>
      <c r="AX202" s="5" t="s">
        <v>730</v>
      </c>
      <c r="BF202">
        <v>0</v>
      </c>
      <c r="BG202">
        <v>0</v>
      </c>
    </row>
    <row r="203" spans="1:59" hidden="1" outlineLevel="1">
      <c r="A203" t="s">
        <v>320</v>
      </c>
      <c r="B203" t="s">
        <v>807</v>
      </c>
      <c r="C203" s="1">
        <f t="shared" si="75"/>
        <v>3316</v>
      </c>
      <c r="D203" s="5">
        <f>IF(N203&gt;0, RANK(N203,(N203:P203,Q203:AE203)),0)</f>
        <v>2</v>
      </c>
      <c r="E203" s="5">
        <f>IF(O203&gt;0,RANK(O203,(N203:P203,Q203:AE203)),0)</f>
        <v>1</v>
      </c>
      <c r="F203" s="5">
        <f>IF(P203&gt;0,RANK(P203,(N203:P203,Q203:AE203)),0)</f>
        <v>0</v>
      </c>
      <c r="G203" s="1">
        <f t="shared" si="62"/>
        <v>905</v>
      </c>
      <c r="H203" s="2">
        <f t="shared" si="63"/>
        <v>0.27291917973462004</v>
      </c>
      <c r="I203" s="2"/>
      <c r="J203" s="2">
        <f t="shared" si="76"/>
        <v>0.3585645355850422</v>
      </c>
      <c r="K203" s="2">
        <f t="shared" si="77"/>
        <v>0.6314837153196623</v>
      </c>
      <c r="L203" s="2">
        <f t="shared" si="78"/>
        <v>0</v>
      </c>
      <c r="M203" s="2">
        <f t="shared" si="79"/>
        <v>9.9517490952955034E-3</v>
      </c>
      <c r="N203" s="1">
        <v>1189</v>
      </c>
      <c r="O203" s="1">
        <v>2094</v>
      </c>
      <c r="Q203" s="1">
        <v>21</v>
      </c>
      <c r="R203" s="1">
        <v>12</v>
      </c>
      <c r="U203" s="1">
        <f t="shared" si="73"/>
        <v>0</v>
      </c>
      <c r="AG203" s="5">
        <f>IF(Q203&gt;0,RANK(Q203,(N203:P203,Q203:AE203)),0)</f>
        <v>3</v>
      </c>
      <c r="AH203" s="5">
        <f>IF(R203&gt;0,RANK(R203,(N203:P203,Q203:AE203)),0)</f>
        <v>4</v>
      </c>
      <c r="AI203" s="5">
        <f>IF(T203&gt;0,RANK(T203,(N203:P203,Q203:AE203)),0)</f>
        <v>0</v>
      </c>
      <c r="AJ203" s="5">
        <f>IF(S203&gt;0,RANK(S203,(N203:P203,Q203:AE203)),0)</f>
        <v>0</v>
      </c>
      <c r="AK203" s="2">
        <f t="shared" si="80"/>
        <v>6.3329312424607962E-3</v>
      </c>
      <c r="AL203" s="2">
        <f t="shared" si="81"/>
        <v>3.6188178528347406E-3</v>
      </c>
      <c r="AM203" s="2">
        <f t="shared" si="82"/>
        <v>0</v>
      </c>
      <c r="AN203" s="2">
        <f t="shared" si="83"/>
        <v>0</v>
      </c>
      <c r="AP203" t="s">
        <v>320</v>
      </c>
      <c r="AQ203" t="s">
        <v>807</v>
      </c>
      <c r="AR203">
        <v>9</v>
      </c>
      <c r="AT203" s="88">
        <v>29</v>
      </c>
      <c r="AU203" s="90">
        <v>205</v>
      </c>
      <c r="AV203" s="93">
        <f t="shared" si="74"/>
        <v>29205</v>
      </c>
      <c r="AX203" s="5" t="s">
        <v>730</v>
      </c>
      <c r="BF203">
        <v>0</v>
      </c>
      <c r="BG203">
        <v>0</v>
      </c>
    </row>
    <row r="204" spans="1:59" hidden="1" outlineLevel="1">
      <c r="A204" t="s">
        <v>473</v>
      </c>
      <c r="B204" t="s">
        <v>807</v>
      </c>
      <c r="C204" s="1">
        <f t="shared" si="75"/>
        <v>13092</v>
      </c>
      <c r="D204" s="5">
        <f>IF(N204&gt;0, RANK(N204,(N204:P204,Q204:AE204)),0)</f>
        <v>2</v>
      </c>
      <c r="E204" s="5">
        <f>IF(O204&gt;0,RANK(O204,(N204:P204,Q204:AE204)),0)</f>
        <v>1</v>
      </c>
      <c r="F204" s="5">
        <f>IF(P204&gt;0,RANK(P204,(N204:P204,Q204:AE204)),0)</f>
        <v>0</v>
      </c>
      <c r="G204" s="1">
        <f t="shared" si="62"/>
        <v>985</v>
      </c>
      <c r="H204" s="2">
        <f t="shared" si="63"/>
        <v>7.523678582340361E-2</v>
      </c>
      <c r="I204" s="2"/>
      <c r="J204" s="2">
        <f t="shared" si="76"/>
        <v>0.45325389550870759</v>
      </c>
      <c r="K204" s="2">
        <f t="shared" si="77"/>
        <v>0.52849068133211119</v>
      </c>
      <c r="L204" s="2">
        <f t="shared" si="78"/>
        <v>0</v>
      </c>
      <c r="M204" s="2">
        <f t="shared" si="79"/>
        <v>1.8255423159181272E-2</v>
      </c>
      <c r="N204" s="1">
        <v>5934</v>
      </c>
      <c r="O204" s="1">
        <v>6919</v>
      </c>
      <c r="Q204" s="1">
        <v>114</v>
      </c>
      <c r="R204" s="1">
        <v>125</v>
      </c>
      <c r="U204" s="1">
        <f t="shared" si="73"/>
        <v>0</v>
      </c>
      <c r="AG204" s="5">
        <f>IF(Q204&gt;0,RANK(Q204,(N204:P204,Q204:AE204)),0)</f>
        <v>4</v>
      </c>
      <c r="AH204" s="5">
        <f>IF(R204&gt;0,RANK(R204,(N204:P204,Q204:AE204)),0)</f>
        <v>3</v>
      </c>
      <c r="AI204" s="5">
        <f>IF(T204&gt;0,RANK(T204,(N204:P204,Q204:AE204)),0)</f>
        <v>0</v>
      </c>
      <c r="AJ204" s="5">
        <f>IF(S204&gt;0,RANK(S204,(N204:P204,Q204:AE204)),0)</f>
        <v>0</v>
      </c>
      <c r="AK204" s="2">
        <f t="shared" si="80"/>
        <v>8.7076076993583863E-3</v>
      </c>
      <c r="AL204" s="2">
        <f t="shared" si="81"/>
        <v>9.5478154598227921E-3</v>
      </c>
      <c r="AM204" s="2">
        <f t="shared" si="82"/>
        <v>0</v>
      </c>
      <c r="AN204" s="2">
        <f t="shared" si="83"/>
        <v>0</v>
      </c>
      <c r="AP204" t="s">
        <v>473</v>
      </c>
      <c r="AQ204" t="s">
        <v>807</v>
      </c>
      <c r="AR204">
        <v>8</v>
      </c>
      <c r="AT204" s="88">
        <v>29</v>
      </c>
      <c r="AU204" s="90">
        <v>207</v>
      </c>
      <c r="AV204" s="93">
        <f t="shared" si="74"/>
        <v>29207</v>
      </c>
      <c r="AX204" s="5" t="s">
        <v>730</v>
      </c>
      <c r="BF204">
        <v>0</v>
      </c>
      <c r="BG204">
        <v>0</v>
      </c>
    </row>
    <row r="205" spans="1:59" hidden="1" outlineLevel="1">
      <c r="A205" t="s">
        <v>1011</v>
      </c>
      <c r="B205" t="s">
        <v>807</v>
      </c>
      <c r="C205" s="1">
        <f t="shared" si="75"/>
        <v>16240</v>
      </c>
      <c r="D205" s="5">
        <f>IF(N205&gt;0, RANK(N205,(N205:P205,Q205:AE205)),0)</f>
        <v>2</v>
      </c>
      <c r="E205" s="5">
        <f>IF(O205&gt;0,RANK(O205,(N205:P205,Q205:AE205)),0)</f>
        <v>1</v>
      </c>
      <c r="F205" s="5">
        <f>IF(P205&gt;0,RANK(P205,(N205:P205,Q205:AE205)),0)</f>
        <v>0</v>
      </c>
      <c r="G205" s="1">
        <f t="shared" si="62"/>
        <v>335</v>
      </c>
      <c r="H205" s="2">
        <f t="shared" si="63"/>
        <v>2.0628078817733989E-2</v>
      </c>
      <c r="I205" s="2"/>
      <c r="J205" s="2">
        <f t="shared" si="76"/>
        <v>0.47463054187192116</v>
      </c>
      <c r="K205" s="2">
        <f t="shared" si="77"/>
        <v>0.49525862068965515</v>
      </c>
      <c r="L205" s="2">
        <f t="shared" si="78"/>
        <v>0</v>
      </c>
      <c r="M205" s="2">
        <f t="shared" si="79"/>
        <v>3.0110837438423632E-2</v>
      </c>
      <c r="N205" s="1">
        <v>7708</v>
      </c>
      <c r="O205" s="1">
        <v>8043</v>
      </c>
      <c r="Q205" s="1">
        <v>198</v>
      </c>
      <c r="R205" s="1">
        <v>291</v>
      </c>
      <c r="U205" s="1">
        <f t="shared" si="73"/>
        <v>0</v>
      </c>
      <c r="AG205" s="5">
        <f>IF(Q205&gt;0,RANK(Q205,(N205:P205,Q205:AE205)),0)</f>
        <v>4</v>
      </c>
      <c r="AH205" s="5">
        <f>IF(R205&gt;0,RANK(R205,(N205:P205,Q205:AE205)),0)</f>
        <v>3</v>
      </c>
      <c r="AI205" s="5">
        <f>IF(T205&gt;0,RANK(T205,(N205:P205,Q205:AE205)),0)</f>
        <v>0</v>
      </c>
      <c r="AJ205" s="5">
        <f>IF(S205&gt;0,RANK(S205,(N205:P205,Q205:AE205)),0)</f>
        <v>0</v>
      </c>
      <c r="AK205" s="2">
        <f t="shared" si="80"/>
        <v>1.2192118226600985E-2</v>
      </c>
      <c r="AL205" s="2">
        <f t="shared" si="81"/>
        <v>1.791871921182266E-2</v>
      </c>
      <c r="AM205" s="2">
        <f t="shared" si="82"/>
        <v>0</v>
      </c>
      <c r="AN205" s="2">
        <f t="shared" si="83"/>
        <v>0</v>
      </c>
      <c r="AP205" t="s">
        <v>1011</v>
      </c>
      <c r="AQ205" t="s">
        <v>807</v>
      </c>
      <c r="AR205">
        <v>7</v>
      </c>
      <c r="AT205" s="88">
        <v>29</v>
      </c>
      <c r="AU205" s="90">
        <v>209</v>
      </c>
      <c r="AV205" s="93">
        <f t="shared" si="74"/>
        <v>29209</v>
      </c>
      <c r="AX205" s="5" t="s">
        <v>730</v>
      </c>
      <c r="BF205">
        <v>0</v>
      </c>
      <c r="BG205">
        <v>0</v>
      </c>
    </row>
    <row r="206" spans="1:59" hidden="1" outlineLevel="1">
      <c r="A206" t="s">
        <v>312</v>
      </c>
      <c r="B206" t="s">
        <v>807</v>
      </c>
      <c r="C206" s="1">
        <f t="shared" si="75"/>
        <v>2870</v>
      </c>
      <c r="D206" s="5">
        <f>IF(N206&gt;0, RANK(N206,(N206:P206,Q206:AE206)),0)</f>
        <v>2</v>
      </c>
      <c r="E206" s="5">
        <f>IF(O206&gt;0,RANK(O206,(N206:P206,Q206:AE206)),0)</f>
        <v>1</v>
      </c>
      <c r="F206" s="5">
        <f>IF(P206&gt;0,RANK(P206,(N206:P206,Q206:AE206)),0)</f>
        <v>0</v>
      </c>
      <c r="G206" s="1">
        <f t="shared" si="62"/>
        <v>155</v>
      </c>
      <c r="H206" s="2">
        <f t="shared" si="63"/>
        <v>5.4006968641114983E-2</v>
      </c>
      <c r="I206" s="2"/>
      <c r="J206" s="2">
        <f t="shared" si="76"/>
        <v>0.46027874564459931</v>
      </c>
      <c r="K206" s="2">
        <f t="shared" si="77"/>
        <v>0.51428571428571423</v>
      </c>
      <c r="L206" s="2">
        <f t="shared" si="78"/>
        <v>0</v>
      </c>
      <c r="M206" s="2">
        <f t="shared" si="79"/>
        <v>2.5435540069686402E-2</v>
      </c>
      <c r="N206" s="1">
        <v>1321</v>
      </c>
      <c r="O206" s="1">
        <v>1476</v>
      </c>
      <c r="Q206" s="1">
        <v>26</v>
      </c>
      <c r="R206" s="1">
        <v>47</v>
      </c>
      <c r="U206" s="1">
        <f t="shared" si="73"/>
        <v>0</v>
      </c>
      <c r="AG206" s="5">
        <f>IF(Q206&gt;0,RANK(Q206,(N206:P206,Q206:AE206)),0)</f>
        <v>4</v>
      </c>
      <c r="AH206" s="5">
        <f>IF(R206&gt;0,RANK(R206,(N206:P206,Q206:AE206)),0)</f>
        <v>3</v>
      </c>
      <c r="AI206" s="5">
        <f>IF(T206&gt;0,RANK(T206,(N206:P206,Q206:AE206)),0)</f>
        <v>0</v>
      </c>
      <c r="AJ206" s="5">
        <f>IF(S206&gt;0,RANK(S206,(N206:P206,Q206:AE206)),0)</f>
        <v>0</v>
      </c>
      <c r="AK206" s="2">
        <f t="shared" si="80"/>
        <v>9.0592334494773528E-3</v>
      </c>
      <c r="AL206" s="2">
        <f t="shared" si="81"/>
        <v>1.6376306620209058E-2</v>
      </c>
      <c r="AM206" s="2">
        <f t="shared" si="82"/>
        <v>0</v>
      </c>
      <c r="AN206" s="2">
        <f t="shared" si="83"/>
        <v>0</v>
      </c>
      <c r="AP206" t="s">
        <v>312</v>
      </c>
      <c r="AQ206" t="s">
        <v>807</v>
      </c>
      <c r="AR206">
        <v>6</v>
      </c>
      <c r="AT206" s="88">
        <v>29</v>
      </c>
      <c r="AU206" s="90">
        <v>211</v>
      </c>
      <c r="AV206" s="93">
        <f t="shared" si="74"/>
        <v>29211</v>
      </c>
      <c r="AX206" s="5" t="s">
        <v>730</v>
      </c>
      <c r="BF206">
        <v>0</v>
      </c>
      <c r="BG206">
        <v>0</v>
      </c>
    </row>
    <row r="207" spans="1:59" hidden="1" outlineLevel="1">
      <c r="A207" t="s">
        <v>98</v>
      </c>
      <c r="B207" t="s">
        <v>807</v>
      </c>
      <c r="C207" s="1">
        <f t="shared" si="75"/>
        <v>21313</v>
      </c>
      <c r="D207" s="5">
        <f>IF(N207&gt;0, RANK(N207,(N207:P207,Q207:AE207)),0)</f>
        <v>2</v>
      </c>
      <c r="E207" s="5">
        <f>IF(O207&gt;0,RANK(O207,(N207:P207,Q207:AE207)),0)</f>
        <v>1</v>
      </c>
      <c r="F207" s="5">
        <f>IF(P207&gt;0,RANK(P207,(N207:P207,Q207:AE207)),0)</f>
        <v>0</v>
      </c>
      <c r="G207" s="1">
        <f t="shared" si="62"/>
        <v>1033</v>
      </c>
      <c r="H207" s="2">
        <f t="shared" si="63"/>
        <v>4.846807113029606E-2</v>
      </c>
      <c r="I207" s="2"/>
      <c r="J207" s="2">
        <f t="shared" si="76"/>
        <v>0.46309763993806596</v>
      </c>
      <c r="K207" s="2">
        <f t="shared" si="77"/>
        <v>0.51156571106836202</v>
      </c>
      <c r="L207" s="2">
        <f t="shared" si="78"/>
        <v>0</v>
      </c>
      <c r="M207" s="2">
        <f t="shared" si="79"/>
        <v>2.533664899357202E-2</v>
      </c>
      <c r="N207" s="1">
        <v>9870</v>
      </c>
      <c r="O207" s="1">
        <v>10903</v>
      </c>
      <c r="Q207" s="1">
        <v>262</v>
      </c>
      <c r="R207" s="1">
        <v>278</v>
      </c>
      <c r="U207" s="1">
        <f t="shared" si="73"/>
        <v>0</v>
      </c>
      <c r="AG207" s="5">
        <f>IF(Q207&gt;0,RANK(Q207,(N207:P207,Q207:AE207)),0)</f>
        <v>4</v>
      </c>
      <c r="AH207" s="5">
        <f>IF(R207&gt;0,RANK(R207,(N207:P207,Q207:AE207)),0)</f>
        <v>3</v>
      </c>
      <c r="AI207" s="5">
        <f>IF(T207&gt;0,RANK(T207,(N207:P207,Q207:AE207)),0)</f>
        <v>0</v>
      </c>
      <c r="AJ207" s="5">
        <f>IF(S207&gt;0,RANK(S207,(N207:P207,Q207:AE207)),0)</f>
        <v>0</v>
      </c>
      <c r="AK207" s="2">
        <f t="shared" si="80"/>
        <v>1.2292966733918265E-2</v>
      </c>
      <c r="AL207" s="2">
        <f t="shared" si="81"/>
        <v>1.3043682259653732E-2</v>
      </c>
      <c r="AM207" s="2">
        <f t="shared" si="82"/>
        <v>0</v>
      </c>
      <c r="AN207" s="2">
        <f t="shared" si="83"/>
        <v>0</v>
      </c>
      <c r="AP207" t="s">
        <v>98</v>
      </c>
      <c r="AQ207" t="s">
        <v>807</v>
      </c>
      <c r="AR207">
        <v>0</v>
      </c>
      <c r="AT207" s="88">
        <v>29</v>
      </c>
      <c r="AU207" s="90">
        <v>213</v>
      </c>
      <c r="AV207" s="93">
        <f t="shared" si="74"/>
        <v>29213</v>
      </c>
      <c r="AX207" s="5" t="s">
        <v>730</v>
      </c>
      <c r="BF207">
        <v>0</v>
      </c>
      <c r="BG207">
        <v>0</v>
      </c>
    </row>
    <row r="208" spans="1:59" hidden="1" outlineLevel="1">
      <c r="A208" t="s">
        <v>90</v>
      </c>
      <c r="B208" t="s">
        <v>807</v>
      </c>
      <c r="C208" s="1">
        <f t="shared" si="75"/>
        <v>10801</v>
      </c>
      <c r="D208" s="5">
        <f>IF(N208&gt;0, RANK(N208,(N208:P208,Q208:AE208)),0)</f>
        <v>1</v>
      </c>
      <c r="E208" s="5">
        <f>IF(O208&gt;0,RANK(O208,(N208:P208,Q208:AE208)),0)</f>
        <v>2</v>
      </c>
      <c r="F208" s="5">
        <f>IF(P208&gt;0,RANK(P208,(N208:P208,Q208:AE208)),0)</f>
        <v>0</v>
      </c>
      <c r="G208" s="1">
        <f t="shared" si="62"/>
        <v>1160</v>
      </c>
      <c r="H208" s="2">
        <f t="shared" si="63"/>
        <v>0.10739746319785205</v>
      </c>
      <c r="I208" s="2"/>
      <c r="J208" s="2">
        <f t="shared" si="76"/>
        <v>0.54143134894917133</v>
      </c>
      <c r="K208" s="2">
        <f t="shared" si="77"/>
        <v>0.43403388575131935</v>
      </c>
      <c r="L208" s="2">
        <f t="shared" si="78"/>
        <v>0</v>
      </c>
      <c r="M208" s="2">
        <f t="shared" si="79"/>
        <v>2.453476529950932E-2</v>
      </c>
      <c r="N208" s="1">
        <v>5848</v>
      </c>
      <c r="O208" s="1">
        <v>4688</v>
      </c>
      <c r="Q208" s="1">
        <v>108</v>
      </c>
      <c r="R208" s="1">
        <v>157</v>
      </c>
      <c r="U208" s="1">
        <f t="shared" si="73"/>
        <v>0</v>
      </c>
      <c r="AG208" s="5">
        <f>IF(Q208&gt;0,RANK(Q208,(N208:P208,Q208:AE208)),0)</f>
        <v>4</v>
      </c>
      <c r="AH208" s="5">
        <f>IF(R208&gt;0,RANK(R208,(N208:P208,Q208:AE208)),0)</f>
        <v>3</v>
      </c>
      <c r="AI208" s="5">
        <f>IF(T208&gt;0,RANK(T208,(N208:P208,Q208:AE208)),0)</f>
        <v>0</v>
      </c>
      <c r="AJ208" s="5">
        <f>IF(S208&gt;0,RANK(S208,(N208:P208,Q208:AE208)),0)</f>
        <v>0</v>
      </c>
      <c r="AK208" s="2">
        <f t="shared" si="80"/>
        <v>9.9990741598000189E-3</v>
      </c>
      <c r="AL208" s="2">
        <f t="shared" si="81"/>
        <v>1.4535691139709286E-2</v>
      </c>
      <c r="AM208" s="2">
        <f t="shared" si="82"/>
        <v>0</v>
      </c>
      <c r="AN208" s="2">
        <f t="shared" si="83"/>
        <v>0</v>
      </c>
      <c r="AP208" t="s">
        <v>90</v>
      </c>
      <c r="AQ208" t="s">
        <v>807</v>
      </c>
      <c r="AR208">
        <v>8</v>
      </c>
      <c r="AT208" s="88">
        <v>29</v>
      </c>
      <c r="AU208" s="90">
        <v>215</v>
      </c>
      <c r="AV208" s="93">
        <f t="shared" si="74"/>
        <v>29215</v>
      </c>
      <c r="AX208" s="5" t="s">
        <v>730</v>
      </c>
      <c r="BF208">
        <v>0</v>
      </c>
      <c r="BG208">
        <v>0</v>
      </c>
    </row>
    <row r="209" spans="1:59" hidden="1" outlineLevel="1">
      <c r="A209" t="s">
        <v>1017</v>
      </c>
      <c r="B209" t="s">
        <v>807</v>
      </c>
      <c r="C209" s="1">
        <f t="shared" si="75"/>
        <v>8798</v>
      </c>
      <c r="D209" s="5">
        <f>IF(N209&gt;0, RANK(N209,(N209:P209,Q209:AE209)),0)</f>
        <v>1</v>
      </c>
      <c r="E209" s="5">
        <f>IF(O209&gt;0,RANK(O209,(N209:P209,Q209:AE209)),0)</f>
        <v>2</v>
      </c>
      <c r="F209" s="5">
        <f>IF(P209&gt;0,RANK(P209,(N209:P209,Q209:AE209)),0)</f>
        <v>0</v>
      </c>
      <c r="G209" s="1">
        <f t="shared" si="62"/>
        <v>396</v>
      </c>
      <c r="H209" s="2">
        <f t="shared" si="63"/>
        <v>4.5010229597635829E-2</v>
      </c>
      <c r="I209" s="2"/>
      <c r="J209" s="2">
        <f t="shared" si="76"/>
        <v>0.51045692202773363</v>
      </c>
      <c r="K209" s="2">
        <f t="shared" si="77"/>
        <v>0.46544669243009773</v>
      </c>
      <c r="L209" s="2">
        <f t="shared" si="78"/>
        <v>0</v>
      </c>
      <c r="M209" s="2">
        <f t="shared" si="79"/>
        <v>2.4096385542168641E-2</v>
      </c>
      <c r="N209" s="1">
        <v>4491</v>
      </c>
      <c r="O209" s="1">
        <v>4095</v>
      </c>
      <c r="Q209" s="1">
        <v>95</v>
      </c>
      <c r="R209" s="1">
        <v>117</v>
      </c>
      <c r="U209" s="1">
        <f t="shared" si="73"/>
        <v>0</v>
      </c>
      <c r="AG209" s="5">
        <f>IF(Q209&gt;0,RANK(Q209,(N209:P209,Q209:AE209)),0)</f>
        <v>4</v>
      </c>
      <c r="AH209" s="5">
        <f>IF(R209&gt;0,RANK(R209,(N209:P209,Q209:AE209)),0)</f>
        <v>3</v>
      </c>
      <c r="AI209" s="5">
        <f>IF(T209&gt;0,RANK(T209,(N209:P209,Q209:AE209)),0)</f>
        <v>0</v>
      </c>
      <c r="AJ209" s="5">
        <f>IF(S209&gt;0,RANK(S209,(N209:P209,Q209:AE209)),0)</f>
        <v>0</v>
      </c>
      <c r="AK209" s="2">
        <f t="shared" si="80"/>
        <v>1.0797908615594454E-2</v>
      </c>
      <c r="AL209" s="2">
        <f t="shared" si="81"/>
        <v>1.3298476926574222E-2</v>
      </c>
      <c r="AM209" s="2">
        <f t="shared" si="82"/>
        <v>0</v>
      </c>
      <c r="AN209" s="2">
        <f t="shared" si="83"/>
        <v>0</v>
      </c>
      <c r="AP209" t="s">
        <v>1017</v>
      </c>
      <c r="AQ209" t="s">
        <v>807</v>
      </c>
      <c r="AR209">
        <v>4</v>
      </c>
      <c r="AT209" s="88">
        <v>29</v>
      </c>
      <c r="AU209" s="90">
        <v>217</v>
      </c>
      <c r="AV209" s="93">
        <f t="shared" si="74"/>
        <v>29217</v>
      </c>
      <c r="AX209" s="5" t="s">
        <v>730</v>
      </c>
      <c r="BF209">
        <v>0</v>
      </c>
      <c r="BG209">
        <v>0</v>
      </c>
    </row>
    <row r="210" spans="1:59" hidden="1" outlineLevel="1">
      <c r="A210" t="s">
        <v>208</v>
      </c>
      <c r="B210" t="s">
        <v>807</v>
      </c>
      <c r="C210" s="1">
        <f t="shared" si="75"/>
        <v>15463</v>
      </c>
      <c r="D210" s="5">
        <f>IF(N210&gt;0, RANK(N210,(N210:P210,Q210:AE210)),0)</f>
        <v>2</v>
      </c>
      <c r="E210" s="5">
        <f>IF(O210&gt;0,RANK(O210,(N210:P210,Q210:AE210)),0)</f>
        <v>1</v>
      </c>
      <c r="F210" s="5">
        <f>IF(P210&gt;0,RANK(P210,(N210:P210,Q210:AE210)),0)</f>
        <v>0</v>
      </c>
      <c r="G210" s="1">
        <f t="shared" si="62"/>
        <v>30</v>
      </c>
      <c r="H210" s="2">
        <f t="shared" si="63"/>
        <v>1.9401151134967342E-3</v>
      </c>
      <c r="I210" s="2"/>
      <c r="J210" s="2">
        <f t="shared" si="76"/>
        <v>0.49065511220332408</v>
      </c>
      <c r="K210" s="2">
        <f t="shared" si="77"/>
        <v>0.49259522731682082</v>
      </c>
      <c r="L210" s="2">
        <f t="shared" si="78"/>
        <v>0</v>
      </c>
      <c r="M210" s="2">
        <f t="shared" si="79"/>
        <v>1.6749660479855155E-2</v>
      </c>
      <c r="N210" s="1">
        <v>7587</v>
      </c>
      <c r="O210" s="1">
        <v>7617</v>
      </c>
      <c r="Q210" s="1">
        <v>137</v>
      </c>
      <c r="R210" s="1">
        <v>122</v>
      </c>
      <c r="U210" s="1">
        <f t="shared" si="73"/>
        <v>0</v>
      </c>
      <c r="AG210" s="5">
        <f>IF(Q210&gt;0,RANK(Q210,(N210:P210,Q210:AE210)),0)</f>
        <v>3</v>
      </c>
      <c r="AH210" s="5">
        <f>IF(R210&gt;0,RANK(R210,(N210:P210,Q210:AE210)),0)</f>
        <v>4</v>
      </c>
      <c r="AI210" s="5">
        <f>IF(T210&gt;0,RANK(T210,(N210:P210,Q210:AE210)),0)</f>
        <v>0</v>
      </c>
      <c r="AJ210" s="5">
        <f>IF(S210&gt;0,RANK(S210,(N210:P210,Q210:AE210)),0)</f>
        <v>0</v>
      </c>
      <c r="AK210" s="2">
        <f t="shared" si="80"/>
        <v>8.8598590183017519E-3</v>
      </c>
      <c r="AL210" s="2">
        <f t="shared" si="81"/>
        <v>7.8898014615533859E-3</v>
      </c>
      <c r="AM210" s="2">
        <f t="shared" si="82"/>
        <v>0</v>
      </c>
      <c r="AN210" s="2">
        <f t="shared" si="83"/>
        <v>0</v>
      </c>
      <c r="AP210" t="s">
        <v>208</v>
      </c>
      <c r="AQ210" t="s">
        <v>807</v>
      </c>
      <c r="AR210">
        <v>9</v>
      </c>
      <c r="AT210" s="88">
        <v>29</v>
      </c>
      <c r="AU210" s="90">
        <v>219</v>
      </c>
      <c r="AV210" s="93">
        <f t="shared" si="74"/>
        <v>29219</v>
      </c>
      <c r="AX210" s="5" t="s">
        <v>730</v>
      </c>
      <c r="BF210">
        <v>0</v>
      </c>
      <c r="BG210">
        <v>0</v>
      </c>
    </row>
    <row r="211" spans="1:59" hidden="1" outlineLevel="1">
      <c r="A211" t="s">
        <v>696</v>
      </c>
      <c r="B211" t="s">
        <v>807</v>
      </c>
      <c r="C211" s="1">
        <f t="shared" si="75"/>
        <v>9629</v>
      </c>
      <c r="D211" s="5">
        <f>IF(N211&gt;0, RANK(N211,(N211:P211,Q211:AE211)),0)</f>
        <v>1</v>
      </c>
      <c r="E211" s="5">
        <f>IF(O211&gt;0,RANK(O211,(N211:P211,Q211:AE211)),0)</f>
        <v>2</v>
      </c>
      <c r="F211" s="5">
        <f>IF(P211&gt;0,RANK(P211,(N211:P211,Q211:AE211)),0)</f>
        <v>0</v>
      </c>
      <c r="G211" s="1">
        <f t="shared" si="62"/>
        <v>3463</v>
      </c>
      <c r="H211" s="2">
        <f t="shared" si="63"/>
        <v>0.35964274587184547</v>
      </c>
      <c r="I211" s="2"/>
      <c r="J211" s="2">
        <f t="shared" si="76"/>
        <v>0.67047460795513558</v>
      </c>
      <c r="K211" s="2">
        <f t="shared" si="77"/>
        <v>0.31083186208329006</v>
      </c>
      <c r="L211" s="2">
        <f t="shared" si="78"/>
        <v>0</v>
      </c>
      <c r="M211" s="2">
        <f t="shared" si="79"/>
        <v>1.8693529961574362E-2</v>
      </c>
      <c r="N211" s="1">
        <v>6456</v>
      </c>
      <c r="O211" s="1">
        <v>2993</v>
      </c>
      <c r="Q211" s="1">
        <v>80</v>
      </c>
      <c r="R211" s="1">
        <v>100</v>
      </c>
      <c r="U211" s="1">
        <f t="shared" si="73"/>
        <v>0</v>
      </c>
      <c r="AG211" s="5">
        <f>IF(Q211&gt;0,RANK(Q211,(N211:P211,Q211:AE211)),0)</f>
        <v>4</v>
      </c>
      <c r="AH211" s="5">
        <f>IF(R211&gt;0,RANK(R211,(N211:P211,Q211:AE211)),0)</f>
        <v>3</v>
      </c>
      <c r="AI211" s="5">
        <f>IF(T211&gt;0,RANK(T211,(N211:P211,Q211:AE211)),0)</f>
        <v>0</v>
      </c>
      <c r="AJ211" s="5">
        <f>IF(S211&gt;0,RANK(S211,(N211:P211,Q211:AE211)),0)</f>
        <v>0</v>
      </c>
      <c r="AK211" s="2">
        <f t="shared" si="80"/>
        <v>8.3082355384775167E-3</v>
      </c>
      <c r="AL211" s="2">
        <f t="shared" si="81"/>
        <v>1.0385294423096894E-2</v>
      </c>
      <c r="AM211" s="2">
        <f t="shared" si="82"/>
        <v>0</v>
      </c>
      <c r="AN211" s="2">
        <f t="shared" si="83"/>
        <v>0</v>
      </c>
      <c r="AP211" t="s">
        <v>696</v>
      </c>
      <c r="AQ211" t="s">
        <v>807</v>
      </c>
      <c r="AR211">
        <v>8</v>
      </c>
      <c r="AT211" s="88">
        <v>29</v>
      </c>
      <c r="AU211" s="90">
        <v>221</v>
      </c>
      <c r="AV211" s="93">
        <f t="shared" si="74"/>
        <v>29221</v>
      </c>
      <c r="AX211" s="5" t="s">
        <v>730</v>
      </c>
      <c r="BF211">
        <v>0</v>
      </c>
      <c r="BG211">
        <v>0</v>
      </c>
    </row>
    <row r="212" spans="1:59" hidden="1" outlineLevel="1">
      <c r="A212" t="s">
        <v>209</v>
      </c>
      <c r="B212" t="s">
        <v>807</v>
      </c>
      <c r="C212" s="1">
        <f t="shared" si="75"/>
        <v>6111</v>
      </c>
      <c r="D212" s="5">
        <f>IF(N212&gt;0, RANK(N212,(N212:P212,Q212:AE212)),0)</f>
        <v>1</v>
      </c>
      <c r="E212" s="5">
        <f>IF(O212&gt;0,RANK(O212,(N212:P212,Q212:AE212)),0)</f>
        <v>2</v>
      </c>
      <c r="F212" s="5">
        <f>IF(P212&gt;0,RANK(P212,(N212:P212,Q212:AE212)),0)</f>
        <v>0</v>
      </c>
      <c r="G212" s="1">
        <f t="shared" si="62"/>
        <v>542</v>
      </c>
      <c r="H212" s="2">
        <f t="shared" si="63"/>
        <v>8.8692521682212408E-2</v>
      </c>
      <c r="I212" s="2"/>
      <c r="J212" s="2">
        <f t="shared" si="76"/>
        <v>0.53493699885452461</v>
      </c>
      <c r="K212" s="2">
        <f t="shared" si="77"/>
        <v>0.44624447717231225</v>
      </c>
      <c r="L212" s="2">
        <f t="shared" si="78"/>
        <v>0</v>
      </c>
      <c r="M212" s="2">
        <f t="shared" si="79"/>
        <v>1.8818523973163137E-2</v>
      </c>
      <c r="N212" s="1">
        <v>3269</v>
      </c>
      <c r="O212" s="1">
        <v>2727</v>
      </c>
      <c r="Q212" s="1">
        <v>55</v>
      </c>
      <c r="R212" s="1">
        <v>60</v>
      </c>
      <c r="U212" s="1">
        <f t="shared" si="73"/>
        <v>0</v>
      </c>
      <c r="AG212" s="5">
        <f>IF(Q212&gt;0,RANK(Q212,(N212:P212,Q212:AE212)),0)</f>
        <v>4</v>
      </c>
      <c r="AH212" s="5">
        <f>IF(R212&gt;0,RANK(R212,(N212:P212,Q212:AE212)),0)</f>
        <v>3</v>
      </c>
      <c r="AI212" s="5">
        <f>IF(T212&gt;0,RANK(T212,(N212:P212,Q212:AE212)),0)</f>
        <v>0</v>
      </c>
      <c r="AJ212" s="5">
        <f>IF(S212&gt;0,RANK(S212,(N212:P212,Q212:AE212)),0)</f>
        <v>0</v>
      </c>
      <c r="AK212" s="2">
        <f t="shared" si="80"/>
        <v>9.0001636393388963E-3</v>
      </c>
      <c r="AL212" s="2">
        <f t="shared" si="81"/>
        <v>9.8183603338242512E-3</v>
      </c>
      <c r="AM212" s="2">
        <f t="shared" si="82"/>
        <v>0</v>
      </c>
      <c r="AN212" s="2">
        <f t="shared" si="83"/>
        <v>0</v>
      </c>
      <c r="AP212" t="s">
        <v>209</v>
      </c>
      <c r="AQ212" t="s">
        <v>807</v>
      </c>
      <c r="AR212">
        <v>8</v>
      </c>
      <c r="AT212" s="88">
        <v>29</v>
      </c>
      <c r="AU212" s="90">
        <v>223</v>
      </c>
      <c r="AV212" s="93">
        <f t="shared" si="74"/>
        <v>29223</v>
      </c>
      <c r="AX212" s="5" t="s">
        <v>730</v>
      </c>
      <c r="BF212">
        <v>0</v>
      </c>
      <c r="BG212">
        <v>0</v>
      </c>
    </row>
    <row r="213" spans="1:59" hidden="1" outlineLevel="1">
      <c r="A213" t="s">
        <v>1106</v>
      </c>
      <c r="B213" t="s">
        <v>807</v>
      </c>
      <c r="C213" s="1">
        <f t="shared" si="75"/>
        <v>16241</v>
      </c>
      <c r="D213" s="5">
        <f>IF(N213&gt;0, RANK(N213,(N213:P213,Q213:AE213)),0)</f>
        <v>1</v>
      </c>
      <c r="E213" s="5">
        <f>IF(O213&gt;0,RANK(O213,(N213:P213,Q213:AE213)),0)</f>
        <v>2</v>
      </c>
      <c r="F213" s="5">
        <f>IF(P213&gt;0,RANK(P213,(N213:P213,Q213:AE213)),0)</f>
        <v>0</v>
      </c>
      <c r="G213" s="1">
        <f t="shared" si="62"/>
        <v>785</v>
      </c>
      <c r="H213" s="2">
        <f t="shared" si="63"/>
        <v>4.8334462163659872E-2</v>
      </c>
      <c r="I213" s="2"/>
      <c r="J213" s="2">
        <f t="shared" si="76"/>
        <v>0.51142171048580753</v>
      </c>
      <c r="K213" s="2">
        <f t="shared" si="77"/>
        <v>0.46308724832214765</v>
      </c>
      <c r="L213" s="2">
        <f t="shared" si="78"/>
        <v>0</v>
      </c>
      <c r="M213" s="2">
        <f t="shared" si="79"/>
        <v>2.5491041192044817E-2</v>
      </c>
      <c r="N213" s="1">
        <v>8306</v>
      </c>
      <c r="O213" s="1">
        <v>7521</v>
      </c>
      <c r="Q213" s="1">
        <v>178</v>
      </c>
      <c r="R213" s="1">
        <v>236</v>
      </c>
      <c r="U213" s="1">
        <f t="shared" si="73"/>
        <v>0</v>
      </c>
      <c r="AG213" s="5">
        <f>IF(Q213&gt;0,RANK(Q213,(N213:P213,Q213:AE213)),0)</f>
        <v>4</v>
      </c>
      <c r="AH213" s="5">
        <f>IF(R213&gt;0,RANK(R213,(N213:P213,Q213:AE213)),0)</f>
        <v>3</v>
      </c>
      <c r="AI213" s="5">
        <f>IF(T213&gt;0,RANK(T213,(N213:P213,Q213:AE213)),0)</f>
        <v>0</v>
      </c>
      <c r="AJ213" s="5">
        <f>IF(S213&gt;0,RANK(S213,(N213:P213,Q213:AE213)),0)</f>
        <v>0</v>
      </c>
      <c r="AK213" s="2">
        <f t="shared" si="80"/>
        <v>1.0959916261313958E-2</v>
      </c>
      <c r="AL213" s="2">
        <f t="shared" si="81"/>
        <v>1.4531124930730867E-2</v>
      </c>
      <c r="AM213" s="2">
        <f t="shared" si="82"/>
        <v>0</v>
      </c>
      <c r="AN213" s="2">
        <f t="shared" si="83"/>
        <v>0</v>
      </c>
      <c r="AP213" t="s">
        <v>1106</v>
      </c>
      <c r="AQ213" t="s">
        <v>807</v>
      </c>
      <c r="AR213">
        <v>4</v>
      </c>
      <c r="AT213" s="88">
        <v>29</v>
      </c>
      <c r="AU213" s="90">
        <v>225</v>
      </c>
      <c r="AV213" s="93">
        <f t="shared" si="74"/>
        <v>29225</v>
      </c>
      <c r="AX213" s="5" t="s">
        <v>730</v>
      </c>
      <c r="BF213">
        <v>0</v>
      </c>
      <c r="BG213">
        <v>0</v>
      </c>
    </row>
    <row r="214" spans="1:59" hidden="1" outlineLevel="1">
      <c r="A214" t="s">
        <v>195</v>
      </c>
      <c r="B214" t="s">
        <v>807</v>
      </c>
      <c r="C214" s="1">
        <f t="shared" si="75"/>
        <v>1142</v>
      </c>
      <c r="D214" s="5">
        <f>IF(N214&gt;0, RANK(N214,(N214:P214,Q214:AE214)),0)</f>
        <v>2</v>
      </c>
      <c r="E214" s="5">
        <f>IF(O214&gt;0,RANK(O214,(N214:P214,Q214:AE214)),0)</f>
        <v>1</v>
      </c>
      <c r="F214" s="5">
        <f>IF(P214&gt;0,RANK(P214,(N214:P214,Q214:AE214)),0)</f>
        <v>0</v>
      </c>
      <c r="G214" s="1">
        <f t="shared" si="62"/>
        <v>11</v>
      </c>
      <c r="H214" s="2">
        <f t="shared" si="63"/>
        <v>9.6322241681260946E-3</v>
      </c>
      <c r="I214" s="2"/>
      <c r="J214" s="2">
        <f t="shared" si="76"/>
        <v>0.47985989492119091</v>
      </c>
      <c r="K214" s="2">
        <f t="shared" si="77"/>
        <v>0.489492119089317</v>
      </c>
      <c r="L214" s="2">
        <f t="shared" si="78"/>
        <v>0</v>
      </c>
      <c r="M214" s="2">
        <f t="shared" si="79"/>
        <v>3.0647985989492033E-2</v>
      </c>
      <c r="N214" s="1">
        <v>548</v>
      </c>
      <c r="O214" s="1">
        <v>559</v>
      </c>
      <c r="Q214" s="1">
        <v>15</v>
      </c>
      <c r="R214" s="1">
        <v>20</v>
      </c>
      <c r="U214" s="1">
        <f t="shared" si="73"/>
        <v>0</v>
      </c>
      <c r="AG214" s="5">
        <f>IF(Q214&gt;0,RANK(Q214,(N214:P214,Q214:AE214)),0)</f>
        <v>4</v>
      </c>
      <c r="AH214" s="5">
        <f>IF(R214&gt;0,RANK(R214,(N214:P214,Q214:AE214)),0)</f>
        <v>3</v>
      </c>
      <c r="AI214" s="5">
        <f>IF(T214&gt;0,RANK(T214,(N214:P214,Q214:AE214)),0)</f>
        <v>0</v>
      </c>
      <c r="AJ214" s="5">
        <f>IF(S214&gt;0,RANK(S214,(N214:P214,Q214:AE214)),0)</f>
        <v>0</v>
      </c>
      <c r="AK214" s="2">
        <f t="shared" si="80"/>
        <v>1.3134851138353765E-2</v>
      </c>
      <c r="AL214" s="2">
        <f t="shared" si="81"/>
        <v>1.7513134851138354E-2</v>
      </c>
      <c r="AM214" s="2">
        <f t="shared" si="82"/>
        <v>0</v>
      </c>
      <c r="AN214" s="2">
        <f t="shared" si="83"/>
        <v>0</v>
      </c>
      <c r="AP214" t="s">
        <v>195</v>
      </c>
      <c r="AQ214" t="s">
        <v>807</v>
      </c>
      <c r="AR214">
        <v>6</v>
      </c>
      <c r="AT214" s="88">
        <v>29</v>
      </c>
      <c r="AU214" s="90">
        <v>227</v>
      </c>
      <c r="AV214" s="93">
        <f t="shared" si="74"/>
        <v>29227</v>
      </c>
      <c r="AX214" s="5" t="s">
        <v>730</v>
      </c>
      <c r="BF214">
        <v>0</v>
      </c>
      <c r="BG214">
        <v>0</v>
      </c>
    </row>
    <row r="215" spans="1:59" hidden="1" outlineLevel="1">
      <c r="A215" t="s">
        <v>535</v>
      </c>
      <c r="B215" t="s">
        <v>807</v>
      </c>
      <c r="C215" s="1">
        <f t="shared" si="75"/>
        <v>8468</v>
      </c>
      <c r="D215" s="5">
        <f>IF(N215&gt;0, RANK(N215,(N215:P215,Q215:AE215)),0)</f>
        <v>2</v>
      </c>
      <c r="E215" s="5">
        <f>IF(O215&gt;0,RANK(O215,(N215:P215,Q215:AE215)),0)</f>
        <v>1</v>
      </c>
      <c r="F215" s="5">
        <f>IF(P215&gt;0,RANK(P215,(N215:P215,Q215:AE215)),0)</f>
        <v>0</v>
      </c>
      <c r="G215" s="1">
        <f t="shared" si="62"/>
        <v>173</v>
      </c>
      <c r="H215" s="2">
        <f t="shared" si="63"/>
        <v>2.0429853566367503E-2</v>
      </c>
      <c r="I215" s="2"/>
      <c r="J215" s="2">
        <f t="shared" si="76"/>
        <v>0.47531884742560226</v>
      </c>
      <c r="K215" s="2">
        <f t="shared" si="77"/>
        <v>0.49574870099196977</v>
      </c>
      <c r="L215" s="2">
        <f t="shared" si="78"/>
        <v>0</v>
      </c>
      <c r="M215" s="2">
        <f t="shared" si="79"/>
        <v>2.8932451582427965E-2</v>
      </c>
      <c r="N215" s="1">
        <v>4025</v>
      </c>
      <c r="O215" s="1">
        <v>4198</v>
      </c>
      <c r="Q215" s="1">
        <v>75</v>
      </c>
      <c r="R215" s="1">
        <v>170</v>
      </c>
      <c r="U215" s="1">
        <f t="shared" si="73"/>
        <v>0</v>
      </c>
      <c r="AG215" s="5">
        <f>IF(Q215&gt;0,RANK(Q215,(N215:P215,Q215:AE215)),0)</f>
        <v>4</v>
      </c>
      <c r="AH215" s="5">
        <f>IF(R215&gt;0,RANK(R215,(N215:P215,Q215:AE215)),0)</f>
        <v>3</v>
      </c>
      <c r="AI215" s="5">
        <f>IF(T215&gt;0,RANK(T215,(N215:P215,Q215:AE215)),0)</f>
        <v>0</v>
      </c>
      <c r="AJ215" s="5">
        <f>IF(S215&gt;0,RANK(S215,(N215:P215,Q215:AE215)),0)</f>
        <v>0</v>
      </c>
      <c r="AK215" s="2">
        <f t="shared" si="80"/>
        <v>8.8568729333963151E-3</v>
      </c>
      <c r="AL215" s="2">
        <f t="shared" si="81"/>
        <v>2.0075578649031648E-2</v>
      </c>
      <c r="AM215" s="2">
        <f t="shared" si="82"/>
        <v>0</v>
      </c>
      <c r="AN215" s="2">
        <f t="shared" si="83"/>
        <v>0</v>
      </c>
      <c r="AP215" t="s">
        <v>535</v>
      </c>
      <c r="AQ215" t="s">
        <v>807</v>
      </c>
      <c r="AR215">
        <v>8</v>
      </c>
      <c r="AT215" s="88">
        <v>29</v>
      </c>
      <c r="AU215" s="90">
        <v>229</v>
      </c>
      <c r="AV215" s="93">
        <f t="shared" si="74"/>
        <v>29229</v>
      </c>
      <c r="AX215" s="5" t="s">
        <v>730</v>
      </c>
      <c r="BF215">
        <v>0</v>
      </c>
      <c r="BG215">
        <v>0</v>
      </c>
    </row>
    <row r="216" spans="1:59" hidden="1" outlineLevel="1">
      <c r="A216" t="s">
        <v>196</v>
      </c>
      <c r="B216" t="s">
        <v>807</v>
      </c>
      <c r="C216" s="1">
        <f t="shared" si="75"/>
        <v>155363</v>
      </c>
      <c r="D216" s="5">
        <f>IF(N216&gt;0, RANK(N216,(N216:P216,Q216:AE216)),0)</f>
        <v>1</v>
      </c>
      <c r="E216" s="5">
        <f>IF(O216&gt;0,RANK(O216,(N216:P216,Q216:AE216)),0)</f>
        <v>2</v>
      </c>
      <c r="F216" s="5" t="e">
        <f>IF(C216&gt;0,RANK(P216,(N216:P216,Q216:AE216)),0)</f>
        <v>#N/A</v>
      </c>
      <c r="G216" s="1">
        <f t="shared" si="62"/>
        <v>111695</v>
      </c>
      <c r="H216" s="2">
        <f t="shared" si="63"/>
        <v>0.71892921738122972</v>
      </c>
      <c r="I216" s="2"/>
      <c r="J216" s="2">
        <f t="shared" si="76"/>
        <v>0.84897948675038459</v>
      </c>
      <c r="K216" s="2">
        <f t="shared" si="77"/>
        <v>0.13005026936915481</v>
      </c>
      <c r="L216" s="2">
        <f t="shared" si="78"/>
        <v>0</v>
      </c>
      <c r="M216" s="2">
        <f t="shared" si="79"/>
        <v>2.0970243880460593E-2</v>
      </c>
      <c r="N216" s="1">
        <v>131900</v>
      </c>
      <c r="O216" s="1">
        <v>20205</v>
      </c>
      <c r="Q216" s="1">
        <v>2127</v>
      </c>
      <c r="R216" s="1">
        <v>1130</v>
      </c>
      <c r="U216" s="1">
        <f t="shared" si="73"/>
        <v>1</v>
      </c>
      <c r="AG216" s="5">
        <f>IF(Q216&gt;0,RANK(Q216,(N216:P216,Q216:AE216)),0)</f>
        <v>3</v>
      </c>
      <c r="AH216" s="5">
        <f>IF(R216&gt;0,RANK(R216,(N216:P216,Q216:AE216)),0)</f>
        <v>4</v>
      </c>
      <c r="AI216" s="5">
        <f>IF(T216&gt;0,RANK(T216,(N216:P216,Q216:AE216)),0)</f>
        <v>0</v>
      </c>
      <c r="AJ216" s="5">
        <f>IF(S216&gt;0,RANK(S216,(N216:P216,Q216:AE216)),0)</f>
        <v>0</v>
      </c>
      <c r="AK216" s="2">
        <f t="shared" si="80"/>
        <v>1.3690518334481183E-2</v>
      </c>
      <c r="AL216" s="2">
        <f t="shared" si="81"/>
        <v>7.2732890070351369E-3</v>
      </c>
      <c r="AM216" s="2">
        <f t="shared" si="82"/>
        <v>0</v>
      </c>
      <c r="AN216" s="2">
        <f t="shared" si="83"/>
        <v>0</v>
      </c>
      <c r="AP216" t="s">
        <v>196</v>
      </c>
      <c r="AQ216" t="s">
        <v>807</v>
      </c>
      <c r="AR216">
        <v>0</v>
      </c>
      <c r="AT216" s="88">
        <v>29</v>
      </c>
      <c r="AU216" s="90">
        <v>510</v>
      </c>
      <c r="AV216" s="93">
        <f t="shared" si="74"/>
        <v>29510</v>
      </c>
      <c r="AX216" s="5" t="s">
        <v>639</v>
      </c>
      <c r="BF216">
        <v>0</v>
      </c>
      <c r="BG216">
        <v>1</v>
      </c>
    </row>
    <row r="217" spans="1:59" collapsed="1">
      <c r="A217" t="s">
        <v>733</v>
      </c>
      <c r="B217" t="s">
        <v>961</v>
      </c>
      <c r="C217" s="1">
        <f t="shared" si="75"/>
        <v>2877778</v>
      </c>
      <c r="D217" s="5">
        <f>IF(N217&gt;0, RANK(N217,(N217:P217,Q217:AE217)),0)</f>
        <v>1</v>
      </c>
      <c r="E217" s="5">
        <f>IF(O217&gt;0,RANK(O217,(N217:P217,Q217:AE217)),0)</f>
        <v>2</v>
      </c>
      <c r="F217" s="5" t="e">
        <f>IF(C217&gt;0,RANK(P217,(N217:P217,Q217:AE217)),0)</f>
        <v>#N/A</v>
      </c>
      <c r="G217" s="1">
        <f t="shared" si="62"/>
        <v>544247</v>
      </c>
      <c r="H217" s="2">
        <f t="shared" si="63"/>
        <v>0.18912056454667456</v>
      </c>
      <c r="I217" s="2"/>
      <c r="J217" s="2">
        <f t="shared" si="76"/>
        <v>0.58399605528987986</v>
      </c>
      <c r="K217" s="2">
        <f t="shared" si="77"/>
        <v>0.39487549074320533</v>
      </c>
      <c r="L217" s="2">
        <f t="shared" si="78"/>
        <v>0</v>
      </c>
      <c r="M217" s="2">
        <f t="shared" si="79"/>
        <v>2.1128453966914817E-2</v>
      </c>
      <c r="N217" s="1">
        <f>SUM(N102:N216)</f>
        <v>1680611</v>
      </c>
      <c r="O217" s="1">
        <f>SUM(O102:O216)</f>
        <v>1136364</v>
      </c>
      <c r="Q217" s="1">
        <f>SUM(Q102:Q216)</f>
        <v>31850</v>
      </c>
      <c r="R217" s="1">
        <f>SUM(R102:R216)</f>
        <v>28941</v>
      </c>
      <c r="U217" s="1">
        <f>SUM(U102:U216)</f>
        <v>12</v>
      </c>
      <c r="AG217" s="5">
        <f>IF(Q217&gt;0,RANK(Q217,(N217:P217,Q217:AE217)),0)</f>
        <v>3</v>
      </c>
      <c r="AH217" s="5">
        <f>IF(R217&gt;0,RANK(R217,(N217:P217,Q217:AE217)),0)</f>
        <v>4</v>
      </c>
      <c r="AI217" s="5">
        <f>IF(T217&gt;0,RANK(T217,(N217:P217,Q217:AE217)),0)</f>
        <v>0</v>
      </c>
      <c r="AJ217" s="5">
        <f>IF(S217&gt;0,RANK(S217,(N217:P217,Q217:AE217)),0)</f>
        <v>0</v>
      </c>
      <c r="AK217" s="2">
        <f t="shared" si="80"/>
        <v>1.1067566712929211E-2</v>
      </c>
      <c r="AL217" s="2">
        <f t="shared" si="81"/>
        <v>1.0056717370137655E-2</v>
      </c>
      <c r="AM217" s="2">
        <f t="shared" si="82"/>
        <v>0</v>
      </c>
      <c r="AN217" s="2">
        <f t="shared" si="83"/>
        <v>0</v>
      </c>
      <c r="AP217" t="s">
        <v>733</v>
      </c>
      <c r="AQ217" t="s">
        <v>961</v>
      </c>
      <c r="AT217" s="88">
        <v>29</v>
      </c>
      <c r="AU217" s="90"/>
      <c r="AV217" s="88">
        <v>29</v>
      </c>
      <c r="AX217" s="5" t="s">
        <v>168</v>
      </c>
      <c r="BF217">
        <f>SUM(BF102:BF216)</f>
        <v>4</v>
      </c>
      <c r="BG217">
        <f>SUM(BG102:BG216)</f>
        <v>8</v>
      </c>
    </row>
    <row r="218" spans="1:59">
      <c r="C218" s="1"/>
      <c r="E218" s="5"/>
      <c r="F218" s="5"/>
      <c r="I218" s="2"/>
      <c r="AG218" s="5"/>
      <c r="AH218" s="5"/>
      <c r="AI218" s="5"/>
      <c r="AJ218" s="5"/>
      <c r="AT218" s="88"/>
      <c r="AU218" s="90"/>
      <c r="AV218" s="93"/>
    </row>
    <row r="219" spans="1:59" hidden="1" outlineLevel="1">
      <c r="A219" t="s">
        <v>940</v>
      </c>
      <c r="B219" t="s">
        <v>611</v>
      </c>
      <c r="C219" s="1">
        <f t="shared" ref="C219:C250" si="84">SUM(N219:AE219)</f>
        <v>4722</v>
      </c>
      <c r="D219" s="5">
        <f>IF(N219&gt;0, RANK(N219,(N219:P219,Q219:AE219)),0)</f>
        <v>1</v>
      </c>
      <c r="E219" s="5">
        <f>IF(O219&gt;0,RANK(O219,(N219:P219,Q219:AE219)),0)</f>
        <v>2</v>
      </c>
      <c r="F219" s="5">
        <f>IF(P219&gt;0,RANK(P219,(N219:P219,Q219:AE219)),0)</f>
        <v>0</v>
      </c>
      <c r="G219" s="1">
        <f t="shared" si="62"/>
        <v>445</v>
      </c>
      <c r="H219" s="2">
        <f t="shared" si="63"/>
        <v>9.4239728928420155E-2</v>
      </c>
      <c r="I219" s="2"/>
      <c r="J219" s="2">
        <f t="shared" ref="J219:J250" si="85">IF($C219=0,"-",N219/$C219)</f>
        <v>0.53663701821262177</v>
      </c>
      <c r="K219" s="2">
        <f t="shared" ref="K219:K250" si="86">IF($C219=0,"-",O219/$C219)</f>
        <v>0.44239728928420163</v>
      </c>
      <c r="L219" s="2">
        <f t="shared" ref="L219:L250" si="87">IF($C219=0,"-",P219/$C219)</f>
        <v>0</v>
      </c>
      <c r="M219" s="2">
        <f t="shared" ref="M219:M250" si="88">IF(C219=0,"-",(1-J219-K219-L219))</f>
        <v>2.0965692503176592E-2</v>
      </c>
      <c r="N219" s="1">
        <v>2534</v>
      </c>
      <c r="O219" s="1">
        <v>2089</v>
      </c>
      <c r="Q219" s="1">
        <v>99</v>
      </c>
      <c r="AG219" s="5">
        <f>IF(Q219&gt;0,RANK(Q219,(N219:P219,Q219:AE219)),0)</f>
        <v>3</v>
      </c>
      <c r="AH219" s="5">
        <f>IF(R219&gt;0,RANK(R219,(N219:P219,Q219:AE219)),0)</f>
        <v>0</v>
      </c>
      <c r="AI219" s="5">
        <f>IF(T219&gt;0,RANK(T219,(N219:P219,Q219:AE219)),0)</f>
        <v>0</v>
      </c>
      <c r="AJ219" s="5">
        <f>IF(S219&gt;0,RANK(S219,(N219:P219,Q219:AE219)),0)</f>
        <v>0</v>
      </c>
      <c r="AK219" s="2">
        <f t="shared" ref="AK219:AK250" si="89">IF($C219=0,"-",Q219/$C219)</f>
        <v>2.0965692503176619E-2</v>
      </c>
      <c r="AL219" s="2">
        <f t="shared" ref="AL219:AL250" si="90">IF($C219=0,"-",R219/$C219)</f>
        <v>0</v>
      </c>
      <c r="AM219" s="2">
        <f t="shared" ref="AM219:AM250" si="91">IF($C219=0,"-",T219/$C219)</f>
        <v>0</v>
      </c>
      <c r="AN219" s="2">
        <f t="shared" ref="AN219:AN250" si="92">IF($C219=0,"-",S219/$C219)</f>
        <v>0</v>
      </c>
      <c r="AP219" t="s">
        <v>940</v>
      </c>
      <c r="AQ219" t="s">
        <v>611</v>
      </c>
      <c r="AR219">
        <v>1</v>
      </c>
      <c r="AT219" s="88">
        <v>30</v>
      </c>
      <c r="AU219" s="90">
        <v>1</v>
      </c>
      <c r="AV219" s="93">
        <f t="shared" si="74"/>
        <v>30001</v>
      </c>
      <c r="AX219" s="5" t="s">
        <v>730</v>
      </c>
    </row>
    <row r="220" spans="1:59" hidden="1" outlineLevel="1">
      <c r="A220" t="s">
        <v>1048</v>
      </c>
      <c r="B220" t="s">
        <v>611</v>
      </c>
      <c r="C220" s="1">
        <f t="shared" si="84"/>
        <v>5220</v>
      </c>
      <c r="D220" s="5">
        <f>IF(N220&gt;0, RANK(N220,(N220:P220,Q220:AE220)),0)</f>
        <v>1</v>
      </c>
      <c r="E220" s="5">
        <f>IF(O220&gt;0,RANK(O220,(N220:P220,Q220:AE220)),0)</f>
        <v>2</v>
      </c>
      <c r="F220" s="5">
        <f>IF(P220&gt;0,RANK(P220,(N220:P220,Q220:AE220)),0)</f>
        <v>0</v>
      </c>
      <c r="G220" s="1">
        <f t="shared" si="62"/>
        <v>2324</v>
      </c>
      <c r="H220" s="2">
        <f t="shared" si="63"/>
        <v>0.44521072796934869</v>
      </c>
      <c r="I220" s="2"/>
      <c r="J220" s="2">
        <f t="shared" si="85"/>
        <v>0.71340996168582371</v>
      </c>
      <c r="K220" s="2">
        <f t="shared" si="86"/>
        <v>0.26819923371647508</v>
      </c>
      <c r="L220" s="2">
        <f t="shared" si="87"/>
        <v>0</v>
      </c>
      <c r="M220" s="2">
        <f t="shared" si="88"/>
        <v>1.8390804597701205E-2</v>
      </c>
      <c r="N220" s="1">
        <v>3724</v>
      </c>
      <c r="O220" s="1">
        <v>1400</v>
      </c>
      <c r="Q220" s="1">
        <v>96</v>
      </c>
      <c r="AG220" s="5">
        <f>IF(Q220&gt;0,RANK(Q220,(N220:P220,Q220:AE220)),0)</f>
        <v>3</v>
      </c>
      <c r="AH220" s="5">
        <f>IF(R220&gt;0,RANK(R220,(N220:P220,Q220:AE220)),0)</f>
        <v>0</v>
      </c>
      <c r="AI220" s="5">
        <f>IF(T220&gt;0,RANK(T220,(N220:P220,Q220:AE220)),0)</f>
        <v>0</v>
      </c>
      <c r="AJ220" s="5">
        <f>IF(S220&gt;0,RANK(S220,(N220:P220,Q220:AE220)),0)</f>
        <v>0</v>
      </c>
      <c r="AK220" s="2">
        <f t="shared" si="89"/>
        <v>1.8390804597701149E-2</v>
      </c>
      <c r="AL220" s="2">
        <f t="shared" si="90"/>
        <v>0</v>
      </c>
      <c r="AM220" s="2">
        <f t="shared" si="91"/>
        <v>0</v>
      </c>
      <c r="AN220" s="2">
        <f t="shared" si="92"/>
        <v>0</v>
      </c>
      <c r="AP220" t="s">
        <v>1048</v>
      </c>
      <c r="AQ220" t="s">
        <v>611</v>
      </c>
      <c r="AR220">
        <v>1</v>
      </c>
      <c r="AT220" s="88">
        <v>30</v>
      </c>
      <c r="AU220" s="90">
        <v>3</v>
      </c>
      <c r="AV220" s="93">
        <f t="shared" si="74"/>
        <v>30003</v>
      </c>
      <c r="AX220" s="5" t="s">
        <v>730</v>
      </c>
    </row>
    <row r="221" spans="1:59" hidden="1" outlineLevel="1">
      <c r="A221" t="s">
        <v>93</v>
      </c>
      <c r="B221" t="s">
        <v>611</v>
      </c>
      <c r="C221" s="1">
        <f t="shared" si="84"/>
        <v>2916</v>
      </c>
      <c r="D221" s="5">
        <f>IF(N221&gt;0, RANK(N221,(N221:P221,Q221:AE221)),0)</f>
        <v>1</v>
      </c>
      <c r="E221" s="5">
        <f>IF(O221&gt;0,RANK(O221,(N221:P221,Q221:AE221)),0)</f>
        <v>2</v>
      </c>
      <c r="F221" s="5">
        <f>IF(P221&gt;0,RANK(P221,(N221:P221,Q221:AE221)),0)</f>
        <v>0</v>
      </c>
      <c r="G221" s="1">
        <f t="shared" si="62"/>
        <v>1620</v>
      </c>
      <c r="H221" s="2">
        <f t="shared" si="63"/>
        <v>0.55555555555555558</v>
      </c>
      <c r="I221" s="2"/>
      <c r="J221" s="2">
        <f t="shared" si="85"/>
        <v>0.76886145404663919</v>
      </c>
      <c r="K221" s="2">
        <f t="shared" si="86"/>
        <v>0.21330589849108367</v>
      </c>
      <c r="L221" s="2">
        <f t="shared" si="87"/>
        <v>0</v>
      </c>
      <c r="M221" s="2">
        <f t="shared" si="88"/>
        <v>1.783264746227714E-2</v>
      </c>
      <c r="N221" s="1">
        <v>2242</v>
      </c>
      <c r="O221" s="1">
        <v>622</v>
      </c>
      <c r="Q221" s="1">
        <v>52</v>
      </c>
      <c r="AG221" s="5">
        <f>IF(Q221&gt;0,RANK(Q221,(N221:P221,Q221:AE221)),0)</f>
        <v>3</v>
      </c>
      <c r="AH221" s="5">
        <f>IF(R221&gt;0,RANK(R221,(N221:P221,Q221:AE221)),0)</f>
        <v>0</v>
      </c>
      <c r="AI221" s="5">
        <f>IF(T221&gt;0,RANK(T221,(N221:P221,Q221:AE221)),0)</f>
        <v>0</v>
      </c>
      <c r="AJ221" s="5">
        <f>IF(S221&gt;0,RANK(S221,(N221:P221,Q221:AE221)),0)</f>
        <v>0</v>
      </c>
      <c r="AK221" s="2">
        <f t="shared" si="89"/>
        <v>1.7832647462277092E-2</v>
      </c>
      <c r="AL221" s="2">
        <f t="shared" si="90"/>
        <v>0</v>
      </c>
      <c r="AM221" s="2">
        <f t="shared" si="91"/>
        <v>0</v>
      </c>
      <c r="AN221" s="2">
        <f t="shared" si="92"/>
        <v>0</v>
      </c>
      <c r="AP221" t="s">
        <v>93</v>
      </c>
      <c r="AQ221" t="s">
        <v>611</v>
      </c>
      <c r="AR221">
        <v>1</v>
      </c>
      <c r="AT221" s="88">
        <v>30</v>
      </c>
      <c r="AU221" s="90">
        <v>5</v>
      </c>
      <c r="AV221" s="93">
        <f t="shared" si="74"/>
        <v>30005</v>
      </c>
      <c r="AX221" s="5" t="s">
        <v>730</v>
      </c>
    </row>
    <row r="222" spans="1:59" hidden="1" outlineLevel="1">
      <c r="A222" t="s">
        <v>617</v>
      </c>
      <c r="B222" t="s">
        <v>611</v>
      </c>
      <c r="C222" s="1">
        <f t="shared" si="84"/>
        <v>2905</v>
      </c>
      <c r="D222" s="5">
        <f>IF(N222&gt;0, RANK(N222,(N222:P222,Q222:AE222)),0)</f>
        <v>1</v>
      </c>
      <c r="E222" s="5">
        <f>IF(O222&gt;0,RANK(O222,(N222:P222,Q222:AE222)),0)</f>
        <v>2</v>
      </c>
      <c r="F222" s="5">
        <f>IF(P222&gt;0,RANK(P222,(N222:P222,Q222:AE222)),0)</f>
        <v>0</v>
      </c>
      <c r="G222" s="1">
        <f t="shared" si="62"/>
        <v>371</v>
      </c>
      <c r="H222" s="2">
        <f t="shared" si="63"/>
        <v>0.12771084337349398</v>
      </c>
      <c r="I222" s="2"/>
      <c r="J222" s="2">
        <f t="shared" si="85"/>
        <v>0.53528399311531838</v>
      </c>
      <c r="K222" s="2">
        <f t="shared" si="86"/>
        <v>0.40757314974182446</v>
      </c>
      <c r="L222" s="2">
        <f t="shared" si="87"/>
        <v>0</v>
      </c>
      <c r="M222" s="2">
        <f t="shared" si="88"/>
        <v>5.7142857142857162E-2</v>
      </c>
      <c r="N222" s="1">
        <v>1555</v>
      </c>
      <c r="O222" s="1">
        <v>1184</v>
      </c>
      <c r="Q222" s="1">
        <v>166</v>
      </c>
      <c r="AG222" s="5">
        <f>IF(Q222&gt;0,RANK(Q222,(N222:P222,Q222:AE222)),0)</f>
        <v>3</v>
      </c>
      <c r="AH222" s="5">
        <f>IF(R222&gt;0,RANK(R222,(N222:P222,Q222:AE222)),0)</f>
        <v>0</v>
      </c>
      <c r="AI222" s="5">
        <f>IF(T222&gt;0,RANK(T222,(N222:P222,Q222:AE222)),0)</f>
        <v>0</v>
      </c>
      <c r="AJ222" s="5">
        <f>IF(S222&gt;0,RANK(S222,(N222:P222,Q222:AE222)),0)</f>
        <v>0</v>
      </c>
      <c r="AK222" s="2">
        <f t="shared" si="89"/>
        <v>5.7142857142857141E-2</v>
      </c>
      <c r="AL222" s="2">
        <f t="shared" si="90"/>
        <v>0</v>
      </c>
      <c r="AM222" s="2">
        <f t="shared" si="91"/>
        <v>0</v>
      </c>
      <c r="AN222" s="2">
        <f t="shared" si="92"/>
        <v>0</v>
      </c>
      <c r="AP222" t="s">
        <v>617</v>
      </c>
      <c r="AQ222" t="s">
        <v>611</v>
      </c>
      <c r="AR222">
        <v>1</v>
      </c>
      <c r="AT222" s="88">
        <v>30</v>
      </c>
      <c r="AU222" s="90">
        <v>7</v>
      </c>
      <c r="AV222" s="93">
        <f t="shared" si="74"/>
        <v>30007</v>
      </c>
      <c r="AX222" s="5" t="s">
        <v>730</v>
      </c>
    </row>
    <row r="223" spans="1:59" hidden="1" outlineLevel="1">
      <c r="A223" t="s">
        <v>199</v>
      </c>
      <c r="B223" t="s">
        <v>611</v>
      </c>
      <c r="C223" s="1">
        <f t="shared" si="84"/>
        <v>5733</v>
      </c>
      <c r="D223" s="5">
        <f>IF(N223&gt;0, RANK(N223,(N223:P223,Q223:AE223)),0)</f>
        <v>1</v>
      </c>
      <c r="E223" s="5">
        <f>IF(O223&gt;0,RANK(O223,(N223:P223,Q223:AE223)),0)</f>
        <v>2</v>
      </c>
      <c r="F223" s="5">
        <f>IF(P223&gt;0,RANK(P223,(N223:P223,Q223:AE223)),0)</f>
        <v>0</v>
      </c>
      <c r="G223" s="1">
        <f t="shared" si="62"/>
        <v>1708</v>
      </c>
      <c r="H223" s="2">
        <f t="shared" si="63"/>
        <v>0.29792429792429792</v>
      </c>
      <c r="I223" s="2"/>
      <c r="J223" s="2">
        <f t="shared" si="85"/>
        <v>0.63997906855049713</v>
      </c>
      <c r="K223" s="2">
        <f t="shared" si="86"/>
        <v>0.34205477062619921</v>
      </c>
      <c r="L223" s="2">
        <f t="shared" si="87"/>
        <v>0</v>
      </c>
      <c r="M223" s="2">
        <f t="shared" si="88"/>
        <v>1.7966160823303656E-2</v>
      </c>
      <c r="N223" s="1">
        <v>3669</v>
      </c>
      <c r="O223" s="1">
        <v>1961</v>
      </c>
      <c r="Q223" s="1">
        <v>103</v>
      </c>
      <c r="AG223" s="5">
        <f>IF(Q223&gt;0,RANK(Q223,(N223:P223,Q223:AE223)),0)</f>
        <v>3</v>
      </c>
      <c r="AH223" s="5">
        <f>IF(R223&gt;0,RANK(R223,(N223:P223,Q223:AE223)),0)</f>
        <v>0</v>
      </c>
      <c r="AI223" s="5">
        <f>IF(T223&gt;0,RANK(T223,(N223:P223,Q223:AE223)),0)</f>
        <v>0</v>
      </c>
      <c r="AJ223" s="5">
        <f>IF(S223&gt;0,RANK(S223,(N223:P223,Q223:AE223)),0)</f>
        <v>0</v>
      </c>
      <c r="AK223" s="2">
        <f t="shared" si="89"/>
        <v>1.7966160823303681E-2</v>
      </c>
      <c r="AL223" s="2">
        <f t="shared" si="90"/>
        <v>0</v>
      </c>
      <c r="AM223" s="2">
        <f t="shared" si="91"/>
        <v>0</v>
      </c>
      <c r="AN223" s="2">
        <f t="shared" si="92"/>
        <v>0</v>
      </c>
      <c r="AP223" t="s">
        <v>199</v>
      </c>
      <c r="AQ223" t="s">
        <v>611</v>
      </c>
      <c r="AR223">
        <v>1</v>
      </c>
      <c r="AT223" s="88">
        <v>30</v>
      </c>
      <c r="AU223" s="90">
        <v>9</v>
      </c>
      <c r="AV223" s="93">
        <f t="shared" si="74"/>
        <v>30009</v>
      </c>
      <c r="AX223" s="5" t="s">
        <v>730</v>
      </c>
    </row>
    <row r="224" spans="1:59" hidden="1" outlineLevel="1">
      <c r="A224" t="s">
        <v>1101</v>
      </c>
      <c r="B224" t="s">
        <v>611</v>
      </c>
      <c r="C224" s="1">
        <f t="shared" si="84"/>
        <v>713</v>
      </c>
      <c r="D224" s="5">
        <f>IF(N224&gt;0, RANK(N224,(N224:P224,Q224:AE224)),0)</f>
        <v>2</v>
      </c>
      <c r="E224" s="5">
        <f>IF(O224&gt;0,RANK(O224,(N224:P224,Q224:AE224)),0)</f>
        <v>1</v>
      </c>
      <c r="F224" s="5">
        <f>IF(P224&gt;0,RANK(P224,(N224:P224,Q224:AE224)),0)</f>
        <v>0</v>
      </c>
      <c r="G224" s="1">
        <f t="shared" si="62"/>
        <v>189</v>
      </c>
      <c r="H224" s="2">
        <f t="shared" si="63"/>
        <v>0.26507713884992989</v>
      </c>
      <c r="I224" s="2"/>
      <c r="J224" s="2">
        <f t="shared" si="85"/>
        <v>0.35624123422159887</v>
      </c>
      <c r="K224" s="2">
        <f t="shared" si="86"/>
        <v>0.62131837307152871</v>
      </c>
      <c r="L224" s="2">
        <f t="shared" si="87"/>
        <v>0</v>
      </c>
      <c r="M224" s="2">
        <f t="shared" si="88"/>
        <v>2.2440392706872481E-2</v>
      </c>
      <c r="N224" s="1">
        <v>254</v>
      </c>
      <c r="O224" s="1">
        <v>443</v>
      </c>
      <c r="Q224" s="1">
        <v>16</v>
      </c>
      <c r="AG224" s="5">
        <f>IF(Q224&gt;0,RANK(Q224,(N224:P224,Q224:AE224)),0)</f>
        <v>3</v>
      </c>
      <c r="AH224" s="5">
        <f>IF(R224&gt;0,RANK(R224,(N224:P224,Q224:AE224)),0)</f>
        <v>0</v>
      </c>
      <c r="AI224" s="5">
        <f>IF(T224&gt;0,RANK(T224,(N224:P224,Q224:AE224)),0)</f>
        <v>0</v>
      </c>
      <c r="AJ224" s="5">
        <f>IF(S224&gt;0,RANK(S224,(N224:P224,Q224:AE224)),0)</f>
        <v>0</v>
      </c>
      <c r="AK224" s="2">
        <f t="shared" si="89"/>
        <v>2.244039270687237E-2</v>
      </c>
      <c r="AL224" s="2">
        <f t="shared" si="90"/>
        <v>0</v>
      </c>
      <c r="AM224" s="2">
        <f t="shared" si="91"/>
        <v>0</v>
      </c>
      <c r="AN224" s="2">
        <f t="shared" si="92"/>
        <v>0</v>
      </c>
      <c r="AP224" t="s">
        <v>1101</v>
      </c>
      <c r="AQ224" t="s">
        <v>611</v>
      </c>
      <c r="AR224">
        <v>1</v>
      </c>
      <c r="AT224" s="88">
        <v>30</v>
      </c>
      <c r="AU224" s="90">
        <v>11</v>
      </c>
      <c r="AV224" s="93">
        <f t="shared" si="74"/>
        <v>30011</v>
      </c>
      <c r="AX224" s="5" t="s">
        <v>730</v>
      </c>
    </row>
    <row r="225" spans="1:50" hidden="1" outlineLevel="1">
      <c r="A225" t="s">
        <v>799</v>
      </c>
      <c r="B225" t="s">
        <v>611</v>
      </c>
      <c r="C225" s="1">
        <f t="shared" si="84"/>
        <v>35391</v>
      </c>
      <c r="D225" s="5">
        <f>IF(N225&gt;0, RANK(N225,(N225:P225,Q225:AE225)),0)</f>
        <v>1</v>
      </c>
      <c r="E225" s="5">
        <f>IF(O225&gt;0,RANK(O225,(N225:P225,Q225:AE225)),0)</f>
        <v>2</v>
      </c>
      <c r="F225" s="5">
        <f>IF(P225&gt;0,RANK(P225,(N225:P225,Q225:AE225)),0)</f>
        <v>0</v>
      </c>
      <c r="G225" s="1">
        <f t="shared" si="62"/>
        <v>15701</v>
      </c>
      <c r="H225" s="2">
        <f t="shared" si="63"/>
        <v>0.44364386425927493</v>
      </c>
      <c r="I225" s="2"/>
      <c r="J225" s="2">
        <f t="shared" si="85"/>
        <v>0.71399508349580398</v>
      </c>
      <c r="K225" s="2">
        <f t="shared" si="86"/>
        <v>0.27035121923652905</v>
      </c>
      <c r="L225" s="2">
        <f t="shared" si="87"/>
        <v>0</v>
      </c>
      <c r="M225" s="2">
        <f t="shared" si="88"/>
        <v>1.5653697267666966E-2</v>
      </c>
      <c r="N225" s="1">
        <v>25269</v>
      </c>
      <c r="O225" s="1">
        <v>9568</v>
      </c>
      <c r="Q225" s="1">
        <v>554</v>
      </c>
      <c r="AG225" s="5">
        <f>IF(Q225&gt;0,RANK(Q225,(N225:P225,Q225:AE225)),0)</f>
        <v>3</v>
      </c>
      <c r="AH225" s="5">
        <f>IF(R225&gt;0,RANK(R225,(N225:P225,Q225:AE225)),0)</f>
        <v>0</v>
      </c>
      <c r="AI225" s="5">
        <f>IF(T225&gt;0,RANK(T225,(N225:P225,Q225:AE225)),0)</f>
        <v>0</v>
      </c>
      <c r="AJ225" s="5">
        <f>IF(S225&gt;0,RANK(S225,(N225:P225,Q225:AE225)),0)</f>
        <v>0</v>
      </c>
      <c r="AK225" s="2">
        <f t="shared" si="89"/>
        <v>1.5653697267666921E-2</v>
      </c>
      <c r="AL225" s="2">
        <f t="shared" si="90"/>
        <v>0</v>
      </c>
      <c r="AM225" s="2">
        <f t="shared" si="91"/>
        <v>0</v>
      </c>
      <c r="AN225" s="2">
        <f t="shared" si="92"/>
        <v>0</v>
      </c>
      <c r="AP225" t="s">
        <v>799</v>
      </c>
      <c r="AQ225" t="s">
        <v>611</v>
      </c>
      <c r="AR225">
        <v>1</v>
      </c>
      <c r="AT225" s="88">
        <v>30</v>
      </c>
      <c r="AU225" s="90">
        <v>13</v>
      </c>
      <c r="AV225" s="93">
        <f t="shared" si="74"/>
        <v>30013</v>
      </c>
      <c r="AX225" s="5" t="s">
        <v>730</v>
      </c>
    </row>
    <row r="226" spans="1:50" hidden="1" outlineLevel="1">
      <c r="A226" t="s">
        <v>471</v>
      </c>
      <c r="B226" t="s">
        <v>611</v>
      </c>
      <c r="C226" s="1">
        <f t="shared" si="84"/>
        <v>2859</v>
      </c>
      <c r="D226" s="5">
        <f>IF(N226&gt;0, RANK(N226,(N226:P226,Q226:AE226)),0)</f>
        <v>1</v>
      </c>
      <c r="E226" s="5">
        <f>IF(O226&gt;0,RANK(O226,(N226:P226,Q226:AE226)),0)</f>
        <v>2</v>
      </c>
      <c r="F226" s="5">
        <f>IF(P226&gt;0,RANK(P226,(N226:P226,Q226:AE226)),0)</f>
        <v>0</v>
      </c>
      <c r="G226" s="1">
        <f t="shared" ref="G226:G275" si="93">IF(C226&gt;0,MAX(N226:P226)-LARGE(N226:P226,2),0)</f>
        <v>967</v>
      </c>
      <c r="H226" s="2">
        <f t="shared" ref="H226:H275" si="94">IF(C226&gt;0,G226/C226,0)</f>
        <v>0.33823015040223853</v>
      </c>
      <c r="I226" s="2"/>
      <c r="J226" s="2">
        <f t="shared" si="85"/>
        <v>0.66002098635886675</v>
      </c>
      <c r="K226" s="2">
        <f t="shared" si="86"/>
        <v>0.32179083595662822</v>
      </c>
      <c r="L226" s="2">
        <f t="shared" si="87"/>
        <v>0</v>
      </c>
      <c r="M226" s="2">
        <f t="shared" si="88"/>
        <v>1.8188177684505036E-2</v>
      </c>
      <c r="N226" s="1">
        <v>1887</v>
      </c>
      <c r="O226" s="1">
        <v>920</v>
      </c>
      <c r="Q226" s="1">
        <v>52</v>
      </c>
      <c r="AG226" s="5">
        <f>IF(Q226&gt;0,RANK(Q226,(N226:P226,Q226:AE226)),0)</f>
        <v>3</v>
      </c>
      <c r="AH226" s="5">
        <f>IF(R226&gt;0,RANK(R226,(N226:P226,Q226:AE226)),0)</f>
        <v>0</v>
      </c>
      <c r="AI226" s="5">
        <f>IF(T226&gt;0,RANK(T226,(N226:P226,Q226:AE226)),0)</f>
        <v>0</v>
      </c>
      <c r="AJ226" s="5">
        <f>IF(S226&gt;0,RANK(S226,(N226:P226,Q226:AE226)),0)</f>
        <v>0</v>
      </c>
      <c r="AK226" s="2">
        <f t="shared" si="89"/>
        <v>1.818817768450507E-2</v>
      </c>
      <c r="AL226" s="2">
        <f t="shared" si="90"/>
        <v>0</v>
      </c>
      <c r="AM226" s="2">
        <f t="shared" si="91"/>
        <v>0</v>
      </c>
      <c r="AN226" s="2">
        <f t="shared" si="92"/>
        <v>0</v>
      </c>
      <c r="AP226" t="s">
        <v>471</v>
      </c>
      <c r="AQ226" t="s">
        <v>611</v>
      </c>
      <c r="AR226">
        <v>1</v>
      </c>
      <c r="AT226" s="88">
        <v>30</v>
      </c>
      <c r="AU226" s="90">
        <v>15</v>
      </c>
      <c r="AV226" s="93">
        <f t="shared" si="74"/>
        <v>30015</v>
      </c>
      <c r="AX226" s="5" t="s">
        <v>730</v>
      </c>
    </row>
    <row r="227" spans="1:50" hidden="1" outlineLevel="1">
      <c r="A227" t="s">
        <v>333</v>
      </c>
      <c r="B227" t="s">
        <v>611</v>
      </c>
      <c r="C227" s="1">
        <f t="shared" si="84"/>
        <v>5413</v>
      </c>
      <c r="D227" s="5">
        <f>IF(N227&gt;0, RANK(N227,(N227:P227,Q227:AE227)),0)</f>
        <v>1</v>
      </c>
      <c r="E227" s="5">
        <f>IF(O227&gt;0,RANK(O227,(N227:P227,Q227:AE227)),0)</f>
        <v>2</v>
      </c>
      <c r="F227" s="5">
        <f>IF(P227&gt;0,RANK(P227,(N227:P227,Q227:AE227)),0)</f>
        <v>0</v>
      </c>
      <c r="G227" s="1">
        <f t="shared" si="93"/>
        <v>1389</v>
      </c>
      <c r="H227" s="2">
        <f t="shared" si="94"/>
        <v>0.25660447071864029</v>
      </c>
      <c r="I227" s="2"/>
      <c r="J227" s="2">
        <f t="shared" si="85"/>
        <v>0.61943469425457232</v>
      </c>
      <c r="K227" s="2">
        <f t="shared" si="86"/>
        <v>0.36283022353593203</v>
      </c>
      <c r="L227" s="2">
        <f t="shared" si="87"/>
        <v>0</v>
      </c>
      <c r="M227" s="2">
        <f t="shared" si="88"/>
        <v>1.7735082209495656E-2</v>
      </c>
      <c r="N227" s="1">
        <v>3353</v>
      </c>
      <c r="O227" s="1">
        <v>1964</v>
      </c>
      <c r="Q227" s="1">
        <v>96</v>
      </c>
      <c r="AG227" s="5">
        <f>IF(Q227&gt;0,RANK(Q227,(N227:P227,Q227:AE227)),0)</f>
        <v>3</v>
      </c>
      <c r="AH227" s="5">
        <f>IF(R227&gt;0,RANK(R227,(N227:P227,Q227:AE227)),0)</f>
        <v>0</v>
      </c>
      <c r="AI227" s="5">
        <f>IF(T227&gt;0,RANK(T227,(N227:P227,Q227:AE227)),0)</f>
        <v>0</v>
      </c>
      <c r="AJ227" s="5">
        <f>IF(S227&gt;0,RANK(S227,(N227:P227,Q227:AE227)),0)</f>
        <v>0</v>
      </c>
      <c r="AK227" s="2">
        <f t="shared" si="89"/>
        <v>1.773508220949566E-2</v>
      </c>
      <c r="AL227" s="2">
        <f t="shared" si="90"/>
        <v>0</v>
      </c>
      <c r="AM227" s="2">
        <f t="shared" si="91"/>
        <v>0</v>
      </c>
      <c r="AN227" s="2">
        <f t="shared" si="92"/>
        <v>0</v>
      </c>
      <c r="AP227" t="s">
        <v>333</v>
      </c>
      <c r="AQ227" t="s">
        <v>611</v>
      </c>
      <c r="AR227">
        <v>1</v>
      </c>
      <c r="AT227" s="88">
        <v>30</v>
      </c>
      <c r="AU227" s="90">
        <v>17</v>
      </c>
      <c r="AV227" s="93">
        <f t="shared" si="74"/>
        <v>30017</v>
      </c>
      <c r="AX227" s="5" t="s">
        <v>730</v>
      </c>
    </row>
    <row r="228" spans="1:50" hidden="1" outlineLevel="1">
      <c r="A228" t="s">
        <v>800</v>
      </c>
      <c r="B228" t="s">
        <v>611</v>
      </c>
      <c r="C228" s="1">
        <f t="shared" si="84"/>
        <v>1063</v>
      </c>
      <c r="D228" s="5">
        <f>IF(N228&gt;0, RANK(N228,(N228:P228,Q228:AE228)),0)</f>
        <v>1</v>
      </c>
      <c r="E228" s="5">
        <f>IF(O228&gt;0,RANK(O228,(N228:P228,Q228:AE228)),0)</f>
        <v>2</v>
      </c>
      <c r="F228" s="5">
        <f>IF(P228&gt;0,RANK(P228,(N228:P228,Q228:AE228)),0)</f>
        <v>0</v>
      </c>
      <c r="G228" s="1">
        <f t="shared" si="93"/>
        <v>160</v>
      </c>
      <c r="H228" s="2">
        <f t="shared" si="94"/>
        <v>0.15051740357478832</v>
      </c>
      <c r="I228" s="2"/>
      <c r="J228" s="2">
        <f t="shared" si="85"/>
        <v>0.56538099717779866</v>
      </c>
      <c r="K228" s="2">
        <f t="shared" si="86"/>
        <v>0.41486359360301034</v>
      </c>
      <c r="L228" s="2">
        <f t="shared" si="87"/>
        <v>0</v>
      </c>
      <c r="M228" s="2">
        <f t="shared" si="88"/>
        <v>1.9755409219191E-2</v>
      </c>
      <c r="N228" s="1">
        <v>601</v>
      </c>
      <c r="O228" s="1">
        <v>441</v>
      </c>
      <c r="Q228" s="1">
        <v>21</v>
      </c>
      <c r="AG228" s="5">
        <f>IF(Q228&gt;0,RANK(Q228,(N228:P228,Q228:AE228)),0)</f>
        <v>3</v>
      </c>
      <c r="AH228" s="5">
        <f>IF(R228&gt;0,RANK(R228,(N228:P228,Q228:AE228)),0)</f>
        <v>0</v>
      </c>
      <c r="AI228" s="5">
        <f>IF(T228&gt;0,RANK(T228,(N228:P228,Q228:AE228)),0)</f>
        <v>0</v>
      </c>
      <c r="AJ228" s="5">
        <f>IF(S228&gt;0,RANK(S228,(N228:P228,Q228:AE228)),0)</f>
        <v>0</v>
      </c>
      <c r="AK228" s="2">
        <f t="shared" si="89"/>
        <v>1.9755409219190969E-2</v>
      </c>
      <c r="AL228" s="2">
        <f t="shared" si="90"/>
        <v>0</v>
      </c>
      <c r="AM228" s="2">
        <f t="shared" si="91"/>
        <v>0</v>
      </c>
      <c r="AN228" s="2">
        <f t="shared" si="92"/>
        <v>0</v>
      </c>
      <c r="AP228" t="s">
        <v>800</v>
      </c>
      <c r="AQ228" t="s">
        <v>611</v>
      </c>
      <c r="AR228">
        <v>1</v>
      </c>
      <c r="AT228" s="88">
        <v>30</v>
      </c>
      <c r="AU228" s="90">
        <v>19</v>
      </c>
      <c r="AV228" s="93">
        <f t="shared" si="74"/>
        <v>30019</v>
      </c>
      <c r="AX228" s="5" t="s">
        <v>730</v>
      </c>
    </row>
    <row r="229" spans="1:50" hidden="1" outlineLevel="1">
      <c r="A229" t="s">
        <v>679</v>
      </c>
      <c r="B229" t="s">
        <v>611</v>
      </c>
      <c r="C229" s="1">
        <f t="shared" si="84"/>
        <v>4436</v>
      </c>
      <c r="D229" s="5">
        <f>IF(N229&gt;0, RANK(N229,(N229:P229,Q229:AE229)),0)</f>
        <v>1</v>
      </c>
      <c r="E229" s="5">
        <f>IF(O229&gt;0,RANK(O229,(N229:P229,Q229:AE229)),0)</f>
        <v>2</v>
      </c>
      <c r="F229" s="5">
        <f>IF(P229&gt;0,RANK(P229,(N229:P229,Q229:AE229)),0)</f>
        <v>0</v>
      </c>
      <c r="G229" s="1">
        <f t="shared" si="93"/>
        <v>799</v>
      </c>
      <c r="H229" s="2">
        <f t="shared" si="94"/>
        <v>0.18011722272317404</v>
      </c>
      <c r="I229" s="2"/>
      <c r="J229" s="2">
        <f t="shared" si="85"/>
        <v>0.58070333633904414</v>
      </c>
      <c r="K229" s="2">
        <f t="shared" si="86"/>
        <v>0.40058611361587015</v>
      </c>
      <c r="L229" s="2">
        <f t="shared" si="87"/>
        <v>0</v>
      </c>
      <c r="M229" s="2">
        <f t="shared" si="88"/>
        <v>1.8710550045085705E-2</v>
      </c>
      <c r="N229" s="1">
        <v>2576</v>
      </c>
      <c r="O229" s="1">
        <v>1777</v>
      </c>
      <c r="Q229" s="1">
        <v>83</v>
      </c>
      <c r="AG229" s="5">
        <f>IF(Q229&gt;0,RANK(Q229,(N229:P229,Q229:AE229)),0)</f>
        <v>3</v>
      </c>
      <c r="AH229" s="5">
        <f>IF(R229&gt;0,RANK(R229,(N229:P229,Q229:AE229)),0)</f>
        <v>0</v>
      </c>
      <c r="AI229" s="5">
        <f>IF(T229&gt;0,RANK(T229,(N229:P229,Q229:AE229)),0)</f>
        <v>0</v>
      </c>
      <c r="AJ229" s="5">
        <f>IF(S229&gt;0,RANK(S229,(N229:P229,Q229:AE229)),0)</f>
        <v>0</v>
      </c>
      <c r="AK229" s="2">
        <f t="shared" si="89"/>
        <v>1.8710550045085664E-2</v>
      </c>
      <c r="AL229" s="2">
        <f t="shared" si="90"/>
        <v>0</v>
      </c>
      <c r="AM229" s="2">
        <f t="shared" si="91"/>
        <v>0</v>
      </c>
      <c r="AN229" s="2">
        <f t="shared" si="92"/>
        <v>0</v>
      </c>
      <c r="AP229" t="s">
        <v>679</v>
      </c>
      <c r="AQ229" t="s">
        <v>611</v>
      </c>
      <c r="AR229">
        <v>1</v>
      </c>
      <c r="AT229" s="88">
        <v>30</v>
      </c>
      <c r="AU229" s="90">
        <v>21</v>
      </c>
      <c r="AV229" s="93">
        <f t="shared" si="74"/>
        <v>30021</v>
      </c>
      <c r="AX229" s="5" t="s">
        <v>730</v>
      </c>
    </row>
    <row r="230" spans="1:50" hidden="1" outlineLevel="1">
      <c r="A230" t="s">
        <v>794</v>
      </c>
      <c r="B230" t="s">
        <v>611</v>
      </c>
      <c r="C230" s="1">
        <f t="shared" si="84"/>
        <v>5153</v>
      </c>
      <c r="D230" s="5">
        <f>IF(N230&gt;0, RANK(N230,(N230:P230,Q230:AE230)),0)</f>
        <v>1</v>
      </c>
      <c r="E230" s="5">
        <f>IF(O230&gt;0,RANK(O230,(N230:P230,Q230:AE230)),0)</f>
        <v>2</v>
      </c>
      <c r="F230" s="5">
        <f>IF(P230&gt;0,RANK(P230,(N230:P230,Q230:AE230)),0)</f>
        <v>0</v>
      </c>
      <c r="G230" s="1">
        <f t="shared" si="93"/>
        <v>3769</v>
      </c>
      <c r="H230" s="2">
        <f t="shared" si="94"/>
        <v>0.7314185911119736</v>
      </c>
      <c r="I230" s="2"/>
      <c r="J230" s="2">
        <f t="shared" si="85"/>
        <v>0.85755870366776632</v>
      </c>
      <c r="K230" s="2">
        <f t="shared" si="86"/>
        <v>0.12614011255579274</v>
      </c>
      <c r="L230" s="2">
        <f t="shared" si="87"/>
        <v>0</v>
      </c>
      <c r="M230" s="2">
        <f t="shared" si="88"/>
        <v>1.6301183776440936E-2</v>
      </c>
      <c r="N230" s="1">
        <v>4419</v>
      </c>
      <c r="O230" s="1">
        <v>650</v>
      </c>
      <c r="Q230" s="1">
        <v>84</v>
      </c>
      <c r="AG230" s="5">
        <f>IF(Q230&gt;0,RANK(Q230,(N230:P230,Q230:AE230)),0)</f>
        <v>3</v>
      </c>
      <c r="AH230" s="5">
        <f>IF(R230&gt;0,RANK(R230,(N230:P230,Q230:AE230)),0)</f>
        <v>0</v>
      </c>
      <c r="AI230" s="5">
        <f>IF(T230&gt;0,RANK(T230,(N230:P230,Q230:AE230)),0)</f>
        <v>0</v>
      </c>
      <c r="AJ230" s="5">
        <f>IF(S230&gt;0,RANK(S230,(N230:P230,Q230:AE230)),0)</f>
        <v>0</v>
      </c>
      <c r="AK230" s="2">
        <f t="shared" si="89"/>
        <v>1.6301183776440908E-2</v>
      </c>
      <c r="AL230" s="2">
        <f t="shared" si="90"/>
        <v>0</v>
      </c>
      <c r="AM230" s="2">
        <f t="shared" si="91"/>
        <v>0</v>
      </c>
      <c r="AN230" s="2">
        <f t="shared" si="92"/>
        <v>0</v>
      </c>
      <c r="AP230" t="s">
        <v>794</v>
      </c>
      <c r="AQ230" t="s">
        <v>611</v>
      </c>
      <c r="AR230">
        <v>1</v>
      </c>
      <c r="AT230" s="88">
        <v>30</v>
      </c>
      <c r="AU230" s="90">
        <v>23</v>
      </c>
      <c r="AV230" s="93">
        <f t="shared" si="74"/>
        <v>30023</v>
      </c>
      <c r="AX230" s="5" t="s">
        <v>730</v>
      </c>
    </row>
    <row r="231" spans="1:50" hidden="1" outlineLevel="1">
      <c r="A231" t="s">
        <v>795</v>
      </c>
      <c r="B231" t="s">
        <v>611</v>
      </c>
      <c r="C231" s="1">
        <f t="shared" si="84"/>
        <v>1392</v>
      </c>
      <c r="D231" s="5">
        <f>IF(N231&gt;0, RANK(N231,(N231:P231,Q231:AE231)),0)</f>
        <v>1</v>
      </c>
      <c r="E231" s="5">
        <f>IF(O231&gt;0,RANK(O231,(N231:P231,Q231:AE231)),0)</f>
        <v>2</v>
      </c>
      <c r="F231" s="5">
        <f>IF(P231&gt;0,RANK(P231,(N231:P231,Q231:AE231)),0)</f>
        <v>0</v>
      </c>
      <c r="G231" s="1">
        <f t="shared" si="93"/>
        <v>28</v>
      </c>
      <c r="H231" s="2">
        <f t="shared" si="94"/>
        <v>2.0114942528735632E-2</v>
      </c>
      <c r="I231" s="2"/>
      <c r="J231" s="2">
        <f t="shared" si="85"/>
        <v>0.5</v>
      </c>
      <c r="K231" s="2">
        <f t="shared" si="86"/>
        <v>0.47988505747126436</v>
      </c>
      <c r="L231" s="2">
        <f t="shared" si="87"/>
        <v>0</v>
      </c>
      <c r="M231" s="2">
        <f t="shared" si="88"/>
        <v>2.0114942528735635E-2</v>
      </c>
      <c r="N231" s="1">
        <v>696</v>
      </c>
      <c r="O231" s="1">
        <v>668</v>
      </c>
      <c r="Q231" s="1">
        <v>28</v>
      </c>
      <c r="AG231" s="5">
        <f>IF(Q231&gt;0,RANK(Q231,(N231:P231,Q231:AE231)),0)</f>
        <v>3</v>
      </c>
      <c r="AH231" s="5">
        <f>IF(R231&gt;0,RANK(R231,(N231:P231,Q231:AE231)),0)</f>
        <v>0</v>
      </c>
      <c r="AI231" s="5">
        <f>IF(T231&gt;0,RANK(T231,(N231:P231,Q231:AE231)),0)</f>
        <v>0</v>
      </c>
      <c r="AJ231" s="5">
        <f>IF(S231&gt;0,RANK(S231,(N231:P231,Q231:AE231)),0)</f>
        <v>0</v>
      </c>
      <c r="AK231" s="2">
        <f t="shared" si="89"/>
        <v>2.0114942528735632E-2</v>
      </c>
      <c r="AL231" s="2">
        <f t="shared" si="90"/>
        <v>0</v>
      </c>
      <c r="AM231" s="2">
        <f t="shared" si="91"/>
        <v>0</v>
      </c>
      <c r="AN231" s="2">
        <f t="shared" si="92"/>
        <v>0</v>
      </c>
      <c r="AP231" t="s">
        <v>795</v>
      </c>
      <c r="AQ231" t="s">
        <v>611</v>
      </c>
      <c r="AR231">
        <v>1</v>
      </c>
      <c r="AT231" s="88">
        <v>30</v>
      </c>
      <c r="AU231" s="90">
        <v>25</v>
      </c>
      <c r="AV231" s="93">
        <f t="shared" si="74"/>
        <v>30025</v>
      </c>
      <c r="AX231" s="5" t="s">
        <v>730</v>
      </c>
    </row>
    <row r="232" spans="1:50" hidden="1" outlineLevel="1">
      <c r="A232" t="s">
        <v>478</v>
      </c>
      <c r="B232" t="s">
        <v>611</v>
      </c>
      <c r="C232" s="1">
        <f t="shared" si="84"/>
        <v>6210</v>
      </c>
      <c r="D232" s="5">
        <f>IF(N232&gt;0, RANK(N232,(N232:P232,Q232:AE232)),0)</f>
        <v>1</v>
      </c>
      <c r="E232" s="5">
        <f>IF(O232&gt;0,RANK(O232,(N232:P232,Q232:AE232)),0)</f>
        <v>2</v>
      </c>
      <c r="F232" s="5">
        <f>IF(P232&gt;0,RANK(P232,(N232:P232,Q232:AE232)),0)</f>
        <v>0</v>
      </c>
      <c r="G232" s="1">
        <f t="shared" si="93"/>
        <v>319</v>
      </c>
      <c r="H232" s="2">
        <f t="shared" si="94"/>
        <v>5.1368760064412239E-2</v>
      </c>
      <c r="I232" s="2"/>
      <c r="J232" s="2">
        <f t="shared" si="85"/>
        <v>0.51674718196457325</v>
      </c>
      <c r="K232" s="2">
        <f t="shared" si="86"/>
        <v>0.46537842190016104</v>
      </c>
      <c r="L232" s="2">
        <f t="shared" si="87"/>
        <v>0</v>
      </c>
      <c r="M232" s="2">
        <f t="shared" si="88"/>
        <v>1.7874396135265702E-2</v>
      </c>
      <c r="N232" s="1">
        <v>3209</v>
      </c>
      <c r="O232" s="1">
        <v>2890</v>
      </c>
      <c r="Q232" s="1">
        <v>111</v>
      </c>
      <c r="AG232" s="5">
        <f>IF(Q232&gt;0,RANK(Q232,(N232:P232,Q232:AE232)),0)</f>
        <v>3</v>
      </c>
      <c r="AH232" s="5">
        <f>IF(R232&gt;0,RANK(R232,(N232:P232,Q232:AE232)),0)</f>
        <v>0</v>
      </c>
      <c r="AI232" s="5">
        <f>IF(T232&gt;0,RANK(T232,(N232:P232,Q232:AE232)),0)</f>
        <v>0</v>
      </c>
      <c r="AJ232" s="5">
        <f>IF(S232&gt;0,RANK(S232,(N232:P232,Q232:AE232)),0)</f>
        <v>0</v>
      </c>
      <c r="AK232" s="2">
        <f t="shared" si="89"/>
        <v>1.7874396135265702E-2</v>
      </c>
      <c r="AL232" s="2">
        <f t="shared" si="90"/>
        <v>0</v>
      </c>
      <c r="AM232" s="2">
        <f t="shared" si="91"/>
        <v>0</v>
      </c>
      <c r="AN232" s="2">
        <f t="shared" si="92"/>
        <v>0</v>
      </c>
      <c r="AP232" t="s">
        <v>478</v>
      </c>
      <c r="AQ232" t="s">
        <v>611</v>
      </c>
      <c r="AR232">
        <v>1</v>
      </c>
      <c r="AT232" s="88">
        <v>30</v>
      </c>
      <c r="AU232" s="90">
        <v>27</v>
      </c>
      <c r="AV232" s="93">
        <f t="shared" si="74"/>
        <v>30027</v>
      </c>
      <c r="AX232" s="5" t="s">
        <v>730</v>
      </c>
    </row>
    <row r="233" spans="1:50" hidden="1" outlineLevel="1">
      <c r="A233" t="s">
        <v>751</v>
      </c>
      <c r="B233" t="s">
        <v>611</v>
      </c>
      <c r="C233" s="1">
        <f t="shared" si="84"/>
        <v>43150</v>
      </c>
      <c r="D233" s="5">
        <f>IF(N233&gt;0, RANK(N233,(N233:P233,Q233:AE233)),0)</f>
        <v>1</v>
      </c>
      <c r="E233" s="5">
        <f>IF(O233&gt;0,RANK(O233,(N233:P233,Q233:AE233)),0)</f>
        <v>2</v>
      </c>
      <c r="F233" s="5">
        <f>IF(P233&gt;0,RANK(P233,(N233:P233,Q233:AE233)),0)</f>
        <v>0</v>
      </c>
      <c r="G233" s="1">
        <f t="shared" si="93"/>
        <v>7938</v>
      </c>
      <c r="H233" s="2">
        <f t="shared" si="94"/>
        <v>0.18396292004634995</v>
      </c>
      <c r="I233" s="2"/>
      <c r="J233" s="2">
        <f t="shared" si="85"/>
        <v>0.57932792584009274</v>
      </c>
      <c r="K233" s="2">
        <f t="shared" si="86"/>
        <v>0.39536500579374279</v>
      </c>
      <c r="L233" s="2">
        <f t="shared" si="87"/>
        <v>0</v>
      </c>
      <c r="M233" s="2">
        <f t="shared" si="88"/>
        <v>2.5307068366164476E-2</v>
      </c>
      <c r="N233" s="1">
        <v>24998</v>
      </c>
      <c r="O233" s="1">
        <v>17060</v>
      </c>
      <c r="Q233" s="1">
        <v>1092</v>
      </c>
      <c r="AG233" s="5">
        <f>IF(Q233&gt;0,RANK(Q233,(N233:P233,Q233:AE233)),0)</f>
        <v>3</v>
      </c>
      <c r="AH233" s="5">
        <f>IF(R233&gt;0,RANK(R233,(N233:P233,Q233:AE233)),0)</f>
        <v>0</v>
      </c>
      <c r="AI233" s="5">
        <f>IF(T233&gt;0,RANK(T233,(N233:P233,Q233:AE233)),0)</f>
        <v>0</v>
      </c>
      <c r="AJ233" s="5">
        <f>IF(S233&gt;0,RANK(S233,(N233:P233,Q233:AE233)),0)</f>
        <v>0</v>
      </c>
      <c r="AK233" s="2">
        <f t="shared" si="89"/>
        <v>2.5307068366164542E-2</v>
      </c>
      <c r="AL233" s="2">
        <f t="shared" si="90"/>
        <v>0</v>
      </c>
      <c r="AM233" s="2">
        <f t="shared" si="91"/>
        <v>0</v>
      </c>
      <c r="AN233" s="2">
        <f t="shared" si="92"/>
        <v>0</v>
      </c>
      <c r="AP233" t="s">
        <v>751</v>
      </c>
      <c r="AQ233" t="s">
        <v>611</v>
      </c>
      <c r="AR233">
        <v>1</v>
      </c>
      <c r="AT233" s="88">
        <v>30</v>
      </c>
      <c r="AU233" s="90">
        <v>29</v>
      </c>
      <c r="AV233" s="93">
        <f t="shared" si="74"/>
        <v>30029</v>
      </c>
      <c r="AX233" s="5" t="s">
        <v>730</v>
      </c>
    </row>
    <row r="234" spans="1:50" hidden="1" outlineLevel="1">
      <c r="A234" t="s">
        <v>187</v>
      </c>
      <c r="B234" t="s">
        <v>611</v>
      </c>
      <c r="C234" s="1">
        <f t="shared" si="84"/>
        <v>47381</v>
      </c>
      <c r="D234" s="5">
        <f>IF(N234&gt;0, RANK(N234,(N234:P234,Q234:AE234)),0)</f>
        <v>1</v>
      </c>
      <c r="E234" s="5">
        <f>IF(O234&gt;0,RANK(O234,(N234:P234,Q234:AE234)),0)</f>
        <v>2</v>
      </c>
      <c r="F234" s="5">
        <f>IF(P234&gt;0,RANK(P234,(N234:P234,Q234:AE234)),0)</f>
        <v>0</v>
      </c>
      <c r="G234" s="1">
        <f t="shared" si="93"/>
        <v>12662</v>
      </c>
      <c r="H234" s="2">
        <f t="shared" si="94"/>
        <v>0.26723792237394739</v>
      </c>
      <c r="I234" s="2"/>
      <c r="J234" s="2">
        <f t="shared" si="85"/>
        <v>0.62347776534897958</v>
      </c>
      <c r="K234" s="2">
        <f t="shared" si="86"/>
        <v>0.35623984297503219</v>
      </c>
      <c r="L234" s="2">
        <f t="shared" si="87"/>
        <v>0</v>
      </c>
      <c r="M234" s="2">
        <f t="shared" si="88"/>
        <v>2.0282391675988221E-2</v>
      </c>
      <c r="N234" s="1">
        <v>29541</v>
      </c>
      <c r="O234" s="1">
        <v>16879</v>
      </c>
      <c r="Q234" s="1">
        <v>961</v>
      </c>
      <c r="AG234" s="5">
        <f>IF(Q234&gt;0,RANK(Q234,(N234:P234,Q234:AE234)),0)</f>
        <v>3</v>
      </c>
      <c r="AH234" s="5">
        <f>IF(R234&gt;0,RANK(R234,(N234:P234,Q234:AE234)),0)</f>
        <v>0</v>
      </c>
      <c r="AI234" s="5">
        <f>IF(T234&gt;0,RANK(T234,(N234:P234,Q234:AE234)),0)</f>
        <v>0</v>
      </c>
      <c r="AJ234" s="5">
        <f>IF(S234&gt;0,RANK(S234,(N234:P234,Q234:AE234)),0)</f>
        <v>0</v>
      </c>
      <c r="AK234" s="2">
        <f t="shared" si="89"/>
        <v>2.0282391675988266E-2</v>
      </c>
      <c r="AL234" s="2">
        <f t="shared" si="90"/>
        <v>0</v>
      </c>
      <c r="AM234" s="2">
        <f t="shared" si="91"/>
        <v>0</v>
      </c>
      <c r="AN234" s="2">
        <f t="shared" si="92"/>
        <v>0</v>
      </c>
      <c r="AP234" t="s">
        <v>187</v>
      </c>
      <c r="AQ234" t="s">
        <v>611</v>
      </c>
      <c r="AR234">
        <v>1</v>
      </c>
      <c r="AT234" s="88">
        <v>30</v>
      </c>
      <c r="AU234" s="90">
        <v>31</v>
      </c>
      <c r="AV234" s="93">
        <f t="shared" si="74"/>
        <v>30031</v>
      </c>
      <c r="AX234" s="5" t="s">
        <v>730</v>
      </c>
    </row>
    <row r="235" spans="1:50" hidden="1" outlineLevel="1">
      <c r="A235" t="s">
        <v>402</v>
      </c>
      <c r="B235" t="s">
        <v>611</v>
      </c>
      <c r="C235" s="1">
        <f t="shared" si="84"/>
        <v>722</v>
      </c>
      <c r="D235" s="5">
        <f>IF(N235&gt;0, RANK(N235,(N235:P235,Q235:AE235)),0)</f>
        <v>2</v>
      </c>
      <c r="E235" s="5">
        <f>IF(O235&gt;0,RANK(O235,(N235:P235,Q235:AE235)),0)</f>
        <v>1</v>
      </c>
      <c r="F235" s="5">
        <f>IF(P235&gt;0,RANK(P235,(N235:P235,Q235:AE235)),0)</f>
        <v>0</v>
      </c>
      <c r="G235" s="1">
        <f t="shared" si="93"/>
        <v>166</v>
      </c>
      <c r="H235" s="2">
        <f t="shared" si="94"/>
        <v>0.22991689750692521</v>
      </c>
      <c r="I235" s="2"/>
      <c r="J235" s="2">
        <f t="shared" si="85"/>
        <v>0.37396121883656508</v>
      </c>
      <c r="K235" s="2">
        <f t="shared" si="86"/>
        <v>0.60387811634349031</v>
      </c>
      <c r="L235" s="2">
        <f t="shared" si="87"/>
        <v>0</v>
      </c>
      <c r="M235" s="2">
        <f t="shared" si="88"/>
        <v>2.2160664819944609E-2</v>
      </c>
      <c r="N235" s="1">
        <v>270</v>
      </c>
      <c r="O235" s="1">
        <v>436</v>
      </c>
      <c r="Q235" s="1">
        <v>16</v>
      </c>
      <c r="AG235" s="5">
        <f>IF(Q235&gt;0,RANK(Q235,(N235:P235,Q235:AE235)),0)</f>
        <v>3</v>
      </c>
      <c r="AH235" s="5">
        <f>IF(R235&gt;0,RANK(R235,(N235:P235,Q235:AE235)),0)</f>
        <v>0</v>
      </c>
      <c r="AI235" s="5">
        <f>IF(T235&gt;0,RANK(T235,(N235:P235,Q235:AE235)),0)</f>
        <v>0</v>
      </c>
      <c r="AJ235" s="5">
        <f>IF(S235&gt;0,RANK(S235,(N235:P235,Q235:AE235)),0)</f>
        <v>0</v>
      </c>
      <c r="AK235" s="2">
        <f t="shared" si="89"/>
        <v>2.2160664819944598E-2</v>
      </c>
      <c r="AL235" s="2">
        <f t="shared" si="90"/>
        <v>0</v>
      </c>
      <c r="AM235" s="2">
        <f t="shared" si="91"/>
        <v>0</v>
      </c>
      <c r="AN235" s="2">
        <f t="shared" si="92"/>
        <v>0</v>
      </c>
      <c r="AP235" t="s">
        <v>402</v>
      </c>
      <c r="AQ235" t="s">
        <v>611</v>
      </c>
      <c r="AR235">
        <v>1</v>
      </c>
      <c r="AT235" s="88">
        <v>30</v>
      </c>
      <c r="AU235" s="90">
        <v>33</v>
      </c>
      <c r="AV235" s="93">
        <f t="shared" si="74"/>
        <v>30033</v>
      </c>
      <c r="AX235" s="5" t="s">
        <v>730</v>
      </c>
    </row>
    <row r="236" spans="1:50" hidden="1" outlineLevel="1">
      <c r="A236" t="s">
        <v>718</v>
      </c>
      <c r="B236" t="s">
        <v>611</v>
      </c>
      <c r="C236" s="1">
        <f t="shared" si="84"/>
        <v>4951</v>
      </c>
      <c r="D236" s="5">
        <f>IF(N236&gt;0, RANK(N236,(N236:P236,Q236:AE236)),0)</f>
        <v>1</v>
      </c>
      <c r="E236" s="5">
        <f>IF(O236&gt;0,RANK(O236,(N236:P236,Q236:AE236)),0)</f>
        <v>2</v>
      </c>
      <c r="F236" s="5">
        <f>IF(P236&gt;0,RANK(P236,(N236:P236,Q236:AE236)),0)</f>
        <v>0</v>
      </c>
      <c r="G236" s="1">
        <f t="shared" si="93"/>
        <v>2952</v>
      </c>
      <c r="H236" s="2">
        <f t="shared" si="94"/>
        <v>0.59624318319531411</v>
      </c>
      <c r="I236" s="2"/>
      <c r="J236" s="2">
        <f t="shared" si="85"/>
        <v>0.7873156937992325</v>
      </c>
      <c r="K236" s="2">
        <f t="shared" si="86"/>
        <v>0.19107251060391839</v>
      </c>
      <c r="L236" s="2">
        <f t="shared" si="87"/>
        <v>0</v>
      </c>
      <c r="M236" s="2">
        <f t="shared" si="88"/>
        <v>2.1611795596849115E-2</v>
      </c>
      <c r="N236" s="1">
        <v>3898</v>
      </c>
      <c r="O236" s="1">
        <v>946</v>
      </c>
      <c r="Q236" s="1">
        <v>107</v>
      </c>
      <c r="AG236" s="5">
        <f>IF(Q236&gt;0,RANK(Q236,(N236:P236,Q236:AE236)),0)</f>
        <v>3</v>
      </c>
      <c r="AH236" s="5">
        <f>IF(R236&gt;0,RANK(R236,(N236:P236,Q236:AE236)),0)</f>
        <v>0</v>
      </c>
      <c r="AI236" s="5">
        <f>IF(T236&gt;0,RANK(T236,(N236:P236,Q236:AE236)),0)</f>
        <v>0</v>
      </c>
      <c r="AJ236" s="5">
        <f>IF(S236&gt;0,RANK(S236,(N236:P236,Q236:AE236)),0)</f>
        <v>0</v>
      </c>
      <c r="AK236" s="2">
        <f t="shared" si="89"/>
        <v>2.1611795596849122E-2</v>
      </c>
      <c r="AL236" s="2">
        <f t="shared" si="90"/>
        <v>0</v>
      </c>
      <c r="AM236" s="2">
        <f t="shared" si="91"/>
        <v>0</v>
      </c>
      <c r="AN236" s="2">
        <f t="shared" si="92"/>
        <v>0</v>
      </c>
      <c r="AP236" t="s">
        <v>718</v>
      </c>
      <c r="AQ236" t="s">
        <v>611</v>
      </c>
      <c r="AR236">
        <v>1</v>
      </c>
      <c r="AT236" s="88">
        <v>30</v>
      </c>
      <c r="AU236" s="90">
        <v>35</v>
      </c>
      <c r="AV236" s="93">
        <f t="shared" si="74"/>
        <v>30035</v>
      </c>
      <c r="AX236" s="5" t="s">
        <v>730</v>
      </c>
    </row>
    <row r="237" spans="1:50" hidden="1" outlineLevel="1">
      <c r="A237" t="s">
        <v>1097</v>
      </c>
      <c r="B237" t="s">
        <v>611</v>
      </c>
      <c r="C237" s="1">
        <f t="shared" si="84"/>
        <v>496</v>
      </c>
      <c r="D237" s="5">
        <f>IF(N237&gt;0, RANK(N237,(N237:P237,Q237:AE237)),0)</f>
        <v>1</v>
      </c>
      <c r="E237" s="5">
        <f>IF(O237&gt;0,RANK(O237,(N237:P237,Q237:AE237)),0)</f>
        <v>2</v>
      </c>
      <c r="F237" s="5">
        <f>IF(P237&gt;0,RANK(P237,(N237:P237,Q237:AE237)),0)</f>
        <v>0</v>
      </c>
      <c r="G237" s="1">
        <f t="shared" si="93"/>
        <v>29</v>
      </c>
      <c r="H237" s="2">
        <f t="shared" si="94"/>
        <v>5.8467741935483868E-2</v>
      </c>
      <c r="I237" s="2"/>
      <c r="J237" s="2">
        <f t="shared" si="85"/>
        <v>0.51814516129032262</v>
      </c>
      <c r="K237" s="2">
        <f t="shared" si="86"/>
        <v>0.45967741935483869</v>
      </c>
      <c r="L237" s="2">
        <f t="shared" si="87"/>
        <v>0</v>
      </c>
      <c r="M237" s="2">
        <f t="shared" si="88"/>
        <v>2.217741935483869E-2</v>
      </c>
      <c r="N237" s="1">
        <v>257</v>
      </c>
      <c r="O237" s="1">
        <v>228</v>
      </c>
      <c r="Q237" s="1">
        <v>11</v>
      </c>
      <c r="AG237" s="5">
        <f>IF(Q237&gt;0,RANK(Q237,(N237:P237,Q237:AE237)),0)</f>
        <v>3</v>
      </c>
      <c r="AH237" s="5">
        <f>IF(R237&gt;0,RANK(R237,(N237:P237,Q237:AE237)),0)</f>
        <v>0</v>
      </c>
      <c r="AI237" s="5">
        <f>IF(T237&gt;0,RANK(T237,(N237:P237,Q237:AE237)),0)</f>
        <v>0</v>
      </c>
      <c r="AJ237" s="5">
        <f>IF(S237&gt;0,RANK(S237,(N237:P237,Q237:AE237)),0)</f>
        <v>0</v>
      </c>
      <c r="AK237" s="2">
        <f t="shared" si="89"/>
        <v>2.2177419354838711E-2</v>
      </c>
      <c r="AL237" s="2">
        <f t="shared" si="90"/>
        <v>0</v>
      </c>
      <c r="AM237" s="2">
        <f t="shared" si="91"/>
        <v>0</v>
      </c>
      <c r="AN237" s="2">
        <f t="shared" si="92"/>
        <v>0</v>
      </c>
      <c r="AP237" t="s">
        <v>1097</v>
      </c>
      <c r="AQ237" t="s">
        <v>611</v>
      </c>
      <c r="AR237">
        <v>1</v>
      </c>
      <c r="AT237" s="88">
        <v>30</v>
      </c>
      <c r="AU237" s="90">
        <v>37</v>
      </c>
      <c r="AV237" s="93">
        <f t="shared" si="74"/>
        <v>30037</v>
      </c>
      <c r="AX237" s="5" t="s">
        <v>730</v>
      </c>
    </row>
    <row r="238" spans="1:50" hidden="1" outlineLevel="1">
      <c r="A238" t="s">
        <v>1008</v>
      </c>
      <c r="B238" t="s">
        <v>611</v>
      </c>
      <c r="C238" s="1">
        <f t="shared" si="84"/>
        <v>1704</v>
      </c>
      <c r="D238" s="5">
        <f>IF(N238&gt;0, RANK(N238,(N238:P238,Q238:AE238)),0)</f>
        <v>1</v>
      </c>
      <c r="E238" s="5">
        <f>IF(O238&gt;0,RANK(O238,(N238:P238,Q238:AE238)),0)</f>
        <v>2</v>
      </c>
      <c r="F238" s="5">
        <f>IF(P238&gt;0,RANK(P238,(N238:P238,Q238:AE238)),0)</f>
        <v>0</v>
      </c>
      <c r="G238" s="1">
        <f t="shared" si="93"/>
        <v>395</v>
      </c>
      <c r="H238" s="2">
        <f t="shared" si="94"/>
        <v>0.23180751173708919</v>
      </c>
      <c r="I238" s="2"/>
      <c r="J238" s="2">
        <f t="shared" si="85"/>
        <v>0.602112676056338</v>
      </c>
      <c r="K238" s="2">
        <f t="shared" si="86"/>
        <v>0.37030516431924881</v>
      </c>
      <c r="L238" s="2">
        <f t="shared" si="87"/>
        <v>0</v>
      </c>
      <c r="M238" s="2">
        <f t="shared" si="88"/>
        <v>2.7582159624413183E-2</v>
      </c>
      <c r="N238" s="1">
        <v>1026</v>
      </c>
      <c r="O238" s="1">
        <v>631</v>
      </c>
      <c r="Q238" s="1">
        <v>47</v>
      </c>
      <c r="AG238" s="5">
        <f>IF(Q238&gt;0,RANK(Q238,(N238:P238,Q238:AE238)),0)</f>
        <v>3</v>
      </c>
      <c r="AH238" s="5">
        <f>IF(R238&gt;0,RANK(R238,(N238:P238,Q238:AE238)),0)</f>
        <v>0</v>
      </c>
      <c r="AI238" s="5">
        <f>IF(T238&gt;0,RANK(T238,(N238:P238,Q238:AE238)),0)</f>
        <v>0</v>
      </c>
      <c r="AJ238" s="5">
        <f>IF(S238&gt;0,RANK(S238,(N238:P238,Q238:AE238)),0)</f>
        <v>0</v>
      </c>
      <c r="AK238" s="2">
        <f t="shared" si="89"/>
        <v>2.7582159624413145E-2</v>
      </c>
      <c r="AL238" s="2">
        <f t="shared" si="90"/>
        <v>0</v>
      </c>
      <c r="AM238" s="2">
        <f t="shared" si="91"/>
        <v>0</v>
      </c>
      <c r="AN238" s="2">
        <f t="shared" si="92"/>
        <v>0</v>
      </c>
      <c r="AP238" t="s">
        <v>1008</v>
      </c>
      <c r="AQ238" t="s">
        <v>611</v>
      </c>
      <c r="AR238">
        <v>1</v>
      </c>
      <c r="AT238" s="88">
        <v>30</v>
      </c>
      <c r="AU238" s="90">
        <v>39</v>
      </c>
      <c r="AV238" s="93">
        <f t="shared" si="74"/>
        <v>30039</v>
      </c>
      <c r="AX238" s="5" t="s">
        <v>730</v>
      </c>
    </row>
    <row r="239" spans="1:50" hidden="1" outlineLevel="1">
      <c r="A239" t="s">
        <v>324</v>
      </c>
      <c r="B239" t="s">
        <v>611</v>
      </c>
      <c r="C239" s="1">
        <f t="shared" si="84"/>
        <v>6645</v>
      </c>
      <c r="D239" s="5">
        <f>IF(N239&gt;0, RANK(N239,(N239:P239,Q239:AE239)),0)</f>
        <v>1</v>
      </c>
      <c r="E239" s="5">
        <f>IF(O239&gt;0,RANK(O239,(N239:P239,Q239:AE239)),0)</f>
        <v>2</v>
      </c>
      <c r="F239" s="5">
        <f>IF(P239&gt;0,RANK(P239,(N239:P239,Q239:AE239)),0)</f>
        <v>0</v>
      </c>
      <c r="G239" s="1">
        <f t="shared" si="93"/>
        <v>3445</v>
      </c>
      <c r="H239" s="2">
        <f t="shared" si="94"/>
        <v>0.51843491346877346</v>
      </c>
      <c r="I239" s="2"/>
      <c r="J239" s="2">
        <f t="shared" si="85"/>
        <v>0.74988713318284428</v>
      </c>
      <c r="K239" s="2">
        <f t="shared" si="86"/>
        <v>0.23145221971407073</v>
      </c>
      <c r="L239" s="2">
        <f t="shared" si="87"/>
        <v>0</v>
      </c>
      <c r="M239" s="2">
        <f t="shared" si="88"/>
        <v>1.8660647103084987E-2</v>
      </c>
      <c r="N239" s="1">
        <v>4983</v>
      </c>
      <c r="O239" s="1">
        <v>1538</v>
      </c>
      <c r="Q239" s="1">
        <v>124</v>
      </c>
      <c r="AG239" s="5">
        <f>IF(Q239&gt;0,RANK(Q239,(N239:P239,Q239:AE239)),0)</f>
        <v>3</v>
      </c>
      <c r="AH239" s="5">
        <f>IF(R239&gt;0,RANK(R239,(N239:P239,Q239:AE239)),0)</f>
        <v>0</v>
      </c>
      <c r="AI239" s="5">
        <f>IF(T239&gt;0,RANK(T239,(N239:P239,Q239:AE239)),0)</f>
        <v>0</v>
      </c>
      <c r="AJ239" s="5">
        <f>IF(S239&gt;0,RANK(S239,(N239:P239,Q239:AE239)),0)</f>
        <v>0</v>
      </c>
      <c r="AK239" s="2">
        <f t="shared" si="89"/>
        <v>1.8660647103085026E-2</v>
      </c>
      <c r="AL239" s="2">
        <f t="shared" si="90"/>
        <v>0</v>
      </c>
      <c r="AM239" s="2">
        <f t="shared" si="91"/>
        <v>0</v>
      </c>
      <c r="AN239" s="2">
        <f t="shared" si="92"/>
        <v>0</v>
      </c>
      <c r="AP239" t="s">
        <v>324</v>
      </c>
      <c r="AQ239" t="s">
        <v>611</v>
      </c>
      <c r="AR239">
        <v>1</v>
      </c>
      <c r="AT239" s="88">
        <v>30</v>
      </c>
      <c r="AU239" s="90">
        <v>41</v>
      </c>
      <c r="AV239" s="93">
        <f t="shared" si="74"/>
        <v>30041</v>
      </c>
      <c r="AX239" s="5" t="s">
        <v>730</v>
      </c>
    </row>
    <row r="240" spans="1:50" hidden="1" outlineLevel="1">
      <c r="A240" t="s">
        <v>608</v>
      </c>
      <c r="B240" t="s">
        <v>611</v>
      </c>
      <c r="C240" s="1">
        <f t="shared" si="84"/>
        <v>6308</v>
      </c>
      <c r="D240" s="5">
        <f>IF(N240&gt;0, RANK(N240,(N240:P240,Q240:AE240)),0)</f>
        <v>1</v>
      </c>
      <c r="E240" s="5">
        <f>IF(O240&gt;0,RANK(O240,(N240:P240,Q240:AE240)),0)</f>
        <v>2</v>
      </c>
      <c r="F240" s="5">
        <f>IF(P240&gt;0,RANK(P240,(N240:P240,Q240:AE240)),0)</f>
        <v>0</v>
      </c>
      <c r="G240" s="1">
        <f t="shared" si="93"/>
        <v>1530</v>
      </c>
      <c r="H240" s="2">
        <f t="shared" si="94"/>
        <v>0.24254914394419785</v>
      </c>
      <c r="I240" s="2"/>
      <c r="J240" s="2">
        <f t="shared" si="85"/>
        <v>0.61160431198478127</v>
      </c>
      <c r="K240" s="2">
        <f t="shared" si="86"/>
        <v>0.36905516804058336</v>
      </c>
      <c r="L240" s="2">
        <f t="shared" si="87"/>
        <v>0</v>
      </c>
      <c r="M240" s="2">
        <f t="shared" si="88"/>
        <v>1.9340519974635373E-2</v>
      </c>
      <c r="N240" s="1">
        <v>3858</v>
      </c>
      <c r="O240" s="1">
        <v>2328</v>
      </c>
      <c r="Q240" s="1">
        <v>122</v>
      </c>
      <c r="AG240" s="5">
        <f>IF(Q240&gt;0,RANK(Q240,(N240:P240,Q240:AE240)),0)</f>
        <v>3</v>
      </c>
      <c r="AH240" s="5">
        <f>IF(R240&gt;0,RANK(R240,(N240:P240,Q240:AE240)),0)</f>
        <v>0</v>
      </c>
      <c r="AI240" s="5">
        <f>IF(T240&gt;0,RANK(T240,(N240:P240,Q240:AE240)),0)</f>
        <v>0</v>
      </c>
      <c r="AJ240" s="5">
        <f>IF(S240&gt;0,RANK(S240,(N240:P240,Q240:AE240)),0)</f>
        <v>0</v>
      </c>
      <c r="AK240" s="2">
        <f t="shared" si="89"/>
        <v>1.9340519974635383E-2</v>
      </c>
      <c r="AL240" s="2">
        <f t="shared" si="90"/>
        <v>0</v>
      </c>
      <c r="AM240" s="2">
        <f t="shared" si="91"/>
        <v>0</v>
      </c>
      <c r="AN240" s="2">
        <f t="shared" si="92"/>
        <v>0</v>
      </c>
      <c r="AP240" t="s">
        <v>608</v>
      </c>
      <c r="AQ240" t="s">
        <v>611</v>
      </c>
      <c r="AR240">
        <v>1</v>
      </c>
      <c r="AT240" s="88">
        <v>30</v>
      </c>
      <c r="AU240" s="90">
        <v>43</v>
      </c>
      <c r="AV240" s="93">
        <f t="shared" si="74"/>
        <v>30043</v>
      </c>
      <c r="AX240" s="5" t="s">
        <v>730</v>
      </c>
    </row>
    <row r="241" spans="1:50" hidden="1" outlineLevel="1">
      <c r="A241" t="s">
        <v>884</v>
      </c>
      <c r="B241" t="s">
        <v>611</v>
      </c>
      <c r="C241" s="1">
        <f t="shared" si="84"/>
        <v>1236</v>
      </c>
      <c r="D241" s="5">
        <f>IF(N241&gt;0, RANK(N241,(N241:P241,Q241:AE241)),0)</f>
        <v>1</v>
      </c>
      <c r="E241" s="5">
        <f>IF(O241&gt;0,RANK(O241,(N241:P241,Q241:AE241)),0)</f>
        <v>2</v>
      </c>
      <c r="F241" s="5">
        <f>IF(P241&gt;0,RANK(P241,(N241:P241,Q241:AE241)),0)</f>
        <v>0</v>
      </c>
      <c r="G241" s="1">
        <f t="shared" si="93"/>
        <v>207</v>
      </c>
      <c r="H241" s="2">
        <f t="shared" si="94"/>
        <v>0.16747572815533981</v>
      </c>
      <c r="I241" s="2"/>
      <c r="J241" s="2">
        <f t="shared" si="85"/>
        <v>0.57038834951456308</v>
      </c>
      <c r="K241" s="2">
        <f t="shared" si="86"/>
        <v>0.40291262135922329</v>
      </c>
      <c r="L241" s="2">
        <f t="shared" si="87"/>
        <v>0</v>
      </c>
      <c r="M241" s="2">
        <f t="shared" si="88"/>
        <v>2.6699029126213636E-2</v>
      </c>
      <c r="N241" s="1">
        <v>705</v>
      </c>
      <c r="O241" s="1">
        <v>498</v>
      </c>
      <c r="Q241" s="1">
        <v>33</v>
      </c>
      <c r="AG241" s="5">
        <f>IF(Q241&gt;0,RANK(Q241,(N241:P241,Q241:AE241)),0)</f>
        <v>3</v>
      </c>
      <c r="AH241" s="5">
        <f>IF(R241&gt;0,RANK(R241,(N241:P241,Q241:AE241)),0)</f>
        <v>0</v>
      </c>
      <c r="AI241" s="5">
        <f>IF(T241&gt;0,RANK(T241,(N241:P241,Q241:AE241)),0)</f>
        <v>0</v>
      </c>
      <c r="AJ241" s="5">
        <f>IF(S241&gt;0,RANK(S241,(N241:P241,Q241:AE241)),0)</f>
        <v>0</v>
      </c>
      <c r="AK241" s="2">
        <f t="shared" si="89"/>
        <v>2.6699029126213591E-2</v>
      </c>
      <c r="AL241" s="2">
        <f t="shared" si="90"/>
        <v>0</v>
      </c>
      <c r="AM241" s="2">
        <f t="shared" si="91"/>
        <v>0</v>
      </c>
      <c r="AN241" s="2">
        <f t="shared" si="92"/>
        <v>0</v>
      </c>
      <c r="AP241" t="s">
        <v>884</v>
      </c>
      <c r="AQ241" t="s">
        <v>611</v>
      </c>
      <c r="AR241">
        <v>1</v>
      </c>
      <c r="AT241" s="88">
        <v>30</v>
      </c>
      <c r="AU241" s="90">
        <v>45</v>
      </c>
      <c r="AV241" s="93">
        <f t="shared" si="74"/>
        <v>30045</v>
      </c>
      <c r="AX241" s="5" t="s">
        <v>730</v>
      </c>
    </row>
    <row r="242" spans="1:50" hidden="1" outlineLevel="1">
      <c r="A242" t="s">
        <v>304</v>
      </c>
      <c r="B242" t="s">
        <v>611</v>
      </c>
      <c r="C242" s="1">
        <f t="shared" si="84"/>
        <v>13813</v>
      </c>
      <c r="D242" s="5">
        <f>IF(N242&gt;0, RANK(N242,(N242:P242,Q242:AE242)),0)</f>
        <v>1</v>
      </c>
      <c r="E242" s="5">
        <f>IF(O242&gt;0,RANK(O242,(N242:P242,Q242:AE242)),0)</f>
        <v>2</v>
      </c>
      <c r="F242" s="5">
        <f>IF(P242&gt;0,RANK(P242,(N242:P242,Q242:AE242)),0)</f>
        <v>0</v>
      </c>
      <c r="G242" s="1">
        <f t="shared" si="93"/>
        <v>5193</v>
      </c>
      <c r="H242" s="2">
        <f t="shared" si="94"/>
        <v>0.3759501918482589</v>
      </c>
      <c r="I242" s="2"/>
      <c r="J242" s="2">
        <f t="shared" si="85"/>
        <v>0.67465431115615726</v>
      </c>
      <c r="K242" s="2">
        <f t="shared" si="86"/>
        <v>0.29870411930789836</v>
      </c>
      <c r="L242" s="2">
        <f t="shared" si="87"/>
        <v>0</v>
      </c>
      <c r="M242" s="2">
        <f t="shared" si="88"/>
        <v>2.6641569535944376E-2</v>
      </c>
      <c r="N242" s="1">
        <v>9319</v>
      </c>
      <c r="O242" s="1">
        <v>4126</v>
      </c>
      <c r="Q242" s="1">
        <v>368</v>
      </c>
      <c r="AG242" s="5">
        <f>IF(Q242&gt;0,RANK(Q242,(N242:P242,Q242:AE242)),0)</f>
        <v>3</v>
      </c>
      <c r="AH242" s="5">
        <f>IF(R242&gt;0,RANK(R242,(N242:P242,Q242:AE242)),0)</f>
        <v>0</v>
      </c>
      <c r="AI242" s="5">
        <f>IF(T242&gt;0,RANK(T242,(N242:P242,Q242:AE242)),0)</f>
        <v>0</v>
      </c>
      <c r="AJ242" s="5">
        <f>IF(S242&gt;0,RANK(S242,(N242:P242,Q242:AE242)),0)</f>
        <v>0</v>
      </c>
      <c r="AK242" s="2">
        <f t="shared" si="89"/>
        <v>2.66415695359444E-2</v>
      </c>
      <c r="AL242" s="2">
        <f t="shared" si="90"/>
        <v>0</v>
      </c>
      <c r="AM242" s="2">
        <f t="shared" si="91"/>
        <v>0</v>
      </c>
      <c r="AN242" s="2">
        <f t="shared" si="92"/>
        <v>0</v>
      </c>
      <c r="AP242" t="s">
        <v>304</v>
      </c>
      <c r="AQ242" t="s">
        <v>611</v>
      </c>
      <c r="AR242">
        <v>1</v>
      </c>
      <c r="AT242" s="88">
        <v>30</v>
      </c>
      <c r="AU242" s="90">
        <v>47</v>
      </c>
      <c r="AV242" s="93">
        <f t="shared" si="74"/>
        <v>30047</v>
      </c>
      <c r="AX242" s="5" t="s">
        <v>730</v>
      </c>
    </row>
    <row r="243" spans="1:50" hidden="1" outlineLevel="1">
      <c r="A243" t="s">
        <v>895</v>
      </c>
      <c r="B243" t="s">
        <v>611</v>
      </c>
      <c r="C243" s="1">
        <f t="shared" si="84"/>
        <v>32670</v>
      </c>
      <c r="D243" s="5">
        <f>IF(N243&gt;0, RANK(N243,(N243:P243,Q243:AE243)),0)</f>
        <v>1</v>
      </c>
      <c r="E243" s="5">
        <f>IF(O243&gt;0,RANK(O243,(N243:P243,Q243:AE243)),0)</f>
        <v>2</v>
      </c>
      <c r="F243" s="5">
        <f>IF(P243&gt;0,RANK(P243,(N243:P243,Q243:AE243)),0)</f>
        <v>0</v>
      </c>
      <c r="G243" s="1">
        <f t="shared" si="93"/>
        <v>13035</v>
      </c>
      <c r="H243" s="2">
        <f t="shared" si="94"/>
        <v>0.39898989898989901</v>
      </c>
      <c r="I243" s="2"/>
      <c r="J243" s="2">
        <f t="shared" si="85"/>
        <v>0.69005203550658101</v>
      </c>
      <c r="K243" s="2">
        <f t="shared" si="86"/>
        <v>0.29106213651668195</v>
      </c>
      <c r="L243" s="2">
        <f t="shared" si="87"/>
        <v>0</v>
      </c>
      <c r="M243" s="2">
        <f t="shared" si="88"/>
        <v>1.8885827976737046E-2</v>
      </c>
      <c r="N243" s="1">
        <v>22544</v>
      </c>
      <c r="O243" s="1">
        <v>9509</v>
      </c>
      <c r="Q243" s="1">
        <v>617</v>
      </c>
      <c r="AG243" s="5">
        <f>IF(Q243&gt;0,RANK(Q243,(N243:P243,Q243:AE243)),0)</f>
        <v>3</v>
      </c>
      <c r="AH243" s="5">
        <f>IF(R243&gt;0,RANK(R243,(N243:P243,Q243:AE243)),0)</f>
        <v>0</v>
      </c>
      <c r="AI243" s="5">
        <f>IF(T243&gt;0,RANK(T243,(N243:P243,Q243:AE243)),0)</f>
        <v>0</v>
      </c>
      <c r="AJ243" s="5">
        <f>IF(S243&gt;0,RANK(S243,(N243:P243,Q243:AE243)),0)</f>
        <v>0</v>
      </c>
      <c r="AK243" s="2">
        <f t="shared" si="89"/>
        <v>1.8885827976737067E-2</v>
      </c>
      <c r="AL243" s="2">
        <f t="shared" si="90"/>
        <v>0</v>
      </c>
      <c r="AM243" s="2">
        <f t="shared" si="91"/>
        <v>0</v>
      </c>
      <c r="AN243" s="2">
        <f t="shared" si="92"/>
        <v>0</v>
      </c>
      <c r="AP243" t="s">
        <v>895</v>
      </c>
      <c r="AQ243" t="s">
        <v>611</v>
      </c>
      <c r="AR243">
        <v>1</v>
      </c>
      <c r="AT243" s="88">
        <v>30</v>
      </c>
      <c r="AU243" s="90">
        <v>49</v>
      </c>
      <c r="AV243" s="93">
        <f t="shared" si="74"/>
        <v>30049</v>
      </c>
      <c r="AX243" s="5" t="s">
        <v>730</v>
      </c>
    </row>
    <row r="244" spans="1:50" hidden="1" outlineLevel="1">
      <c r="A244" t="s">
        <v>772</v>
      </c>
      <c r="B244" t="s">
        <v>611</v>
      </c>
      <c r="C244" s="1">
        <f t="shared" si="84"/>
        <v>994</v>
      </c>
      <c r="D244" s="5">
        <f>IF(N244&gt;0, RANK(N244,(N244:P244,Q244:AE244)),0)</f>
        <v>1</v>
      </c>
      <c r="E244" s="5">
        <f>IF(O244&gt;0,RANK(O244,(N244:P244,Q244:AE244)),0)</f>
        <v>2</v>
      </c>
      <c r="F244" s="5">
        <f>IF(P244&gt;0,RANK(P244,(N244:P244,Q244:AE244)),0)</f>
        <v>0</v>
      </c>
      <c r="G244" s="1">
        <f t="shared" si="93"/>
        <v>277</v>
      </c>
      <c r="H244" s="2">
        <f t="shared" si="94"/>
        <v>0.27867203219315895</v>
      </c>
      <c r="I244" s="2"/>
      <c r="J244" s="2">
        <f t="shared" si="85"/>
        <v>0.62877263581488929</v>
      </c>
      <c r="K244" s="2">
        <f t="shared" si="86"/>
        <v>0.3501006036217304</v>
      </c>
      <c r="L244" s="2">
        <f t="shared" si="87"/>
        <v>0</v>
      </c>
      <c r="M244" s="2">
        <f t="shared" si="88"/>
        <v>2.1126760563380309E-2</v>
      </c>
      <c r="N244" s="1">
        <v>625</v>
      </c>
      <c r="O244" s="1">
        <v>348</v>
      </c>
      <c r="Q244" s="1">
        <v>21</v>
      </c>
      <c r="AG244" s="5">
        <f>IF(Q244&gt;0,RANK(Q244,(N244:P244,Q244:AE244)),0)</f>
        <v>3</v>
      </c>
      <c r="AH244" s="5">
        <f>IF(R244&gt;0,RANK(R244,(N244:P244,Q244:AE244)),0)</f>
        <v>0</v>
      </c>
      <c r="AI244" s="5">
        <f>IF(T244&gt;0,RANK(T244,(N244:P244,Q244:AE244)),0)</f>
        <v>0</v>
      </c>
      <c r="AJ244" s="5">
        <f>IF(S244&gt;0,RANK(S244,(N244:P244,Q244:AE244)),0)</f>
        <v>0</v>
      </c>
      <c r="AK244" s="2">
        <f t="shared" si="89"/>
        <v>2.1126760563380281E-2</v>
      </c>
      <c r="AL244" s="2">
        <f t="shared" si="90"/>
        <v>0</v>
      </c>
      <c r="AM244" s="2">
        <f t="shared" si="91"/>
        <v>0</v>
      </c>
      <c r="AN244" s="2">
        <f t="shared" si="92"/>
        <v>0</v>
      </c>
      <c r="AP244" t="s">
        <v>772</v>
      </c>
      <c r="AQ244" t="s">
        <v>611</v>
      </c>
      <c r="AR244">
        <v>1</v>
      </c>
      <c r="AT244" s="88">
        <v>30</v>
      </c>
      <c r="AU244" s="90">
        <v>51</v>
      </c>
      <c r="AV244" s="93">
        <f t="shared" si="74"/>
        <v>30051</v>
      </c>
      <c r="AX244" s="5" t="s">
        <v>730</v>
      </c>
    </row>
    <row r="245" spans="1:50" hidden="1" outlineLevel="1">
      <c r="A245" t="s">
        <v>286</v>
      </c>
      <c r="B245" t="s">
        <v>611</v>
      </c>
      <c r="C245" s="1">
        <f t="shared" si="84"/>
        <v>9116</v>
      </c>
      <c r="D245" s="5">
        <f>IF(N245&gt;0, RANK(N245,(N245:P245,Q245:AE245)),0)</f>
        <v>1</v>
      </c>
      <c r="E245" s="5">
        <f>IF(O245&gt;0,RANK(O245,(N245:P245,Q245:AE245)),0)</f>
        <v>2</v>
      </c>
      <c r="F245" s="5">
        <f>IF(P245&gt;0,RANK(P245,(N245:P245,Q245:AE245)),0)</f>
        <v>0</v>
      </c>
      <c r="G245" s="1">
        <f t="shared" si="93"/>
        <v>1405</v>
      </c>
      <c r="H245" s="2">
        <f t="shared" si="94"/>
        <v>0.15412461605967528</v>
      </c>
      <c r="I245" s="2"/>
      <c r="J245" s="2">
        <f t="shared" si="85"/>
        <v>0.56121105748135147</v>
      </c>
      <c r="K245" s="2">
        <f t="shared" si="86"/>
        <v>0.40708644142167616</v>
      </c>
      <c r="L245" s="2">
        <f t="shared" si="87"/>
        <v>0</v>
      </c>
      <c r="M245" s="2">
        <f t="shared" si="88"/>
        <v>3.1702501096972369E-2</v>
      </c>
      <c r="N245" s="1">
        <v>5116</v>
      </c>
      <c r="O245" s="1">
        <v>3711</v>
      </c>
      <c r="Q245" s="1">
        <v>289</v>
      </c>
      <c r="AG245" s="5">
        <f>IF(Q245&gt;0,RANK(Q245,(N245:P245,Q245:AE245)),0)</f>
        <v>3</v>
      </c>
      <c r="AH245" s="5">
        <f>IF(R245&gt;0,RANK(R245,(N245:P245,Q245:AE245)),0)</f>
        <v>0</v>
      </c>
      <c r="AI245" s="5">
        <f>IF(T245&gt;0,RANK(T245,(N245:P245,Q245:AE245)),0)</f>
        <v>0</v>
      </c>
      <c r="AJ245" s="5">
        <f>IF(S245&gt;0,RANK(S245,(N245:P245,Q245:AE245)),0)</f>
        <v>0</v>
      </c>
      <c r="AK245" s="2">
        <f t="shared" si="89"/>
        <v>3.1702501096972355E-2</v>
      </c>
      <c r="AL245" s="2">
        <f t="shared" si="90"/>
        <v>0</v>
      </c>
      <c r="AM245" s="2">
        <f t="shared" si="91"/>
        <v>0</v>
      </c>
      <c r="AN245" s="2">
        <f t="shared" si="92"/>
        <v>0</v>
      </c>
      <c r="AP245" t="s">
        <v>286</v>
      </c>
      <c r="AQ245" t="s">
        <v>611</v>
      </c>
      <c r="AR245">
        <v>1</v>
      </c>
      <c r="AT245" s="88">
        <v>30</v>
      </c>
      <c r="AU245" s="90">
        <v>53</v>
      </c>
      <c r="AV245" s="93">
        <f t="shared" si="74"/>
        <v>30053</v>
      </c>
      <c r="AX245" s="5" t="s">
        <v>730</v>
      </c>
    </row>
    <row r="246" spans="1:50" hidden="1" outlineLevel="1">
      <c r="A246" t="s">
        <v>309</v>
      </c>
      <c r="B246" t="s">
        <v>611</v>
      </c>
      <c r="C246" s="1">
        <f t="shared" si="84"/>
        <v>1086</v>
      </c>
      <c r="D246" s="5">
        <f>IF(N246&gt;0, RANK(N246,(N246:P246,Q246:AE246)),0)</f>
        <v>1</v>
      </c>
      <c r="E246" s="5">
        <f>IF(O246&gt;0,RANK(O246,(N246:P246,Q246:AE246)),0)</f>
        <v>2</v>
      </c>
      <c r="F246" s="5">
        <f>IF(P246&gt;0,RANK(P246,(N246:P246,Q246:AE246)),0)</f>
        <v>0</v>
      </c>
      <c r="G246" s="1">
        <f t="shared" si="93"/>
        <v>5</v>
      </c>
      <c r="H246" s="2">
        <f t="shared" si="94"/>
        <v>4.6040515653775326E-3</v>
      </c>
      <c r="I246" s="2"/>
      <c r="J246" s="2">
        <f t="shared" si="85"/>
        <v>0.49539594843462248</v>
      </c>
      <c r="K246" s="2">
        <f t="shared" si="86"/>
        <v>0.49079189686924496</v>
      </c>
      <c r="L246" s="2">
        <f t="shared" si="87"/>
        <v>0</v>
      </c>
      <c r="M246" s="2">
        <f t="shared" si="88"/>
        <v>1.3812154696132617E-2</v>
      </c>
      <c r="N246" s="1">
        <v>538</v>
      </c>
      <c r="O246" s="1">
        <v>533</v>
      </c>
      <c r="Q246" s="1">
        <v>15</v>
      </c>
      <c r="AG246" s="5">
        <f>IF(Q246&gt;0,RANK(Q246,(N246:P246,Q246:AE246)),0)</f>
        <v>3</v>
      </c>
      <c r="AH246" s="5">
        <f>IF(R246&gt;0,RANK(R246,(N246:P246,Q246:AE246)),0)</f>
        <v>0</v>
      </c>
      <c r="AI246" s="5">
        <f>IF(T246&gt;0,RANK(T246,(N246:P246,Q246:AE246)),0)</f>
        <v>0</v>
      </c>
      <c r="AJ246" s="5">
        <f>IF(S246&gt;0,RANK(S246,(N246:P246,Q246:AE246)),0)</f>
        <v>0</v>
      </c>
      <c r="AK246" s="2">
        <f t="shared" si="89"/>
        <v>1.3812154696132596E-2</v>
      </c>
      <c r="AL246" s="2">
        <f t="shared" si="90"/>
        <v>0</v>
      </c>
      <c r="AM246" s="2">
        <f t="shared" si="91"/>
        <v>0</v>
      </c>
      <c r="AN246" s="2">
        <f t="shared" si="92"/>
        <v>0</v>
      </c>
      <c r="AP246" t="s">
        <v>309</v>
      </c>
      <c r="AQ246" t="s">
        <v>611</v>
      </c>
      <c r="AR246">
        <v>1</v>
      </c>
      <c r="AT246" s="88">
        <v>30</v>
      </c>
      <c r="AU246" s="90">
        <v>55</v>
      </c>
      <c r="AV246" s="93">
        <f t="shared" si="74"/>
        <v>30055</v>
      </c>
      <c r="AX246" s="5" t="s">
        <v>730</v>
      </c>
    </row>
    <row r="247" spans="1:50" hidden="1" outlineLevel="1">
      <c r="A247" t="s">
        <v>390</v>
      </c>
      <c r="B247" t="s">
        <v>611</v>
      </c>
      <c r="C247" s="1">
        <f t="shared" si="84"/>
        <v>4535</v>
      </c>
      <c r="D247" s="5">
        <f>IF(N247&gt;0, RANK(N247,(N247:P247,Q247:AE247)),0)</f>
        <v>1</v>
      </c>
      <c r="E247" s="5">
        <f>IF(O247&gt;0,RANK(O247,(N247:P247,Q247:AE247)),0)</f>
        <v>2</v>
      </c>
      <c r="F247" s="5">
        <f>IF(P247&gt;0,RANK(P247,(N247:P247,Q247:AE247)),0)</f>
        <v>0</v>
      </c>
      <c r="G247" s="1">
        <f t="shared" si="93"/>
        <v>627</v>
      </c>
      <c r="H247" s="2">
        <f t="shared" si="94"/>
        <v>0.13825799338478501</v>
      </c>
      <c r="I247" s="2"/>
      <c r="J247" s="2">
        <f t="shared" si="85"/>
        <v>0.55766262403528111</v>
      </c>
      <c r="K247" s="2">
        <f t="shared" si="86"/>
        <v>0.41940463065049616</v>
      </c>
      <c r="L247" s="2">
        <f t="shared" si="87"/>
        <v>0</v>
      </c>
      <c r="M247" s="2">
        <f t="shared" si="88"/>
        <v>2.2932745314222736E-2</v>
      </c>
      <c r="N247" s="1">
        <v>2529</v>
      </c>
      <c r="O247" s="1">
        <v>1902</v>
      </c>
      <c r="Q247" s="1">
        <v>104</v>
      </c>
      <c r="AG247" s="5">
        <f>IF(Q247&gt;0,RANK(Q247,(N247:P247,Q247:AE247)),0)</f>
        <v>3</v>
      </c>
      <c r="AH247" s="5">
        <f>IF(R247&gt;0,RANK(R247,(N247:P247,Q247:AE247)),0)</f>
        <v>0</v>
      </c>
      <c r="AI247" s="5">
        <f>IF(T247&gt;0,RANK(T247,(N247:P247,Q247:AE247)),0)</f>
        <v>0</v>
      </c>
      <c r="AJ247" s="5">
        <f>IF(S247&gt;0,RANK(S247,(N247:P247,Q247:AE247)),0)</f>
        <v>0</v>
      </c>
      <c r="AK247" s="2">
        <f t="shared" si="89"/>
        <v>2.2932745314222711E-2</v>
      </c>
      <c r="AL247" s="2">
        <f t="shared" si="90"/>
        <v>0</v>
      </c>
      <c r="AM247" s="2">
        <f t="shared" si="91"/>
        <v>0</v>
      </c>
      <c r="AN247" s="2">
        <f t="shared" si="92"/>
        <v>0</v>
      </c>
      <c r="AP247" t="s">
        <v>390</v>
      </c>
      <c r="AQ247" t="s">
        <v>611</v>
      </c>
      <c r="AR247">
        <v>1</v>
      </c>
      <c r="AT247" s="88">
        <v>30</v>
      </c>
      <c r="AU247" s="90">
        <v>57</v>
      </c>
      <c r="AV247" s="93">
        <f t="shared" si="74"/>
        <v>30057</v>
      </c>
      <c r="AX247" s="5" t="s">
        <v>730</v>
      </c>
    </row>
    <row r="248" spans="1:50" hidden="1" outlineLevel="1">
      <c r="A248" t="s">
        <v>297</v>
      </c>
      <c r="B248" t="s">
        <v>611</v>
      </c>
      <c r="C248" s="1">
        <f t="shared" si="84"/>
        <v>958</v>
      </c>
      <c r="D248" s="5">
        <f>IF(N248&gt;0, RANK(N248,(N248:P248,Q248:AE248)),0)</f>
        <v>2</v>
      </c>
      <c r="E248" s="5">
        <f>IF(O248&gt;0,RANK(O248,(N248:P248,Q248:AE248)),0)</f>
        <v>1</v>
      </c>
      <c r="F248" s="5">
        <f>IF(P248&gt;0,RANK(P248,(N248:P248,Q248:AE248)),0)</f>
        <v>0</v>
      </c>
      <c r="G248" s="1">
        <f t="shared" si="93"/>
        <v>5</v>
      </c>
      <c r="H248" s="2">
        <f t="shared" si="94"/>
        <v>5.2192066805845511E-3</v>
      </c>
      <c r="I248" s="2"/>
      <c r="J248" s="2">
        <f t="shared" si="85"/>
        <v>0.48851774530271397</v>
      </c>
      <c r="K248" s="2">
        <f t="shared" si="86"/>
        <v>0.49373695198329853</v>
      </c>
      <c r="L248" s="2">
        <f t="shared" si="87"/>
        <v>0</v>
      </c>
      <c r="M248" s="2">
        <f t="shared" si="88"/>
        <v>1.7745302713987499E-2</v>
      </c>
      <c r="N248" s="1">
        <v>468</v>
      </c>
      <c r="O248" s="1">
        <v>473</v>
      </c>
      <c r="Q248" s="1">
        <v>17</v>
      </c>
      <c r="AG248" s="5">
        <f>IF(Q248&gt;0,RANK(Q248,(N248:P248,Q248:AE248)),0)</f>
        <v>3</v>
      </c>
      <c r="AH248" s="5">
        <f>IF(R248&gt;0,RANK(R248,(N248:P248,Q248:AE248)),0)</f>
        <v>0</v>
      </c>
      <c r="AI248" s="5">
        <f>IF(T248&gt;0,RANK(T248,(N248:P248,Q248:AE248)),0)</f>
        <v>0</v>
      </c>
      <c r="AJ248" s="5">
        <f>IF(S248&gt;0,RANK(S248,(N248:P248,Q248:AE248)),0)</f>
        <v>0</v>
      </c>
      <c r="AK248" s="2">
        <f t="shared" si="89"/>
        <v>1.7745302713987474E-2</v>
      </c>
      <c r="AL248" s="2">
        <f t="shared" si="90"/>
        <v>0</v>
      </c>
      <c r="AM248" s="2">
        <f t="shared" si="91"/>
        <v>0</v>
      </c>
      <c r="AN248" s="2">
        <f t="shared" si="92"/>
        <v>0</v>
      </c>
      <c r="AP248" t="s">
        <v>297</v>
      </c>
      <c r="AQ248" t="s">
        <v>611</v>
      </c>
      <c r="AR248">
        <v>1</v>
      </c>
      <c r="AT248" s="88">
        <v>30</v>
      </c>
      <c r="AU248" s="90">
        <v>59</v>
      </c>
      <c r="AV248" s="93">
        <f t="shared" si="74"/>
        <v>30059</v>
      </c>
      <c r="AX248" s="5" t="s">
        <v>730</v>
      </c>
    </row>
    <row r="249" spans="1:50" hidden="1" outlineLevel="1">
      <c r="A249" t="s">
        <v>618</v>
      </c>
      <c r="B249" t="s">
        <v>611</v>
      </c>
      <c r="C249" s="1">
        <f t="shared" si="84"/>
        <v>1995</v>
      </c>
      <c r="D249" s="5">
        <f>IF(N249&gt;0, RANK(N249,(N249:P249,Q249:AE249)),0)</f>
        <v>1</v>
      </c>
      <c r="E249" s="5">
        <f>IF(O249&gt;0,RANK(O249,(N249:P249,Q249:AE249)),0)</f>
        <v>2</v>
      </c>
      <c r="F249" s="5">
        <f>IF(P249&gt;0,RANK(P249,(N249:P249,Q249:AE249)),0)</f>
        <v>0</v>
      </c>
      <c r="G249" s="1">
        <f t="shared" si="93"/>
        <v>618</v>
      </c>
      <c r="H249" s="2">
        <f t="shared" si="94"/>
        <v>0.30977443609022559</v>
      </c>
      <c r="I249" s="2"/>
      <c r="J249" s="2">
        <f t="shared" si="85"/>
        <v>0.64010025062656639</v>
      </c>
      <c r="K249" s="2">
        <f t="shared" si="86"/>
        <v>0.33032581453634086</v>
      </c>
      <c r="L249" s="2">
        <f t="shared" si="87"/>
        <v>0</v>
      </c>
      <c r="M249" s="2">
        <f t="shared" si="88"/>
        <v>2.9573934837092752E-2</v>
      </c>
      <c r="N249" s="1">
        <v>1277</v>
      </c>
      <c r="O249" s="1">
        <v>659</v>
      </c>
      <c r="Q249" s="1">
        <v>59</v>
      </c>
      <c r="AG249" s="5">
        <f>IF(Q249&gt;0,RANK(Q249,(N249:P249,Q249:AE249)),0)</f>
        <v>3</v>
      </c>
      <c r="AH249" s="5">
        <f>IF(R249&gt;0,RANK(R249,(N249:P249,Q249:AE249)),0)</f>
        <v>0</v>
      </c>
      <c r="AI249" s="5">
        <f>IF(T249&gt;0,RANK(T249,(N249:P249,Q249:AE249)),0)</f>
        <v>0</v>
      </c>
      <c r="AJ249" s="5">
        <f>IF(S249&gt;0,RANK(S249,(N249:P249,Q249:AE249)),0)</f>
        <v>0</v>
      </c>
      <c r="AK249" s="2">
        <f t="shared" si="89"/>
        <v>2.9573934837092732E-2</v>
      </c>
      <c r="AL249" s="2">
        <f t="shared" si="90"/>
        <v>0</v>
      </c>
      <c r="AM249" s="2">
        <f t="shared" si="91"/>
        <v>0</v>
      </c>
      <c r="AN249" s="2">
        <f t="shared" si="92"/>
        <v>0</v>
      </c>
      <c r="AP249" t="s">
        <v>618</v>
      </c>
      <c r="AQ249" t="s">
        <v>611</v>
      </c>
      <c r="AR249">
        <v>1</v>
      </c>
      <c r="AT249" s="88">
        <v>30</v>
      </c>
      <c r="AU249" s="90">
        <v>61</v>
      </c>
      <c r="AV249" s="93">
        <f t="shared" si="74"/>
        <v>30061</v>
      </c>
      <c r="AX249" s="5" t="s">
        <v>730</v>
      </c>
    </row>
    <row r="250" spans="1:50" hidden="1" outlineLevel="1">
      <c r="A250" t="s">
        <v>586</v>
      </c>
      <c r="B250" t="s">
        <v>611</v>
      </c>
      <c r="C250" s="1">
        <f t="shared" si="84"/>
        <v>58348</v>
      </c>
      <c r="D250" s="5">
        <f>IF(N250&gt;0, RANK(N250,(N250:P250,Q250:AE250)),0)</f>
        <v>1</v>
      </c>
      <c r="E250" s="5">
        <f>IF(O250&gt;0,RANK(O250,(N250:P250,Q250:AE250)),0)</f>
        <v>2</v>
      </c>
      <c r="F250" s="5">
        <f>IF(P250&gt;0,RANK(P250,(N250:P250,Q250:AE250)),0)</f>
        <v>0</v>
      </c>
      <c r="G250" s="1">
        <f t="shared" si="93"/>
        <v>31981</v>
      </c>
      <c r="H250" s="2">
        <f t="shared" si="94"/>
        <v>0.54810790429834788</v>
      </c>
      <c r="I250" s="2"/>
      <c r="J250" s="2">
        <f t="shared" si="85"/>
        <v>0.76365942277370258</v>
      </c>
      <c r="K250" s="2">
        <f t="shared" si="86"/>
        <v>0.21555151847535478</v>
      </c>
      <c r="L250" s="2">
        <f t="shared" si="87"/>
        <v>0</v>
      </c>
      <c r="M250" s="2">
        <f t="shared" si="88"/>
        <v>2.0789058750942641E-2</v>
      </c>
      <c r="N250" s="1">
        <v>44558</v>
      </c>
      <c r="O250" s="1">
        <v>12577</v>
      </c>
      <c r="Q250" s="1">
        <v>1213</v>
      </c>
      <c r="AG250" s="5">
        <f>IF(Q250&gt;0,RANK(Q250,(N250:P250,Q250:AE250)),0)</f>
        <v>3</v>
      </c>
      <c r="AH250" s="5">
        <f>IF(R250&gt;0,RANK(R250,(N250:P250,Q250:AE250)),0)</f>
        <v>0</v>
      </c>
      <c r="AI250" s="5">
        <f>IF(T250&gt;0,RANK(T250,(N250:P250,Q250:AE250)),0)</f>
        <v>0</v>
      </c>
      <c r="AJ250" s="5">
        <f>IF(S250&gt;0,RANK(S250,(N250:P250,Q250:AE250)),0)</f>
        <v>0</v>
      </c>
      <c r="AK250" s="2">
        <f t="shared" si="89"/>
        <v>2.078905875094262E-2</v>
      </c>
      <c r="AL250" s="2">
        <f t="shared" si="90"/>
        <v>0</v>
      </c>
      <c r="AM250" s="2">
        <f t="shared" si="91"/>
        <v>0</v>
      </c>
      <c r="AN250" s="2">
        <f t="shared" si="92"/>
        <v>0</v>
      </c>
      <c r="AP250" t="s">
        <v>586</v>
      </c>
      <c r="AQ250" t="s">
        <v>611</v>
      </c>
      <c r="AR250">
        <v>1</v>
      </c>
      <c r="AT250" s="88">
        <v>30</v>
      </c>
      <c r="AU250" s="90">
        <v>63</v>
      </c>
      <c r="AV250" s="93">
        <f t="shared" si="74"/>
        <v>30063</v>
      </c>
      <c r="AX250" s="5" t="s">
        <v>730</v>
      </c>
    </row>
    <row r="251" spans="1:50" hidden="1" outlineLevel="1">
      <c r="A251" t="s">
        <v>314</v>
      </c>
      <c r="B251" t="s">
        <v>611</v>
      </c>
      <c r="C251" s="1">
        <f t="shared" ref="C251:C275" si="95">SUM(N251:AE251)</f>
        <v>2295</v>
      </c>
      <c r="D251" s="5">
        <f>IF(N251&gt;0, RANK(N251,(N251:P251,Q251:AE251)),0)</f>
        <v>2</v>
      </c>
      <c r="E251" s="5">
        <f>IF(O251&gt;0,RANK(O251,(N251:P251,Q251:AE251)),0)</f>
        <v>1</v>
      </c>
      <c r="F251" s="5">
        <f>IF(P251&gt;0,RANK(P251,(N251:P251,Q251:AE251)),0)</f>
        <v>0</v>
      </c>
      <c r="G251" s="1">
        <f t="shared" si="93"/>
        <v>8</v>
      </c>
      <c r="H251" s="2">
        <f t="shared" si="94"/>
        <v>3.4858387799564269E-3</v>
      </c>
      <c r="I251" s="2"/>
      <c r="J251" s="2">
        <f t="shared" ref="J251:J275" si="96">IF($C251=0,"-",N251/$C251)</f>
        <v>0.48322440087145968</v>
      </c>
      <c r="K251" s="2">
        <f t="shared" ref="K251:K275" si="97">IF($C251=0,"-",O251/$C251)</f>
        <v>0.48671023965141613</v>
      </c>
      <c r="L251" s="2">
        <f t="shared" ref="L251:L275" si="98">IF($C251=0,"-",P251/$C251)</f>
        <v>0</v>
      </c>
      <c r="M251" s="2">
        <f t="shared" ref="M251:M275" si="99">IF(C251=0,"-",(1-J251-K251-L251))</f>
        <v>3.0065359477124187E-2</v>
      </c>
      <c r="N251" s="1">
        <v>1109</v>
      </c>
      <c r="O251" s="1">
        <v>1117</v>
      </c>
      <c r="Q251" s="1">
        <v>69</v>
      </c>
      <c r="AG251" s="5">
        <f>IF(Q251&gt;0,RANK(Q251,(N251:P251,Q251:AE251)),0)</f>
        <v>3</v>
      </c>
      <c r="AH251" s="5">
        <f>IF(R251&gt;0,RANK(R251,(N251:P251,Q251:AE251)),0)</f>
        <v>0</v>
      </c>
      <c r="AI251" s="5">
        <f>IF(T251&gt;0,RANK(T251,(N251:P251,Q251:AE251)),0)</f>
        <v>0</v>
      </c>
      <c r="AJ251" s="5">
        <f>IF(S251&gt;0,RANK(S251,(N251:P251,Q251:AE251)),0)</f>
        <v>0</v>
      </c>
      <c r="AK251" s="2">
        <f t="shared" ref="AK251:AK275" si="100">IF($C251=0,"-",Q251/$C251)</f>
        <v>3.0065359477124184E-2</v>
      </c>
      <c r="AL251" s="2">
        <f t="shared" ref="AL251:AL275" si="101">IF($C251=0,"-",R251/$C251)</f>
        <v>0</v>
      </c>
      <c r="AM251" s="2">
        <f t="shared" ref="AM251:AM275" si="102">IF($C251=0,"-",T251/$C251)</f>
        <v>0</v>
      </c>
      <c r="AN251" s="2">
        <f t="shared" ref="AN251:AN275" si="103">IF($C251=0,"-",S251/$C251)</f>
        <v>0</v>
      </c>
      <c r="AP251" t="s">
        <v>314</v>
      </c>
      <c r="AQ251" t="s">
        <v>611</v>
      </c>
      <c r="AR251">
        <v>1</v>
      </c>
      <c r="AT251" s="88">
        <v>30</v>
      </c>
      <c r="AU251" s="90">
        <v>65</v>
      </c>
      <c r="AV251" s="93">
        <f t="shared" si="74"/>
        <v>30065</v>
      </c>
      <c r="AX251" s="5" t="s">
        <v>730</v>
      </c>
    </row>
    <row r="252" spans="1:50" hidden="1" outlineLevel="1">
      <c r="A252" t="s">
        <v>804</v>
      </c>
      <c r="B252" t="s">
        <v>611</v>
      </c>
      <c r="C252" s="1">
        <f t="shared" si="95"/>
        <v>8815</v>
      </c>
      <c r="D252" s="5">
        <f>IF(N252&gt;0, RANK(N252,(N252:P252,Q252:AE252)),0)</f>
        <v>1</v>
      </c>
      <c r="E252" s="5">
        <f>IF(O252&gt;0,RANK(O252,(N252:P252,Q252:AE252)),0)</f>
        <v>2</v>
      </c>
      <c r="F252" s="5">
        <f>IF(P252&gt;0,RANK(P252,(N252:P252,Q252:AE252)),0)</f>
        <v>0</v>
      </c>
      <c r="G252" s="1">
        <f t="shared" si="93"/>
        <v>2567</v>
      </c>
      <c r="H252" s="2">
        <f t="shared" si="94"/>
        <v>0.29120816789563242</v>
      </c>
      <c r="I252" s="2"/>
      <c r="J252" s="2">
        <f t="shared" si="96"/>
        <v>0.63414634146341464</v>
      </c>
      <c r="K252" s="2">
        <f t="shared" si="97"/>
        <v>0.34293817356778217</v>
      </c>
      <c r="L252" s="2">
        <f t="shared" si="98"/>
        <v>0</v>
      </c>
      <c r="M252" s="2">
        <f t="shared" si="99"/>
        <v>2.291548496880319E-2</v>
      </c>
      <c r="N252" s="1">
        <v>5590</v>
      </c>
      <c r="O252" s="1">
        <v>3023</v>
      </c>
      <c r="Q252" s="1">
        <v>202</v>
      </c>
      <c r="AG252" s="5">
        <f>IF(Q252&gt;0,RANK(Q252,(N252:P252,Q252:AE252)),0)</f>
        <v>3</v>
      </c>
      <c r="AH252" s="5">
        <f>IF(R252&gt;0,RANK(R252,(N252:P252,Q252:AE252)),0)</f>
        <v>0</v>
      </c>
      <c r="AI252" s="5">
        <f>IF(T252&gt;0,RANK(T252,(N252:P252,Q252:AE252)),0)</f>
        <v>0</v>
      </c>
      <c r="AJ252" s="5">
        <f>IF(S252&gt;0,RANK(S252,(N252:P252,Q252:AE252)),0)</f>
        <v>0</v>
      </c>
      <c r="AK252" s="2">
        <f t="shared" si="100"/>
        <v>2.2915484968803176E-2</v>
      </c>
      <c r="AL252" s="2">
        <f t="shared" si="101"/>
        <v>0</v>
      </c>
      <c r="AM252" s="2">
        <f t="shared" si="102"/>
        <v>0</v>
      </c>
      <c r="AN252" s="2">
        <f t="shared" si="103"/>
        <v>0</v>
      </c>
      <c r="AP252" t="s">
        <v>804</v>
      </c>
      <c r="AQ252" t="s">
        <v>611</v>
      </c>
      <c r="AR252">
        <v>1</v>
      </c>
      <c r="AT252" s="88">
        <v>30</v>
      </c>
      <c r="AU252" s="90">
        <v>67</v>
      </c>
      <c r="AV252" s="93">
        <f t="shared" si="74"/>
        <v>30067</v>
      </c>
      <c r="AX252" s="5" t="s">
        <v>730</v>
      </c>
    </row>
    <row r="253" spans="1:50" hidden="1" outlineLevel="1">
      <c r="A253" t="s">
        <v>697</v>
      </c>
      <c r="B253" t="s">
        <v>611</v>
      </c>
      <c r="C253" s="1">
        <f t="shared" si="95"/>
        <v>297</v>
      </c>
      <c r="D253" s="5">
        <f>IF(N253&gt;0, RANK(N253,(N253:P253,Q253:AE253)),0)</f>
        <v>2</v>
      </c>
      <c r="E253" s="5">
        <f>IF(O253&gt;0,RANK(O253,(N253:P253,Q253:AE253)),0)</f>
        <v>1</v>
      </c>
      <c r="F253" s="5">
        <f>IF(P253&gt;0,RANK(P253,(N253:P253,Q253:AE253)),0)</f>
        <v>0</v>
      </c>
      <c r="G253" s="1">
        <f t="shared" si="93"/>
        <v>12</v>
      </c>
      <c r="H253" s="2">
        <f t="shared" si="94"/>
        <v>4.0404040404040407E-2</v>
      </c>
      <c r="I253" s="2"/>
      <c r="J253" s="2">
        <f t="shared" si="96"/>
        <v>0.46801346801346799</v>
      </c>
      <c r="K253" s="2">
        <f t="shared" si="97"/>
        <v>0.50841750841750843</v>
      </c>
      <c r="L253" s="2">
        <f t="shared" si="98"/>
        <v>0</v>
      </c>
      <c r="M253" s="2">
        <f t="shared" si="99"/>
        <v>2.3569023569023573E-2</v>
      </c>
      <c r="N253" s="1">
        <v>139</v>
      </c>
      <c r="O253" s="1">
        <v>151</v>
      </c>
      <c r="Q253" s="1">
        <v>7</v>
      </c>
      <c r="AG253" s="5">
        <f>IF(Q253&gt;0,RANK(Q253,(N253:P253,Q253:AE253)),0)</f>
        <v>3</v>
      </c>
      <c r="AH253" s="5">
        <f>IF(R253&gt;0,RANK(R253,(N253:P253,Q253:AE253)),0)</f>
        <v>0</v>
      </c>
      <c r="AI253" s="5">
        <f>IF(T253&gt;0,RANK(T253,(N253:P253,Q253:AE253)),0)</f>
        <v>0</v>
      </c>
      <c r="AJ253" s="5">
        <f>IF(S253&gt;0,RANK(S253,(N253:P253,Q253:AE253)),0)</f>
        <v>0</v>
      </c>
      <c r="AK253" s="2">
        <f t="shared" si="100"/>
        <v>2.3569023569023569E-2</v>
      </c>
      <c r="AL253" s="2">
        <f t="shared" si="101"/>
        <v>0</v>
      </c>
      <c r="AM253" s="2">
        <f t="shared" si="102"/>
        <v>0</v>
      </c>
      <c r="AN253" s="2">
        <f t="shared" si="103"/>
        <v>0</v>
      </c>
      <c r="AP253" t="s">
        <v>697</v>
      </c>
      <c r="AQ253" t="s">
        <v>611</v>
      </c>
      <c r="AR253">
        <v>1</v>
      </c>
      <c r="AT253" s="88">
        <v>30</v>
      </c>
      <c r="AU253" s="90">
        <v>69</v>
      </c>
      <c r="AV253" s="93">
        <f t="shared" si="74"/>
        <v>30069</v>
      </c>
      <c r="AX253" s="5" t="s">
        <v>730</v>
      </c>
    </row>
    <row r="254" spans="1:50" hidden="1" outlineLevel="1">
      <c r="A254" t="s">
        <v>645</v>
      </c>
      <c r="B254" t="s">
        <v>611</v>
      </c>
      <c r="C254" s="1">
        <f t="shared" si="95"/>
        <v>2111</v>
      </c>
      <c r="D254" s="5">
        <f>IF(N254&gt;0, RANK(N254,(N254:P254,Q254:AE254)),0)</f>
        <v>1</v>
      </c>
      <c r="E254" s="5">
        <f>IF(O254&gt;0,RANK(O254,(N254:P254,Q254:AE254)),0)</f>
        <v>2</v>
      </c>
      <c r="F254" s="5">
        <f>IF(P254&gt;0,RANK(P254,(N254:P254,Q254:AE254)),0)</f>
        <v>0</v>
      </c>
      <c r="G254" s="1">
        <f t="shared" si="93"/>
        <v>400</v>
      </c>
      <c r="H254" s="2">
        <f t="shared" si="94"/>
        <v>0.18948365703458075</v>
      </c>
      <c r="I254" s="2"/>
      <c r="J254" s="2">
        <f t="shared" si="96"/>
        <v>0.57934628138323074</v>
      </c>
      <c r="K254" s="2">
        <f t="shared" si="97"/>
        <v>0.38986262434864993</v>
      </c>
      <c r="L254" s="2">
        <f t="shared" si="98"/>
        <v>0</v>
      </c>
      <c r="M254" s="2">
        <f t="shared" si="99"/>
        <v>3.0791094268119323E-2</v>
      </c>
      <c r="N254" s="1">
        <v>1223</v>
      </c>
      <c r="O254" s="1">
        <v>823</v>
      </c>
      <c r="Q254" s="1">
        <v>65</v>
      </c>
      <c r="AG254" s="5">
        <f>IF(Q254&gt;0,RANK(Q254,(N254:P254,Q254:AE254)),0)</f>
        <v>3</v>
      </c>
      <c r="AH254" s="5">
        <f>IF(R254&gt;0,RANK(R254,(N254:P254,Q254:AE254)),0)</f>
        <v>0</v>
      </c>
      <c r="AI254" s="5">
        <f>IF(T254&gt;0,RANK(T254,(N254:P254,Q254:AE254)),0)</f>
        <v>0</v>
      </c>
      <c r="AJ254" s="5">
        <f>IF(S254&gt;0,RANK(S254,(N254:P254,Q254:AE254)),0)</f>
        <v>0</v>
      </c>
      <c r="AK254" s="2">
        <f t="shared" si="100"/>
        <v>3.0791094268119375E-2</v>
      </c>
      <c r="AL254" s="2">
        <f t="shared" si="101"/>
        <v>0</v>
      </c>
      <c r="AM254" s="2">
        <f t="shared" si="102"/>
        <v>0</v>
      </c>
      <c r="AN254" s="2">
        <f t="shared" si="103"/>
        <v>0</v>
      </c>
      <c r="AP254" t="s">
        <v>645</v>
      </c>
      <c r="AQ254" t="s">
        <v>611</v>
      </c>
      <c r="AR254">
        <v>1</v>
      </c>
      <c r="AT254" s="88">
        <v>30</v>
      </c>
      <c r="AU254" s="90">
        <v>71</v>
      </c>
      <c r="AV254" s="93">
        <f t="shared" si="74"/>
        <v>30071</v>
      </c>
      <c r="AX254" s="5" t="s">
        <v>730</v>
      </c>
    </row>
    <row r="255" spans="1:50" hidden="1" outlineLevel="1">
      <c r="A255" t="s">
        <v>877</v>
      </c>
      <c r="B255" t="s">
        <v>611</v>
      </c>
      <c r="C255" s="1">
        <f t="shared" si="95"/>
        <v>2874</v>
      </c>
      <c r="D255" s="5">
        <f>IF(N255&gt;0, RANK(N255,(N255:P255,Q255:AE255)),0)</f>
        <v>1</v>
      </c>
      <c r="E255" s="5">
        <f>IF(O255&gt;0,RANK(O255,(N255:P255,Q255:AE255)),0)</f>
        <v>2</v>
      </c>
      <c r="F255" s="5">
        <f>IF(P255&gt;0,RANK(P255,(N255:P255,Q255:AE255)),0)</f>
        <v>0</v>
      </c>
      <c r="G255" s="1">
        <f t="shared" si="93"/>
        <v>802</v>
      </c>
      <c r="H255" s="2">
        <f t="shared" si="94"/>
        <v>0.27905358385525403</v>
      </c>
      <c r="I255" s="2"/>
      <c r="J255" s="2">
        <f t="shared" si="96"/>
        <v>0.63256784968684765</v>
      </c>
      <c r="K255" s="2">
        <f t="shared" si="97"/>
        <v>0.35351426583159362</v>
      </c>
      <c r="L255" s="2">
        <f t="shared" si="98"/>
        <v>0</v>
      </c>
      <c r="M255" s="2">
        <f t="shared" si="99"/>
        <v>1.3917884481558729E-2</v>
      </c>
      <c r="N255" s="1">
        <v>1818</v>
      </c>
      <c r="O255" s="1">
        <v>1016</v>
      </c>
      <c r="Q255" s="1">
        <v>40</v>
      </c>
      <c r="AG255" s="5">
        <f>IF(Q255&gt;0,RANK(Q255,(N255:P255,Q255:AE255)),0)</f>
        <v>3</v>
      </c>
      <c r="AH255" s="5">
        <f>IF(R255&gt;0,RANK(R255,(N255:P255,Q255:AE255)),0)</f>
        <v>0</v>
      </c>
      <c r="AI255" s="5">
        <f>IF(T255&gt;0,RANK(T255,(N255:P255,Q255:AE255)),0)</f>
        <v>0</v>
      </c>
      <c r="AJ255" s="5">
        <f>IF(S255&gt;0,RANK(S255,(N255:P255,Q255:AE255)),0)</f>
        <v>0</v>
      </c>
      <c r="AK255" s="2">
        <f t="shared" si="100"/>
        <v>1.3917884481558803E-2</v>
      </c>
      <c r="AL255" s="2">
        <f t="shared" si="101"/>
        <v>0</v>
      </c>
      <c r="AM255" s="2">
        <f t="shared" si="102"/>
        <v>0</v>
      </c>
      <c r="AN255" s="2">
        <f t="shared" si="103"/>
        <v>0</v>
      </c>
      <c r="AP255" t="s">
        <v>877</v>
      </c>
      <c r="AQ255" t="s">
        <v>611</v>
      </c>
      <c r="AR255">
        <v>1</v>
      </c>
      <c r="AT255" s="88">
        <v>30</v>
      </c>
      <c r="AU255" s="90">
        <v>73</v>
      </c>
      <c r="AV255" s="93">
        <f t="shared" si="74"/>
        <v>30073</v>
      </c>
      <c r="AX255" s="5" t="s">
        <v>730</v>
      </c>
    </row>
    <row r="256" spans="1:50" hidden="1" outlineLevel="1">
      <c r="A256" t="s">
        <v>73</v>
      </c>
      <c r="B256" t="s">
        <v>611</v>
      </c>
      <c r="C256" s="1">
        <f t="shared" si="95"/>
        <v>1007</v>
      </c>
      <c r="D256" s="5">
        <f>IF(N256&gt;0, RANK(N256,(N256:P256,Q256:AE256)),0)</f>
        <v>2</v>
      </c>
      <c r="E256" s="5">
        <f>IF(O256&gt;0,RANK(O256,(N256:P256,Q256:AE256)),0)</f>
        <v>1</v>
      </c>
      <c r="F256" s="5">
        <f>IF(P256&gt;0,RANK(P256,(N256:P256,Q256:AE256)),0)</f>
        <v>0</v>
      </c>
      <c r="G256" s="1">
        <f t="shared" si="93"/>
        <v>282</v>
      </c>
      <c r="H256" s="2">
        <f t="shared" si="94"/>
        <v>0.28003972194637539</v>
      </c>
      <c r="I256" s="2"/>
      <c r="J256" s="2">
        <f t="shared" si="96"/>
        <v>0.34657398212512414</v>
      </c>
      <c r="K256" s="2">
        <f t="shared" si="97"/>
        <v>0.62661370407149952</v>
      </c>
      <c r="L256" s="2">
        <f t="shared" si="98"/>
        <v>0</v>
      </c>
      <c r="M256" s="2">
        <f t="shared" si="99"/>
        <v>2.6812313803376342E-2</v>
      </c>
      <c r="N256" s="1">
        <v>349</v>
      </c>
      <c r="O256" s="1">
        <v>631</v>
      </c>
      <c r="Q256" s="1">
        <v>27</v>
      </c>
      <c r="AG256" s="5">
        <f>IF(Q256&gt;0,RANK(Q256,(N256:P256,Q256:AE256)),0)</f>
        <v>3</v>
      </c>
      <c r="AH256" s="5">
        <f>IF(R256&gt;0,RANK(R256,(N256:P256,Q256:AE256)),0)</f>
        <v>0</v>
      </c>
      <c r="AI256" s="5">
        <f>IF(T256&gt;0,RANK(T256,(N256:P256,Q256:AE256)),0)</f>
        <v>0</v>
      </c>
      <c r="AJ256" s="5">
        <f>IF(S256&gt;0,RANK(S256,(N256:P256,Q256:AE256)),0)</f>
        <v>0</v>
      </c>
      <c r="AK256" s="2">
        <f t="shared" si="100"/>
        <v>2.6812313803376366E-2</v>
      </c>
      <c r="AL256" s="2">
        <f t="shared" si="101"/>
        <v>0</v>
      </c>
      <c r="AM256" s="2">
        <f t="shared" si="102"/>
        <v>0</v>
      </c>
      <c r="AN256" s="2">
        <f t="shared" si="103"/>
        <v>0</v>
      </c>
      <c r="AP256" t="s">
        <v>73</v>
      </c>
      <c r="AQ256" t="s">
        <v>611</v>
      </c>
      <c r="AR256">
        <v>1</v>
      </c>
      <c r="AT256" s="88">
        <v>30</v>
      </c>
      <c r="AU256" s="90">
        <v>75</v>
      </c>
      <c r="AV256" s="93">
        <f t="shared" si="74"/>
        <v>30075</v>
      </c>
      <c r="AX256" s="5" t="s">
        <v>730</v>
      </c>
    </row>
    <row r="257" spans="1:50" hidden="1" outlineLevel="1">
      <c r="A257" t="s">
        <v>987</v>
      </c>
      <c r="B257" t="s">
        <v>611</v>
      </c>
      <c r="C257" s="1">
        <f t="shared" si="95"/>
        <v>2814</v>
      </c>
      <c r="D257" s="5">
        <f>IF(N257&gt;0, RANK(N257,(N257:P257,Q257:AE257)),0)</f>
        <v>1</v>
      </c>
      <c r="E257" s="5">
        <f>IF(O257&gt;0,RANK(O257,(N257:P257,Q257:AE257)),0)</f>
        <v>2</v>
      </c>
      <c r="F257" s="5">
        <f>IF(P257&gt;0,RANK(P257,(N257:P257,Q257:AE257)),0)</f>
        <v>0</v>
      </c>
      <c r="G257" s="1">
        <f t="shared" si="93"/>
        <v>680</v>
      </c>
      <c r="H257" s="2">
        <f t="shared" si="94"/>
        <v>0.24164889836531628</v>
      </c>
      <c r="I257" s="2"/>
      <c r="J257" s="2">
        <f t="shared" si="96"/>
        <v>0.60980810234541583</v>
      </c>
      <c r="K257" s="2">
        <f t="shared" si="97"/>
        <v>0.36815920398009949</v>
      </c>
      <c r="L257" s="2">
        <f t="shared" si="98"/>
        <v>0</v>
      </c>
      <c r="M257" s="2">
        <f t="shared" si="99"/>
        <v>2.2032693674484682E-2</v>
      </c>
      <c r="N257" s="1">
        <v>1716</v>
      </c>
      <c r="O257" s="1">
        <v>1036</v>
      </c>
      <c r="Q257" s="1">
        <v>62</v>
      </c>
      <c r="AG257" s="5">
        <f>IF(Q257&gt;0,RANK(Q257,(N257:P257,Q257:AE257)),0)</f>
        <v>3</v>
      </c>
      <c r="AH257" s="5">
        <f>IF(R257&gt;0,RANK(R257,(N257:P257,Q257:AE257)),0)</f>
        <v>0</v>
      </c>
      <c r="AI257" s="5">
        <f>IF(T257&gt;0,RANK(T257,(N257:P257,Q257:AE257)),0)</f>
        <v>0</v>
      </c>
      <c r="AJ257" s="5">
        <f>IF(S257&gt;0,RANK(S257,(N257:P257,Q257:AE257)),0)</f>
        <v>0</v>
      </c>
      <c r="AK257" s="2">
        <f t="shared" si="100"/>
        <v>2.2032693674484721E-2</v>
      </c>
      <c r="AL257" s="2">
        <f t="shared" si="101"/>
        <v>0</v>
      </c>
      <c r="AM257" s="2">
        <f t="shared" si="102"/>
        <v>0</v>
      </c>
      <c r="AN257" s="2">
        <f t="shared" si="103"/>
        <v>0</v>
      </c>
      <c r="AP257" t="s">
        <v>987</v>
      </c>
      <c r="AQ257" t="s">
        <v>611</v>
      </c>
      <c r="AR257">
        <v>1</v>
      </c>
      <c r="AT257" s="88">
        <v>30</v>
      </c>
      <c r="AU257" s="90">
        <v>77</v>
      </c>
      <c r="AV257" s="93">
        <f t="shared" si="74"/>
        <v>30077</v>
      </c>
      <c r="AX257" s="5" t="s">
        <v>730</v>
      </c>
    </row>
    <row r="258" spans="1:50" hidden="1" outlineLevel="1">
      <c r="A258" t="s">
        <v>1103</v>
      </c>
      <c r="B258" t="s">
        <v>611</v>
      </c>
      <c r="C258" s="1">
        <f t="shared" si="95"/>
        <v>733</v>
      </c>
      <c r="D258" s="5">
        <f>IF(N258&gt;0, RANK(N258,(N258:P258,Q258:AE258)),0)</f>
        <v>1</v>
      </c>
      <c r="E258" s="5">
        <f>IF(O258&gt;0,RANK(O258,(N258:P258,Q258:AE258)),0)</f>
        <v>2</v>
      </c>
      <c r="F258" s="5">
        <f>IF(P258&gt;0,RANK(P258,(N258:P258,Q258:AE258)),0)</f>
        <v>0</v>
      </c>
      <c r="G258" s="1">
        <f t="shared" si="93"/>
        <v>22</v>
      </c>
      <c r="H258" s="2">
        <f t="shared" si="94"/>
        <v>3.0013642564802184E-2</v>
      </c>
      <c r="I258" s="2"/>
      <c r="J258" s="2">
        <f t="shared" si="96"/>
        <v>0.50341064120054568</v>
      </c>
      <c r="K258" s="2">
        <f t="shared" si="97"/>
        <v>0.47339699863574353</v>
      </c>
      <c r="L258" s="2">
        <f t="shared" si="98"/>
        <v>0</v>
      </c>
      <c r="M258" s="2">
        <f t="shared" si="99"/>
        <v>2.319236016371079E-2</v>
      </c>
      <c r="N258" s="1">
        <v>369</v>
      </c>
      <c r="O258" s="1">
        <v>347</v>
      </c>
      <c r="Q258" s="1">
        <v>17</v>
      </c>
      <c r="AG258" s="5">
        <f>IF(Q258&gt;0,RANK(Q258,(N258:P258,Q258:AE258)),0)</f>
        <v>3</v>
      </c>
      <c r="AH258" s="5">
        <f>IF(R258&gt;0,RANK(R258,(N258:P258,Q258:AE258)),0)</f>
        <v>0</v>
      </c>
      <c r="AI258" s="5">
        <f>IF(T258&gt;0,RANK(T258,(N258:P258,Q258:AE258)),0)</f>
        <v>0</v>
      </c>
      <c r="AJ258" s="5">
        <f>IF(S258&gt;0,RANK(S258,(N258:P258,Q258:AE258)),0)</f>
        <v>0</v>
      </c>
      <c r="AK258" s="2">
        <f t="shared" si="100"/>
        <v>2.3192360163710776E-2</v>
      </c>
      <c r="AL258" s="2">
        <f t="shared" si="101"/>
        <v>0</v>
      </c>
      <c r="AM258" s="2">
        <f t="shared" si="102"/>
        <v>0</v>
      </c>
      <c r="AN258" s="2">
        <f t="shared" si="103"/>
        <v>0</v>
      </c>
      <c r="AP258" t="s">
        <v>1103</v>
      </c>
      <c r="AQ258" t="s">
        <v>611</v>
      </c>
      <c r="AR258">
        <v>1</v>
      </c>
      <c r="AT258" s="88">
        <v>30</v>
      </c>
      <c r="AU258" s="90">
        <v>79</v>
      </c>
      <c r="AV258" s="93">
        <f t="shared" si="74"/>
        <v>30079</v>
      </c>
      <c r="AX258" s="5" t="s">
        <v>730</v>
      </c>
    </row>
    <row r="259" spans="1:50" hidden="1" outlineLevel="1">
      <c r="A259" t="s">
        <v>302</v>
      </c>
      <c r="B259" t="s">
        <v>611</v>
      </c>
      <c r="C259" s="1">
        <f t="shared" si="95"/>
        <v>21928</v>
      </c>
      <c r="D259" s="5">
        <f>IF(N259&gt;0, RANK(N259,(N259:P259,Q259:AE259)),0)</f>
        <v>1</v>
      </c>
      <c r="E259" s="5">
        <f>IF(O259&gt;0,RANK(O259,(N259:P259,Q259:AE259)),0)</f>
        <v>2</v>
      </c>
      <c r="F259" s="5">
        <f>IF(P259&gt;0,RANK(P259,(N259:P259,Q259:AE259)),0)</f>
        <v>0</v>
      </c>
      <c r="G259" s="1">
        <f t="shared" si="93"/>
        <v>4970</v>
      </c>
      <c r="H259" s="2">
        <f t="shared" si="94"/>
        <v>0.22665085735133164</v>
      </c>
      <c r="I259" s="2"/>
      <c r="J259" s="2">
        <f t="shared" si="96"/>
        <v>0.60365742429770153</v>
      </c>
      <c r="K259" s="2">
        <f t="shared" si="97"/>
        <v>0.37700656694636991</v>
      </c>
      <c r="L259" s="2">
        <f t="shared" si="98"/>
        <v>0</v>
      </c>
      <c r="M259" s="2">
        <f t="shared" si="99"/>
        <v>1.9336008755928558E-2</v>
      </c>
      <c r="N259" s="1">
        <v>13237</v>
      </c>
      <c r="O259" s="1">
        <v>8267</v>
      </c>
      <c r="Q259" s="1">
        <v>424</v>
      </c>
      <c r="AG259" s="5">
        <f>IF(Q259&gt;0,RANK(Q259,(N259:P259,Q259:AE259)),0)</f>
        <v>3</v>
      </c>
      <c r="AH259" s="5">
        <f>IF(R259&gt;0,RANK(R259,(N259:P259,Q259:AE259)),0)</f>
        <v>0</v>
      </c>
      <c r="AI259" s="5">
        <f>IF(T259&gt;0,RANK(T259,(N259:P259,Q259:AE259)),0)</f>
        <v>0</v>
      </c>
      <c r="AJ259" s="5">
        <f>IF(S259&gt;0,RANK(S259,(N259:P259,Q259:AE259)),0)</f>
        <v>0</v>
      </c>
      <c r="AK259" s="2">
        <f t="shared" si="100"/>
        <v>1.9336008755928492E-2</v>
      </c>
      <c r="AL259" s="2">
        <f t="shared" si="101"/>
        <v>0</v>
      </c>
      <c r="AM259" s="2">
        <f t="shared" si="102"/>
        <v>0</v>
      </c>
      <c r="AN259" s="2">
        <f t="shared" si="103"/>
        <v>0</v>
      </c>
      <c r="AP259" t="s">
        <v>302</v>
      </c>
      <c r="AQ259" t="s">
        <v>611</v>
      </c>
      <c r="AR259">
        <v>1</v>
      </c>
      <c r="AT259" s="88">
        <v>30</v>
      </c>
      <c r="AU259" s="90">
        <v>81</v>
      </c>
      <c r="AV259" s="93">
        <f t="shared" ref="AV259:AV274" si="104">1000*AT259+AU259</f>
        <v>30081</v>
      </c>
      <c r="AX259" s="5" t="s">
        <v>730</v>
      </c>
    </row>
    <row r="260" spans="1:50" hidden="1" outlineLevel="1">
      <c r="A260" t="s">
        <v>903</v>
      </c>
      <c r="B260" t="s">
        <v>611</v>
      </c>
      <c r="C260" s="1">
        <f t="shared" si="95"/>
        <v>4479</v>
      </c>
      <c r="D260" s="5">
        <f>IF(N260&gt;0, RANK(N260,(N260:P260,Q260:AE260)),0)</f>
        <v>1</v>
      </c>
      <c r="E260" s="5">
        <f>IF(O260&gt;0,RANK(O260,(N260:P260,Q260:AE260)),0)</f>
        <v>2</v>
      </c>
      <c r="F260" s="5">
        <f>IF(P260&gt;0,RANK(P260,(N260:P260,Q260:AE260)),0)</f>
        <v>0</v>
      </c>
      <c r="G260" s="1">
        <f t="shared" si="93"/>
        <v>325</v>
      </c>
      <c r="H260" s="2">
        <f t="shared" si="94"/>
        <v>7.2560839473096675E-2</v>
      </c>
      <c r="I260" s="2"/>
      <c r="J260" s="2">
        <f t="shared" si="96"/>
        <v>0.52734985487832109</v>
      </c>
      <c r="K260" s="2">
        <f t="shared" si="97"/>
        <v>0.45478901540522437</v>
      </c>
      <c r="L260" s="2">
        <f t="shared" si="98"/>
        <v>0</v>
      </c>
      <c r="M260" s="2">
        <f t="shared" si="99"/>
        <v>1.7861129716454538E-2</v>
      </c>
      <c r="N260" s="1">
        <v>2362</v>
      </c>
      <c r="O260" s="1">
        <v>2037</v>
      </c>
      <c r="Q260" s="1">
        <v>80</v>
      </c>
      <c r="AG260" s="5">
        <f>IF(Q260&gt;0,RANK(Q260,(N260:P260,Q260:AE260)),0)</f>
        <v>3</v>
      </c>
      <c r="AH260" s="5">
        <f>IF(R260&gt;0,RANK(R260,(N260:P260,Q260:AE260)),0)</f>
        <v>0</v>
      </c>
      <c r="AI260" s="5">
        <f>IF(T260&gt;0,RANK(T260,(N260:P260,Q260:AE260)),0)</f>
        <v>0</v>
      </c>
      <c r="AJ260" s="5">
        <f>IF(S260&gt;0,RANK(S260,(N260:P260,Q260:AE260)),0)</f>
        <v>0</v>
      </c>
      <c r="AK260" s="2">
        <f t="shared" si="100"/>
        <v>1.7861129716454566E-2</v>
      </c>
      <c r="AL260" s="2">
        <f t="shared" si="101"/>
        <v>0</v>
      </c>
      <c r="AM260" s="2">
        <f t="shared" si="102"/>
        <v>0</v>
      </c>
      <c r="AN260" s="2">
        <f t="shared" si="103"/>
        <v>0</v>
      </c>
      <c r="AP260" t="s">
        <v>903</v>
      </c>
      <c r="AQ260" t="s">
        <v>611</v>
      </c>
      <c r="AR260">
        <v>1</v>
      </c>
      <c r="AT260" s="88">
        <v>30</v>
      </c>
      <c r="AU260" s="90">
        <v>83</v>
      </c>
      <c r="AV260" s="93">
        <f t="shared" si="104"/>
        <v>30083</v>
      </c>
      <c r="AX260" s="5" t="s">
        <v>730</v>
      </c>
    </row>
    <row r="261" spans="1:50" hidden="1" outlineLevel="1">
      <c r="A261" t="s">
        <v>796</v>
      </c>
      <c r="B261" t="s">
        <v>611</v>
      </c>
      <c r="C261" s="1">
        <f t="shared" si="95"/>
        <v>4111</v>
      </c>
      <c r="D261" s="5">
        <f>IF(N261&gt;0, RANK(N261,(N261:P261,Q261:AE261)),0)</f>
        <v>1</v>
      </c>
      <c r="E261" s="5">
        <f>IF(O261&gt;0,RANK(O261,(N261:P261,Q261:AE261)),0)</f>
        <v>2</v>
      </c>
      <c r="F261" s="5">
        <f>IF(P261&gt;0,RANK(P261,(N261:P261,Q261:AE261)),0)</f>
        <v>0</v>
      </c>
      <c r="G261" s="1">
        <f t="shared" si="93"/>
        <v>2303</v>
      </c>
      <c r="H261" s="2">
        <f t="shared" si="94"/>
        <v>0.56020432984675261</v>
      </c>
      <c r="I261" s="2"/>
      <c r="J261" s="2">
        <f t="shared" si="96"/>
        <v>0.7708586718559961</v>
      </c>
      <c r="K261" s="2">
        <f t="shared" si="97"/>
        <v>0.21065434200924349</v>
      </c>
      <c r="L261" s="2">
        <f t="shared" si="98"/>
        <v>0</v>
      </c>
      <c r="M261" s="2">
        <f t="shared" si="99"/>
        <v>1.8486986134760408E-2</v>
      </c>
      <c r="N261" s="1">
        <v>3169</v>
      </c>
      <c r="O261" s="1">
        <v>866</v>
      </c>
      <c r="Q261" s="1">
        <v>76</v>
      </c>
      <c r="AG261" s="5">
        <f>IF(Q261&gt;0,RANK(Q261,(N261:P261,Q261:AE261)),0)</f>
        <v>3</v>
      </c>
      <c r="AH261" s="5">
        <f>IF(R261&gt;0,RANK(R261,(N261:P261,Q261:AE261)),0)</f>
        <v>0</v>
      </c>
      <c r="AI261" s="5">
        <f>IF(T261&gt;0,RANK(T261,(N261:P261,Q261:AE261)),0)</f>
        <v>0</v>
      </c>
      <c r="AJ261" s="5">
        <f>IF(S261&gt;0,RANK(S261,(N261:P261,Q261:AE261)),0)</f>
        <v>0</v>
      </c>
      <c r="AK261" s="2">
        <f t="shared" si="100"/>
        <v>1.8486986134760398E-2</v>
      </c>
      <c r="AL261" s="2">
        <f t="shared" si="101"/>
        <v>0</v>
      </c>
      <c r="AM261" s="2">
        <f t="shared" si="102"/>
        <v>0</v>
      </c>
      <c r="AN261" s="2">
        <f t="shared" si="103"/>
        <v>0</v>
      </c>
      <c r="AP261" t="s">
        <v>796</v>
      </c>
      <c r="AQ261" t="s">
        <v>611</v>
      </c>
      <c r="AR261">
        <v>1</v>
      </c>
      <c r="AT261" s="88">
        <v>30</v>
      </c>
      <c r="AU261" s="90">
        <v>85</v>
      </c>
      <c r="AV261" s="93">
        <f t="shared" si="104"/>
        <v>30085</v>
      </c>
      <c r="AX261" s="5" t="s">
        <v>730</v>
      </c>
    </row>
    <row r="262" spans="1:50" hidden="1" outlineLevel="1">
      <c r="A262" t="s">
        <v>957</v>
      </c>
      <c r="B262" t="s">
        <v>611</v>
      </c>
      <c r="C262" s="1">
        <f t="shared" si="95"/>
        <v>3811</v>
      </c>
      <c r="D262" s="5">
        <f>IF(N262&gt;0, RANK(N262,(N262:P262,Q262:AE262)),0)</f>
        <v>1</v>
      </c>
      <c r="E262" s="5">
        <f>IF(O262&gt;0,RANK(O262,(N262:P262,Q262:AE262)),0)</f>
        <v>2</v>
      </c>
      <c r="F262" s="5">
        <f>IF(P262&gt;0,RANK(P262,(N262:P262,Q262:AE262)),0)</f>
        <v>0</v>
      </c>
      <c r="G262" s="1">
        <f t="shared" si="93"/>
        <v>1586</v>
      </c>
      <c r="H262" s="2">
        <f t="shared" si="94"/>
        <v>0.41616373655208605</v>
      </c>
      <c r="I262" s="2"/>
      <c r="J262" s="2">
        <f t="shared" si="96"/>
        <v>0.69824193125164002</v>
      </c>
      <c r="K262" s="2">
        <f t="shared" si="97"/>
        <v>0.28207819469955392</v>
      </c>
      <c r="L262" s="2">
        <f t="shared" si="98"/>
        <v>0</v>
      </c>
      <c r="M262" s="2">
        <f t="shared" si="99"/>
        <v>1.9679874048806056E-2</v>
      </c>
      <c r="N262" s="1">
        <v>2661</v>
      </c>
      <c r="O262" s="1">
        <v>1075</v>
      </c>
      <c r="Q262" s="1">
        <v>75</v>
      </c>
      <c r="AG262" s="5">
        <f>IF(Q262&gt;0,RANK(Q262,(N262:P262,Q262:AE262)),0)</f>
        <v>3</v>
      </c>
      <c r="AH262" s="5">
        <f>IF(R262&gt;0,RANK(R262,(N262:P262,Q262:AE262)),0)</f>
        <v>0</v>
      </c>
      <c r="AI262" s="5">
        <f>IF(T262&gt;0,RANK(T262,(N262:P262,Q262:AE262)),0)</f>
        <v>0</v>
      </c>
      <c r="AJ262" s="5">
        <f>IF(S262&gt;0,RANK(S262,(N262:P262,Q262:AE262)),0)</f>
        <v>0</v>
      </c>
      <c r="AK262" s="2">
        <f t="shared" si="100"/>
        <v>1.9679874048806088E-2</v>
      </c>
      <c r="AL262" s="2">
        <f t="shared" si="101"/>
        <v>0</v>
      </c>
      <c r="AM262" s="2">
        <f t="shared" si="102"/>
        <v>0</v>
      </c>
      <c r="AN262" s="2">
        <f t="shared" si="103"/>
        <v>0</v>
      </c>
      <c r="AP262" t="s">
        <v>957</v>
      </c>
      <c r="AQ262" t="s">
        <v>611</v>
      </c>
      <c r="AR262">
        <v>1</v>
      </c>
      <c r="AT262" s="88">
        <v>30</v>
      </c>
      <c r="AU262" s="90">
        <v>87</v>
      </c>
      <c r="AV262" s="93">
        <f t="shared" si="104"/>
        <v>30087</v>
      </c>
      <c r="AX262" s="5" t="s">
        <v>730</v>
      </c>
    </row>
    <row r="263" spans="1:50" hidden="1" outlineLevel="1">
      <c r="A263" t="s">
        <v>458</v>
      </c>
      <c r="B263" t="s">
        <v>611</v>
      </c>
      <c r="C263" s="1">
        <f t="shared" si="95"/>
        <v>5791</v>
      </c>
      <c r="D263" s="5">
        <f>IF(N263&gt;0, RANK(N263,(N263:P263,Q263:AE263)),0)</f>
        <v>1</v>
      </c>
      <c r="E263" s="5">
        <f>IF(O263&gt;0,RANK(O263,(N263:P263,Q263:AE263)),0)</f>
        <v>2</v>
      </c>
      <c r="F263" s="5">
        <f>IF(P263&gt;0,RANK(P263,(N263:P263,Q263:AE263)),0)</f>
        <v>0</v>
      </c>
      <c r="G263" s="1">
        <f t="shared" si="93"/>
        <v>1227</v>
      </c>
      <c r="H263" s="2">
        <f t="shared" si="94"/>
        <v>0.21188050423070282</v>
      </c>
      <c r="I263" s="2"/>
      <c r="J263" s="2">
        <f t="shared" si="96"/>
        <v>0.59160766706959078</v>
      </c>
      <c r="K263" s="2">
        <f t="shared" si="97"/>
        <v>0.37972716283888791</v>
      </c>
      <c r="L263" s="2">
        <f t="shared" si="98"/>
        <v>0</v>
      </c>
      <c r="M263" s="2">
        <f t="shared" si="99"/>
        <v>2.8665170091521308E-2</v>
      </c>
      <c r="N263" s="1">
        <v>3426</v>
      </c>
      <c r="O263" s="1">
        <v>2199</v>
      </c>
      <c r="Q263" s="1">
        <v>166</v>
      </c>
      <c r="AG263" s="5">
        <f>IF(Q263&gt;0,RANK(Q263,(N263:P263,Q263:AE263)),0)</f>
        <v>3</v>
      </c>
      <c r="AH263" s="5">
        <f>IF(R263&gt;0,RANK(R263,(N263:P263,Q263:AE263)),0)</f>
        <v>0</v>
      </c>
      <c r="AI263" s="5">
        <f>IF(T263&gt;0,RANK(T263,(N263:P263,Q263:AE263)),0)</f>
        <v>0</v>
      </c>
      <c r="AJ263" s="5">
        <f>IF(S263&gt;0,RANK(S263,(N263:P263,Q263:AE263)),0)</f>
        <v>0</v>
      </c>
      <c r="AK263" s="2">
        <f t="shared" si="100"/>
        <v>2.8665170091521325E-2</v>
      </c>
      <c r="AL263" s="2">
        <f t="shared" si="101"/>
        <v>0</v>
      </c>
      <c r="AM263" s="2">
        <f t="shared" si="102"/>
        <v>0</v>
      </c>
      <c r="AN263" s="2">
        <f t="shared" si="103"/>
        <v>0</v>
      </c>
      <c r="AP263" t="s">
        <v>458</v>
      </c>
      <c r="AQ263" t="s">
        <v>611</v>
      </c>
      <c r="AR263">
        <v>1</v>
      </c>
      <c r="AT263" s="88">
        <v>30</v>
      </c>
      <c r="AU263" s="90">
        <v>89</v>
      </c>
      <c r="AV263" s="93">
        <f t="shared" si="104"/>
        <v>30089</v>
      </c>
      <c r="AX263" s="5" t="s">
        <v>730</v>
      </c>
    </row>
    <row r="264" spans="1:50" hidden="1" outlineLevel="1">
      <c r="A264" t="s">
        <v>484</v>
      </c>
      <c r="B264" t="s">
        <v>611</v>
      </c>
      <c r="C264" s="1">
        <f t="shared" si="95"/>
        <v>1999</v>
      </c>
      <c r="D264" s="5">
        <f>IF(N264&gt;0, RANK(N264,(N264:P264,Q264:AE264)),0)</f>
        <v>1</v>
      </c>
      <c r="E264" s="5">
        <f>IF(O264&gt;0,RANK(O264,(N264:P264,Q264:AE264)),0)</f>
        <v>2</v>
      </c>
      <c r="F264" s="5">
        <f>IF(P264&gt;0,RANK(P264,(N264:P264,Q264:AE264)),0)</f>
        <v>0</v>
      </c>
      <c r="G264" s="1">
        <f t="shared" si="93"/>
        <v>742</v>
      </c>
      <c r="H264" s="2">
        <f t="shared" si="94"/>
        <v>0.37118559279639818</v>
      </c>
      <c r="I264" s="2"/>
      <c r="J264" s="2">
        <f t="shared" si="96"/>
        <v>0.67683841920960475</v>
      </c>
      <c r="K264" s="2">
        <f t="shared" si="97"/>
        <v>0.30565282641320662</v>
      </c>
      <c r="L264" s="2">
        <f t="shared" si="98"/>
        <v>0</v>
      </c>
      <c r="M264" s="2">
        <f t="shared" si="99"/>
        <v>1.7508754377188629E-2</v>
      </c>
      <c r="N264" s="1">
        <v>1353</v>
      </c>
      <c r="O264" s="1">
        <v>611</v>
      </c>
      <c r="Q264" s="1">
        <v>35</v>
      </c>
      <c r="AG264" s="5">
        <f>IF(Q264&gt;0,RANK(Q264,(N264:P264,Q264:AE264)),0)</f>
        <v>3</v>
      </c>
      <c r="AH264" s="5">
        <f>IF(R264&gt;0,RANK(R264,(N264:P264,Q264:AE264)),0)</f>
        <v>0</v>
      </c>
      <c r="AI264" s="5">
        <f>IF(T264&gt;0,RANK(T264,(N264:P264,Q264:AE264)),0)</f>
        <v>0</v>
      </c>
      <c r="AJ264" s="5">
        <f>IF(S264&gt;0,RANK(S264,(N264:P264,Q264:AE264)),0)</f>
        <v>0</v>
      </c>
      <c r="AK264" s="2">
        <f t="shared" si="100"/>
        <v>1.7508754377188594E-2</v>
      </c>
      <c r="AL264" s="2">
        <f t="shared" si="101"/>
        <v>0</v>
      </c>
      <c r="AM264" s="2">
        <f t="shared" si="102"/>
        <v>0</v>
      </c>
      <c r="AN264" s="2">
        <f t="shared" si="103"/>
        <v>0</v>
      </c>
      <c r="AP264" t="s">
        <v>484</v>
      </c>
      <c r="AQ264" t="s">
        <v>611</v>
      </c>
      <c r="AR264">
        <v>1</v>
      </c>
      <c r="AT264" s="88">
        <v>30</v>
      </c>
      <c r="AU264" s="90">
        <v>91</v>
      </c>
      <c r="AV264" s="93">
        <f t="shared" si="104"/>
        <v>30091</v>
      </c>
      <c r="AX264" s="5" t="s">
        <v>730</v>
      </c>
    </row>
    <row r="265" spans="1:50" hidden="1" outlineLevel="1">
      <c r="A265" t="s">
        <v>489</v>
      </c>
      <c r="B265" t="s">
        <v>611</v>
      </c>
      <c r="C265" s="1">
        <f t="shared" si="95"/>
        <v>17024</v>
      </c>
      <c r="D265" s="5">
        <f>IF(N265&gt;0, RANK(N265,(N265:P265,Q265:AE265)),0)</f>
        <v>1</v>
      </c>
      <c r="E265" s="5">
        <f>IF(O265&gt;0,RANK(O265,(N265:P265,Q265:AE265)),0)</f>
        <v>2</v>
      </c>
      <c r="F265" s="5">
        <f>IF(P265&gt;0,RANK(P265,(N265:P265,Q265:AE265)),0)</f>
        <v>0</v>
      </c>
      <c r="G265" s="1">
        <f t="shared" si="93"/>
        <v>11438</v>
      </c>
      <c r="H265" s="2">
        <f t="shared" si="94"/>
        <v>0.671875</v>
      </c>
      <c r="I265" s="2"/>
      <c r="J265" s="2">
        <f t="shared" si="96"/>
        <v>0.82841870300751874</v>
      </c>
      <c r="K265" s="2">
        <f t="shared" si="97"/>
        <v>0.1565437030075188</v>
      </c>
      <c r="L265" s="2">
        <f t="shared" si="98"/>
        <v>0</v>
      </c>
      <c r="M265" s="2">
        <f t="shared" si="99"/>
        <v>1.5037593984962461E-2</v>
      </c>
      <c r="N265" s="1">
        <v>14103</v>
      </c>
      <c r="O265" s="1">
        <v>2665</v>
      </c>
      <c r="Q265" s="1">
        <v>256</v>
      </c>
      <c r="AG265" s="5">
        <f>IF(Q265&gt;0,RANK(Q265,(N265:P265,Q265:AE265)),0)</f>
        <v>3</v>
      </c>
      <c r="AH265" s="5">
        <f>IF(R265&gt;0,RANK(R265,(N265:P265,Q265:AE265)),0)</f>
        <v>0</v>
      </c>
      <c r="AI265" s="5">
        <f>IF(T265&gt;0,RANK(T265,(N265:P265,Q265:AE265)),0)</f>
        <v>0</v>
      </c>
      <c r="AJ265" s="5">
        <f>IF(S265&gt;0,RANK(S265,(N265:P265,Q265:AE265)),0)</f>
        <v>0</v>
      </c>
      <c r="AK265" s="2">
        <f t="shared" si="100"/>
        <v>1.5037593984962405E-2</v>
      </c>
      <c r="AL265" s="2">
        <f t="shared" si="101"/>
        <v>0</v>
      </c>
      <c r="AM265" s="2">
        <f t="shared" si="102"/>
        <v>0</v>
      </c>
      <c r="AN265" s="2">
        <f t="shared" si="103"/>
        <v>0</v>
      </c>
      <c r="AP265" t="s">
        <v>489</v>
      </c>
      <c r="AQ265" t="s">
        <v>611</v>
      </c>
      <c r="AR265">
        <v>1</v>
      </c>
      <c r="AT265" s="88">
        <v>30</v>
      </c>
      <c r="AU265" s="90">
        <v>93</v>
      </c>
      <c r="AV265" s="93">
        <f t="shared" si="104"/>
        <v>30093</v>
      </c>
      <c r="AX265" s="5" t="s">
        <v>730</v>
      </c>
    </row>
    <row r="266" spans="1:50" hidden="1" outlineLevel="1">
      <c r="A266" t="s">
        <v>488</v>
      </c>
      <c r="B266" t="s">
        <v>611</v>
      </c>
      <c r="C266" s="1">
        <f t="shared" si="95"/>
        <v>4638</v>
      </c>
      <c r="D266" s="5">
        <f>IF(N266&gt;0, RANK(N266,(N266:P266,Q266:AE266)),0)</f>
        <v>1</v>
      </c>
      <c r="E266" s="5">
        <f>IF(O266&gt;0,RANK(O266,(N266:P266,Q266:AE266)),0)</f>
        <v>2</v>
      </c>
      <c r="F266" s="5">
        <f>IF(P266&gt;0,RANK(P266,(N266:P266,Q266:AE266)),0)</f>
        <v>0</v>
      </c>
      <c r="G266" s="1">
        <f t="shared" si="93"/>
        <v>763</v>
      </c>
      <c r="H266" s="2">
        <f t="shared" si="94"/>
        <v>0.16451056489866323</v>
      </c>
      <c r="I266" s="2"/>
      <c r="J266" s="2">
        <f t="shared" si="96"/>
        <v>0.5722294092281156</v>
      </c>
      <c r="K266" s="2">
        <f t="shared" si="97"/>
        <v>0.40771884432945232</v>
      </c>
      <c r="L266" s="2">
        <f t="shared" si="98"/>
        <v>0</v>
      </c>
      <c r="M266" s="2">
        <f t="shared" si="99"/>
        <v>2.0051746442432072E-2</v>
      </c>
      <c r="N266" s="1">
        <v>2654</v>
      </c>
      <c r="O266" s="1">
        <v>1891</v>
      </c>
      <c r="Q266" s="1">
        <v>93</v>
      </c>
      <c r="AG266" s="5">
        <f>IF(Q266&gt;0,RANK(Q266,(N266:P266,Q266:AE266)),0)</f>
        <v>3</v>
      </c>
      <c r="AH266" s="5">
        <f>IF(R266&gt;0,RANK(R266,(N266:P266,Q266:AE266)),0)</f>
        <v>0</v>
      </c>
      <c r="AI266" s="5">
        <f>IF(T266&gt;0,RANK(T266,(N266:P266,Q266:AE266)),0)</f>
        <v>0</v>
      </c>
      <c r="AJ266" s="5">
        <f>IF(S266&gt;0,RANK(S266,(N266:P266,Q266:AE266)),0)</f>
        <v>0</v>
      </c>
      <c r="AK266" s="2">
        <f t="shared" si="100"/>
        <v>2.0051746442432083E-2</v>
      </c>
      <c r="AL266" s="2">
        <f t="shared" si="101"/>
        <v>0</v>
      </c>
      <c r="AM266" s="2">
        <f t="shared" si="102"/>
        <v>0</v>
      </c>
      <c r="AN266" s="2">
        <f t="shared" si="103"/>
        <v>0</v>
      </c>
      <c r="AP266" t="s">
        <v>488</v>
      </c>
      <c r="AQ266" t="s">
        <v>611</v>
      </c>
      <c r="AR266">
        <v>1</v>
      </c>
      <c r="AT266" s="88">
        <v>30</v>
      </c>
      <c r="AU266" s="90">
        <v>95</v>
      </c>
      <c r="AV266" s="93">
        <f t="shared" si="104"/>
        <v>30095</v>
      </c>
      <c r="AX266" s="5" t="s">
        <v>730</v>
      </c>
    </row>
    <row r="267" spans="1:50" hidden="1" outlineLevel="1">
      <c r="A267" t="s">
        <v>859</v>
      </c>
      <c r="B267" t="s">
        <v>611</v>
      </c>
      <c r="C267" s="1">
        <f t="shared" si="95"/>
        <v>2063</v>
      </c>
      <c r="D267" s="5">
        <f>IF(N267&gt;0, RANK(N267,(N267:P267,Q267:AE267)),0)</f>
        <v>2</v>
      </c>
      <c r="E267" s="5">
        <f>IF(O267&gt;0,RANK(O267,(N267:P267,Q267:AE267)),0)</f>
        <v>1</v>
      </c>
      <c r="F267" s="5">
        <f>IF(P267&gt;0,RANK(P267,(N267:P267,Q267:AE267)),0)</f>
        <v>0</v>
      </c>
      <c r="G267" s="1">
        <f t="shared" si="93"/>
        <v>232</v>
      </c>
      <c r="H267" s="2">
        <f t="shared" si="94"/>
        <v>0.11245758603974794</v>
      </c>
      <c r="I267" s="2"/>
      <c r="J267" s="2">
        <f t="shared" si="96"/>
        <v>0.43528841492971398</v>
      </c>
      <c r="K267" s="2">
        <f t="shared" si="97"/>
        <v>0.54774600096946191</v>
      </c>
      <c r="L267" s="2">
        <f t="shared" si="98"/>
        <v>0</v>
      </c>
      <c r="M267" s="2">
        <f t="shared" si="99"/>
        <v>1.6965584100824049E-2</v>
      </c>
      <c r="N267" s="1">
        <v>898</v>
      </c>
      <c r="O267" s="1">
        <v>1130</v>
      </c>
      <c r="Q267" s="1">
        <v>35</v>
      </c>
      <c r="AG267" s="5">
        <f>IF(Q267&gt;0,RANK(Q267,(N267:P267,Q267:AE267)),0)</f>
        <v>3</v>
      </c>
      <c r="AH267" s="5">
        <f>IF(R267&gt;0,RANK(R267,(N267:P267,Q267:AE267)),0)</f>
        <v>0</v>
      </c>
      <c r="AI267" s="5">
        <f>IF(T267&gt;0,RANK(T267,(N267:P267,Q267:AE267)),0)</f>
        <v>0</v>
      </c>
      <c r="AJ267" s="5">
        <f>IF(S267&gt;0,RANK(S267,(N267:P267,Q267:AE267)),0)</f>
        <v>0</v>
      </c>
      <c r="AK267" s="2">
        <f t="shared" si="100"/>
        <v>1.6965584100824042E-2</v>
      </c>
      <c r="AL267" s="2">
        <f t="shared" si="101"/>
        <v>0</v>
      </c>
      <c r="AM267" s="2">
        <f t="shared" si="102"/>
        <v>0</v>
      </c>
      <c r="AN267" s="2">
        <f t="shared" si="103"/>
        <v>0</v>
      </c>
      <c r="AP267" t="s">
        <v>859</v>
      </c>
      <c r="AQ267" t="s">
        <v>611</v>
      </c>
      <c r="AR267">
        <v>1</v>
      </c>
      <c r="AT267" s="88">
        <v>30</v>
      </c>
      <c r="AU267" s="90">
        <v>97</v>
      </c>
      <c r="AV267" s="93">
        <f t="shared" si="104"/>
        <v>30097</v>
      </c>
      <c r="AX267" s="5" t="s">
        <v>730</v>
      </c>
    </row>
    <row r="268" spans="1:50" hidden="1" outlineLevel="1">
      <c r="A268" t="s">
        <v>500</v>
      </c>
      <c r="B268" t="s">
        <v>611</v>
      </c>
      <c r="C268" s="1">
        <f t="shared" si="95"/>
        <v>3292</v>
      </c>
      <c r="D268" s="5">
        <f>IF(N268&gt;0, RANK(N268,(N268:P268,Q268:AE268)),0)</f>
        <v>1</v>
      </c>
      <c r="E268" s="5">
        <f>IF(O268&gt;0,RANK(O268,(N268:P268,Q268:AE268)),0)</f>
        <v>2</v>
      </c>
      <c r="F268" s="5">
        <f>IF(P268&gt;0,RANK(P268,(N268:P268,Q268:AE268)),0)</f>
        <v>0</v>
      </c>
      <c r="G268" s="1">
        <f t="shared" si="93"/>
        <v>720</v>
      </c>
      <c r="H268" s="2">
        <f t="shared" si="94"/>
        <v>0.2187120291616039</v>
      </c>
      <c r="I268" s="2"/>
      <c r="J268" s="2">
        <f t="shared" si="96"/>
        <v>0.5993317132442284</v>
      </c>
      <c r="K268" s="2">
        <f t="shared" si="97"/>
        <v>0.38061968408262453</v>
      </c>
      <c r="L268" s="2">
        <f t="shared" si="98"/>
        <v>0</v>
      </c>
      <c r="M268" s="2">
        <f t="shared" si="99"/>
        <v>2.0048602673147065E-2</v>
      </c>
      <c r="N268" s="1">
        <v>1973</v>
      </c>
      <c r="O268" s="1">
        <v>1253</v>
      </c>
      <c r="Q268" s="1">
        <v>66</v>
      </c>
      <c r="AG268" s="5">
        <f>IF(Q268&gt;0,RANK(Q268,(N268:P268,Q268:AE268)),0)</f>
        <v>3</v>
      </c>
      <c r="AH268" s="5">
        <f>IF(R268&gt;0,RANK(R268,(N268:P268,Q268:AE268)),0)</f>
        <v>0</v>
      </c>
      <c r="AI268" s="5">
        <f>IF(T268&gt;0,RANK(T268,(N268:P268,Q268:AE268)),0)</f>
        <v>0</v>
      </c>
      <c r="AJ268" s="5">
        <f>IF(S268&gt;0,RANK(S268,(N268:P268,Q268:AE268)),0)</f>
        <v>0</v>
      </c>
      <c r="AK268" s="2">
        <f t="shared" si="100"/>
        <v>2.0048602673147023E-2</v>
      </c>
      <c r="AL268" s="2">
        <f t="shared" si="101"/>
        <v>0</v>
      </c>
      <c r="AM268" s="2">
        <f t="shared" si="102"/>
        <v>0</v>
      </c>
      <c r="AN268" s="2">
        <f t="shared" si="103"/>
        <v>0</v>
      </c>
      <c r="AP268" t="s">
        <v>500</v>
      </c>
      <c r="AQ268" t="s">
        <v>611</v>
      </c>
      <c r="AR268">
        <v>1</v>
      </c>
      <c r="AT268" s="88">
        <v>30</v>
      </c>
      <c r="AU268" s="90">
        <v>99</v>
      </c>
      <c r="AV268" s="93">
        <f t="shared" si="104"/>
        <v>30099</v>
      </c>
      <c r="AX268" s="5" t="s">
        <v>730</v>
      </c>
    </row>
    <row r="269" spans="1:50" hidden="1" outlineLevel="1">
      <c r="A269" t="s">
        <v>303</v>
      </c>
      <c r="B269" t="s">
        <v>611</v>
      </c>
      <c r="C269" s="1">
        <f t="shared" si="95"/>
        <v>2132</v>
      </c>
      <c r="D269" s="5">
        <f>IF(N269&gt;0, RANK(N269,(N269:P269,Q269:AE269)),0)</f>
        <v>1</v>
      </c>
      <c r="E269" s="5">
        <f>IF(O269&gt;0,RANK(O269,(N269:P269,Q269:AE269)),0)</f>
        <v>2</v>
      </c>
      <c r="F269" s="5">
        <f>IF(P269&gt;0,RANK(P269,(N269:P269,Q269:AE269)),0)</f>
        <v>0</v>
      </c>
      <c r="G269" s="1">
        <f t="shared" si="93"/>
        <v>324</v>
      </c>
      <c r="H269" s="2">
        <f t="shared" si="94"/>
        <v>0.15196998123827393</v>
      </c>
      <c r="I269" s="2"/>
      <c r="J269" s="2">
        <f t="shared" si="96"/>
        <v>0.56425891181988741</v>
      </c>
      <c r="K269" s="2">
        <f t="shared" si="97"/>
        <v>0.41228893058161353</v>
      </c>
      <c r="L269" s="2">
        <f t="shared" si="98"/>
        <v>0</v>
      </c>
      <c r="M269" s="2">
        <f t="shared" si="99"/>
        <v>2.3452157598499057E-2</v>
      </c>
      <c r="N269" s="1">
        <v>1203</v>
      </c>
      <c r="O269" s="1">
        <v>879</v>
      </c>
      <c r="Q269" s="1">
        <v>50</v>
      </c>
      <c r="AG269" s="5">
        <f>IF(Q269&gt;0,RANK(Q269,(N269:P269,Q269:AE269)),0)</f>
        <v>3</v>
      </c>
      <c r="AH269" s="5">
        <f>IF(R269&gt;0,RANK(R269,(N269:P269,Q269:AE269)),0)</f>
        <v>0</v>
      </c>
      <c r="AI269" s="5">
        <f>IF(T269&gt;0,RANK(T269,(N269:P269,Q269:AE269)),0)</f>
        <v>0</v>
      </c>
      <c r="AJ269" s="5">
        <f>IF(S269&gt;0,RANK(S269,(N269:P269,Q269:AE269)),0)</f>
        <v>0</v>
      </c>
      <c r="AK269" s="2">
        <f t="shared" si="100"/>
        <v>2.3452157598499061E-2</v>
      </c>
      <c r="AL269" s="2">
        <f t="shared" si="101"/>
        <v>0</v>
      </c>
      <c r="AM269" s="2">
        <f t="shared" si="102"/>
        <v>0</v>
      </c>
      <c r="AN269" s="2">
        <f t="shared" si="103"/>
        <v>0</v>
      </c>
      <c r="AP269" t="s">
        <v>303</v>
      </c>
      <c r="AQ269" t="s">
        <v>611</v>
      </c>
      <c r="AR269">
        <v>1</v>
      </c>
      <c r="AT269" s="88">
        <v>30</v>
      </c>
      <c r="AU269" s="90">
        <v>101</v>
      </c>
      <c r="AV269" s="93">
        <f t="shared" si="104"/>
        <v>30101</v>
      </c>
      <c r="AX269" s="5" t="s">
        <v>730</v>
      </c>
    </row>
    <row r="270" spans="1:50" hidden="1" outlineLevel="1">
      <c r="A270" t="s">
        <v>978</v>
      </c>
      <c r="B270" t="s">
        <v>611</v>
      </c>
      <c r="C270" s="1">
        <f t="shared" si="95"/>
        <v>488</v>
      </c>
      <c r="D270" s="5">
        <f>IF(N270&gt;0, RANK(N270,(N270:P270,Q270:AE270)),0)</f>
        <v>1</v>
      </c>
      <c r="E270" s="5">
        <f>IF(O270&gt;0,RANK(O270,(N270:P270,Q270:AE270)),0)</f>
        <v>2</v>
      </c>
      <c r="F270" s="5">
        <f>IF(P270&gt;0,RANK(P270,(N270:P270,Q270:AE270)),0)</f>
        <v>0</v>
      </c>
      <c r="G270" s="1">
        <f t="shared" si="93"/>
        <v>30</v>
      </c>
      <c r="H270" s="2">
        <f t="shared" si="94"/>
        <v>6.1475409836065573E-2</v>
      </c>
      <c r="I270" s="2"/>
      <c r="J270" s="2">
        <f t="shared" si="96"/>
        <v>0.51434426229508201</v>
      </c>
      <c r="K270" s="2">
        <f t="shared" si="97"/>
        <v>0.45286885245901637</v>
      </c>
      <c r="L270" s="2">
        <f t="shared" si="98"/>
        <v>0</v>
      </c>
      <c r="M270" s="2">
        <f t="shared" si="99"/>
        <v>3.278688524590162E-2</v>
      </c>
      <c r="N270" s="1">
        <v>251</v>
      </c>
      <c r="O270" s="1">
        <v>221</v>
      </c>
      <c r="Q270" s="1">
        <v>16</v>
      </c>
      <c r="AG270" s="5">
        <f>IF(Q270&gt;0,RANK(Q270,(N270:P270,Q270:AE270)),0)</f>
        <v>3</v>
      </c>
      <c r="AH270" s="5">
        <f>IF(R270&gt;0,RANK(R270,(N270:P270,Q270:AE270)),0)</f>
        <v>0</v>
      </c>
      <c r="AI270" s="5">
        <f>IF(T270&gt;0,RANK(T270,(N270:P270,Q270:AE270)),0)</f>
        <v>0</v>
      </c>
      <c r="AJ270" s="5">
        <f>IF(S270&gt;0,RANK(S270,(N270:P270,Q270:AE270)),0)</f>
        <v>0</v>
      </c>
      <c r="AK270" s="2">
        <f t="shared" si="100"/>
        <v>3.2786885245901641E-2</v>
      </c>
      <c r="AL270" s="2">
        <f t="shared" si="101"/>
        <v>0</v>
      </c>
      <c r="AM270" s="2">
        <f t="shared" si="102"/>
        <v>0</v>
      </c>
      <c r="AN270" s="2">
        <f t="shared" si="103"/>
        <v>0</v>
      </c>
      <c r="AP270" t="s">
        <v>978</v>
      </c>
      <c r="AQ270" t="s">
        <v>611</v>
      </c>
      <c r="AR270">
        <v>1</v>
      </c>
      <c r="AT270" s="88">
        <v>30</v>
      </c>
      <c r="AU270" s="90">
        <v>103</v>
      </c>
      <c r="AV270" s="93">
        <f t="shared" si="104"/>
        <v>30103</v>
      </c>
      <c r="AX270" s="5" t="s">
        <v>730</v>
      </c>
    </row>
    <row r="271" spans="1:50" hidden="1" outlineLevel="1">
      <c r="A271" t="s">
        <v>332</v>
      </c>
      <c r="B271" t="s">
        <v>611</v>
      </c>
      <c r="C271" s="1">
        <f t="shared" si="95"/>
        <v>3899</v>
      </c>
      <c r="D271" s="5">
        <f>IF(N271&gt;0, RANK(N271,(N271:P271,Q271:AE271)),0)</f>
        <v>1</v>
      </c>
      <c r="E271" s="5">
        <f>IF(O271&gt;0,RANK(O271,(N271:P271,Q271:AE271)),0)</f>
        <v>2</v>
      </c>
      <c r="F271" s="5">
        <f>IF(P271&gt;0,RANK(P271,(N271:P271,Q271:AE271)),0)</f>
        <v>0</v>
      </c>
      <c r="G271" s="1">
        <f t="shared" si="93"/>
        <v>1347</v>
      </c>
      <c r="H271" s="2">
        <f t="shared" si="94"/>
        <v>0.34547319825596307</v>
      </c>
      <c r="I271" s="2"/>
      <c r="J271" s="2">
        <f t="shared" si="96"/>
        <v>0.6642728904847397</v>
      </c>
      <c r="K271" s="2">
        <f t="shared" si="97"/>
        <v>0.31879969222877663</v>
      </c>
      <c r="L271" s="2">
        <f t="shared" si="98"/>
        <v>0</v>
      </c>
      <c r="M271" s="2">
        <f t="shared" si="99"/>
        <v>1.692741728648367E-2</v>
      </c>
      <c r="N271" s="1">
        <v>2590</v>
      </c>
      <c r="O271" s="1">
        <v>1243</v>
      </c>
      <c r="Q271" s="1">
        <v>66</v>
      </c>
      <c r="AG271" s="5">
        <f>IF(Q271&gt;0,RANK(Q271,(N271:P271,Q271:AE271)),0)</f>
        <v>3</v>
      </c>
      <c r="AH271" s="5">
        <f>IF(R271&gt;0,RANK(R271,(N271:P271,Q271:AE271)),0)</f>
        <v>0</v>
      </c>
      <c r="AI271" s="5">
        <f>IF(T271&gt;0,RANK(T271,(N271:P271,Q271:AE271)),0)</f>
        <v>0</v>
      </c>
      <c r="AJ271" s="5">
        <f>IF(S271&gt;0,RANK(S271,(N271:P271,Q271:AE271)),0)</f>
        <v>0</v>
      </c>
      <c r="AK271" s="2">
        <f t="shared" si="100"/>
        <v>1.6927417286483715E-2</v>
      </c>
      <c r="AL271" s="2">
        <f t="shared" si="101"/>
        <v>0</v>
      </c>
      <c r="AM271" s="2">
        <f t="shared" si="102"/>
        <v>0</v>
      </c>
      <c r="AN271" s="2">
        <f t="shared" si="103"/>
        <v>0</v>
      </c>
      <c r="AP271" t="s">
        <v>332</v>
      </c>
      <c r="AQ271" t="s">
        <v>611</v>
      </c>
      <c r="AR271">
        <v>1</v>
      </c>
      <c r="AT271" s="88">
        <v>30</v>
      </c>
      <c r="AU271" s="90">
        <v>105</v>
      </c>
      <c r="AV271" s="93">
        <f t="shared" si="104"/>
        <v>30105</v>
      </c>
      <c r="AX271" s="5" t="s">
        <v>730</v>
      </c>
    </row>
    <row r="272" spans="1:50" hidden="1" outlineLevel="1">
      <c r="A272" t="s">
        <v>989</v>
      </c>
      <c r="B272" t="s">
        <v>611</v>
      </c>
      <c r="C272" s="1">
        <f t="shared" si="95"/>
        <v>981</v>
      </c>
      <c r="D272" s="5">
        <f>IF(N272&gt;0, RANK(N272,(N272:P272,Q272:AE272)),0)</f>
        <v>1</v>
      </c>
      <c r="E272" s="5">
        <f>IF(O272&gt;0,RANK(O272,(N272:P272,Q272:AE272)),0)</f>
        <v>2</v>
      </c>
      <c r="F272" s="5">
        <f>IF(P272&gt;0,RANK(P272,(N272:P272,Q272:AE272)),0)</f>
        <v>0</v>
      </c>
      <c r="G272" s="1">
        <f t="shared" si="93"/>
        <v>55</v>
      </c>
      <c r="H272" s="2">
        <f t="shared" si="94"/>
        <v>5.6065239551478081E-2</v>
      </c>
      <c r="I272" s="2"/>
      <c r="J272" s="2">
        <f t="shared" si="96"/>
        <v>0.51885830784913356</v>
      </c>
      <c r="K272" s="2">
        <f t="shared" si="97"/>
        <v>0.46279306829765543</v>
      </c>
      <c r="L272" s="2">
        <f t="shared" si="98"/>
        <v>0</v>
      </c>
      <c r="M272" s="2">
        <f t="shared" si="99"/>
        <v>1.834862385321101E-2</v>
      </c>
      <c r="N272" s="1">
        <v>509</v>
      </c>
      <c r="O272" s="1">
        <v>454</v>
      </c>
      <c r="Q272" s="1">
        <v>18</v>
      </c>
      <c r="AG272" s="5">
        <f>IF(Q272&gt;0,RANK(Q272,(N272:P272,Q272:AE272)),0)</f>
        <v>3</v>
      </c>
      <c r="AH272" s="5">
        <f>IF(R272&gt;0,RANK(R272,(N272:P272,Q272:AE272)),0)</f>
        <v>0</v>
      </c>
      <c r="AI272" s="5">
        <f>IF(T272&gt;0,RANK(T272,(N272:P272,Q272:AE272)),0)</f>
        <v>0</v>
      </c>
      <c r="AJ272" s="5">
        <f>IF(S272&gt;0,RANK(S272,(N272:P272,Q272:AE272)),0)</f>
        <v>0</v>
      </c>
      <c r="AK272" s="2">
        <f t="shared" si="100"/>
        <v>1.834862385321101E-2</v>
      </c>
      <c r="AL272" s="2">
        <f t="shared" si="101"/>
        <v>0</v>
      </c>
      <c r="AM272" s="2">
        <f t="shared" si="102"/>
        <v>0</v>
      </c>
      <c r="AN272" s="2">
        <f t="shared" si="103"/>
        <v>0</v>
      </c>
      <c r="AP272" t="s">
        <v>989</v>
      </c>
      <c r="AQ272" t="s">
        <v>611</v>
      </c>
      <c r="AR272">
        <v>1</v>
      </c>
      <c r="AT272" s="88">
        <v>30</v>
      </c>
      <c r="AU272" s="90">
        <v>107</v>
      </c>
      <c r="AV272" s="93">
        <f t="shared" si="104"/>
        <v>30107</v>
      </c>
      <c r="AX272" s="5" t="s">
        <v>730</v>
      </c>
    </row>
    <row r="273" spans="1:55" hidden="1" outlineLevel="1">
      <c r="A273" t="s">
        <v>1034</v>
      </c>
      <c r="B273" t="s">
        <v>611</v>
      </c>
      <c r="C273" s="1">
        <f t="shared" si="95"/>
        <v>550</v>
      </c>
      <c r="D273" s="5">
        <f>IF(N273&gt;0, RANK(N273,(N273:P273,Q273:AE273)),0)</f>
        <v>1</v>
      </c>
      <c r="E273" s="5">
        <f>IF(O273&gt;0,RANK(O273,(N273:P273,Q273:AE273)),0)</f>
        <v>2</v>
      </c>
      <c r="F273" s="5">
        <f>IF(P273&gt;0,RANK(P273,(N273:P273,Q273:AE273)),0)</f>
        <v>0</v>
      </c>
      <c r="G273" s="1">
        <f t="shared" si="93"/>
        <v>95</v>
      </c>
      <c r="H273" s="2">
        <f t="shared" si="94"/>
        <v>0.17272727272727273</v>
      </c>
      <c r="I273" s="2"/>
      <c r="J273" s="2">
        <f t="shared" si="96"/>
        <v>0.57818181818181813</v>
      </c>
      <c r="K273" s="2">
        <f t="shared" si="97"/>
        <v>0.40545454545454546</v>
      </c>
      <c r="L273" s="2">
        <f t="shared" si="98"/>
        <v>0</v>
      </c>
      <c r="M273" s="2">
        <f t="shared" si="99"/>
        <v>1.6363636363636413E-2</v>
      </c>
      <c r="N273" s="1">
        <v>318</v>
      </c>
      <c r="O273" s="1">
        <v>223</v>
      </c>
      <c r="Q273" s="1">
        <v>9</v>
      </c>
      <c r="AG273" s="5">
        <f>IF(Q273&gt;0,RANK(Q273,(N273:P273,Q273:AE273)),0)</f>
        <v>3</v>
      </c>
      <c r="AH273" s="5">
        <f>IF(R273&gt;0,RANK(R273,(N273:P273,Q273:AE273)),0)</f>
        <v>0</v>
      </c>
      <c r="AI273" s="5">
        <f>IF(T273&gt;0,RANK(T273,(N273:P273,Q273:AE273)),0)</f>
        <v>0</v>
      </c>
      <c r="AJ273" s="5">
        <f>IF(S273&gt;0,RANK(S273,(N273:P273,Q273:AE273)),0)</f>
        <v>0</v>
      </c>
      <c r="AK273" s="2">
        <f t="shared" si="100"/>
        <v>1.6363636363636365E-2</v>
      </c>
      <c r="AL273" s="2">
        <f t="shared" si="101"/>
        <v>0</v>
      </c>
      <c r="AM273" s="2">
        <f t="shared" si="102"/>
        <v>0</v>
      </c>
      <c r="AN273" s="2">
        <f t="shared" si="103"/>
        <v>0</v>
      </c>
      <c r="AP273" t="s">
        <v>1034</v>
      </c>
      <c r="AQ273" t="s">
        <v>611</v>
      </c>
      <c r="AR273">
        <v>1</v>
      </c>
      <c r="AT273" s="88">
        <v>30</v>
      </c>
      <c r="AU273" s="90">
        <v>109</v>
      </c>
      <c r="AV273" s="93">
        <f t="shared" si="104"/>
        <v>30109</v>
      </c>
      <c r="AX273" s="5" t="s">
        <v>730</v>
      </c>
    </row>
    <row r="274" spans="1:55" hidden="1" outlineLevel="1">
      <c r="A274" t="s">
        <v>702</v>
      </c>
      <c r="B274" t="s">
        <v>611</v>
      </c>
      <c r="C274" s="1">
        <f t="shared" si="95"/>
        <v>70200</v>
      </c>
      <c r="D274" s="5">
        <f>IF(N274&gt;0, RANK(N274,(N274:P274,Q274:AE274)),0)</f>
        <v>1</v>
      </c>
      <c r="E274" s="5">
        <f>IF(O274&gt;0,RANK(O274,(N274:P274,Q274:AE274)),0)</f>
        <v>2</v>
      </c>
      <c r="F274" s="5">
        <f>IF(P274&gt;0,RANK(P274,(N274:P274,Q274:AE274)),0)</f>
        <v>0</v>
      </c>
      <c r="G274" s="1">
        <f t="shared" si="93"/>
        <v>19224</v>
      </c>
      <c r="H274" s="2">
        <f t="shared" si="94"/>
        <v>0.27384615384615385</v>
      </c>
      <c r="I274" s="2"/>
      <c r="J274" s="2">
        <f t="shared" si="96"/>
        <v>0.62830484330484326</v>
      </c>
      <c r="K274" s="2">
        <f t="shared" si="97"/>
        <v>0.35445868945868947</v>
      </c>
      <c r="L274" s="2">
        <f t="shared" si="98"/>
        <v>0</v>
      </c>
      <c r="M274" s="2">
        <f t="shared" si="99"/>
        <v>1.7236467236467268E-2</v>
      </c>
      <c r="N274" s="1">
        <v>44107</v>
      </c>
      <c r="O274" s="1">
        <v>24883</v>
      </c>
      <c r="Q274" s="1">
        <v>1210</v>
      </c>
      <c r="AG274" s="5">
        <f>IF(Q274&gt;0,RANK(Q274,(N274:P274,Q274:AE274)),0)</f>
        <v>3</v>
      </c>
      <c r="AH274" s="5">
        <f>IF(R274&gt;0,RANK(R274,(N274:P274,Q274:AE274)),0)</f>
        <v>0</v>
      </c>
      <c r="AI274" s="5">
        <f>IF(T274&gt;0,RANK(T274,(N274:P274,Q274:AE274)),0)</f>
        <v>0</v>
      </c>
      <c r="AJ274" s="5">
        <f>IF(S274&gt;0,RANK(S274,(N274:P274,Q274:AE274)),0)</f>
        <v>0</v>
      </c>
      <c r="AK274" s="2">
        <f t="shared" si="100"/>
        <v>1.7236467236467237E-2</v>
      </c>
      <c r="AL274" s="2">
        <f t="shared" si="101"/>
        <v>0</v>
      </c>
      <c r="AM274" s="2">
        <f t="shared" si="102"/>
        <v>0</v>
      </c>
      <c r="AN274" s="2">
        <f t="shared" si="103"/>
        <v>0</v>
      </c>
      <c r="AP274" t="s">
        <v>702</v>
      </c>
      <c r="AQ274" t="s">
        <v>611</v>
      </c>
      <c r="AR274">
        <v>1</v>
      </c>
      <c r="AT274" s="88">
        <v>30</v>
      </c>
      <c r="AU274" s="90">
        <v>111</v>
      </c>
      <c r="AV274" s="93">
        <f t="shared" si="104"/>
        <v>30111</v>
      </c>
      <c r="AX274" s="5" t="s">
        <v>730</v>
      </c>
    </row>
    <row r="275" spans="1:55" collapsed="1">
      <c r="A275" t="s">
        <v>86</v>
      </c>
      <c r="B275" t="s">
        <v>961</v>
      </c>
      <c r="C275" s="1">
        <f t="shared" si="95"/>
        <v>488566</v>
      </c>
      <c r="D275" s="5">
        <f>IF(N275&gt;0, RANK(N275,(N275:P275,Q275:AE275)),0)</f>
        <v>1</v>
      </c>
      <c r="E275" s="5">
        <f>IF(O275&gt;0,RANK(O275,(N275:P275,Q275:AE275)),0)</f>
        <v>2</v>
      </c>
      <c r="F275" s="5">
        <f>IF(P275&gt;0,RANK(P275,(N275:P275,Q275:AE275)),0)</f>
        <v>0</v>
      </c>
      <c r="G275" s="1">
        <f t="shared" si="93"/>
        <v>160625</v>
      </c>
      <c r="H275" s="2">
        <f t="shared" si="94"/>
        <v>0.32876827286385052</v>
      </c>
      <c r="I275" s="2"/>
      <c r="J275" s="2">
        <f t="shared" si="96"/>
        <v>0.65421048537966209</v>
      </c>
      <c r="K275" s="2">
        <f t="shared" si="97"/>
        <v>0.32544221251581157</v>
      </c>
      <c r="L275" s="2">
        <f t="shared" si="98"/>
        <v>0</v>
      </c>
      <c r="M275" s="2">
        <f t="shared" si="99"/>
        <v>2.0347302104526344E-2</v>
      </c>
      <c r="N275" s="1">
        <f>SUM(N219:N274)</f>
        <v>319625</v>
      </c>
      <c r="O275" s="1">
        <f>SUM(O219:O274)</f>
        <v>159000</v>
      </c>
      <c r="Q275" s="1">
        <f>SUM(Q219:Q274)</f>
        <v>9941</v>
      </c>
      <c r="AG275" s="5">
        <f>IF(Q275&gt;0,RANK(Q275,(N275:P275,Q275:AE275)),0)</f>
        <v>3</v>
      </c>
      <c r="AH275" s="5">
        <f>IF(R275&gt;0,RANK(R275,(N275:P275,Q275:AE275)),0)</f>
        <v>0</v>
      </c>
      <c r="AI275" s="5">
        <f>IF(T275&gt;0,RANK(T275,(N275:P275,Q275:AE275)),0)</f>
        <v>0</v>
      </c>
      <c r="AJ275" s="5">
        <f>IF(S275&gt;0,RANK(S275,(N275:P275,Q275:AE275)),0)</f>
        <v>0</v>
      </c>
      <c r="AK275" s="2">
        <f t="shared" si="100"/>
        <v>2.0347302104526309E-2</v>
      </c>
      <c r="AL275" s="2">
        <f t="shared" si="101"/>
        <v>0</v>
      </c>
      <c r="AM275" s="2">
        <f t="shared" si="102"/>
        <v>0</v>
      </c>
      <c r="AN275" s="2">
        <f t="shared" si="103"/>
        <v>0</v>
      </c>
      <c r="AP275" t="s">
        <v>86</v>
      </c>
      <c r="AQ275" t="s">
        <v>961</v>
      </c>
      <c r="AT275" s="88">
        <v>30</v>
      </c>
      <c r="AU275" s="90"/>
      <c r="AV275" s="88">
        <v>30</v>
      </c>
      <c r="AX275" s="5" t="s">
        <v>168</v>
      </c>
    </row>
    <row r="276" spans="1:55">
      <c r="C276" s="1"/>
      <c r="E276" s="5"/>
      <c r="F276" s="5"/>
      <c r="I276" s="2"/>
      <c r="AG276" s="1"/>
      <c r="AH276" s="1"/>
      <c r="AI276" s="1"/>
      <c r="AJ276" s="1"/>
      <c r="AK276" s="1"/>
      <c r="AL276" s="5"/>
      <c r="AM276" s="5"/>
      <c r="AN276" s="5"/>
      <c r="AO276" s="5"/>
      <c r="AT276" s="88"/>
      <c r="AU276" s="90"/>
      <c r="AY276" s="88"/>
      <c r="AZ276" s="90"/>
      <c r="BA276" s="91"/>
      <c r="BC276" s="5"/>
    </row>
    <row r="277" spans="1:55" hidden="1" outlineLevel="1">
      <c r="A277" t="s">
        <v>836</v>
      </c>
      <c r="B277" t="s">
        <v>837</v>
      </c>
      <c r="C277" s="1">
        <f t="shared" ref="C277:C287" si="105">SUM(N277:AE277)</f>
        <v>32609</v>
      </c>
      <c r="D277" s="5">
        <f>IF(N277&gt;0, RANK(N277,(N277:P277,Q277:AE277)),0)</f>
        <v>1</v>
      </c>
      <c r="E277" s="5">
        <f>IF(O277&gt;0,RANK(O277,(N277:P277,Q277:AE277)),0)</f>
        <v>2</v>
      </c>
      <c r="F277" s="5">
        <f>IF(P277&gt;0,RANK(P277,(N277:P277,Q277:AE277)),0)</f>
        <v>0</v>
      </c>
      <c r="G277" s="1">
        <f t="shared" ref="G277:G287" si="106">IF(C277&gt;0,MAX(N277:P277)-LARGE(N277:P277,2),0)</f>
        <v>12354</v>
      </c>
      <c r="H277" s="2">
        <f t="shared" ref="H277:H287" si="107">IF(C277&gt;0,G277/C277,0)</f>
        <v>0.3788524640436689</v>
      </c>
      <c r="I277" s="2"/>
      <c r="J277" s="2">
        <f t="shared" ref="J277:J287" si="108">IF($C277=0,"-",N277/$C277)</f>
        <v>0.68116164249133671</v>
      </c>
      <c r="K277" s="2">
        <f t="shared" ref="K277:K287" si="109">IF($C277=0,"-",O277/$C277)</f>
        <v>0.3023091784476678</v>
      </c>
      <c r="L277" s="2">
        <f t="shared" ref="L277:L287" si="110">IF($C277=0,"-",P277/$C277)</f>
        <v>0</v>
      </c>
      <c r="M277" s="2">
        <f t="shared" ref="M277:M287" si="111">IF(C277=0,"-",(1-J277-K277-L277))</f>
        <v>1.6529179060995491E-2</v>
      </c>
      <c r="N277" s="1">
        <f>SUMIF(Town!$AO$3:$AO$243,$AV277,Town!N$3:N$243)</f>
        <v>22212</v>
      </c>
      <c r="O277" s="1">
        <f>SUMIF(Town!$AO$3:$AO$243,$AV277,Town!O$3:O$243)</f>
        <v>9858</v>
      </c>
      <c r="Q277" s="1">
        <f>SUMIF(Town!$AO$3:$AO$243,$AV277,Town!Q$3:Q$243)</f>
        <v>525</v>
      </c>
      <c r="U277" s="1">
        <f>SUMIF(Town!$AO$3:$AO$243,$AV277,Town!U$3:U$243)</f>
        <v>14</v>
      </c>
      <c r="AG277" s="5">
        <f>IF(Q277&gt;0,RANK(Q277,(N277:P277,Q277:AE277)),0)</f>
        <v>3</v>
      </c>
      <c r="AH277" s="5">
        <f>IF(R277&gt;0,RANK(R277,(N277:P277,Q277:AE277)),0)</f>
        <v>0</v>
      </c>
      <c r="AI277" s="5">
        <f>IF(T277&gt;0,RANK(T277,(N277:P277,Q277:AE277)),0)</f>
        <v>0</v>
      </c>
      <c r="AJ277" s="5">
        <f>IF(S277&gt;0,RANK(S277,(N277:P277,Q277:AE277)),0)</f>
        <v>0</v>
      </c>
      <c r="AK277" s="2">
        <f t="shared" ref="AK277:AK287" si="112">IF($C277=0,"-",Q277/$C277)</f>
        <v>1.609984973473581E-2</v>
      </c>
      <c r="AL277" s="2">
        <f t="shared" ref="AL277:AL287" si="113">IF($C277=0,"-",R277/$C277)</f>
        <v>0</v>
      </c>
      <c r="AM277" s="2">
        <f t="shared" ref="AM277:AM287" si="114">IF($C277=0,"-",T277/$C277)</f>
        <v>0</v>
      </c>
      <c r="AN277" s="2">
        <f t="shared" ref="AN277:AN287" si="115">IF($C277=0,"-",S277/$C277)</f>
        <v>0</v>
      </c>
      <c r="AO277" s="5"/>
      <c r="AP277" t="s">
        <v>836</v>
      </c>
      <c r="AQ277" t="s">
        <v>837</v>
      </c>
      <c r="AT277" s="88">
        <v>33</v>
      </c>
      <c r="AU277" s="90">
        <v>1</v>
      </c>
      <c r="AV277" s="91">
        <f t="shared" ref="AV277:AV286" si="116">AT277*1000+AU277</f>
        <v>33001</v>
      </c>
      <c r="AX277" s="5" t="s">
        <v>730</v>
      </c>
      <c r="AY277" s="88"/>
      <c r="AZ277" s="90"/>
      <c r="BA277" s="91"/>
      <c r="BC277" s="5"/>
    </row>
    <row r="278" spans="1:55" hidden="1" outlineLevel="1">
      <c r="A278" t="s">
        <v>95</v>
      </c>
      <c r="B278" t="s">
        <v>837</v>
      </c>
      <c r="C278" s="1">
        <f t="shared" si="105"/>
        <v>28107</v>
      </c>
      <c r="D278" s="5">
        <f>IF(N278&gt;0, RANK(N278,(N278:P278,Q278:AE278)),0)</f>
        <v>1</v>
      </c>
      <c r="E278" s="5">
        <f>IF(O278&gt;0,RANK(O278,(N278:P278,Q278:AE278)),0)</f>
        <v>2</v>
      </c>
      <c r="F278" s="5">
        <f>IF(P278&gt;0,RANK(P278,(N278:P278,Q278:AE278)),0)</f>
        <v>0</v>
      </c>
      <c r="G278" s="1">
        <f t="shared" si="106"/>
        <v>7479</v>
      </c>
      <c r="H278" s="2">
        <f t="shared" si="107"/>
        <v>0.26609029779058596</v>
      </c>
      <c r="I278" s="2"/>
      <c r="J278" s="2">
        <f t="shared" si="108"/>
        <v>0.622193759561675</v>
      </c>
      <c r="K278" s="2">
        <f t="shared" si="109"/>
        <v>0.35610346177108904</v>
      </c>
      <c r="L278" s="2">
        <f t="shared" si="110"/>
        <v>0</v>
      </c>
      <c r="M278" s="2">
        <f t="shared" si="111"/>
        <v>2.1702778667235967E-2</v>
      </c>
      <c r="N278" s="1">
        <f>SUMIF(Town!$AO$3:$AO$243,$AV278,Town!N$3:N$243)</f>
        <v>17488</v>
      </c>
      <c r="O278" s="1">
        <f>SUMIF(Town!$AO$3:$AO$243,$AV278,Town!O$3:O$243)</f>
        <v>10009</v>
      </c>
      <c r="Q278" s="1">
        <f>SUMIF(Town!$AO$3:$AO$243,$AV278,Town!Q$3:Q$243)</f>
        <v>601</v>
      </c>
      <c r="U278" s="1">
        <f>SUMIF(Town!$AO$3:$AO$243,$AV278,Town!U$3:U$243)</f>
        <v>9</v>
      </c>
      <c r="AG278" s="5">
        <f>IF(Q278&gt;0,RANK(Q278,(N278:P278,Q278:AE278)),0)</f>
        <v>3</v>
      </c>
      <c r="AH278" s="5">
        <f>IF(R278&gt;0,RANK(R278,(N278:P278,Q278:AE278)),0)</f>
        <v>0</v>
      </c>
      <c r="AI278" s="5">
        <f>IF(T278&gt;0,RANK(T278,(N278:P278,Q278:AE278)),0)</f>
        <v>0</v>
      </c>
      <c r="AJ278" s="5">
        <f>IF(S278&gt;0,RANK(S278,(N278:P278,Q278:AE278)),0)</f>
        <v>0</v>
      </c>
      <c r="AK278" s="2">
        <f t="shared" si="112"/>
        <v>2.138257373607998E-2</v>
      </c>
      <c r="AL278" s="2">
        <f t="shared" si="113"/>
        <v>0</v>
      </c>
      <c r="AM278" s="2">
        <f t="shared" si="114"/>
        <v>0</v>
      </c>
      <c r="AN278" s="2">
        <f t="shared" si="115"/>
        <v>0</v>
      </c>
      <c r="AO278" s="5"/>
      <c r="AP278" t="s">
        <v>95</v>
      </c>
      <c r="AQ278" t="s">
        <v>837</v>
      </c>
      <c r="AR278">
        <v>1</v>
      </c>
      <c r="AT278" s="88">
        <v>33</v>
      </c>
      <c r="AU278" s="90">
        <v>3</v>
      </c>
      <c r="AV278" s="91">
        <f t="shared" si="116"/>
        <v>33003</v>
      </c>
      <c r="AX278" s="5" t="s">
        <v>730</v>
      </c>
      <c r="AY278" s="88"/>
      <c r="AZ278" s="90"/>
      <c r="BA278" s="91"/>
      <c r="BC278" s="5"/>
    </row>
    <row r="279" spans="1:55" hidden="1" outlineLevel="1">
      <c r="A279" t="s">
        <v>838</v>
      </c>
      <c r="B279" t="s">
        <v>837</v>
      </c>
      <c r="C279" s="1">
        <f t="shared" si="105"/>
        <v>40762</v>
      </c>
      <c r="D279" s="5">
        <f>IF(N279&gt;0, RANK(N279,(N279:P279,Q279:AE279)),0)</f>
        <v>1</v>
      </c>
      <c r="E279" s="5">
        <f>IF(O279&gt;0,RANK(O279,(N279:P279,Q279:AE279)),0)</f>
        <v>2</v>
      </c>
      <c r="F279" s="5">
        <f>IF(P279&gt;0,RANK(P279,(N279:P279,Q279:AE279)),0)</f>
        <v>0</v>
      </c>
      <c r="G279" s="1">
        <f t="shared" si="106"/>
        <v>19836</v>
      </c>
      <c r="H279" s="2">
        <f t="shared" si="107"/>
        <v>0.48662970413620527</v>
      </c>
      <c r="I279" s="2"/>
      <c r="J279" s="2">
        <f t="shared" si="108"/>
        <v>0.72771208478484861</v>
      </c>
      <c r="K279" s="2">
        <f t="shared" si="109"/>
        <v>0.24108238064864335</v>
      </c>
      <c r="L279" s="2">
        <f t="shared" si="110"/>
        <v>0</v>
      </c>
      <c r="M279" s="2">
        <f t="shared" si="111"/>
        <v>3.1205534566508042E-2</v>
      </c>
      <c r="N279" s="1">
        <f>SUMIF(Town!$AO$3:$AO$243,$AV279,Town!N$3:N$243)</f>
        <v>29663</v>
      </c>
      <c r="O279" s="1">
        <f>SUMIF(Town!$AO$3:$AO$243,$AV279,Town!O$3:O$243)</f>
        <v>9827</v>
      </c>
      <c r="Q279" s="1">
        <f>SUMIF(Town!$AO$3:$AO$243,$AV279,Town!Q$3:Q$243)</f>
        <v>1244</v>
      </c>
      <c r="U279" s="1">
        <f>SUMIF(Town!$AO$3:$AO$243,$AV279,Town!U$3:U$243)</f>
        <v>28</v>
      </c>
      <c r="AG279" s="5">
        <f>IF(Q279&gt;0,RANK(Q279,(N279:P279,Q279:AE279)),0)</f>
        <v>3</v>
      </c>
      <c r="AH279" s="5">
        <f>IF(R279&gt;0,RANK(R279,(N279:P279,Q279:AE279)),0)</f>
        <v>0</v>
      </c>
      <c r="AI279" s="5">
        <f>IF(T279&gt;0,RANK(T279,(N279:P279,Q279:AE279)),0)</f>
        <v>0</v>
      </c>
      <c r="AJ279" s="5">
        <f>IF(S279&gt;0,RANK(S279,(N279:P279,Q279:AE279)),0)</f>
        <v>0</v>
      </c>
      <c r="AK279" s="2">
        <f t="shared" si="112"/>
        <v>3.0518620283597468E-2</v>
      </c>
      <c r="AL279" s="2">
        <f t="shared" si="113"/>
        <v>0</v>
      </c>
      <c r="AM279" s="2">
        <f t="shared" si="114"/>
        <v>0</v>
      </c>
      <c r="AN279" s="2">
        <f t="shared" si="115"/>
        <v>0</v>
      </c>
      <c r="AO279" s="5"/>
      <c r="AP279" t="s">
        <v>838</v>
      </c>
      <c r="AQ279" t="s">
        <v>837</v>
      </c>
      <c r="AR279">
        <v>2</v>
      </c>
      <c r="AT279" s="88">
        <v>33</v>
      </c>
      <c r="AU279" s="90">
        <v>5</v>
      </c>
      <c r="AV279" s="91">
        <f t="shared" si="116"/>
        <v>33005</v>
      </c>
      <c r="AX279" s="5" t="s">
        <v>730</v>
      </c>
      <c r="AY279" s="88"/>
      <c r="AZ279" s="90"/>
      <c r="BA279" s="91"/>
      <c r="BC279" s="5"/>
    </row>
    <row r="280" spans="1:55" hidden="1" outlineLevel="1">
      <c r="A280" t="s">
        <v>839</v>
      </c>
      <c r="B280" t="s">
        <v>837</v>
      </c>
      <c r="C280" s="1">
        <f t="shared" si="105"/>
        <v>15683</v>
      </c>
      <c r="D280" s="5">
        <f>IF(N280&gt;0, RANK(N280,(N280:P280,Q280:AE280)),0)</f>
        <v>1</v>
      </c>
      <c r="E280" s="5">
        <f>IF(O280&gt;0,RANK(O280,(N280:P280,Q280:AE280)),0)</f>
        <v>2</v>
      </c>
      <c r="F280" s="5">
        <f>IF(P280&gt;0,RANK(P280,(N280:P280,Q280:AE280)),0)</f>
        <v>0</v>
      </c>
      <c r="G280" s="1">
        <f t="shared" si="106"/>
        <v>7846</v>
      </c>
      <c r="H280" s="2">
        <f t="shared" si="107"/>
        <v>0.50028693489765985</v>
      </c>
      <c r="I280" s="2"/>
      <c r="J280" s="2">
        <f t="shared" si="108"/>
        <v>0.73888924312950333</v>
      </c>
      <c r="K280" s="2">
        <f t="shared" si="109"/>
        <v>0.23860230823184339</v>
      </c>
      <c r="L280" s="2">
        <f t="shared" si="110"/>
        <v>0</v>
      </c>
      <c r="M280" s="2">
        <f t="shared" si="111"/>
        <v>2.2508448638653283E-2</v>
      </c>
      <c r="N280" s="1">
        <f>SUMIF(Town!$AO$3:$AO$243,$AV280,Town!N$3:N$243)</f>
        <v>11588</v>
      </c>
      <c r="O280" s="1">
        <f>SUMIF(Town!$AO$3:$AO$243,$AV280,Town!O$3:O$243)</f>
        <v>3742</v>
      </c>
      <c r="Q280" s="1">
        <f>SUMIF(Town!$AO$3:$AO$243,$AV280,Town!Q$3:Q$243)</f>
        <v>346</v>
      </c>
      <c r="U280" s="1">
        <f>SUMIF(Town!$AO$3:$AO$243,$AV280,Town!U$3:U$243)</f>
        <v>7</v>
      </c>
      <c r="AG280" s="5">
        <f>IF(Q280&gt;0,RANK(Q280,(N280:P280,Q280:AE280)),0)</f>
        <v>3</v>
      </c>
      <c r="AH280" s="5">
        <f>IF(R280&gt;0,RANK(R280,(N280:P280,Q280:AE280)),0)</f>
        <v>0</v>
      </c>
      <c r="AI280" s="5">
        <f>IF(T280&gt;0,RANK(T280,(N280:P280,Q280:AE280)),0)</f>
        <v>0</v>
      </c>
      <c r="AJ280" s="5">
        <f>IF(S280&gt;0,RANK(S280,(N280:P280,Q280:AE280)),0)</f>
        <v>0</v>
      </c>
      <c r="AK280" s="2">
        <f t="shared" si="112"/>
        <v>2.2062105464515716E-2</v>
      </c>
      <c r="AL280" s="2">
        <f t="shared" si="113"/>
        <v>0</v>
      </c>
      <c r="AM280" s="2">
        <f t="shared" si="114"/>
        <v>0</v>
      </c>
      <c r="AN280" s="2">
        <f t="shared" si="115"/>
        <v>0</v>
      </c>
      <c r="AO280" s="5"/>
      <c r="AP280" t="s">
        <v>839</v>
      </c>
      <c r="AQ280" t="s">
        <v>837</v>
      </c>
      <c r="AR280">
        <v>2</v>
      </c>
      <c r="AT280" s="88">
        <v>33</v>
      </c>
      <c r="AU280" s="90">
        <v>7</v>
      </c>
      <c r="AV280" s="91">
        <f t="shared" si="116"/>
        <v>33007</v>
      </c>
      <c r="AX280" s="5" t="s">
        <v>730</v>
      </c>
      <c r="AY280" s="88"/>
      <c r="AZ280" s="90"/>
      <c r="BA280" s="91"/>
      <c r="BC280" s="5"/>
    </row>
    <row r="281" spans="1:55" hidden="1" outlineLevel="1">
      <c r="A281" t="s">
        <v>840</v>
      </c>
      <c r="B281" t="s">
        <v>837</v>
      </c>
      <c r="C281" s="1">
        <f t="shared" si="105"/>
        <v>47179</v>
      </c>
      <c r="D281" s="5">
        <f>IF(N281&gt;0, RANK(N281,(N281:P281,Q281:AE281)),0)</f>
        <v>1</v>
      </c>
      <c r="E281" s="5">
        <f>IF(O281&gt;0,RANK(O281,(N281:P281,Q281:AE281)),0)</f>
        <v>2</v>
      </c>
      <c r="F281" s="5">
        <f>IF(P281&gt;0,RANK(P281,(N281:P281,Q281:AE281)),0)</f>
        <v>0</v>
      </c>
      <c r="G281" s="1">
        <f t="shared" si="106"/>
        <v>23236</v>
      </c>
      <c r="H281" s="2">
        <f t="shared" si="107"/>
        <v>0.49250725958583269</v>
      </c>
      <c r="I281" s="2"/>
      <c r="J281" s="2">
        <f t="shared" si="108"/>
        <v>0.73261408677589601</v>
      </c>
      <c r="K281" s="2">
        <f t="shared" si="109"/>
        <v>0.24010682719006338</v>
      </c>
      <c r="L281" s="2">
        <f t="shared" si="110"/>
        <v>0</v>
      </c>
      <c r="M281" s="2">
        <f t="shared" si="111"/>
        <v>2.7279086034040612E-2</v>
      </c>
      <c r="N281" s="1">
        <f>SUMIF(Town!$AO$3:$AO$243,$AV281,Town!N$3:N$243)</f>
        <v>34564</v>
      </c>
      <c r="O281" s="1">
        <f>SUMIF(Town!$AO$3:$AO$243,$AV281,Town!O$3:O$243)</f>
        <v>11328</v>
      </c>
      <c r="Q281" s="1">
        <f>SUMIF(Town!$AO$3:$AO$243,$AV281,Town!Q$3:Q$243)</f>
        <v>1266</v>
      </c>
      <c r="U281" s="1">
        <f>SUMIF(Town!$AO$3:$AO$243,$AV281,Town!U$3:U$243)</f>
        <v>21</v>
      </c>
      <c r="AG281" s="5">
        <f>IF(Q281&gt;0,RANK(Q281,(N281:P281,Q281:AE281)),0)</f>
        <v>3</v>
      </c>
      <c r="AH281" s="5">
        <f>IF(R281&gt;0,RANK(R281,(N281:P281,Q281:AE281)),0)</f>
        <v>0</v>
      </c>
      <c r="AI281" s="5">
        <f>IF(T281&gt;0,RANK(T281,(N281:P281,Q281:AE281)),0)</f>
        <v>0</v>
      </c>
      <c r="AJ281" s="5">
        <f>IF(S281&gt;0,RANK(S281,(N281:P281,Q281:AE281)),0)</f>
        <v>0</v>
      </c>
      <c r="AK281" s="2">
        <f t="shared" si="112"/>
        <v>2.6833972742109836E-2</v>
      </c>
      <c r="AL281" s="2">
        <f t="shared" si="113"/>
        <v>0</v>
      </c>
      <c r="AM281" s="2">
        <f t="shared" si="114"/>
        <v>0</v>
      </c>
      <c r="AN281" s="2">
        <f t="shared" si="115"/>
        <v>0</v>
      </c>
      <c r="AO281" s="5"/>
      <c r="AP281" t="s">
        <v>840</v>
      </c>
      <c r="AQ281" t="s">
        <v>837</v>
      </c>
      <c r="AR281">
        <v>2</v>
      </c>
      <c r="AT281" s="88">
        <v>33</v>
      </c>
      <c r="AU281" s="90">
        <v>9</v>
      </c>
      <c r="AV281" s="91">
        <f t="shared" si="116"/>
        <v>33009</v>
      </c>
      <c r="AX281" s="5" t="s">
        <v>730</v>
      </c>
      <c r="AY281" s="88"/>
      <c r="AZ281" s="90"/>
      <c r="BA281" s="91"/>
      <c r="BC281" s="5"/>
    </row>
    <row r="282" spans="1:55" hidden="1" outlineLevel="1">
      <c r="A282" t="s">
        <v>841</v>
      </c>
      <c r="B282" t="s">
        <v>837</v>
      </c>
      <c r="C282" s="1">
        <f t="shared" si="105"/>
        <v>196692</v>
      </c>
      <c r="D282" s="5">
        <f>IF(N282&gt;0, RANK(N282,(N282:P282,Q282:AE282)),0)</f>
        <v>1</v>
      </c>
      <c r="E282" s="5">
        <f>IF(O282&gt;0,RANK(O282,(N282:P282,Q282:AE282)),0)</f>
        <v>2</v>
      </c>
      <c r="F282" s="5">
        <f>IF(P282&gt;0,RANK(P282,(N282:P282,Q282:AE282)),0)</f>
        <v>0</v>
      </c>
      <c r="G282" s="1">
        <f t="shared" si="106"/>
        <v>78358</v>
      </c>
      <c r="H282" s="2">
        <f t="shared" si="107"/>
        <v>0.39837919183291642</v>
      </c>
      <c r="I282" s="2"/>
      <c r="J282" s="2">
        <f t="shared" si="108"/>
        <v>0.68731315966078943</v>
      </c>
      <c r="K282" s="2">
        <f t="shared" si="109"/>
        <v>0.28893396782787301</v>
      </c>
      <c r="L282" s="2">
        <f t="shared" si="110"/>
        <v>0</v>
      </c>
      <c r="M282" s="2">
        <f t="shared" si="111"/>
        <v>2.3752872511337564E-2</v>
      </c>
      <c r="N282" s="1">
        <f>SUMIF(Town!$AO$3:$AO$243,$AV282,Town!N$3:N$243)</f>
        <v>135189</v>
      </c>
      <c r="O282" s="1">
        <f>SUMIF(Town!$AO$3:$AO$243,$AV282,Town!O$3:O$243)</f>
        <v>56831</v>
      </c>
      <c r="Q282" s="1">
        <f>SUMIF(Town!$AO$3:$AO$243,$AV282,Town!Q$3:Q$243)</f>
        <v>4601</v>
      </c>
      <c r="U282" s="1">
        <f>SUMIF(Town!$AO$3:$AO$243,$AV282,Town!U$3:U$243)</f>
        <v>71</v>
      </c>
      <c r="AG282" s="5">
        <f>IF(Q282&gt;0,RANK(Q282,(N282:P282,Q282:AE282)),0)</f>
        <v>3</v>
      </c>
      <c r="AH282" s="5">
        <f>IF(R282&gt;0,RANK(R282,(N282:P282,Q282:AE282)),0)</f>
        <v>0</v>
      </c>
      <c r="AI282" s="5">
        <f>IF(T282&gt;0,RANK(T282,(N282:P282,Q282:AE282)),0)</f>
        <v>0</v>
      </c>
      <c r="AJ282" s="5">
        <f>IF(S282&gt;0,RANK(S282,(N282:P282,Q282:AE282)),0)</f>
        <v>0</v>
      </c>
      <c r="AK282" s="2">
        <f t="shared" si="112"/>
        <v>2.3391902060073619E-2</v>
      </c>
      <c r="AL282" s="2">
        <f t="shared" si="113"/>
        <v>0</v>
      </c>
      <c r="AM282" s="2">
        <f t="shared" si="114"/>
        <v>0</v>
      </c>
      <c r="AN282" s="2">
        <f t="shared" si="115"/>
        <v>0</v>
      </c>
      <c r="AO282" s="5"/>
      <c r="AP282" t="s">
        <v>841</v>
      </c>
      <c r="AQ282" t="s">
        <v>837</v>
      </c>
      <c r="AT282" s="88">
        <v>33</v>
      </c>
      <c r="AU282" s="90">
        <v>11</v>
      </c>
      <c r="AV282" s="91">
        <f t="shared" si="116"/>
        <v>33011</v>
      </c>
      <c r="AX282" s="5" t="s">
        <v>730</v>
      </c>
      <c r="AY282" s="88"/>
      <c r="AZ282" s="90"/>
      <c r="BA282" s="91"/>
      <c r="BC282" s="5"/>
    </row>
    <row r="283" spans="1:55" hidden="1" outlineLevel="1">
      <c r="A283" t="s">
        <v>842</v>
      </c>
      <c r="B283" t="s">
        <v>837</v>
      </c>
      <c r="C283" s="1">
        <f t="shared" si="105"/>
        <v>78102</v>
      </c>
      <c r="D283" s="5">
        <f>IF(N283&gt;0, RANK(N283,(N283:P283,Q283:AE283)),0)</f>
        <v>1</v>
      </c>
      <c r="E283" s="5">
        <f>IF(O283&gt;0,RANK(O283,(N283:P283,Q283:AE283)),0)</f>
        <v>2</v>
      </c>
      <c r="F283" s="5">
        <f>IF(P283&gt;0,RANK(P283,(N283:P283,Q283:AE283)),0)</f>
        <v>0</v>
      </c>
      <c r="G283" s="1">
        <f t="shared" si="106"/>
        <v>40188</v>
      </c>
      <c r="H283" s="2">
        <f t="shared" si="107"/>
        <v>0.51455788584159179</v>
      </c>
      <c r="I283" s="2"/>
      <c r="J283" s="2">
        <f t="shared" si="108"/>
        <v>0.74786817238995162</v>
      </c>
      <c r="K283" s="2">
        <f t="shared" si="109"/>
        <v>0.23331028654835984</v>
      </c>
      <c r="L283" s="2">
        <f t="shared" si="110"/>
        <v>0</v>
      </c>
      <c r="M283" s="2">
        <f t="shared" si="111"/>
        <v>1.882154106168854E-2</v>
      </c>
      <c r="N283" s="1">
        <f>SUMIF(Town!$AO$3:$AO$243,$AV283,Town!N$3:N$243)</f>
        <v>58410</v>
      </c>
      <c r="O283" s="1">
        <f>SUMIF(Town!$AO$3:$AO$243,$AV283,Town!O$3:O$243)</f>
        <v>18222</v>
      </c>
      <c r="Q283" s="1">
        <f>SUMIF(Town!$AO$3:$AO$243,$AV283,Town!Q$3:Q$243)</f>
        <v>1416</v>
      </c>
      <c r="U283" s="1">
        <f>SUMIF(Town!$AO$3:$AO$243,$AV283,Town!U$3:U$243)</f>
        <v>54</v>
      </c>
      <c r="AG283" s="5">
        <f>IF(Q283&gt;0,RANK(Q283,(N283:P283,Q283:AE283)),0)</f>
        <v>3</v>
      </c>
      <c r="AH283" s="5">
        <f>IF(R283&gt;0,RANK(R283,(N283:P283,Q283:AE283)),0)</f>
        <v>0</v>
      </c>
      <c r="AI283" s="5">
        <f>IF(T283&gt;0,RANK(T283,(N283:P283,Q283:AE283)),0)</f>
        <v>0</v>
      </c>
      <c r="AJ283" s="5">
        <f>IF(S283&gt;0,RANK(S283,(N283:P283,Q283:AE283)),0)</f>
        <v>0</v>
      </c>
      <c r="AK283" s="2">
        <f t="shared" si="112"/>
        <v>1.8130137512483675E-2</v>
      </c>
      <c r="AL283" s="2">
        <f t="shared" si="113"/>
        <v>0</v>
      </c>
      <c r="AM283" s="2">
        <f t="shared" si="114"/>
        <v>0</v>
      </c>
      <c r="AN283" s="2">
        <f t="shared" si="115"/>
        <v>0</v>
      </c>
      <c r="AO283" s="5"/>
      <c r="AP283" t="s">
        <v>842</v>
      </c>
      <c r="AQ283" t="s">
        <v>837</v>
      </c>
      <c r="AT283" s="88">
        <v>33</v>
      </c>
      <c r="AU283" s="90">
        <v>13</v>
      </c>
      <c r="AV283" s="91">
        <f t="shared" si="116"/>
        <v>33013</v>
      </c>
      <c r="AX283" s="5" t="s">
        <v>730</v>
      </c>
      <c r="AY283" s="88"/>
      <c r="AZ283" s="90"/>
      <c r="BA283" s="91"/>
      <c r="BC283" s="5"/>
    </row>
    <row r="284" spans="1:55" hidden="1" outlineLevel="1">
      <c r="A284" t="s">
        <v>818</v>
      </c>
      <c r="B284" t="s">
        <v>837</v>
      </c>
      <c r="C284" s="1">
        <f t="shared" si="105"/>
        <v>160721</v>
      </c>
      <c r="D284" s="5">
        <f>IF(N284&gt;0, RANK(N284,(N284:P284,Q284:AE284)),0)</f>
        <v>1</v>
      </c>
      <c r="E284" s="5">
        <f>IF(O284&gt;0,RANK(O284,(N284:P284,Q284:AE284)),0)</f>
        <v>2</v>
      </c>
      <c r="F284" s="5">
        <f>IF(P284&gt;0,RANK(P284,(N284:P284,Q284:AE284)),0)</f>
        <v>0</v>
      </c>
      <c r="G284" s="1">
        <f t="shared" si="106"/>
        <v>59043</v>
      </c>
      <c r="H284" s="2">
        <f t="shared" si="107"/>
        <v>0.36736331904355995</v>
      </c>
      <c r="I284" s="2"/>
      <c r="J284" s="2">
        <f t="shared" si="108"/>
        <v>0.67322254092495692</v>
      </c>
      <c r="K284" s="2">
        <f t="shared" si="109"/>
        <v>0.30585922188139697</v>
      </c>
      <c r="L284" s="2">
        <f t="shared" si="110"/>
        <v>0</v>
      </c>
      <c r="M284" s="2">
        <f t="shared" si="111"/>
        <v>2.0918237193646105E-2</v>
      </c>
      <c r="N284" s="1">
        <f>SUMIF(Town!$AO$3:$AO$243,$AV284,Town!N$3:N$243)</f>
        <v>108201</v>
      </c>
      <c r="O284" s="1">
        <f>SUMIF(Town!$AO$3:$AO$243,$AV284,Town!O$3:O$243)</f>
        <v>49158</v>
      </c>
      <c r="Q284" s="1">
        <f>SUMIF(Town!$AO$3:$AO$243,$AV284,Town!Q$3:Q$243)</f>
        <v>3305</v>
      </c>
      <c r="U284" s="1">
        <f>SUMIF(Town!$AO$3:$AO$243,$AV284,Town!U$3:U$243)</f>
        <v>57</v>
      </c>
      <c r="AG284" s="5">
        <f>IF(Q284&gt;0,RANK(Q284,(N284:P284,Q284:AE284)),0)</f>
        <v>3</v>
      </c>
      <c r="AH284" s="5">
        <f>IF(R284&gt;0,RANK(R284,(N284:P284,Q284:AE284)),0)</f>
        <v>0</v>
      </c>
      <c r="AI284" s="5">
        <f>IF(T284&gt;0,RANK(T284,(N284:P284,Q284:AE284)),0)</f>
        <v>0</v>
      </c>
      <c r="AJ284" s="5">
        <f>IF(S284&gt;0,RANK(S284,(N284:P284,Q284:AE284)),0)</f>
        <v>0</v>
      </c>
      <c r="AK284" s="2">
        <f t="shared" si="112"/>
        <v>2.0563585343545649E-2</v>
      </c>
      <c r="AL284" s="2">
        <f t="shared" si="113"/>
        <v>0</v>
      </c>
      <c r="AM284" s="2">
        <f t="shared" si="114"/>
        <v>0</v>
      </c>
      <c r="AN284" s="2">
        <f t="shared" si="115"/>
        <v>0</v>
      </c>
      <c r="AO284" s="5"/>
      <c r="AP284" t="s">
        <v>818</v>
      </c>
      <c r="AQ284" t="s">
        <v>837</v>
      </c>
      <c r="AT284" s="88">
        <v>33</v>
      </c>
      <c r="AU284" s="90">
        <v>15</v>
      </c>
      <c r="AV284" s="91">
        <f t="shared" si="116"/>
        <v>33015</v>
      </c>
      <c r="AX284" s="5" t="s">
        <v>730</v>
      </c>
      <c r="AY284" s="88"/>
      <c r="AZ284" s="90"/>
      <c r="BA284" s="91"/>
      <c r="BC284" s="5"/>
    </row>
    <row r="285" spans="1:55" hidden="1" outlineLevel="1">
      <c r="A285" t="s">
        <v>843</v>
      </c>
      <c r="B285" t="s">
        <v>837</v>
      </c>
      <c r="C285" s="1">
        <f t="shared" si="105"/>
        <v>61333</v>
      </c>
      <c r="D285" s="5">
        <f>IF(N285&gt;0, RANK(N285,(N285:P285,Q285:AE285)),0)</f>
        <v>1</v>
      </c>
      <c r="E285" s="5">
        <f>IF(O285&gt;0,RANK(O285,(N285:P285,Q285:AE285)),0)</f>
        <v>2</v>
      </c>
      <c r="F285" s="5">
        <f>IF(P285&gt;0,RANK(P285,(N285:P285,Q285:AE285)),0)</f>
        <v>0</v>
      </c>
      <c r="G285" s="1">
        <f t="shared" si="106"/>
        <v>31688</v>
      </c>
      <c r="H285" s="2">
        <f t="shared" si="107"/>
        <v>0.51665498182055336</v>
      </c>
      <c r="I285" s="2"/>
      <c r="J285" s="2">
        <f t="shared" si="108"/>
        <v>0.74801493486377646</v>
      </c>
      <c r="K285" s="2">
        <f t="shared" si="109"/>
        <v>0.23135995304322307</v>
      </c>
      <c r="L285" s="2">
        <f t="shared" si="110"/>
        <v>0</v>
      </c>
      <c r="M285" s="2">
        <f t="shared" si="111"/>
        <v>2.0625112093000469E-2</v>
      </c>
      <c r="N285" s="1">
        <f>SUMIF(Town!$AO$3:$AO$243,$AV285,Town!N$3:N$243)</f>
        <v>45878</v>
      </c>
      <c r="O285" s="1">
        <f>SUMIF(Town!$AO$3:$AO$243,$AV285,Town!O$3:O$243)</f>
        <v>14190</v>
      </c>
      <c r="Q285" s="1">
        <f>SUMIF(Town!$AO$3:$AO$243,$AV285,Town!Q$3:Q$243)</f>
        <v>1231</v>
      </c>
      <c r="U285" s="1">
        <f>SUMIF(Town!$AO$3:$AO$243,$AV285,Town!U$3:U$243)</f>
        <v>34</v>
      </c>
      <c r="AG285" s="5">
        <f>IF(Q285&gt;0,RANK(Q285,(N285:P285,Q285:AE285)),0)</f>
        <v>3</v>
      </c>
      <c r="AH285" s="5">
        <f>IF(R285&gt;0,RANK(R285,(N285:P285,Q285:AE285)),0)</f>
        <v>0</v>
      </c>
      <c r="AI285" s="5">
        <f>IF(T285&gt;0,RANK(T285,(N285:P285,Q285:AE285)),0)</f>
        <v>0</v>
      </c>
      <c r="AJ285" s="5">
        <f>IF(S285&gt;0,RANK(S285,(N285:P285,Q285:AE285)),0)</f>
        <v>0</v>
      </c>
      <c r="AK285" s="2">
        <f t="shared" si="112"/>
        <v>2.0070761254137252E-2</v>
      </c>
      <c r="AL285" s="2">
        <f t="shared" si="113"/>
        <v>0</v>
      </c>
      <c r="AM285" s="2">
        <f t="shared" si="114"/>
        <v>0</v>
      </c>
      <c r="AN285" s="2">
        <f t="shared" si="115"/>
        <v>0</v>
      </c>
      <c r="AO285" s="5"/>
      <c r="AP285" t="s">
        <v>843</v>
      </c>
      <c r="AQ285" t="s">
        <v>837</v>
      </c>
      <c r="AR285">
        <v>1</v>
      </c>
      <c r="AT285" s="88">
        <v>33</v>
      </c>
      <c r="AU285" s="90">
        <v>17</v>
      </c>
      <c r="AV285" s="91">
        <f t="shared" si="116"/>
        <v>33017</v>
      </c>
      <c r="AX285" s="5" t="s">
        <v>730</v>
      </c>
      <c r="AY285" s="88"/>
      <c r="AZ285" s="90"/>
      <c r="BA285" s="91"/>
      <c r="BC285" s="5"/>
    </row>
    <row r="286" spans="1:55" hidden="1" outlineLevel="1">
      <c r="A286" t="s">
        <v>312</v>
      </c>
      <c r="B286" t="s">
        <v>837</v>
      </c>
      <c r="C286" s="1">
        <f t="shared" si="105"/>
        <v>21722</v>
      </c>
      <c r="D286" s="5">
        <f>IF(N286&gt;0, RANK(N286,(N286:P286,Q286:AE286)),0)</f>
        <v>1</v>
      </c>
      <c r="E286" s="5">
        <f>IF(O286&gt;0,RANK(O286,(N286:P286,Q286:AE286)),0)</f>
        <v>2</v>
      </c>
      <c r="F286" s="5">
        <f>IF(P286&gt;0,RANK(P286,(N286:P286,Q286:AE286)),0)</f>
        <v>0</v>
      </c>
      <c r="G286" s="1">
        <f t="shared" si="106"/>
        <v>10459</v>
      </c>
      <c r="H286" s="2">
        <f t="shared" si="107"/>
        <v>0.48149341681244823</v>
      </c>
      <c r="I286" s="2"/>
      <c r="J286" s="2">
        <f t="shared" si="108"/>
        <v>0.72962894761071728</v>
      </c>
      <c r="K286" s="2">
        <f t="shared" si="109"/>
        <v>0.24813553079826903</v>
      </c>
      <c r="L286" s="2">
        <f t="shared" si="110"/>
        <v>0</v>
      </c>
      <c r="M286" s="2">
        <f t="shared" si="111"/>
        <v>2.2235521591013691E-2</v>
      </c>
      <c r="N286" s="1">
        <f>SUMIF(Town!$AO$3:$AO$243,$AV286,Town!N$3:N$243)</f>
        <v>15849</v>
      </c>
      <c r="O286" s="1">
        <f>SUMIF(Town!$AO$3:$AO$243,$AV286,Town!O$3:O$243)</f>
        <v>5390</v>
      </c>
      <c r="Q286" s="1">
        <f>SUMIF(Town!$AO$3:$AO$243,$AV286,Town!Q$3:Q$243)</f>
        <v>452</v>
      </c>
      <c r="U286" s="1">
        <f>SUMIF(Town!$AO$3:$AO$243,$AV286,Town!U$3:U$243)</f>
        <v>31</v>
      </c>
      <c r="AG286" s="5">
        <f>IF(Q286&gt;0,RANK(Q286,(N286:P286,Q286:AE286)),0)</f>
        <v>3</v>
      </c>
      <c r="AH286" s="5">
        <f>IF(R286&gt;0,RANK(R286,(N286:P286,Q286:AE286)),0)</f>
        <v>0</v>
      </c>
      <c r="AI286" s="5">
        <f>IF(T286&gt;0,RANK(T286,(N286:P286,Q286:AE286)),0)</f>
        <v>0</v>
      </c>
      <c r="AJ286" s="5">
        <f>IF(S286&gt;0,RANK(S286,(N286:P286,Q286:AE286)),0)</f>
        <v>0</v>
      </c>
      <c r="AK286" s="2">
        <f t="shared" si="112"/>
        <v>2.0808397016849278E-2</v>
      </c>
      <c r="AL286" s="2">
        <f t="shared" si="113"/>
        <v>0</v>
      </c>
      <c r="AM286" s="2">
        <f t="shared" si="114"/>
        <v>0</v>
      </c>
      <c r="AN286" s="2">
        <f t="shared" si="115"/>
        <v>0</v>
      </c>
      <c r="AO286" s="5"/>
      <c r="AP286" t="s">
        <v>312</v>
      </c>
      <c r="AQ286" t="s">
        <v>837</v>
      </c>
      <c r="AR286">
        <v>2</v>
      </c>
      <c r="AT286" s="88">
        <v>33</v>
      </c>
      <c r="AU286" s="90">
        <v>19</v>
      </c>
      <c r="AV286" s="91">
        <f t="shared" si="116"/>
        <v>33019</v>
      </c>
      <c r="AX286" s="5" t="s">
        <v>730</v>
      </c>
      <c r="AY286" s="88"/>
      <c r="AZ286" s="90"/>
      <c r="BA286" s="91"/>
      <c r="BC286" s="5"/>
    </row>
    <row r="287" spans="1:55" collapsed="1">
      <c r="A287" t="s">
        <v>844</v>
      </c>
      <c r="B287" t="s">
        <v>961</v>
      </c>
      <c r="C287" s="1">
        <f t="shared" si="105"/>
        <v>682910</v>
      </c>
      <c r="D287" s="5">
        <f>IF(N287&gt;0, RANK(N287,(N287:P287,Q287:AE287)),0)</f>
        <v>1</v>
      </c>
      <c r="E287" s="5">
        <f>IF(O287&gt;0,RANK(O287,(N287:P287,Q287:AE287)),0)</f>
        <v>2</v>
      </c>
      <c r="F287" s="5">
        <f>IF(P287&gt;0,RANK(P287,(N287:P287,Q287:AE287)),0)</f>
        <v>0</v>
      </c>
      <c r="G287" s="1">
        <f t="shared" si="106"/>
        <v>290487</v>
      </c>
      <c r="H287" s="2">
        <f t="shared" si="107"/>
        <v>0.42536644653028949</v>
      </c>
      <c r="I287" s="2"/>
      <c r="J287" s="2">
        <f t="shared" si="108"/>
        <v>0.70147164340835544</v>
      </c>
      <c r="K287" s="2">
        <f t="shared" si="109"/>
        <v>0.27610519687806595</v>
      </c>
      <c r="L287" s="2">
        <f t="shared" si="110"/>
        <v>0</v>
      </c>
      <c r="M287" s="2">
        <f t="shared" si="111"/>
        <v>2.2423159713578611E-2</v>
      </c>
      <c r="N287" s="1">
        <f>SUM(N277:N286)</f>
        <v>479042</v>
      </c>
      <c r="O287" s="1">
        <f>SUM(O277:O286)</f>
        <v>188555</v>
      </c>
      <c r="Q287" s="1">
        <f>SUM(Q277:Q286)</f>
        <v>14987</v>
      </c>
      <c r="U287" s="1">
        <f>SUM(U277:U286)</f>
        <v>326</v>
      </c>
      <c r="AG287" s="5">
        <f>IF(Q287&gt;0,RANK(Q287,(N287:P287,Q287:AE287)),0)</f>
        <v>3</v>
      </c>
      <c r="AH287" s="5">
        <f>IF(R287&gt;0,RANK(R287,(N287:P287,Q287:AE287)),0)</f>
        <v>0</v>
      </c>
      <c r="AI287" s="5">
        <f>IF(T287&gt;0,RANK(T287,(N287:P287,Q287:AE287)),0)</f>
        <v>0</v>
      </c>
      <c r="AJ287" s="5">
        <f>IF(S287&gt;0,RANK(S287,(N287:P287,Q287:AE287)),0)</f>
        <v>0</v>
      </c>
      <c r="AK287" s="2">
        <f t="shared" si="112"/>
        <v>2.1945790806987744E-2</v>
      </c>
      <c r="AL287" s="2">
        <f t="shared" si="113"/>
        <v>0</v>
      </c>
      <c r="AM287" s="2">
        <f t="shared" si="114"/>
        <v>0</v>
      </c>
      <c r="AN287" s="2">
        <f t="shared" si="115"/>
        <v>0</v>
      </c>
      <c r="AO287" s="5"/>
      <c r="AP287" t="s">
        <v>844</v>
      </c>
      <c r="AQ287" t="s">
        <v>961</v>
      </c>
      <c r="AT287" s="88">
        <v>33</v>
      </c>
      <c r="AU287" s="90"/>
      <c r="AV287" s="88">
        <v>33</v>
      </c>
      <c r="AX287" s="5" t="s">
        <v>168</v>
      </c>
      <c r="AY287" s="88"/>
      <c r="AZ287" s="90"/>
      <c r="BA287" s="88"/>
      <c r="BC287" s="5"/>
    </row>
    <row r="288" spans="1:55">
      <c r="C288" s="1"/>
      <c r="E288" s="5"/>
      <c r="F288" s="5"/>
      <c r="AG288" s="5"/>
      <c r="AH288" s="5"/>
      <c r="AI288" s="5"/>
      <c r="AJ288" s="5"/>
      <c r="AT288" s="88"/>
      <c r="AU288" s="90"/>
    </row>
    <row r="289" spans="1:50" ht="12.95" hidden="1" customHeight="1" outlineLevel="1">
      <c r="A289" t="s">
        <v>1006</v>
      </c>
      <c r="B289" t="s">
        <v>614</v>
      </c>
      <c r="C289" s="1">
        <f t="shared" ref="C289:C320" si="117">SUM(N289:AE289)</f>
        <v>63742</v>
      </c>
      <c r="D289" s="5">
        <f>IF(N289&gt;0, RANK(N289,(N289:P289,Q289:AE289)),0)</f>
        <v>2</v>
      </c>
      <c r="E289" s="5">
        <f>IF(O289&gt;0,RANK(O289,(N289:P289,Q289:AE289)),0)</f>
        <v>1</v>
      </c>
      <c r="F289" s="5">
        <f>IF(P289&gt;0,RANK(P289,(N289:P289,Q289:AE289)),0)</f>
        <v>0</v>
      </c>
      <c r="G289" s="1">
        <f t="shared" ref="G289:G309" si="118">IF(C289&gt;0,MAX(N289:P289)-LARGE(N289:P289,2),0)</f>
        <v>625</v>
      </c>
      <c r="H289" s="2">
        <f t="shared" ref="H289:H309" si="119">IF(C289&gt;0,G289/C289,0)</f>
        <v>9.8051520190769043E-3</v>
      </c>
      <c r="I289" s="2"/>
      <c r="J289" s="2">
        <f t="shared" ref="J289:J320" si="120">IF($C289=0,"-",N289/$C289)</f>
        <v>0.4778011358288099</v>
      </c>
      <c r="K289" s="2">
        <f t="shared" ref="K289:K320" si="121">IF($C289=0,"-",O289/$C289)</f>
        <v>0.48760628784788679</v>
      </c>
      <c r="L289" s="2">
        <f t="shared" ref="L289:L320" si="122">IF($C289=0,"-",P289/$C289)</f>
        <v>0</v>
      </c>
      <c r="M289" s="2">
        <f t="shared" ref="M289:M320" si="123">IF(C289=0,"-",(1-J289-K289-L289))</f>
        <v>3.4592576323303315E-2</v>
      </c>
      <c r="N289" s="1">
        <v>30456</v>
      </c>
      <c r="O289" s="1">
        <v>31081</v>
      </c>
      <c r="Q289" s="1">
        <v>2205</v>
      </c>
      <c r="AG289" s="5">
        <f>IF(Q289&gt;0,RANK(Q289,(N289:P289,Q289:AE289)),0)</f>
        <v>3</v>
      </c>
      <c r="AH289" s="5">
        <f>IF(R289&gt;0,RANK(R289,(N289:P289,Q289:AE289)),0)</f>
        <v>0</v>
      </c>
      <c r="AI289" s="5">
        <f>IF(T289&gt;0,RANK(T289,(N289:P289,Q289:AE289)),0)</f>
        <v>0</v>
      </c>
      <c r="AJ289" s="5">
        <f>IF(S289&gt;0,RANK(S289,(N289:P289,Q289:AE289)),0)</f>
        <v>0</v>
      </c>
      <c r="AK289" s="2">
        <f t="shared" ref="AK289:AK320" si="124">IF($C289=0,"-",Q289/$C289)</f>
        <v>3.4592576323303315E-2</v>
      </c>
      <c r="AL289" s="2">
        <f t="shared" ref="AL289:AL320" si="125">IF($C289=0,"-",R289/$C289)</f>
        <v>0</v>
      </c>
      <c r="AM289" s="2">
        <f t="shared" ref="AM289:AM320" si="126">IF($C289=0,"-",T289/$C289)</f>
        <v>0</v>
      </c>
      <c r="AN289" s="2">
        <f t="shared" ref="AN289:AN320" si="127">IF($C289=0,"-",S289/$C289)</f>
        <v>0</v>
      </c>
      <c r="AP289" t="s">
        <v>1006</v>
      </c>
      <c r="AQ289" t="s">
        <v>614</v>
      </c>
      <c r="AT289" s="88">
        <v>37</v>
      </c>
      <c r="AU289" s="90">
        <v>1</v>
      </c>
      <c r="AV289" s="93">
        <f t="shared" ref="AV289:AV342" si="128">1000*AT289+AU289</f>
        <v>37001</v>
      </c>
      <c r="AX289" s="5" t="s">
        <v>730</v>
      </c>
    </row>
    <row r="290" spans="1:50" ht="12.95" hidden="1" customHeight="1" outlineLevel="1">
      <c r="A290" t="s">
        <v>1007</v>
      </c>
      <c r="B290" t="s">
        <v>614</v>
      </c>
      <c r="C290" s="1">
        <f t="shared" si="117"/>
        <v>17263</v>
      </c>
      <c r="D290" s="5">
        <f>IF(N290&gt;0, RANK(N290,(N290:P290,Q290:AE290)),0)</f>
        <v>2</v>
      </c>
      <c r="E290" s="5">
        <f>IF(O290&gt;0,RANK(O290,(N290:P290,Q290:AE290)),0)</f>
        <v>1</v>
      </c>
      <c r="F290" s="5">
        <f>IF(P290&gt;0,RANK(P290,(N290:P290,Q290:AE290)),0)</f>
        <v>0</v>
      </c>
      <c r="G290" s="1">
        <f t="shared" si="118"/>
        <v>5601</v>
      </c>
      <c r="H290" s="2">
        <f t="shared" si="119"/>
        <v>0.32445113827260613</v>
      </c>
      <c r="I290" s="2"/>
      <c r="J290" s="2">
        <f t="shared" si="120"/>
        <v>0.32862190812720848</v>
      </c>
      <c r="K290" s="2">
        <f t="shared" si="121"/>
        <v>0.65307304639981467</v>
      </c>
      <c r="L290" s="2">
        <f t="shared" si="122"/>
        <v>0</v>
      </c>
      <c r="M290" s="2">
        <f t="shared" si="123"/>
        <v>1.8305045472976844E-2</v>
      </c>
      <c r="N290" s="1">
        <v>5673</v>
      </c>
      <c r="O290" s="1">
        <v>11274</v>
      </c>
      <c r="Q290" s="1">
        <v>316</v>
      </c>
      <c r="AG290" s="5">
        <f>IF(Q290&gt;0,RANK(Q290,(N290:P290,Q290:AE290)),0)</f>
        <v>3</v>
      </c>
      <c r="AH290" s="5">
        <f>IF(R290&gt;0,RANK(R290,(N290:P290,Q290:AE290)),0)</f>
        <v>0</v>
      </c>
      <c r="AI290" s="5">
        <f>IF(T290&gt;0,RANK(T290,(N290:P290,Q290:AE290)),0)</f>
        <v>0</v>
      </c>
      <c r="AJ290" s="5">
        <f>IF(S290&gt;0,RANK(S290,(N290:P290,Q290:AE290)),0)</f>
        <v>0</v>
      </c>
      <c r="AK290" s="2">
        <f t="shared" si="124"/>
        <v>1.8305045472976886E-2</v>
      </c>
      <c r="AL290" s="2">
        <f t="shared" si="125"/>
        <v>0</v>
      </c>
      <c r="AM290" s="2">
        <f t="shared" si="126"/>
        <v>0</v>
      </c>
      <c r="AN290" s="2">
        <f t="shared" si="127"/>
        <v>0</v>
      </c>
      <c r="AP290" t="s">
        <v>1007</v>
      </c>
      <c r="AQ290" t="s">
        <v>614</v>
      </c>
      <c r="AR290">
        <v>5</v>
      </c>
      <c r="AT290" s="88">
        <v>37</v>
      </c>
      <c r="AU290" s="90">
        <v>3</v>
      </c>
      <c r="AV290" s="93">
        <f t="shared" si="128"/>
        <v>37003</v>
      </c>
      <c r="AX290" s="5" t="s">
        <v>730</v>
      </c>
    </row>
    <row r="291" spans="1:50" ht="12.95" hidden="1" customHeight="1" outlineLevel="1">
      <c r="A291" t="s">
        <v>624</v>
      </c>
      <c r="B291" t="s">
        <v>614</v>
      </c>
      <c r="C291" s="1">
        <f t="shared" si="117"/>
        <v>5277</v>
      </c>
      <c r="D291" s="5">
        <f>IF(N291&gt;0, RANK(N291,(N291:P291,Q291:AE291)),0)</f>
        <v>1</v>
      </c>
      <c r="E291" s="5">
        <f>IF(O291&gt;0,RANK(O291,(N291:P291,Q291:AE291)),0)</f>
        <v>2</v>
      </c>
      <c r="F291" s="5">
        <f>IF(P291&gt;0,RANK(P291,(N291:P291,Q291:AE291)),0)</f>
        <v>0</v>
      </c>
      <c r="G291" s="1">
        <f t="shared" si="118"/>
        <v>142</v>
      </c>
      <c r="H291" s="2">
        <f t="shared" si="119"/>
        <v>2.6909228728444191E-2</v>
      </c>
      <c r="I291" s="2"/>
      <c r="J291" s="2">
        <f t="shared" si="120"/>
        <v>0.49327269281788894</v>
      </c>
      <c r="K291" s="2">
        <f t="shared" si="121"/>
        <v>0.46636346408944473</v>
      </c>
      <c r="L291" s="2">
        <f t="shared" si="122"/>
        <v>0</v>
      </c>
      <c r="M291" s="2">
        <f t="shared" si="123"/>
        <v>4.0363843092666274E-2</v>
      </c>
      <c r="N291" s="1">
        <v>2603</v>
      </c>
      <c r="O291" s="1">
        <v>2461</v>
      </c>
      <c r="Q291" s="1">
        <v>213</v>
      </c>
      <c r="AG291" s="5">
        <f>IF(Q291&gt;0,RANK(Q291,(N291:P291,Q291:AE291)),0)</f>
        <v>3</v>
      </c>
      <c r="AH291" s="5">
        <f>IF(R291&gt;0,RANK(R291,(N291:P291,Q291:AE291)),0)</f>
        <v>0</v>
      </c>
      <c r="AI291" s="5">
        <f>IF(T291&gt;0,RANK(T291,(N291:P291,Q291:AE291)),0)</f>
        <v>0</v>
      </c>
      <c r="AJ291" s="5">
        <f>IF(S291&gt;0,RANK(S291,(N291:P291,Q291:AE291)),0)</f>
        <v>0</v>
      </c>
      <c r="AK291" s="2">
        <f t="shared" si="124"/>
        <v>4.0363843092666288E-2</v>
      </c>
      <c r="AL291" s="2">
        <f t="shared" si="125"/>
        <v>0</v>
      </c>
      <c r="AM291" s="2">
        <f t="shared" si="126"/>
        <v>0</v>
      </c>
      <c r="AN291" s="2">
        <f t="shared" si="127"/>
        <v>0</v>
      </c>
      <c r="AP291" t="s">
        <v>624</v>
      </c>
      <c r="AQ291" t="s">
        <v>614</v>
      </c>
      <c r="AR291">
        <v>5</v>
      </c>
      <c r="AT291" s="88">
        <v>37</v>
      </c>
      <c r="AU291" s="90">
        <v>5</v>
      </c>
      <c r="AV291" s="93">
        <f t="shared" si="128"/>
        <v>37005</v>
      </c>
      <c r="AX291" s="5" t="s">
        <v>730</v>
      </c>
    </row>
    <row r="292" spans="1:50" ht="12.95" hidden="1" customHeight="1" outlineLevel="1">
      <c r="A292" t="s">
        <v>1067</v>
      </c>
      <c r="B292" t="s">
        <v>614</v>
      </c>
      <c r="C292" s="1">
        <f t="shared" si="117"/>
        <v>10742</v>
      </c>
      <c r="D292" s="5">
        <f>IF(N292&gt;0, RANK(N292,(N292:P292,Q292:AE292)),0)</f>
        <v>1</v>
      </c>
      <c r="E292" s="5">
        <f>IF(O292&gt;0,RANK(O292,(N292:P292,Q292:AE292)),0)</f>
        <v>2</v>
      </c>
      <c r="F292" s="5">
        <f>IF(P292&gt;0,RANK(P292,(N292:P292,Q292:AE292)),0)</f>
        <v>0</v>
      </c>
      <c r="G292" s="1">
        <f t="shared" si="118"/>
        <v>2960</v>
      </c>
      <c r="H292" s="2">
        <f t="shared" si="119"/>
        <v>0.27555390057717372</v>
      </c>
      <c r="I292" s="2"/>
      <c r="J292" s="2">
        <f t="shared" si="120"/>
        <v>0.63228449078383908</v>
      </c>
      <c r="K292" s="2">
        <f t="shared" si="121"/>
        <v>0.35673059020666542</v>
      </c>
      <c r="L292" s="2">
        <f t="shared" si="122"/>
        <v>0</v>
      </c>
      <c r="M292" s="2">
        <f t="shared" si="123"/>
        <v>1.0984919009495497E-2</v>
      </c>
      <c r="N292" s="1">
        <v>6792</v>
      </c>
      <c r="O292" s="1">
        <v>3832</v>
      </c>
      <c r="Q292" s="1">
        <v>118</v>
      </c>
      <c r="AG292" s="5">
        <f>IF(Q292&gt;0,RANK(Q292,(N292:P292,Q292:AE292)),0)</f>
        <v>3</v>
      </c>
      <c r="AH292" s="5">
        <f>IF(R292&gt;0,RANK(R292,(N292:P292,Q292:AE292)),0)</f>
        <v>0</v>
      </c>
      <c r="AI292" s="5">
        <f>IF(T292&gt;0,RANK(T292,(N292:P292,Q292:AE292)),0)</f>
        <v>0</v>
      </c>
      <c r="AJ292" s="5">
        <f>IF(S292&gt;0,RANK(S292,(N292:P292,Q292:AE292)),0)</f>
        <v>0</v>
      </c>
      <c r="AK292" s="2">
        <f t="shared" si="124"/>
        <v>1.0984919009495438E-2</v>
      </c>
      <c r="AL292" s="2">
        <f t="shared" si="125"/>
        <v>0</v>
      </c>
      <c r="AM292" s="2">
        <f t="shared" si="126"/>
        <v>0</v>
      </c>
      <c r="AN292" s="2">
        <f t="shared" si="127"/>
        <v>0</v>
      </c>
      <c r="AP292" t="s">
        <v>1067</v>
      </c>
      <c r="AQ292" t="s">
        <v>614</v>
      </c>
      <c r="AR292">
        <v>8</v>
      </c>
      <c r="AT292" s="88">
        <v>37</v>
      </c>
      <c r="AU292" s="90">
        <v>7</v>
      </c>
      <c r="AV292" s="93">
        <f t="shared" si="128"/>
        <v>37007</v>
      </c>
      <c r="AX292" s="5" t="s">
        <v>730</v>
      </c>
    </row>
    <row r="293" spans="1:50" ht="12.95" hidden="1" customHeight="1" outlineLevel="1">
      <c r="A293" t="s">
        <v>962</v>
      </c>
      <c r="B293" t="s">
        <v>614</v>
      </c>
      <c r="C293" s="1">
        <f t="shared" si="117"/>
        <v>13111</v>
      </c>
      <c r="D293" s="5">
        <f>IF(N293&gt;0, RANK(N293,(N293:P293,Q293:AE293)),0)</f>
        <v>2</v>
      </c>
      <c r="E293" s="5">
        <f>IF(O293&gt;0,RANK(O293,(N293:P293,Q293:AE293)),0)</f>
        <v>1</v>
      </c>
      <c r="F293" s="5">
        <f>IF(P293&gt;0,RANK(P293,(N293:P293,Q293:AE293)),0)</f>
        <v>0</v>
      </c>
      <c r="G293" s="1">
        <f t="shared" si="118"/>
        <v>1472</v>
      </c>
      <c r="H293" s="2">
        <f t="shared" si="119"/>
        <v>0.11227213789947373</v>
      </c>
      <c r="I293" s="2"/>
      <c r="J293" s="2">
        <f t="shared" si="120"/>
        <v>0.42963923423079858</v>
      </c>
      <c r="K293" s="2">
        <f t="shared" si="121"/>
        <v>0.5419113721302723</v>
      </c>
      <c r="L293" s="2">
        <f t="shared" si="122"/>
        <v>0</v>
      </c>
      <c r="M293" s="2">
        <f t="shared" si="123"/>
        <v>2.8449393638929066E-2</v>
      </c>
      <c r="N293" s="1">
        <v>5633</v>
      </c>
      <c r="O293" s="1">
        <v>7105</v>
      </c>
      <c r="Q293" s="1">
        <v>373</v>
      </c>
      <c r="AG293" s="5">
        <f>IF(Q293&gt;0,RANK(Q293,(N293:P293,Q293:AE293)),0)</f>
        <v>3</v>
      </c>
      <c r="AH293" s="5">
        <f>IF(R293&gt;0,RANK(R293,(N293:P293,Q293:AE293)),0)</f>
        <v>0</v>
      </c>
      <c r="AI293" s="5">
        <f>IF(T293&gt;0,RANK(T293,(N293:P293,Q293:AE293)),0)</f>
        <v>0</v>
      </c>
      <c r="AJ293" s="5">
        <f>IF(S293&gt;0,RANK(S293,(N293:P293,Q293:AE293)),0)</f>
        <v>0</v>
      </c>
      <c r="AK293" s="2">
        <f t="shared" si="124"/>
        <v>2.8449393638929142E-2</v>
      </c>
      <c r="AL293" s="2">
        <f t="shared" si="125"/>
        <v>0</v>
      </c>
      <c r="AM293" s="2">
        <f t="shared" si="126"/>
        <v>0</v>
      </c>
      <c r="AN293" s="2">
        <f t="shared" si="127"/>
        <v>0</v>
      </c>
      <c r="AP293" t="s">
        <v>962</v>
      </c>
      <c r="AQ293" t="s">
        <v>614</v>
      </c>
      <c r="AR293">
        <v>5</v>
      </c>
      <c r="AT293" s="88">
        <v>37</v>
      </c>
      <c r="AU293" s="90">
        <v>9</v>
      </c>
      <c r="AV293" s="93">
        <f t="shared" si="128"/>
        <v>37009</v>
      </c>
      <c r="AX293" s="5" t="s">
        <v>730</v>
      </c>
    </row>
    <row r="294" spans="1:50" ht="12.95" hidden="1" customHeight="1" outlineLevel="1">
      <c r="A294" t="s">
        <v>963</v>
      </c>
      <c r="B294" t="s">
        <v>614</v>
      </c>
      <c r="C294" s="1">
        <f t="shared" si="117"/>
        <v>7858</v>
      </c>
      <c r="D294" s="5">
        <f>IF(N294&gt;0, RANK(N294,(N294:P294,Q294:AE294)),0)</f>
        <v>2</v>
      </c>
      <c r="E294" s="5">
        <f>IF(O294&gt;0,RANK(O294,(N294:P294,Q294:AE294)),0)</f>
        <v>1</v>
      </c>
      <c r="F294" s="5">
        <f>IF(P294&gt;0,RANK(P294,(N294:P294,Q294:AE294)),0)</f>
        <v>0</v>
      </c>
      <c r="G294" s="1">
        <f t="shared" si="118"/>
        <v>3307</v>
      </c>
      <c r="H294" s="2">
        <f t="shared" si="119"/>
        <v>0.42084499872741155</v>
      </c>
      <c r="I294" s="2"/>
      <c r="J294" s="2">
        <f t="shared" si="120"/>
        <v>0.27729702214303892</v>
      </c>
      <c r="K294" s="2">
        <f t="shared" si="121"/>
        <v>0.69814202087045052</v>
      </c>
      <c r="L294" s="2">
        <f t="shared" si="122"/>
        <v>0</v>
      </c>
      <c r="M294" s="2">
        <f t="shared" si="123"/>
        <v>2.4560956986510618E-2</v>
      </c>
      <c r="N294" s="1">
        <v>2179</v>
      </c>
      <c r="O294" s="1">
        <v>5486</v>
      </c>
      <c r="Q294" s="1">
        <v>193</v>
      </c>
      <c r="AG294" s="5">
        <f>IF(Q294&gt;0,RANK(Q294,(N294:P294,Q294:AE294)),0)</f>
        <v>3</v>
      </c>
      <c r="AH294" s="5">
        <f>IF(R294&gt;0,RANK(R294,(N294:P294,Q294:AE294)),0)</f>
        <v>0</v>
      </c>
      <c r="AI294" s="5">
        <f>IF(T294&gt;0,RANK(T294,(N294:P294,Q294:AE294)),0)</f>
        <v>0</v>
      </c>
      <c r="AJ294" s="5">
        <f>IF(S294&gt;0,RANK(S294,(N294:P294,Q294:AE294)),0)</f>
        <v>0</v>
      </c>
      <c r="AK294" s="2">
        <f t="shared" si="124"/>
        <v>2.4560956986510563E-2</v>
      </c>
      <c r="AL294" s="2">
        <f t="shared" si="125"/>
        <v>0</v>
      </c>
      <c r="AM294" s="2">
        <f t="shared" si="126"/>
        <v>0</v>
      </c>
      <c r="AN294" s="2">
        <f t="shared" si="127"/>
        <v>0</v>
      </c>
      <c r="AP294" t="s">
        <v>963</v>
      </c>
      <c r="AQ294" t="s">
        <v>614</v>
      </c>
      <c r="AR294">
        <v>10</v>
      </c>
      <c r="AT294" s="88">
        <v>37</v>
      </c>
      <c r="AU294" s="90">
        <v>11</v>
      </c>
      <c r="AV294" s="93">
        <f t="shared" si="128"/>
        <v>37011</v>
      </c>
      <c r="AX294" s="5" t="s">
        <v>730</v>
      </c>
    </row>
    <row r="295" spans="1:50" ht="12.95" hidden="1" customHeight="1" outlineLevel="1">
      <c r="A295" t="s">
        <v>191</v>
      </c>
      <c r="B295" t="s">
        <v>614</v>
      </c>
      <c r="C295" s="1">
        <f t="shared" si="117"/>
        <v>22868</v>
      </c>
      <c r="D295" s="5">
        <f>IF(N295&gt;0, RANK(N295,(N295:P295,Q295:AE295)),0)</f>
        <v>1</v>
      </c>
      <c r="E295" s="5">
        <f>IF(O295&gt;0,RANK(O295,(N295:P295,Q295:AE295)),0)</f>
        <v>2</v>
      </c>
      <c r="F295" s="5">
        <f>IF(P295&gt;0,RANK(P295,(N295:P295,Q295:AE295)),0)</f>
        <v>0</v>
      </c>
      <c r="G295" s="1">
        <f t="shared" si="118"/>
        <v>2602</v>
      </c>
      <c r="H295" s="2">
        <f t="shared" si="119"/>
        <v>0.11378345285989155</v>
      </c>
      <c r="I295" s="2"/>
      <c r="J295" s="2">
        <f t="shared" si="120"/>
        <v>0.54477873010320099</v>
      </c>
      <c r="K295" s="2">
        <f t="shared" si="121"/>
        <v>0.43099527724330944</v>
      </c>
      <c r="L295" s="2">
        <f t="shared" si="122"/>
        <v>0</v>
      </c>
      <c r="M295" s="2">
        <f t="shared" si="123"/>
        <v>2.422599265348957E-2</v>
      </c>
      <c r="N295" s="1">
        <v>12458</v>
      </c>
      <c r="O295" s="1">
        <v>9856</v>
      </c>
      <c r="Q295" s="1">
        <v>554</v>
      </c>
      <c r="AG295" s="5">
        <f>IF(Q295&gt;0,RANK(Q295,(N295:P295,Q295:AE295)),0)</f>
        <v>3</v>
      </c>
      <c r="AH295" s="5">
        <f>IF(R295&gt;0,RANK(R295,(N295:P295,Q295:AE295)),0)</f>
        <v>0</v>
      </c>
      <c r="AI295" s="5">
        <f>IF(T295&gt;0,RANK(T295,(N295:P295,Q295:AE295)),0)</f>
        <v>0</v>
      </c>
      <c r="AJ295" s="5">
        <f>IF(S295&gt;0,RANK(S295,(N295:P295,Q295:AE295)),0)</f>
        <v>0</v>
      </c>
      <c r="AK295" s="2">
        <f t="shared" si="124"/>
        <v>2.4225992653489594E-2</v>
      </c>
      <c r="AL295" s="2">
        <f t="shared" si="125"/>
        <v>0</v>
      </c>
      <c r="AM295" s="2">
        <f t="shared" si="126"/>
        <v>0</v>
      </c>
      <c r="AN295" s="2">
        <f t="shared" si="127"/>
        <v>0</v>
      </c>
      <c r="AP295" t="s">
        <v>191</v>
      </c>
      <c r="AQ295" t="s">
        <v>614</v>
      </c>
      <c r="AT295" s="88">
        <v>37</v>
      </c>
      <c r="AU295" s="90">
        <v>13</v>
      </c>
      <c r="AV295" s="93">
        <f t="shared" si="128"/>
        <v>37013</v>
      </c>
      <c r="AX295" s="5" t="s">
        <v>730</v>
      </c>
    </row>
    <row r="296" spans="1:50" ht="12.95" hidden="1" customHeight="1" outlineLevel="1">
      <c r="A296" t="s">
        <v>601</v>
      </c>
      <c r="B296" t="s">
        <v>614</v>
      </c>
      <c r="C296" s="1">
        <f t="shared" si="117"/>
        <v>9702</v>
      </c>
      <c r="D296" s="5">
        <f>IF(N296&gt;0, RANK(N296,(N296:P296,Q296:AE296)),0)</f>
        <v>1</v>
      </c>
      <c r="E296" s="5">
        <f>IF(O296&gt;0,RANK(O296,(N296:P296,Q296:AE296)),0)</f>
        <v>2</v>
      </c>
      <c r="F296" s="5">
        <f>IF(P296&gt;0,RANK(P296,(N296:P296,Q296:AE296)),0)</f>
        <v>0</v>
      </c>
      <c r="G296" s="1">
        <f t="shared" si="118"/>
        <v>5240</v>
      </c>
      <c r="H296" s="2">
        <f t="shared" si="119"/>
        <v>0.5400948258091115</v>
      </c>
      <c r="I296" s="2"/>
      <c r="J296" s="2">
        <f t="shared" si="120"/>
        <v>0.7638631210059782</v>
      </c>
      <c r="K296" s="2">
        <f t="shared" si="121"/>
        <v>0.22376829519686661</v>
      </c>
      <c r="L296" s="2">
        <f t="shared" si="122"/>
        <v>0</v>
      </c>
      <c r="M296" s="2">
        <f t="shared" si="123"/>
        <v>1.2368583797155192E-2</v>
      </c>
      <c r="N296" s="1">
        <v>7411</v>
      </c>
      <c r="O296" s="1">
        <v>2171</v>
      </c>
      <c r="Q296" s="1">
        <v>120</v>
      </c>
      <c r="AG296" s="5">
        <f>IF(Q296&gt;0,RANK(Q296,(N296:P296,Q296:AE296)),0)</f>
        <v>3</v>
      </c>
      <c r="AH296" s="5">
        <f>IF(R296&gt;0,RANK(R296,(N296:P296,Q296:AE296)),0)</f>
        <v>0</v>
      </c>
      <c r="AI296" s="5">
        <f>IF(T296&gt;0,RANK(T296,(N296:P296,Q296:AE296)),0)</f>
        <v>0</v>
      </c>
      <c r="AJ296" s="5">
        <f>IF(S296&gt;0,RANK(S296,(N296:P296,Q296:AE296)),0)</f>
        <v>0</v>
      </c>
      <c r="AK296" s="2">
        <f t="shared" si="124"/>
        <v>1.2368583797155226E-2</v>
      </c>
      <c r="AL296" s="2">
        <f t="shared" si="125"/>
        <v>0</v>
      </c>
      <c r="AM296" s="2">
        <f t="shared" si="126"/>
        <v>0</v>
      </c>
      <c r="AN296" s="2">
        <f t="shared" si="127"/>
        <v>0</v>
      </c>
      <c r="AP296" t="s">
        <v>601</v>
      </c>
      <c r="AQ296" t="s">
        <v>614</v>
      </c>
      <c r="AR296">
        <v>1</v>
      </c>
      <c r="AT296" s="88">
        <v>37</v>
      </c>
      <c r="AU296" s="90">
        <v>15</v>
      </c>
      <c r="AV296" s="93">
        <f t="shared" si="128"/>
        <v>37015</v>
      </c>
      <c r="AX296" s="5" t="s">
        <v>730</v>
      </c>
    </row>
    <row r="297" spans="1:50" ht="12.95" hidden="1" customHeight="1" outlineLevel="1">
      <c r="A297" t="s">
        <v>494</v>
      </c>
      <c r="B297" t="s">
        <v>614</v>
      </c>
      <c r="C297" s="1">
        <f t="shared" si="117"/>
        <v>15133</v>
      </c>
      <c r="D297" s="5">
        <f>IF(N297&gt;0, RANK(N297,(N297:P297,Q297:AE297)),0)</f>
        <v>1</v>
      </c>
      <c r="E297" s="5">
        <f>IF(O297&gt;0,RANK(O297,(N297:P297,Q297:AE297)),0)</f>
        <v>2</v>
      </c>
      <c r="F297" s="5">
        <f>IF(P297&gt;0,RANK(P297,(N297:P297,Q297:AE297)),0)</f>
        <v>0</v>
      </c>
      <c r="G297" s="1">
        <f t="shared" si="118"/>
        <v>4799</v>
      </c>
      <c r="H297" s="2">
        <f t="shared" si="119"/>
        <v>0.31712152250049558</v>
      </c>
      <c r="I297" s="2"/>
      <c r="J297" s="2">
        <f t="shared" si="120"/>
        <v>0.64785567964052071</v>
      </c>
      <c r="K297" s="2">
        <f t="shared" si="121"/>
        <v>0.33073415714002513</v>
      </c>
      <c r="L297" s="2">
        <f t="shared" si="122"/>
        <v>0</v>
      </c>
      <c r="M297" s="2">
        <f t="shared" si="123"/>
        <v>2.1410163219454159E-2</v>
      </c>
      <c r="N297" s="1">
        <v>9804</v>
      </c>
      <c r="O297" s="1">
        <v>5005</v>
      </c>
      <c r="Q297" s="1">
        <v>324</v>
      </c>
      <c r="AG297" s="5">
        <f>IF(Q297&gt;0,RANK(Q297,(N297:P297,Q297:AE297)),0)</f>
        <v>3</v>
      </c>
      <c r="AH297" s="5">
        <f>IF(R297&gt;0,RANK(R297,(N297:P297,Q297:AE297)),0)</f>
        <v>0</v>
      </c>
      <c r="AI297" s="5">
        <f>IF(T297&gt;0,RANK(T297,(N297:P297,Q297:AE297)),0)</f>
        <v>0</v>
      </c>
      <c r="AJ297" s="5">
        <f>IF(S297&gt;0,RANK(S297,(N297:P297,Q297:AE297)),0)</f>
        <v>0</v>
      </c>
      <c r="AK297" s="2">
        <f t="shared" si="124"/>
        <v>2.1410163219454173E-2</v>
      </c>
      <c r="AL297" s="2">
        <f t="shared" si="125"/>
        <v>0</v>
      </c>
      <c r="AM297" s="2">
        <f t="shared" si="126"/>
        <v>0</v>
      </c>
      <c r="AN297" s="2">
        <f t="shared" si="127"/>
        <v>0</v>
      </c>
      <c r="AP297" t="s">
        <v>494</v>
      </c>
      <c r="AQ297" t="s">
        <v>614</v>
      </c>
      <c r="AR297">
        <v>7</v>
      </c>
      <c r="AT297" s="88">
        <v>37</v>
      </c>
      <c r="AU297" s="90">
        <v>17</v>
      </c>
      <c r="AV297" s="93">
        <f t="shared" si="128"/>
        <v>37017</v>
      </c>
      <c r="AX297" s="5" t="s">
        <v>730</v>
      </c>
    </row>
    <row r="298" spans="1:50" ht="12.95" hidden="1" customHeight="1" outlineLevel="1">
      <c r="A298" t="s">
        <v>865</v>
      </c>
      <c r="B298" t="s">
        <v>614</v>
      </c>
      <c r="C298" s="1">
        <f t="shared" si="117"/>
        <v>51966</v>
      </c>
      <c r="D298" s="5">
        <f>IF(N298&gt;0, RANK(N298,(N298:P298,Q298:AE298)),0)</f>
        <v>2</v>
      </c>
      <c r="E298" s="5">
        <f>IF(O298&gt;0,RANK(O298,(N298:P298,Q298:AE298)),0)</f>
        <v>1</v>
      </c>
      <c r="F298" s="5">
        <f>IF(P298&gt;0,RANK(P298,(N298:P298,Q298:AE298)),0)</f>
        <v>0</v>
      </c>
      <c r="G298" s="1">
        <f t="shared" si="118"/>
        <v>2966</v>
      </c>
      <c r="H298" s="2">
        <f t="shared" si="119"/>
        <v>5.7075780317900164E-2</v>
      </c>
      <c r="I298" s="2"/>
      <c r="J298" s="2">
        <f t="shared" si="120"/>
        <v>0.45017896316822537</v>
      </c>
      <c r="K298" s="2">
        <f t="shared" si="121"/>
        <v>0.50725474348612554</v>
      </c>
      <c r="L298" s="2">
        <f t="shared" si="122"/>
        <v>0</v>
      </c>
      <c r="M298" s="2">
        <f t="shared" si="123"/>
        <v>4.2566293345649098E-2</v>
      </c>
      <c r="N298" s="1">
        <v>23394</v>
      </c>
      <c r="O298" s="1">
        <v>26360</v>
      </c>
      <c r="Q298" s="1">
        <v>2212</v>
      </c>
      <c r="AG298" s="5">
        <f>IF(Q298&gt;0,RANK(Q298,(N298:P298,Q298:AE298)),0)</f>
        <v>3</v>
      </c>
      <c r="AH298" s="5">
        <f>IF(R298&gt;0,RANK(R298,(N298:P298,Q298:AE298)),0)</f>
        <v>0</v>
      </c>
      <c r="AI298" s="5">
        <f>IF(T298&gt;0,RANK(T298,(N298:P298,Q298:AE298)),0)</f>
        <v>0</v>
      </c>
      <c r="AJ298" s="5">
        <f>IF(S298&gt;0,RANK(S298,(N298:P298,Q298:AE298)),0)</f>
        <v>0</v>
      </c>
      <c r="AK298" s="2">
        <f t="shared" si="124"/>
        <v>4.2566293345649077E-2</v>
      </c>
      <c r="AL298" s="2">
        <f t="shared" si="125"/>
        <v>0</v>
      </c>
      <c r="AM298" s="2">
        <f t="shared" si="126"/>
        <v>0</v>
      </c>
      <c r="AN298" s="2">
        <f t="shared" si="127"/>
        <v>0</v>
      </c>
      <c r="AP298" t="s">
        <v>865</v>
      </c>
      <c r="AQ298" t="s">
        <v>614</v>
      </c>
      <c r="AR298">
        <v>7</v>
      </c>
      <c r="AT298" s="88">
        <v>37</v>
      </c>
      <c r="AU298" s="90">
        <v>19</v>
      </c>
      <c r="AV298" s="93">
        <f t="shared" si="128"/>
        <v>37019</v>
      </c>
      <c r="AX298" s="5" t="s">
        <v>730</v>
      </c>
    </row>
    <row r="299" spans="1:50" ht="12.95" hidden="1" customHeight="1" outlineLevel="1">
      <c r="A299" t="s">
        <v>323</v>
      </c>
      <c r="B299" t="s">
        <v>614</v>
      </c>
      <c r="C299" s="1">
        <f t="shared" si="117"/>
        <v>121936</v>
      </c>
      <c r="D299" s="5">
        <f>IF(N299&gt;0, RANK(N299,(N299:P299,Q299:AE299)),0)</f>
        <v>1</v>
      </c>
      <c r="E299" s="5">
        <f>IF(O299&gt;0,RANK(O299,(N299:P299,Q299:AE299)),0)</f>
        <v>2</v>
      </c>
      <c r="F299" s="5">
        <f>IF(P299&gt;0,RANK(P299,(N299:P299,Q299:AE299)),0)</f>
        <v>0</v>
      </c>
      <c r="G299" s="1">
        <f t="shared" si="118"/>
        <v>22500</v>
      </c>
      <c r="H299" s="2">
        <f t="shared" si="119"/>
        <v>0.18452302847395355</v>
      </c>
      <c r="I299" s="2"/>
      <c r="J299" s="2">
        <f t="shared" si="120"/>
        <v>0.57229202204435115</v>
      </c>
      <c r="K299" s="2">
        <f t="shared" si="121"/>
        <v>0.38776899357039757</v>
      </c>
      <c r="L299" s="2">
        <f t="shared" si="122"/>
        <v>0</v>
      </c>
      <c r="M299" s="2">
        <f t="shared" si="123"/>
        <v>3.9938984385251286E-2</v>
      </c>
      <c r="N299" s="1">
        <v>69783</v>
      </c>
      <c r="O299" s="1">
        <v>47283</v>
      </c>
      <c r="Q299" s="1">
        <v>4870</v>
      </c>
      <c r="AG299" s="5">
        <f>IF(Q299&gt;0,RANK(Q299,(N299:P299,Q299:AE299)),0)</f>
        <v>3</v>
      </c>
      <c r="AH299" s="5">
        <f>IF(R299&gt;0,RANK(R299,(N299:P299,Q299:AE299)),0)</f>
        <v>0</v>
      </c>
      <c r="AI299" s="5">
        <f>IF(T299&gt;0,RANK(T299,(N299:P299,Q299:AE299)),0)</f>
        <v>0</v>
      </c>
      <c r="AJ299" s="5">
        <f>IF(S299&gt;0,RANK(S299,(N299:P299,Q299:AE299)),0)</f>
        <v>0</v>
      </c>
      <c r="AK299" s="2">
        <f t="shared" si="124"/>
        <v>3.9938984385251279E-2</v>
      </c>
      <c r="AL299" s="2">
        <f t="shared" si="125"/>
        <v>0</v>
      </c>
      <c r="AM299" s="2">
        <f t="shared" si="126"/>
        <v>0</v>
      </c>
      <c r="AN299" s="2">
        <f t="shared" si="127"/>
        <v>0</v>
      </c>
      <c r="AP299" t="s">
        <v>323</v>
      </c>
      <c r="AQ299" t="s">
        <v>614</v>
      </c>
      <c r="AR299">
        <v>11</v>
      </c>
      <c r="AT299" s="88">
        <v>37</v>
      </c>
      <c r="AU299" s="90">
        <v>21</v>
      </c>
      <c r="AV299" s="93">
        <f t="shared" si="128"/>
        <v>37021</v>
      </c>
      <c r="AX299" s="5" t="s">
        <v>730</v>
      </c>
    </row>
    <row r="300" spans="1:50" ht="12.95" hidden="1" customHeight="1" outlineLevel="1">
      <c r="A300" t="s">
        <v>829</v>
      </c>
      <c r="B300" t="s">
        <v>614</v>
      </c>
      <c r="C300" s="1">
        <f t="shared" si="117"/>
        <v>37430</v>
      </c>
      <c r="D300" s="5">
        <f>IF(N300&gt;0, RANK(N300,(N300:P300,Q300:AE300)),0)</f>
        <v>2</v>
      </c>
      <c r="E300" s="5">
        <f>IF(O300&gt;0,RANK(O300,(N300:P300,Q300:AE300)),0)</f>
        <v>1</v>
      </c>
      <c r="F300" s="5">
        <f>IF(P300&gt;0,RANK(P300,(N300:P300,Q300:AE300)),0)</f>
        <v>0</v>
      </c>
      <c r="G300" s="1">
        <f t="shared" si="118"/>
        <v>5355</v>
      </c>
      <c r="H300" s="2">
        <f t="shared" si="119"/>
        <v>0.14306705850921719</v>
      </c>
      <c r="I300" s="2"/>
      <c r="J300" s="2">
        <f t="shared" si="120"/>
        <v>0.41715201709858402</v>
      </c>
      <c r="K300" s="2">
        <f t="shared" si="121"/>
        <v>0.56021907560780126</v>
      </c>
      <c r="L300" s="2">
        <f t="shared" si="122"/>
        <v>0</v>
      </c>
      <c r="M300" s="2">
        <f t="shared" si="123"/>
        <v>2.2628907293614664E-2</v>
      </c>
      <c r="N300" s="1">
        <v>15614</v>
      </c>
      <c r="O300" s="1">
        <v>20969</v>
      </c>
      <c r="Q300" s="1">
        <v>847</v>
      </c>
      <c r="AG300" s="5">
        <f>IF(Q300&gt;0,RANK(Q300,(N300:P300,Q300:AE300)),0)</f>
        <v>3</v>
      </c>
      <c r="AH300" s="5">
        <f>IF(R300&gt;0,RANK(R300,(N300:P300,Q300:AE300)),0)</f>
        <v>0</v>
      </c>
      <c r="AI300" s="5">
        <f>IF(T300&gt;0,RANK(T300,(N300:P300,Q300:AE300)),0)</f>
        <v>0</v>
      </c>
      <c r="AJ300" s="5">
        <f>IF(S300&gt;0,RANK(S300,(N300:P300,Q300:AE300)),0)</f>
        <v>0</v>
      </c>
      <c r="AK300" s="2">
        <f t="shared" si="124"/>
        <v>2.2628907293614747E-2</v>
      </c>
      <c r="AL300" s="2">
        <f t="shared" si="125"/>
        <v>0</v>
      </c>
      <c r="AM300" s="2">
        <f t="shared" si="126"/>
        <v>0</v>
      </c>
      <c r="AN300" s="2">
        <f t="shared" si="127"/>
        <v>0</v>
      </c>
      <c r="AP300" t="s">
        <v>829</v>
      </c>
      <c r="AQ300" t="s">
        <v>614</v>
      </c>
      <c r="AR300">
        <v>10</v>
      </c>
      <c r="AT300" s="88">
        <v>37</v>
      </c>
      <c r="AU300" s="90">
        <v>23</v>
      </c>
      <c r="AV300" s="93">
        <f t="shared" si="128"/>
        <v>37023</v>
      </c>
      <c r="AX300" s="5" t="s">
        <v>730</v>
      </c>
    </row>
    <row r="301" spans="1:50" ht="12.95" hidden="1" customHeight="1" outlineLevel="1">
      <c r="A301" t="s">
        <v>1087</v>
      </c>
      <c r="B301" t="s">
        <v>614</v>
      </c>
      <c r="C301" s="1">
        <f t="shared" si="117"/>
        <v>77891</v>
      </c>
      <c r="D301" s="5">
        <f>IF(N301&gt;0, RANK(N301,(N301:P301,Q301:AE301)),0)</f>
        <v>2</v>
      </c>
      <c r="E301" s="5">
        <f>IF(O301&gt;0,RANK(O301,(N301:P301,Q301:AE301)),0)</f>
        <v>1</v>
      </c>
      <c r="F301" s="5">
        <f>IF(P301&gt;0,RANK(P301,(N301:P301,Q301:AE301)),0)</f>
        <v>0</v>
      </c>
      <c r="G301" s="1">
        <f t="shared" si="118"/>
        <v>21995</v>
      </c>
      <c r="H301" s="2">
        <f t="shared" si="119"/>
        <v>0.28238178993721996</v>
      </c>
      <c r="I301" s="2"/>
      <c r="J301" s="2">
        <f t="shared" si="120"/>
        <v>0.34789641935525284</v>
      </c>
      <c r="K301" s="2">
        <f t="shared" si="121"/>
        <v>0.6302782092924728</v>
      </c>
      <c r="L301" s="2">
        <f t="shared" si="122"/>
        <v>0</v>
      </c>
      <c r="M301" s="2">
        <f t="shared" si="123"/>
        <v>2.1825371352274359E-2</v>
      </c>
      <c r="N301" s="1">
        <v>27098</v>
      </c>
      <c r="O301" s="1">
        <v>49093</v>
      </c>
      <c r="Q301" s="1">
        <v>1700</v>
      </c>
      <c r="X301" s="53"/>
      <c r="AG301" s="5">
        <f>IF(Q301&gt;0,RANK(Q301,(N301:P301,Q301:AE301)),0)</f>
        <v>3</v>
      </c>
      <c r="AH301" s="5">
        <f>IF(R301&gt;0,RANK(R301,(N301:P301,Q301:AE301)),0)</f>
        <v>0</v>
      </c>
      <c r="AI301" s="5">
        <f>IF(T301&gt;0,RANK(T301,(N301:P301,Q301:AE301)),0)</f>
        <v>0</v>
      </c>
      <c r="AJ301" s="5">
        <f>IF(S301&gt;0,RANK(S301,(N301:P301,Q301:AE301)),0)</f>
        <v>0</v>
      </c>
      <c r="AK301" s="2">
        <f t="shared" si="124"/>
        <v>2.1825371352274331E-2</v>
      </c>
      <c r="AL301" s="2">
        <f t="shared" si="125"/>
        <v>0</v>
      </c>
      <c r="AM301" s="2">
        <f t="shared" si="126"/>
        <v>0</v>
      </c>
      <c r="AN301" s="2">
        <f t="shared" si="127"/>
        <v>0</v>
      </c>
      <c r="AP301" t="s">
        <v>1087</v>
      </c>
      <c r="AQ301" t="s">
        <v>614</v>
      </c>
      <c r="AT301" s="88">
        <v>37</v>
      </c>
      <c r="AU301" s="90">
        <v>25</v>
      </c>
      <c r="AV301" s="93">
        <f t="shared" si="128"/>
        <v>37025</v>
      </c>
      <c r="AX301" s="5" t="s">
        <v>730</v>
      </c>
    </row>
    <row r="302" spans="1:50" ht="12.95" hidden="1" customHeight="1" outlineLevel="1">
      <c r="A302" t="s">
        <v>185</v>
      </c>
      <c r="B302" t="s">
        <v>614</v>
      </c>
      <c r="C302" s="1">
        <f t="shared" si="117"/>
        <v>35254</v>
      </c>
      <c r="D302" s="5">
        <f>IF(N302&gt;0, RANK(N302,(N302:P302,Q302:AE302)),0)</f>
        <v>2</v>
      </c>
      <c r="E302" s="5">
        <f>IF(O302&gt;0,RANK(O302,(N302:P302,Q302:AE302)),0)</f>
        <v>1</v>
      </c>
      <c r="F302" s="5">
        <f>IF(P302&gt;0,RANK(P302,(N302:P302,Q302:AE302)),0)</f>
        <v>0</v>
      </c>
      <c r="G302" s="1">
        <f t="shared" si="118"/>
        <v>9909</v>
      </c>
      <c r="H302" s="2">
        <f t="shared" si="119"/>
        <v>0.28107448800136153</v>
      </c>
      <c r="I302" s="2"/>
      <c r="J302" s="2">
        <f t="shared" si="120"/>
        <v>0.34569126907584957</v>
      </c>
      <c r="K302" s="2">
        <f t="shared" si="121"/>
        <v>0.62676575707721105</v>
      </c>
      <c r="L302" s="2">
        <f t="shared" si="122"/>
        <v>0</v>
      </c>
      <c r="M302" s="2">
        <f t="shared" si="123"/>
        <v>2.7542973846939378E-2</v>
      </c>
      <c r="N302" s="1">
        <v>12187</v>
      </c>
      <c r="O302" s="1">
        <v>22096</v>
      </c>
      <c r="Q302" s="1">
        <v>971</v>
      </c>
      <c r="AG302" s="5">
        <f>IF(Q302&gt;0,RANK(Q302,(N302:P302,Q302:AE302)),0)</f>
        <v>3</v>
      </c>
      <c r="AH302" s="5">
        <f>IF(R302&gt;0,RANK(R302,(N302:P302,Q302:AE302)),0)</f>
        <v>0</v>
      </c>
      <c r="AI302" s="5">
        <f>IF(T302&gt;0,RANK(T302,(N302:P302,Q302:AE302)),0)</f>
        <v>0</v>
      </c>
      <c r="AJ302" s="5">
        <f>IF(S302&gt;0,RANK(S302,(N302:P302,Q302:AE302)),0)</f>
        <v>0</v>
      </c>
      <c r="AK302" s="2">
        <f t="shared" si="124"/>
        <v>2.7542973846939354E-2</v>
      </c>
      <c r="AL302" s="2">
        <f t="shared" si="125"/>
        <v>0</v>
      </c>
      <c r="AM302" s="2">
        <f t="shared" si="126"/>
        <v>0</v>
      </c>
      <c r="AN302" s="2">
        <f t="shared" si="127"/>
        <v>0</v>
      </c>
      <c r="AP302" t="s">
        <v>185</v>
      </c>
      <c r="AQ302" t="s">
        <v>614</v>
      </c>
      <c r="AR302">
        <v>10</v>
      </c>
      <c r="AT302" s="88">
        <v>37</v>
      </c>
      <c r="AU302" s="90">
        <v>27</v>
      </c>
      <c r="AV302" s="93">
        <f t="shared" si="128"/>
        <v>37027</v>
      </c>
      <c r="AX302" s="5" t="s">
        <v>730</v>
      </c>
    </row>
    <row r="303" spans="1:50" ht="12.95" hidden="1" customHeight="1" outlineLevel="1">
      <c r="A303" t="s">
        <v>644</v>
      </c>
      <c r="B303" t="s">
        <v>614</v>
      </c>
      <c r="C303" s="1">
        <f t="shared" si="117"/>
        <v>4685</v>
      </c>
      <c r="D303" s="5">
        <f>IF(N303&gt;0, RANK(N303,(N303:P303,Q303:AE303)),0)</f>
        <v>2</v>
      </c>
      <c r="E303" s="5">
        <f>IF(O303&gt;0,RANK(O303,(N303:P303,Q303:AE303)),0)</f>
        <v>1</v>
      </c>
      <c r="F303" s="5">
        <f>IF(P303&gt;0,RANK(P303,(N303:P303,Q303:AE303)),0)</f>
        <v>0</v>
      </c>
      <c r="G303" s="1">
        <f t="shared" si="118"/>
        <v>161</v>
      </c>
      <c r="H303" s="2">
        <f t="shared" si="119"/>
        <v>3.4364994663820703E-2</v>
      </c>
      <c r="I303" s="2"/>
      <c r="J303" s="2">
        <f t="shared" si="120"/>
        <v>0.4680896478121665</v>
      </c>
      <c r="K303" s="2">
        <f t="shared" si="121"/>
        <v>0.50245464247598715</v>
      </c>
      <c r="L303" s="2">
        <f t="shared" si="122"/>
        <v>0</v>
      </c>
      <c r="M303" s="2">
        <f t="shared" si="123"/>
        <v>2.9455709711846301E-2</v>
      </c>
      <c r="N303" s="1">
        <v>2193</v>
      </c>
      <c r="O303" s="1">
        <v>2354</v>
      </c>
      <c r="Q303" s="1">
        <v>138</v>
      </c>
      <c r="AG303" s="5">
        <f>IF(Q303&gt;0,RANK(Q303,(N303:P303,Q303:AE303)),0)</f>
        <v>3</v>
      </c>
      <c r="AH303" s="5">
        <f>IF(R303&gt;0,RANK(R303,(N303:P303,Q303:AE303)),0)</f>
        <v>0</v>
      </c>
      <c r="AI303" s="5">
        <f>IF(T303&gt;0,RANK(T303,(N303:P303,Q303:AE303)),0)</f>
        <v>0</v>
      </c>
      <c r="AJ303" s="5">
        <f>IF(S303&gt;0,RANK(S303,(N303:P303,Q303:AE303)),0)</f>
        <v>0</v>
      </c>
      <c r="AK303" s="2">
        <f t="shared" si="124"/>
        <v>2.9455709711846318E-2</v>
      </c>
      <c r="AL303" s="2">
        <f t="shared" si="125"/>
        <v>0</v>
      </c>
      <c r="AM303" s="2">
        <f t="shared" si="126"/>
        <v>0</v>
      </c>
      <c r="AN303" s="2">
        <f t="shared" si="127"/>
        <v>0</v>
      </c>
      <c r="AP303" t="s">
        <v>644</v>
      </c>
      <c r="AQ303" t="s">
        <v>614</v>
      </c>
      <c r="AR303">
        <v>3</v>
      </c>
      <c r="AT303" s="88">
        <v>37</v>
      </c>
      <c r="AU303" s="90">
        <v>29</v>
      </c>
      <c r="AV303" s="93">
        <f t="shared" si="128"/>
        <v>37029</v>
      </c>
      <c r="AX303" s="5" t="s">
        <v>730</v>
      </c>
    </row>
    <row r="304" spans="1:50" ht="12.95" hidden="1" customHeight="1" outlineLevel="1">
      <c r="A304" t="s">
        <v>563</v>
      </c>
      <c r="B304" t="s">
        <v>614</v>
      </c>
      <c r="C304" s="1">
        <f t="shared" si="117"/>
        <v>34438</v>
      </c>
      <c r="D304" s="5">
        <f>IF(N304&gt;0, RANK(N304,(N304:P304,Q304:AE304)),0)</f>
        <v>2</v>
      </c>
      <c r="E304" s="5">
        <f>IF(O304&gt;0,RANK(O304,(N304:P304,Q304:AE304)),0)</f>
        <v>1</v>
      </c>
      <c r="F304" s="5">
        <f>IF(P304&gt;0,RANK(P304,(N304:P304,Q304:AE304)),0)</f>
        <v>0</v>
      </c>
      <c r="G304" s="1">
        <f t="shared" si="118"/>
        <v>1537</v>
      </c>
      <c r="H304" s="2">
        <f t="shared" si="119"/>
        <v>4.4630930948370985E-2</v>
      </c>
      <c r="I304" s="2"/>
      <c r="J304" s="2">
        <f t="shared" si="120"/>
        <v>0.46451594169231664</v>
      </c>
      <c r="K304" s="2">
        <f t="shared" si="121"/>
        <v>0.50914687264068759</v>
      </c>
      <c r="L304" s="2">
        <f t="shared" si="122"/>
        <v>0</v>
      </c>
      <c r="M304" s="2">
        <f t="shared" si="123"/>
        <v>2.6337185666995833E-2</v>
      </c>
      <c r="N304" s="1">
        <v>15997</v>
      </c>
      <c r="O304" s="1">
        <v>17534</v>
      </c>
      <c r="Q304" s="1">
        <v>907</v>
      </c>
      <c r="X304" s="53"/>
      <c r="AG304" s="5">
        <f>IF(Q304&gt;0,RANK(Q304,(N304:P304,Q304:AE304)),0)</f>
        <v>3</v>
      </c>
      <c r="AH304" s="5">
        <f>IF(R304&gt;0,RANK(R304,(N304:P304,Q304:AE304)),0)</f>
        <v>0</v>
      </c>
      <c r="AI304" s="5">
        <f>IF(T304&gt;0,RANK(T304,(N304:P304,Q304:AE304)),0)</f>
        <v>0</v>
      </c>
      <c r="AJ304" s="5">
        <f>IF(S304&gt;0,RANK(S304,(N304:P304,Q304:AE304)),0)</f>
        <v>0</v>
      </c>
      <c r="AK304" s="2">
        <f t="shared" si="124"/>
        <v>2.633718566699576E-2</v>
      </c>
      <c r="AL304" s="2">
        <f t="shared" si="125"/>
        <v>0</v>
      </c>
      <c r="AM304" s="2">
        <f t="shared" si="126"/>
        <v>0</v>
      </c>
      <c r="AN304" s="2">
        <f t="shared" si="127"/>
        <v>0</v>
      </c>
      <c r="AP304" t="s">
        <v>563</v>
      </c>
      <c r="AQ304" t="s">
        <v>614</v>
      </c>
      <c r="AR304">
        <v>3</v>
      </c>
      <c r="AT304" s="88">
        <v>37</v>
      </c>
      <c r="AU304" s="90">
        <v>31</v>
      </c>
      <c r="AV304" s="93">
        <f t="shared" si="128"/>
        <v>37031</v>
      </c>
      <c r="AX304" s="5" t="s">
        <v>730</v>
      </c>
    </row>
    <row r="305" spans="1:50" ht="12.95" hidden="1" customHeight="1" outlineLevel="1">
      <c r="A305" t="s">
        <v>192</v>
      </c>
      <c r="B305" t="s">
        <v>614</v>
      </c>
      <c r="C305" s="1">
        <f t="shared" si="117"/>
        <v>10626</v>
      </c>
      <c r="D305" s="5">
        <f>IF(N305&gt;0, RANK(N305,(N305:P305,Q305:AE305)),0)</f>
        <v>1</v>
      </c>
      <c r="E305" s="5">
        <f>IF(O305&gt;0,RANK(O305,(N305:P305,Q305:AE305)),0)</f>
        <v>2</v>
      </c>
      <c r="F305" s="5">
        <f>IF(P305&gt;0,RANK(P305,(N305:P305,Q305:AE305)),0)</f>
        <v>0</v>
      </c>
      <c r="G305" s="1">
        <f t="shared" si="118"/>
        <v>2272</v>
      </c>
      <c r="H305" s="2">
        <f t="shared" si="119"/>
        <v>0.21381517033690947</v>
      </c>
      <c r="I305" s="2"/>
      <c r="J305" s="2">
        <f t="shared" si="120"/>
        <v>0.59382646339168077</v>
      </c>
      <c r="K305" s="2">
        <f t="shared" si="121"/>
        <v>0.38001129305477133</v>
      </c>
      <c r="L305" s="2">
        <f t="shared" si="122"/>
        <v>0</v>
      </c>
      <c r="M305" s="2">
        <f t="shared" si="123"/>
        <v>2.6162243553547904E-2</v>
      </c>
      <c r="N305" s="1">
        <v>6310</v>
      </c>
      <c r="O305" s="1">
        <v>4038</v>
      </c>
      <c r="Q305" s="1">
        <v>278</v>
      </c>
      <c r="AG305" s="5">
        <f>IF(Q305&gt;0,RANK(Q305,(N305:P305,Q305:AE305)),0)</f>
        <v>3</v>
      </c>
      <c r="AH305" s="5">
        <f>IF(R305&gt;0,RANK(R305,(N305:P305,Q305:AE305)),0)</f>
        <v>0</v>
      </c>
      <c r="AI305" s="5">
        <f>IF(T305&gt;0,RANK(T305,(N305:P305,Q305:AE305)),0)</f>
        <v>0</v>
      </c>
      <c r="AJ305" s="5">
        <f>IF(S305&gt;0,RANK(S305,(N305:P305,Q305:AE305)),0)</f>
        <v>0</v>
      </c>
      <c r="AK305" s="2">
        <f t="shared" si="124"/>
        <v>2.61622435535479E-2</v>
      </c>
      <c r="AL305" s="2">
        <f t="shared" si="125"/>
        <v>0</v>
      </c>
      <c r="AM305" s="2">
        <f t="shared" si="126"/>
        <v>0</v>
      </c>
      <c r="AN305" s="2">
        <f t="shared" si="127"/>
        <v>0</v>
      </c>
      <c r="AP305" t="s">
        <v>192</v>
      </c>
      <c r="AQ305" t="s">
        <v>614</v>
      </c>
      <c r="AR305">
        <v>13</v>
      </c>
      <c r="AT305" s="88">
        <v>37</v>
      </c>
      <c r="AU305" s="90">
        <v>33</v>
      </c>
      <c r="AV305" s="93">
        <f t="shared" si="128"/>
        <v>37033</v>
      </c>
      <c r="AX305" s="5" t="s">
        <v>730</v>
      </c>
    </row>
    <row r="306" spans="1:50" ht="12.95" hidden="1" customHeight="1" outlineLevel="1">
      <c r="A306" t="s">
        <v>655</v>
      </c>
      <c r="B306" t="s">
        <v>614</v>
      </c>
      <c r="C306" s="1">
        <f t="shared" si="117"/>
        <v>69409</v>
      </c>
      <c r="D306" s="5">
        <f>IF(N306&gt;0, RANK(N306,(N306:P306,Q306:AE306)),0)</f>
        <v>2</v>
      </c>
      <c r="E306" s="5">
        <f>IF(O306&gt;0,RANK(O306,(N306:P306,Q306:AE306)),0)</f>
        <v>1</v>
      </c>
      <c r="F306" s="5">
        <f>IF(P306&gt;0,RANK(P306,(N306:P306,Q306:AE306)),0)</f>
        <v>0</v>
      </c>
      <c r="G306" s="1">
        <f t="shared" si="118"/>
        <v>21946</v>
      </c>
      <c r="H306" s="2">
        <f t="shared" si="119"/>
        <v>0.3161837802014148</v>
      </c>
      <c r="I306" s="2"/>
      <c r="J306" s="2">
        <f t="shared" si="120"/>
        <v>0.33118183520869049</v>
      </c>
      <c r="K306" s="2">
        <f t="shared" si="121"/>
        <v>0.64736561541010529</v>
      </c>
      <c r="L306" s="2">
        <f t="shared" si="122"/>
        <v>0</v>
      </c>
      <c r="M306" s="2">
        <f t="shared" si="123"/>
        <v>2.1452549381204222E-2</v>
      </c>
      <c r="N306" s="1">
        <v>22987</v>
      </c>
      <c r="O306" s="1">
        <v>44933</v>
      </c>
      <c r="Q306" s="1">
        <v>1489</v>
      </c>
      <c r="AG306" s="5">
        <f>IF(Q306&gt;0,RANK(Q306,(N306:P306,Q306:AE306)),0)</f>
        <v>3</v>
      </c>
      <c r="AH306" s="5">
        <f>IF(R306&gt;0,RANK(R306,(N306:P306,Q306:AE306)),0)</f>
        <v>0</v>
      </c>
      <c r="AI306" s="5">
        <f>IF(T306&gt;0,RANK(T306,(N306:P306,Q306:AE306)),0)</f>
        <v>0</v>
      </c>
      <c r="AJ306" s="5">
        <f>IF(S306&gt;0,RANK(S306,(N306:P306,Q306:AE306)),0)</f>
        <v>0</v>
      </c>
      <c r="AK306" s="2">
        <f t="shared" si="124"/>
        <v>2.1452549381204167E-2</v>
      </c>
      <c r="AL306" s="2">
        <f t="shared" si="125"/>
        <v>0</v>
      </c>
      <c r="AM306" s="2">
        <f t="shared" si="126"/>
        <v>0</v>
      </c>
      <c r="AN306" s="2">
        <f t="shared" si="127"/>
        <v>0</v>
      </c>
      <c r="AP306" t="s">
        <v>655</v>
      </c>
      <c r="AQ306" t="s">
        <v>614</v>
      </c>
      <c r="AR306">
        <v>10</v>
      </c>
      <c r="AT306" s="88">
        <v>37</v>
      </c>
      <c r="AU306" s="90">
        <v>35</v>
      </c>
      <c r="AV306" s="93">
        <f t="shared" si="128"/>
        <v>37035</v>
      </c>
      <c r="AX306" s="5" t="s">
        <v>730</v>
      </c>
    </row>
    <row r="307" spans="1:50" ht="12.95" hidden="1" customHeight="1" outlineLevel="1">
      <c r="A307" t="s">
        <v>71</v>
      </c>
      <c r="B307" t="s">
        <v>614</v>
      </c>
      <c r="C307" s="1">
        <f t="shared" si="117"/>
        <v>32659</v>
      </c>
      <c r="D307" s="5">
        <f>IF(N307&gt;0, RANK(N307,(N307:P307,Q307:AE307)),0)</f>
        <v>1</v>
      </c>
      <c r="E307" s="5">
        <f>IF(O307&gt;0,RANK(O307,(N307:P307,Q307:AE307)),0)</f>
        <v>2</v>
      </c>
      <c r="F307" s="5">
        <f>IF(P307&gt;0,RANK(P307,(N307:P307,Q307:AE307)),0)</f>
        <v>0</v>
      </c>
      <c r="G307" s="1">
        <f t="shared" si="118"/>
        <v>3227</v>
      </c>
      <c r="H307" s="2">
        <f t="shared" si="119"/>
        <v>9.8808904130561259E-2</v>
      </c>
      <c r="I307" s="2"/>
      <c r="J307" s="2">
        <f t="shared" si="120"/>
        <v>0.53048164365106099</v>
      </c>
      <c r="K307" s="2">
        <f t="shared" si="121"/>
        <v>0.43167273952049973</v>
      </c>
      <c r="L307" s="2">
        <f t="shared" si="122"/>
        <v>0</v>
      </c>
      <c r="M307" s="2">
        <f t="shared" si="123"/>
        <v>3.7845616828439288E-2</v>
      </c>
      <c r="N307" s="1">
        <v>17325</v>
      </c>
      <c r="O307" s="1">
        <v>14098</v>
      </c>
      <c r="Q307" s="1">
        <v>1236</v>
      </c>
      <c r="AG307" s="5">
        <f>IF(Q307&gt;0,RANK(Q307,(N307:P307,Q307:AE307)),0)</f>
        <v>3</v>
      </c>
      <c r="AH307" s="5">
        <f>IF(R307&gt;0,RANK(R307,(N307:P307,Q307:AE307)),0)</f>
        <v>0</v>
      </c>
      <c r="AI307" s="5">
        <f>IF(T307&gt;0,RANK(T307,(N307:P307,Q307:AE307)),0)</f>
        <v>0</v>
      </c>
      <c r="AJ307" s="5">
        <f>IF(S307&gt;0,RANK(S307,(N307:P307,Q307:AE307)),0)</f>
        <v>0</v>
      </c>
      <c r="AK307" s="2">
        <f t="shared" si="124"/>
        <v>3.784561682843933E-2</v>
      </c>
      <c r="AL307" s="2">
        <f t="shared" si="125"/>
        <v>0</v>
      </c>
      <c r="AM307" s="2">
        <f t="shared" si="126"/>
        <v>0</v>
      </c>
      <c r="AN307" s="2">
        <f t="shared" si="127"/>
        <v>0</v>
      </c>
      <c r="AP307" t="s">
        <v>71</v>
      </c>
      <c r="AQ307" t="s">
        <v>614</v>
      </c>
      <c r="AT307" s="88">
        <v>37</v>
      </c>
      <c r="AU307" s="90">
        <v>37</v>
      </c>
      <c r="AV307" s="93">
        <f t="shared" si="128"/>
        <v>37037</v>
      </c>
      <c r="AX307" s="5" t="s">
        <v>730</v>
      </c>
    </row>
    <row r="308" spans="1:50" ht="12.95" hidden="1" customHeight="1" outlineLevel="1">
      <c r="A308" t="s">
        <v>1099</v>
      </c>
      <c r="B308" t="s">
        <v>614</v>
      </c>
      <c r="C308" s="1">
        <f t="shared" si="117"/>
        <v>12277</v>
      </c>
      <c r="D308" s="5">
        <f>IF(N308&gt;0, RANK(N308,(N308:P308,Q308:AE308)),0)</f>
        <v>2</v>
      </c>
      <c r="E308" s="5">
        <f>IF(O308&gt;0,RANK(O308,(N308:P308,Q308:AE308)),0)</f>
        <v>1</v>
      </c>
      <c r="F308" s="5">
        <f>IF(P308&gt;0,RANK(P308,(N308:P308,Q308:AE308)),0)</f>
        <v>0</v>
      </c>
      <c r="G308" s="1">
        <f t="shared" si="118"/>
        <v>1766</v>
      </c>
      <c r="H308" s="2">
        <f t="shared" si="119"/>
        <v>0.14384621650240287</v>
      </c>
      <c r="I308" s="2"/>
      <c r="J308" s="2">
        <f t="shared" si="120"/>
        <v>0.41475930601938582</v>
      </c>
      <c r="K308" s="2">
        <f t="shared" si="121"/>
        <v>0.55860552252178874</v>
      </c>
      <c r="L308" s="2">
        <f t="shared" si="122"/>
        <v>0</v>
      </c>
      <c r="M308" s="2">
        <f t="shared" si="123"/>
        <v>2.6635171458825435E-2</v>
      </c>
      <c r="N308" s="1">
        <v>5092</v>
      </c>
      <c r="O308" s="1">
        <v>6858</v>
      </c>
      <c r="Q308" s="1">
        <v>327</v>
      </c>
      <c r="AG308" s="5">
        <f>IF(Q308&gt;0,RANK(Q308,(N308:P308,Q308:AE308)),0)</f>
        <v>3</v>
      </c>
      <c r="AH308" s="5">
        <f>IF(R308&gt;0,RANK(R308,(N308:P308,Q308:AE308)),0)</f>
        <v>0</v>
      </c>
      <c r="AI308" s="5">
        <f>IF(T308&gt;0,RANK(T308,(N308:P308,Q308:AE308)),0)</f>
        <v>0</v>
      </c>
      <c r="AJ308" s="5">
        <f>IF(S308&gt;0,RANK(S308,(N308:P308,Q308:AE308)),0)</f>
        <v>0</v>
      </c>
      <c r="AK308" s="2">
        <f t="shared" si="124"/>
        <v>2.6635171458825446E-2</v>
      </c>
      <c r="AL308" s="2">
        <f t="shared" si="125"/>
        <v>0</v>
      </c>
      <c r="AM308" s="2">
        <f t="shared" si="126"/>
        <v>0</v>
      </c>
      <c r="AN308" s="2">
        <f t="shared" si="127"/>
        <v>0</v>
      </c>
      <c r="AP308" t="s">
        <v>1099</v>
      </c>
      <c r="AQ308" t="s">
        <v>614</v>
      </c>
      <c r="AR308">
        <v>11</v>
      </c>
      <c r="AT308" s="88">
        <v>37</v>
      </c>
      <c r="AU308" s="90">
        <v>39</v>
      </c>
      <c r="AV308" s="93">
        <f t="shared" si="128"/>
        <v>37039</v>
      </c>
      <c r="AX308" s="5" t="s">
        <v>730</v>
      </c>
    </row>
    <row r="309" spans="1:50" ht="12.95" hidden="1" customHeight="1" outlineLevel="1">
      <c r="A309" t="s">
        <v>623</v>
      </c>
      <c r="B309" t="s">
        <v>614</v>
      </c>
      <c r="C309" s="1">
        <f t="shared" si="117"/>
        <v>7298</v>
      </c>
      <c r="D309" s="5">
        <f>IF(N309&gt;0, RANK(N309,(N309:P309,Q309:AE309)),0)</f>
        <v>1</v>
      </c>
      <c r="E309" s="5">
        <f>IF(O309&gt;0,RANK(O309,(N309:P309,Q309:AE309)),0)</f>
        <v>2</v>
      </c>
      <c r="F309" s="5">
        <f>IF(P309&gt;0,RANK(P309,(N309:P309,Q309:AE309)),0)</f>
        <v>0</v>
      </c>
      <c r="G309" s="1">
        <f t="shared" si="118"/>
        <v>1701</v>
      </c>
      <c r="H309" s="2">
        <f t="shared" si="119"/>
        <v>0.23307755549465606</v>
      </c>
      <c r="I309" s="2"/>
      <c r="J309" s="2">
        <f t="shared" si="120"/>
        <v>0.60496026308577688</v>
      </c>
      <c r="K309" s="2">
        <f t="shared" si="121"/>
        <v>0.37188270759112085</v>
      </c>
      <c r="L309" s="2">
        <f t="shared" si="122"/>
        <v>0</v>
      </c>
      <c r="M309" s="2">
        <f t="shared" si="123"/>
        <v>2.3157029323102263E-2</v>
      </c>
      <c r="N309" s="1">
        <v>4415</v>
      </c>
      <c r="O309" s="1">
        <v>2714</v>
      </c>
      <c r="Q309" s="1">
        <v>169</v>
      </c>
      <c r="AG309" s="5">
        <f>IF(Q309&gt;0,RANK(Q309,(N309:P309,Q309:AE309)),0)</f>
        <v>3</v>
      </c>
      <c r="AH309" s="5">
        <f>IF(R309&gt;0,RANK(R309,(N309:P309,Q309:AE309)),0)</f>
        <v>0</v>
      </c>
      <c r="AI309" s="5">
        <f>IF(T309&gt;0,RANK(T309,(N309:P309,Q309:AE309)),0)</f>
        <v>0</v>
      </c>
      <c r="AJ309" s="5">
        <f>IF(S309&gt;0,RANK(S309,(N309:P309,Q309:AE309)),0)</f>
        <v>0</v>
      </c>
      <c r="AK309" s="2">
        <f t="shared" si="124"/>
        <v>2.3157029323102221E-2</v>
      </c>
      <c r="AL309" s="2">
        <f t="shared" si="125"/>
        <v>0</v>
      </c>
      <c r="AM309" s="2">
        <f t="shared" si="126"/>
        <v>0</v>
      </c>
      <c r="AN309" s="2">
        <f t="shared" si="127"/>
        <v>0</v>
      </c>
      <c r="AP309" t="s">
        <v>623</v>
      </c>
      <c r="AQ309" t="s">
        <v>614</v>
      </c>
      <c r="AR309">
        <v>1</v>
      </c>
      <c r="AT309" s="88">
        <v>37</v>
      </c>
      <c r="AU309" s="90">
        <v>41</v>
      </c>
      <c r="AV309" s="93">
        <f t="shared" si="128"/>
        <v>37041</v>
      </c>
      <c r="AX309" s="5" t="s">
        <v>730</v>
      </c>
    </row>
    <row r="310" spans="1:50" ht="12.95" hidden="1" customHeight="1" outlineLevel="1">
      <c r="A310" t="s">
        <v>823</v>
      </c>
      <c r="B310" t="s">
        <v>614</v>
      </c>
      <c r="C310" s="1">
        <f t="shared" si="117"/>
        <v>5462</v>
      </c>
      <c r="D310" s="5">
        <f>IF(N310&gt;0, RANK(N310,(N310:P310,Q310:AE310)),0)</f>
        <v>2</v>
      </c>
      <c r="E310" s="5">
        <f>IF(O310&gt;0,RANK(O310,(N310:P310,Q310:AE310)),0)</f>
        <v>1</v>
      </c>
      <c r="F310" s="5">
        <f>IF(P310&gt;0,RANK(P310,(N310:P310,Q310:AE310)),0)</f>
        <v>0</v>
      </c>
      <c r="G310" s="1">
        <f t="shared" ref="G310:G373" si="129">IF(C310&gt;0,MAX(N310:P310)-LARGE(N310:P310,2),0)</f>
        <v>953</v>
      </c>
      <c r="H310" s="2">
        <f t="shared" ref="H310:H373" si="130">IF(C310&gt;0,G310/C310,0)</f>
        <v>0.17447821310875136</v>
      </c>
      <c r="I310" s="2"/>
      <c r="J310" s="2">
        <f t="shared" si="120"/>
        <v>0.39747345294763825</v>
      </c>
      <c r="K310" s="2">
        <f t="shared" si="121"/>
        <v>0.57195166605638958</v>
      </c>
      <c r="L310" s="2">
        <f t="shared" si="122"/>
        <v>0</v>
      </c>
      <c r="M310" s="2">
        <f t="shared" si="123"/>
        <v>3.0574880995972165E-2</v>
      </c>
      <c r="N310" s="1">
        <v>2171</v>
      </c>
      <c r="O310" s="1">
        <v>3124</v>
      </c>
      <c r="Q310" s="1">
        <v>167</v>
      </c>
      <c r="AG310" s="5">
        <f>IF(Q310&gt;0,RANK(Q310,(N310:P310,Q310:AE310)),0)</f>
        <v>3</v>
      </c>
      <c r="AH310" s="5">
        <f>IF(R310&gt;0,RANK(R310,(N310:P310,Q310:AE310)),0)</f>
        <v>0</v>
      </c>
      <c r="AI310" s="5">
        <f>IF(T310&gt;0,RANK(T310,(N310:P310,Q310:AE310)),0)</f>
        <v>0</v>
      </c>
      <c r="AJ310" s="5">
        <f>IF(S310&gt;0,RANK(S310,(N310:P310,Q310:AE310)),0)</f>
        <v>0</v>
      </c>
      <c r="AK310" s="2">
        <f t="shared" si="124"/>
        <v>3.0574880995972172E-2</v>
      </c>
      <c r="AL310" s="2">
        <f t="shared" si="125"/>
        <v>0</v>
      </c>
      <c r="AM310" s="2">
        <f t="shared" si="126"/>
        <v>0</v>
      </c>
      <c r="AN310" s="2">
        <f t="shared" si="127"/>
        <v>0</v>
      </c>
      <c r="AP310" t="s">
        <v>823</v>
      </c>
      <c r="AQ310" t="s">
        <v>614</v>
      </c>
      <c r="AR310">
        <v>11</v>
      </c>
      <c r="AT310" s="88">
        <v>37</v>
      </c>
      <c r="AU310" s="90">
        <v>43</v>
      </c>
      <c r="AV310" s="93">
        <f t="shared" si="128"/>
        <v>37043</v>
      </c>
      <c r="AX310" s="5" t="s">
        <v>730</v>
      </c>
    </row>
    <row r="311" spans="1:50" ht="12.95" hidden="1" customHeight="1" outlineLevel="1">
      <c r="A311" t="s">
        <v>759</v>
      </c>
      <c r="B311" t="s">
        <v>614</v>
      </c>
      <c r="C311" s="1">
        <f t="shared" si="117"/>
        <v>43554</v>
      </c>
      <c r="D311" s="5">
        <f>IF(N311&gt;0, RANK(N311,(N311:P311,Q311:AE311)),0)</f>
        <v>2</v>
      </c>
      <c r="E311" s="5">
        <f>IF(O311&gt;0,RANK(O311,(N311:P311,Q311:AE311)),0)</f>
        <v>1</v>
      </c>
      <c r="F311" s="5">
        <f>IF(P311&gt;0,RANK(P311,(N311:P311,Q311:AE311)),0)</f>
        <v>0</v>
      </c>
      <c r="G311" s="1">
        <f t="shared" si="129"/>
        <v>6307</v>
      </c>
      <c r="H311" s="2">
        <f t="shared" si="130"/>
        <v>0.1448087431693989</v>
      </c>
      <c r="I311" s="2"/>
      <c r="J311" s="2">
        <f t="shared" si="120"/>
        <v>0.41931854709096755</v>
      </c>
      <c r="K311" s="2">
        <f t="shared" si="121"/>
        <v>0.56412729026036645</v>
      </c>
      <c r="L311" s="2">
        <f t="shared" si="122"/>
        <v>0</v>
      </c>
      <c r="M311" s="2">
        <f t="shared" si="123"/>
        <v>1.6554162648666049E-2</v>
      </c>
      <c r="N311" s="1">
        <v>18263</v>
      </c>
      <c r="O311" s="1">
        <v>24570</v>
      </c>
      <c r="Q311" s="1">
        <v>721</v>
      </c>
      <c r="AG311" s="5">
        <f>IF(Q311&gt;0,RANK(Q311,(N311:P311,Q311:AE311)),0)</f>
        <v>3</v>
      </c>
      <c r="AH311" s="5">
        <f>IF(R311&gt;0,RANK(R311,(N311:P311,Q311:AE311)),0)</f>
        <v>0</v>
      </c>
      <c r="AI311" s="5">
        <f>IF(T311&gt;0,RANK(T311,(N311:P311,Q311:AE311)),0)</f>
        <v>0</v>
      </c>
      <c r="AJ311" s="5">
        <f>IF(S311&gt;0,RANK(S311,(N311:P311,Q311:AE311)),0)</f>
        <v>0</v>
      </c>
      <c r="AK311" s="2">
        <f t="shared" si="124"/>
        <v>1.6554162648666024E-2</v>
      </c>
      <c r="AL311" s="2">
        <f t="shared" si="125"/>
        <v>0</v>
      </c>
      <c r="AM311" s="2">
        <f t="shared" si="126"/>
        <v>0</v>
      </c>
      <c r="AN311" s="2">
        <f t="shared" si="127"/>
        <v>0</v>
      </c>
      <c r="AP311" t="s">
        <v>759</v>
      </c>
      <c r="AQ311" t="s">
        <v>614</v>
      </c>
      <c r="AR311">
        <v>10</v>
      </c>
      <c r="AT311" s="88">
        <v>37</v>
      </c>
      <c r="AU311" s="90">
        <v>45</v>
      </c>
      <c r="AV311" s="93">
        <f t="shared" si="128"/>
        <v>37045</v>
      </c>
      <c r="AX311" s="5" t="s">
        <v>730</v>
      </c>
    </row>
    <row r="312" spans="1:50" ht="12.95" hidden="1" customHeight="1" outlineLevel="1">
      <c r="A312" t="s">
        <v>600</v>
      </c>
      <c r="B312" t="s">
        <v>614</v>
      </c>
      <c r="C312" s="1">
        <f t="shared" si="117"/>
        <v>23983</v>
      </c>
      <c r="D312" s="5">
        <f>IF(N312&gt;0, RANK(N312,(N312:P312,Q312:AE312)),0)</f>
        <v>1</v>
      </c>
      <c r="E312" s="5">
        <f>IF(O312&gt;0,RANK(O312,(N312:P312,Q312:AE312)),0)</f>
        <v>2</v>
      </c>
      <c r="F312" s="5">
        <f>IF(P312&gt;0,RANK(P312,(N312:P312,Q312:AE312)),0)</f>
        <v>0</v>
      </c>
      <c r="G312" s="1">
        <f t="shared" si="129"/>
        <v>7760</v>
      </c>
      <c r="H312" s="2">
        <f t="shared" si="130"/>
        <v>0.32356252345411335</v>
      </c>
      <c r="I312" s="2"/>
      <c r="J312" s="2">
        <f t="shared" si="120"/>
        <v>0.64929324938498101</v>
      </c>
      <c r="K312" s="2">
        <f t="shared" si="121"/>
        <v>0.32573072593086771</v>
      </c>
      <c r="L312" s="2">
        <f t="shared" si="122"/>
        <v>0</v>
      </c>
      <c r="M312" s="2">
        <f t="shared" si="123"/>
        <v>2.4976024684151277E-2</v>
      </c>
      <c r="N312" s="1">
        <v>15572</v>
      </c>
      <c r="O312" s="1">
        <v>7812</v>
      </c>
      <c r="Q312" s="1">
        <v>599</v>
      </c>
      <c r="AG312" s="5">
        <f>IF(Q312&gt;0,RANK(Q312,(N312:P312,Q312:AE312)),0)</f>
        <v>3</v>
      </c>
      <c r="AH312" s="5">
        <f>IF(R312&gt;0,RANK(R312,(N312:P312,Q312:AE312)),0)</f>
        <v>0</v>
      </c>
      <c r="AI312" s="5">
        <f>IF(T312&gt;0,RANK(T312,(N312:P312,Q312:AE312)),0)</f>
        <v>0</v>
      </c>
      <c r="AJ312" s="5">
        <f>IF(S312&gt;0,RANK(S312,(N312:P312,Q312:AE312)),0)</f>
        <v>0</v>
      </c>
      <c r="AK312" s="2">
        <f t="shared" si="124"/>
        <v>2.4976024684151273E-2</v>
      </c>
      <c r="AL312" s="2">
        <f t="shared" si="125"/>
        <v>0</v>
      </c>
      <c r="AM312" s="2">
        <f t="shared" si="126"/>
        <v>0</v>
      </c>
      <c r="AN312" s="2">
        <f t="shared" si="127"/>
        <v>0</v>
      </c>
      <c r="AP312" t="s">
        <v>600</v>
      </c>
      <c r="AQ312" t="s">
        <v>614</v>
      </c>
      <c r="AR312">
        <v>7</v>
      </c>
      <c r="AT312" s="88">
        <v>37</v>
      </c>
      <c r="AU312" s="90">
        <v>47</v>
      </c>
      <c r="AV312" s="93">
        <f t="shared" si="128"/>
        <v>37047</v>
      </c>
      <c r="AX312" s="5" t="s">
        <v>730</v>
      </c>
    </row>
    <row r="313" spans="1:50" ht="12.95" hidden="1" customHeight="1" outlineLevel="1">
      <c r="A313" t="s">
        <v>481</v>
      </c>
      <c r="B313" t="s">
        <v>614</v>
      </c>
      <c r="C313" s="1">
        <f t="shared" si="117"/>
        <v>44303</v>
      </c>
      <c r="D313" s="5">
        <f>IF(N313&gt;0, RANK(N313,(N313:P313,Q313:AE313)),0)</f>
        <v>1</v>
      </c>
      <c r="E313" s="5">
        <f>IF(O313&gt;0,RANK(O313,(N313:P313,Q313:AE313)),0)</f>
        <v>2</v>
      </c>
      <c r="F313" s="5">
        <f>IF(P313&gt;0,RANK(P313,(N313:P313,Q313:AE313)),0)</f>
        <v>0</v>
      </c>
      <c r="G313" s="1">
        <f t="shared" si="129"/>
        <v>7043</v>
      </c>
      <c r="H313" s="2">
        <f t="shared" si="130"/>
        <v>0.15897343295036453</v>
      </c>
      <c r="I313" s="2"/>
      <c r="J313" s="2">
        <f t="shared" si="120"/>
        <v>0.56822337087781871</v>
      </c>
      <c r="K313" s="2">
        <f t="shared" si="121"/>
        <v>0.40924993792745412</v>
      </c>
      <c r="L313" s="2">
        <f t="shared" si="122"/>
        <v>0</v>
      </c>
      <c r="M313" s="2">
        <f t="shared" si="123"/>
        <v>2.2526691194727166E-2</v>
      </c>
      <c r="N313" s="1">
        <v>25174</v>
      </c>
      <c r="O313" s="1">
        <v>18131</v>
      </c>
      <c r="Q313" s="1">
        <v>998</v>
      </c>
      <c r="AG313" s="5">
        <f>IF(Q313&gt;0,RANK(Q313,(N313:P313,Q313:AE313)),0)</f>
        <v>3</v>
      </c>
      <c r="AH313" s="5">
        <f>IF(R313&gt;0,RANK(R313,(N313:P313,Q313:AE313)),0)</f>
        <v>0</v>
      </c>
      <c r="AI313" s="5">
        <f>IF(T313&gt;0,RANK(T313,(N313:P313,Q313:AE313)),0)</f>
        <v>0</v>
      </c>
      <c r="AJ313" s="5">
        <f>IF(S313&gt;0,RANK(S313,(N313:P313,Q313:AE313)),0)</f>
        <v>0</v>
      </c>
      <c r="AK313" s="2">
        <f t="shared" si="124"/>
        <v>2.2526691194727218E-2</v>
      </c>
      <c r="AL313" s="2">
        <f t="shared" si="125"/>
        <v>0</v>
      </c>
      <c r="AM313" s="2">
        <f t="shared" si="126"/>
        <v>0</v>
      </c>
      <c r="AN313" s="2">
        <f t="shared" si="127"/>
        <v>0</v>
      </c>
      <c r="AP313" t="s">
        <v>481</v>
      </c>
      <c r="AQ313" t="s">
        <v>614</v>
      </c>
      <c r="AT313" s="88">
        <v>37</v>
      </c>
      <c r="AU313" s="90">
        <v>49</v>
      </c>
      <c r="AV313" s="93">
        <f t="shared" si="128"/>
        <v>37049</v>
      </c>
      <c r="AX313" s="5" t="s">
        <v>730</v>
      </c>
    </row>
    <row r="314" spans="1:50" ht="12.95" hidden="1" customHeight="1" outlineLevel="1">
      <c r="A314" t="s">
        <v>619</v>
      </c>
      <c r="B314" t="s">
        <v>614</v>
      </c>
      <c r="C314" s="1">
        <f t="shared" si="117"/>
        <v>125441</v>
      </c>
      <c r="D314" s="5">
        <f>IF(N314&gt;0, RANK(N314,(N314:P314,Q314:AE314)),0)</f>
        <v>1</v>
      </c>
      <c r="E314" s="5">
        <f>IF(O314&gt;0,RANK(O314,(N314:P314,Q314:AE314)),0)</f>
        <v>2</v>
      </c>
      <c r="F314" s="5">
        <f>IF(P314&gt;0,RANK(P314,(N314:P314,Q314:AE314)),0)</f>
        <v>0</v>
      </c>
      <c r="G314" s="1">
        <f t="shared" si="129"/>
        <v>32603</v>
      </c>
      <c r="H314" s="2">
        <f t="shared" si="130"/>
        <v>0.25990704793488573</v>
      </c>
      <c r="I314" s="2"/>
      <c r="J314" s="2">
        <f t="shared" si="120"/>
        <v>0.6191596049138639</v>
      </c>
      <c r="K314" s="2">
        <f t="shared" si="121"/>
        <v>0.35925255697897818</v>
      </c>
      <c r="L314" s="2">
        <f t="shared" si="122"/>
        <v>0</v>
      </c>
      <c r="M314" s="2">
        <f t="shared" si="123"/>
        <v>2.158783810715792E-2</v>
      </c>
      <c r="N314" s="1">
        <v>77668</v>
      </c>
      <c r="O314" s="1">
        <v>45065</v>
      </c>
      <c r="Q314" s="1">
        <v>2708</v>
      </c>
      <c r="AG314" s="5">
        <f>IF(Q314&gt;0,RANK(Q314,(N314:P314,Q314:AE314)),0)</f>
        <v>3</v>
      </c>
      <c r="AH314" s="5">
        <f>IF(R314&gt;0,RANK(R314,(N314:P314,Q314:AE314)),0)</f>
        <v>0</v>
      </c>
      <c r="AI314" s="5">
        <f>IF(T314&gt;0,RANK(T314,(N314:P314,Q314:AE314)),0)</f>
        <v>0</v>
      </c>
      <c r="AJ314" s="5">
        <f>IF(S314&gt;0,RANK(S314,(N314:P314,Q314:AE314)),0)</f>
        <v>0</v>
      </c>
      <c r="AK314" s="2">
        <f t="shared" si="124"/>
        <v>2.1587838107157947E-2</v>
      </c>
      <c r="AL314" s="2">
        <f t="shared" si="125"/>
        <v>0</v>
      </c>
      <c r="AM314" s="2">
        <f t="shared" si="126"/>
        <v>0</v>
      </c>
      <c r="AN314" s="2">
        <f t="shared" si="127"/>
        <v>0</v>
      </c>
      <c r="AP314" t="s">
        <v>619</v>
      </c>
      <c r="AQ314" t="s">
        <v>614</v>
      </c>
      <c r="AT314" s="88">
        <v>37</v>
      </c>
      <c r="AU314" s="90">
        <v>51</v>
      </c>
      <c r="AV314" s="93">
        <f t="shared" si="128"/>
        <v>37051</v>
      </c>
      <c r="AX314" s="5" t="s">
        <v>730</v>
      </c>
    </row>
    <row r="315" spans="1:50" ht="12.95" hidden="1" customHeight="1" outlineLevel="1">
      <c r="A315" t="s">
        <v>1012</v>
      </c>
      <c r="B315" t="s">
        <v>614</v>
      </c>
      <c r="C315" s="1">
        <f t="shared" si="117"/>
        <v>10705</v>
      </c>
      <c r="D315" s="5">
        <f>IF(N315&gt;0, RANK(N315,(N315:P315,Q315:AE315)),0)</f>
        <v>2</v>
      </c>
      <c r="E315" s="5">
        <f>IF(O315&gt;0,RANK(O315,(N315:P315,Q315:AE315)),0)</f>
        <v>1</v>
      </c>
      <c r="F315" s="5">
        <f>IF(P315&gt;0,RANK(P315,(N315:P315,Q315:AE315)),0)</f>
        <v>0</v>
      </c>
      <c r="G315" s="1">
        <f t="shared" si="129"/>
        <v>1148</v>
      </c>
      <c r="H315" s="2">
        <f t="shared" si="130"/>
        <v>0.10723960765997198</v>
      </c>
      <c r="I315" s="2"/>
      <c r="J315" s="2">
        <f t="shared" si="120"/>
        <v>0.42970574497898179</v>
      </c>
      <c r="K315" s="2">
        <f t="shared" si="121"/>
        <v>0.53694535263895371</v>
      </c>
      <c r="L315" s="2">
        <f t="shared" si="122"/>
        <v>0</v>
      </c>
      <c r="M315" s="2">
        <f t="shared" si="123"/>
        <v>3.3348902382064449E-2</v>
      </c>
      <c r="N315" s="1">
        <v>4600</v>
      </c>
      <c r="O315" s="1">
        <v>5748</v>
      </c>
      <c r="Q315" s="1">
        <v>357</v>
      </c>
      <c r="AG315" s="5">
        <f>IF(Q315&gt;0,RANK(Q315,(N315:P315,Q315:AE315)),0)</f>
        <v>3</v>
      </c>
      <c r="AH315" s="5">
        <f>IF(R315&gt;0,RANK(R315,(N315:P315,Q315:AE315)),0)</f>
        <v>0</v>
      </c>
      <c r="AI315" s="5">
        <f>IF(T315&gt;0,RANK(T315,(N315:P315,Q315:AE315)),0)</f>
        <v>0</v>
      </c>
      <c r="AJ315" s="5">
        <f>IF(S315&gt;0,RANK(S315,(N315:P315,Q315:AE315)),0)</f>
        <v>0</v>
      </c>
      <c r="AK315" s="2">
        <f t="shared" si="124"/>
        <v>3.3348902382064456E-2</v>
      </c>
      <c r="AL315" s="2">
        <f t="shared" si="125"/>
        <v>0</v>
      </c>
      <c r="AM315" s="2">
        <f t="shared" si="126"/>
        <v>0</v>
      </c>
      <c r="AN315" s="2">
        <f t="shared" si="127"/>
        <v>0</v>
      </c>
      <c r="AP315" t="s">
        <v>1012</v>
      </c>
      <c r="AQ315" t="s">
        <v>614</v>
      </c>
      <c r="AR315">
        <v>3</v>
      </c>
      <c r="AT315" s="88">
        <v>37</v>
      </c>
      <c r="AU315" s="90">
        <v>53</v>
      </c>
      <c r="AV315" s="93">
        <f t="shared" si="128"/>
        <v>37053</v>
      </c>
      <c r="AX315" s="5" t="s">
        <v>730</v>
      </c>
    </row>
    <row r="316" spans="1:50" ht="12.95" hidden="1" customHeight="1" outlineLevel="1">
      <c r="A316" t="s">
        <v>397</v>
      </c>
      <c r="B316" t="s">
        <v>614</v>
      </c>
      <c r="C316" s="1">
        <f t="shared" si="117"/>
        <v>17627</v>
      </c>
      <c r="D316" s="5">
        <f>IF(N316&gt;0, RANK(N316,(N316:P316,Q316:AE316)),0)</f>
        <v>1</v>
      </c>
      <c r="E316" s="5">
        <f>IF(O316&gt;0,RANK(O316,(N316:P316,Q316:AE316)),0)</f>
        <v>2</v>
      </c>
      <c r="F316" s="5">
        <f>IF(P316&gt;0,RANK(P316,(N316:P316,Q316:AE316)),0)</f>
        <v>0</v>
      </c>
      <c r="G316" s="1">
        <f t="shared" si="129"/>
        <v>1307</v>
      </c>
      <c r="H316" s="2">
        <f t="shared" si="130"/>
        <v>7.4147614455097294E-2</v>
      </c>
      <c r="I316" s="2"/>
      <c r="J316" s="2">
        <f t="shared" si="120"/>
        <v>0.52317467521416006</v>
      </c>
      <c r="K316" s="2">
        <f t="shared" si="121"/>
        <v>0.44902706075906279</v>
      </c>
      <c r="L316" s="2">
        <f t="shared" si="122"/>
        <v>0</v>
      </c>
      <c r="M316" s="2">
        <f t="shared" si="123"/>
        <v>2.7798264026777153E-2</v>
      </c>
      <c r="N316" s="1">
        <v>9222</v>
      </c>
      <c r="O316" s="1">
        <v>7915</v>
      </c>
      <c r="Q316" s="1">
        <v>490</v>
      </c>
      <c r="AG316" s="5">
        <f>IF(Q316&gt;0,RANK(Q316,(N316:P316,Q316:AE316)),0)</f>
        <v>3</v>
      </c>
      <c r="AH316" s="5">
        <f>IF(R316&gt;0,RANK(R316,(N316:P316,Q316:AE316)),0)</f>
        <v>0</v>
      </c>
      <c r="AI316" s="5">
        <f>IF(T316&gt;0,RANK(T316,(N316:P316,Q316:AE316)),0)</f>
        <v>0</v>
      </c>
      <c r="AJ316" s="5">
        <f>IF(S316&gt;0,RANK(S316,(N316:P316,Q316:AE316)),0)</f>
        <v>0</v>
      </c>
      <c r="AK316" s="2">
        <f t="shared" si="124"/>
        <v>2.7798264026777104E-2</v>
      </c>
      <c r="AL316" s="2">
        <f t="shared" si="125"/>
        <v>0</v>
      </c>
      <c r="AM316" s="2">
        <f t="shared" si="126"/>
        <v>0</v>
      </c>
      <c r="AN316" s="2">
        <f t="shared" si="127"/>
        <v>0</v>
      </c>
      <c r="AP316" t="s">
        <v>397</v>
      </c>
      <c r="AQ316" t="s">
        <v>614</v>
      </c>
      <c r="AR316">
        <v>3</v>
      </c>
      <c r="AT316" s="88">
        <v>37</v>
      </c>
      <c r="AU316" s="90">
        <v>55</v>
      </c>
      <c r="AV316" s="93">
        <f t="shared" si="128"/>
        <v>37055</v>
      </c>
      <c r="AX316" s="5" t="s">
        <v>730</v>
      </c>
    </row>
    <row r="317" spans="1:50" ht="12.95" hidden="1" customHeight="1" outlineLevel="1">
      <c r="A317" t="s">
        <v>337</v>
      </c>
      <c r="B317" t="s">
        <v>614</v>
      </c>
      <c r="C317" s="1">
        <f t="shared" si="117"/>
        <v>68544</v>
      </c>
      <c r="D317" s="5">
        <f>IF(N317&gt;0, RANK(N317,(N317:P317,Q317:AE317)),0)</f>
        <v>2</v>
      </c>
      <c r="E317" s="5">
        <f>IF(O317&gt;0,RANK(O317,(N317:P317,Q317:AE317)),0)</f>
        <v>1</v>
      </c>
      <c r="F317" s="5">
        <f>IF(P317&gt;0,RANK(P317,(N317:P317,Q317:AE317)),0)</f>
        <v>0</v>
      </c>
      <c r="G317" s="1">
        <f t="shared" si="129"/>
        <v>13221</v>
      </c>
      <c r="H317" s="2">
        <f t="shared" si="130"/>
        <v>0.19288340336134455</v>
      </c>
      <c r="I317" s="2"/>
      <c r="J317" s="2">
        <f t="shared" si="120"/>
        <v>0.38516865079365081</v>
      </c>
      <c r="K317" s="2">
        <f t="shared" si="121"/>
        <v>0.57805205415499528</v>
      </c>
      <c r="L317" s="2">
        <f t="shared" si="122"/>
        <v>0</v>
      </c>
      <c r="M317" s="2">
        <f t="shared" si="123"/>
        <v>3.6779295051353911E-2</v>
      </c>
      <c r="N317" s="1">
        <v>26401</v>
      </c>
      <c r="O317" s="1">
        <v>39622</v>
      </c>
      <c r="Q317" s="1">
        <v>2521</v>
      </c>
      <c r="AG317" s="5">
        <f>IF(Q317&gt;0,RANK(Q317,(N317:P317,Q317:AE317)),0)</f>
        <v>3</v>
      </c>
      <c r="AH317" s="5">
        <f>IF(R317&gt;0,RANK(R317,(N317:P317,Q317:AE317)),0)</f>
        <v>0</v>
      </c>
      <c r="AI317" s="5">
        <f>IF(T317&gt;0,RANK(T317,(N317:P317,Q317:AE317)),0)</f>
        <v>0</v>
      </c>
      <c r="AJ317" s="5">
        <f>IF(S317&gt;0,RANK(S317,(N317:P317,Q317:AE317)),0)</f>
        <v>0</v>
      </c>
      <c r="AK317" s="2">
        <f t="shared" si="124"/>
        <v>3.6779295051353876E-2</v>
      </c>
      <c r="AL317" s="2">
        <f t="shared" si="125"/>
        <v>0</v>
      </c>
      <c r="AM317" s="2">
        <f t="shared" si="126"/>
        <v>0</v>
      </c>
      <c r="AN317" s="2">
        <f t="shared" si="127"/>
        <v>0</v>
      </c>
      <c r="AP317" t="s">
        <v>337</v>
      </c>
      <c r="AQ317" t="s">
        <v>614</v>
      </c>
      <c r="AT317" s="88">
        <v>37</v>
      </c>
      <c r="AU317" s="90">
        <v>57</v>
      </c>
      <c r="AV317" s="93">
        <f t="shared" si="128"/>
        <v>37057</v>
      </c>
      <c r="AX317" s="5" t="s">
        <v>730</v>
      </c>
    </row>
    <row r="318" spans="1:50" ht="12.95" hidden="1" customHeight="1" outlineLevel="1">
      <c r="A318" t="s">
        <v>398</v>
      </c>
      <c r="B318" t="s">
        <v>614</v>
      </c>
      <c r="C318" s="1">
        <f t="shared" si="117"/>
        <v>20196</v>
      </c>
      <c r="D318" s="5">
        <f>IF(N318&gt;0, RANK(N318,(N318:P318,Q318:AE318)),0)</f>
        <v>2</v>
      </c>
      <c r="E318" s="5">
        <f>IF(O318&gt;0,RANK(O318,(N318:P318,Q318:AE318)),0)</f>
        <v>1</v>
      </c>
      <c r="F318" s="5">
        <f>IF(P318&gt;0,RANK(P318,(N318:P318,Q318:AE318)),0)</f>
        <v>0</v>
      </c>
      <c r="G318" s="1">
        <f t="shared" si="129"/>
        <v>5344</v>
      </c>
      <c r="H318" s="2">
        <f t="shared" si="130"/>
        <v>0.26460685284214697</v>
      </c>
      <c r="I318" s="2"/>
      <c r="J318" s="2">
        <f t="shared" si="120"/>
        <v>0.35046543870073282</v>
      </c>
      <c r="K318" s="2">
        <f t="shared" si="121"/>
        <v>0.61507229154287979</v>
      </c>
      <c r="L318" s="2">
        <f t="shared" si="122"/>
        <v>0</v>
      </c>
      <c r="M318" s="2">
        <f t="shared" si="123"/>
        <v>3.4462269756387331E-2</v>
      </c>
      <c r="N318" s="1">
        <v>7078</v>
      </c>
      <c r="O318" s="1">
        <v>12422</v>
      </c>
      <c r="Q318" s="1">
        <v>696</v>
      </c>
      <c r="AG318" s="5">
        <f>IF(Q318&gt;0,RANK(Q318,(N318:P318,Q318:AE318)),0)</f>
        <v>3</v>
      </c>
      <c r="AH318" s="5">
        <f>IF(R318&gt;0,RANK(R318,(N318:P318,Q318:AE318)),0)</f>
        <v>0</v>
      </c>
      <c r="AI318" s="5">
        <f>IF(T318&gt;0,RANK(T318,(N318:P318,Q318:AE318)),0)</f>
        <v>0</v>
      </c>
      <c r="AJ318" s="5">
        <f>IF(S318&gt;0,RANK(S318,(N318:P318,Q318:AE318)),0)</f>
        <v>0</v>
      </c>
      <c r="AK318" s="2">
        <f t="shared" si="124"/>
        <v>3.4462269756387401E-2</v>
      </c>
      <c r="AL318" s="2">
        <f t="shared" si="125"/>
        <v>0</v>
      </c>
      <c r="AM318" s="2">
        <f t="shared" si="126"/>
        <v>0</v>
      </c>
      <c r="AN318" s="2">
        <f t="shared" si="127"/>
        <v>0</v>
      </c>
      <c r="AP318" t="s">
        <v>398</v>
      </c>
      <c r="AQ318" t="s">
        <v>614</v>
      </c>
      <c r="AR318">
        <v>5</v>
      </c>
      <c r="AT318" s="88">
        <v>37</v>
      </c>
      <c r="AU318" s="90">
        <v>59</v>
      </c>
      <c r="AV318" s="93">
        <f t="shared" si="128"/>
        <v>37059</v>
      </c>
      <c r="AX318" s="5" t="s">
        <v>730</v>
      </c>
    </row>
    <row r="319" spans="1:50" ht="12.95" hidden="1" customHeight="1" outlineLevel="1">
      <c r="A319" t="s">
        <v>399</v>
      </c>
      <c r="B319" t="s">
        <v>614</v>
      </c>
      <c r="C319" s="1">
        <f t="shared" si="117"/>
        <v>19711</v>
      </c>
      <c r="D319" s="5">
        <f>IF(N319&gt;0, RANK(N319,(N319:P319,Q319:AE319)),0)</f>
        <v>1</v>
      </c>
      <c r="E319" s="5">
        <f>IF(O319&gt;0,RANK(O319,(N319:P319,Q319:AE319)),0)</f>
        <v>2</v>
      </c>
      <c r="F319" s="5">
        <f>IF(P319&gt;0,RANK(P319,(N319:P319,Q319:AE319)),0)</f>
        <v>0</v>
      </c>
      <c r="G319" s="1">
        <f t="shared" si="129"/>
        <v>4057</v>
      </c>
      <c r="H319" s="2">
        <f t="shared" si="130"/>
        <v>0.20582415909898027</v>
      </c>
      <c r="I319" s="2"/>
      <c r="J319" s="2">
        <f t="shared" si="120"/>
        <v>0.59332352493531526</v>
      </c>
      <c r="K319" s="2">
        <f t="shared" si="121"/>
        <v>0.38749936583633504</v>
      </c>
      <c r="L319" s="2">
        <f t="shared" si="122"/>
        <v>0</v>
      </c>
      <c r="M319" s="2">
        <f t="shared" si="123"/>
        <v>1.9177109228349698E-2</v>
      </c>
      <c r="N319" s="1">
        <v>11695</v>
      </c>
      <c r="O319" s="1">
        <v>7638</v>
      </c>
      <c r="Q319" s="1">
        <v>378</v>
      </c>
      <c r="AG319" s="5">
        <f>IF(Q319&gt;0,RANK(Q319,(N319:P319,Q319:AE319)),0)</f>
        <v>3</v>
      </c>
      <c r="AH319" s="5">
        <f>IF(R319&gt;0,RANK(R319,(N319:P319,Q319:AE319)),0)</f>
        <v>0</v>
      </c>
      <c r="AI319" s="5">
        <f>IF(T319&gt;0,RANK(T319,(N319:P319,Q319:AE319)),0)</f>
        <v>0</v>
      </c>
      <c r="AJ319" s="5">
        <f>IF(S319&gt;0,RANK(S319,(N319:P319,Q319:AE319)),0)</f>
        <v>0</v>
      </c>
      <c r="AK319" s="2">
        <f t="shared" si="124"/>
        <v>1.9177109228349653E-2</v>
      </c>
      <c r="AL319" s="2">
        <f t="shared" si="125"/>
        <v>0</v>
      </c>
      <c r="AM319" s="2">
        <f t="shared" si="126"/>
        <v>0</v>
      </c>
      <c r="AN319" s="2">
        <f t="shared" si="127"/>
        <v>0</v>
      </c>
      <c r="AP319" t="s">
        <v>399</v>
      </c>
      <c r="AQ319" t="s">
        <v>614</v>
      </c>
      <c r="AT319" s="88">
        <v>37</v>
      </c>
      <c r="AU319" s="90">
        <v>61</v>
      </c>
      <c r="AV319" s="93">
        <f t="shared" si="128"/>
        <v>37061</v>
      </c>
      <c r="AX319" s="5" t="s">
        <v>730</v>
      </c>
    </row>
    <row r="320" spans="1:50" ht="12.95" hidden="1" customHeight="1" outlineLevel="1">
      <c r="A320" t="s">
        <v>400</v>
      </c>
      <c r="B320" t="s">
        <v>614</v>
      </c>
      <c r="C320" s="1">
        <f t="shared" si="117"/>
        <v>134990</v>
      </c>
      <c r="D320" s="5">
        <f>IF(N320&gt;0, RANK(N320,(N320:P320,Q320:AE320)),0)</f>
        <v>1</v>
      </c>
      <c r="E320" s="5">
        <f>IF(O320&gt;0,RANK(O320,(N320:P320,Q320:AE320)),0)</f>
        <v>2</v>
      </c>
      <c r="F320" s="5">
        <f>IF(P320&gt;0,RANK(P320,(N320:P320,Q320:AE320)),0)</f>
        <v>0</v>
      </c>
      <c r="G320" s="1">
        <f t="shared" si="129"/>
        <v>61027</v>
      </c>
      <c r="H320" s="2">
        <f t="shared" si="130"/>
        <v>0.45208533965478925</v>
      </c>
      <c r="I320" s="2"/>
      <c r="J320" s="2">
        <f t="shared" si="120"/>
        <v>0.70625972294244022</v>
      </c>
      <c r="K320" s="2">
        <f t="shared" si="121"/>
        <v>0.25417438328765096</v>
      </c>
      <c r="L320" s="2">
        <f t="shared" si="122"/>
        <v>0</v>
      </c>
      <c r="M320" s="2">
        <f t="shared" si="123"/>
        <v>3.9565893769908822E-2</v>
      </c>
      <c r="N320" s="1">
        <v>95338</v>
      </c>
      <c r="O320" s="1">
        <v>34311</v>
      </c>
      <c r="Q320" s="1">
        <v>5341</v>
      </c>
      <c r="X320" s="53"/>
      <c r="AG320" s="5">
        <f>IF(Q320&gt;0,RANK(Q320,(N320:P320,Q320:AE320)),0)</f>
        <v>3</v>
      </c>
      <c r="AH320" s="5">
        <f>IF(R320&gt;0,RANK(R320,(N320:P320,Q320:AE320)),0)</f>
        <v>0</v>
      </c>
      <c r="AI320" s="5">
        <f>IF(T320&gt;0,RANK(T320,(N320:P320,Q320:AE320)),0)</f>
        <v>0</v>
      </c>
      <c r="AJ320" s="5">
        <f>IF(S320&gt;0,RANK(S320,(N320:P320,Q320:AE320)),0)</f>
        <v>0</v>
      </c>
      <c r="AK320" s="2">
        <f t="shared" si="124"/>
        <v>3.9565893769908884E-2</v>
      </c>
      <c r="AL320" s="2">
        <f t="shared" si="125"/>
        <v>0</v>
      </c>
      <c r="AM320" s="2">
        <f t="shared" si="126"/>
        <v>0</v>
      </c>
      <c r="AN320" s="2">
        <f t="shared" si="127"/>
        <v>0</v>
      </c>
      <c r="AP320" t="s">
        <v>400</v>
      </c>
      <c r="AQ320" t="s">
        <v>614</v>
      </c>
      <c r="AR320">
        <v>4</v>
      </c>
      <c r="AT320" s="88">
        <v>37</v>
      </c>
      <c r="AU320" s="90">
        <v>63</v>
      </c>
      <c r="AV320" s="93">
        <f t="shared" si="128"/>
        <v>37063</v>
      </c>
      <c r="AX320" s="5" t="s">
        <v>730</v>
      </c>
    </row>
    <row r="321" spans="1:50" ht="12.95" hidden="1" customHeight="1" outlineLevel="1">
      <c r="A321" t="s">
        <v>937</v>
      </c>
      <c r="B321" t="s">
        <v>614</v>
      </c>
      <c r="C321" s="1">
        <f t="shared" ref="C321:C352" si="131">SUM(N321:AE321)</f>
        <v>25887</v>
      </c>
      <c r="D321" s="5">
        <f>IF(N321&gt;0, RANK(N321,(N321:P321,Q321:AE321)),0)</f>
        <v>1</v>
      </c>
      <c r="E321" s="5">
        <f>IF(O321&gt;0,RANK(O321,(N321:P321,Q321:AE321)),0)</f>
        <v>2</v>
      </c>
      <c r="F321" s="5">
        <f>IF(P321&gt;0,RANK(P321,(N321:P321,Q321:AE321)),0)</f>
        <v>0</v>
      </c>
      <c r="G321" s="1">
        <f t="shared" si="129"/>
        <v>12109</v>
      </c>
      <c r="H321" s="2">
        <f t="shared" si="130"/>
        <v>0.46776374241897478</v>
      </c>
      <c r="I321" s="2"/>
      <c r="J321" s="2">
        <f t="shared" ref="J321:J352" si="132">IF($C321=0,"-",N321/$C321)</f>
        <v>0.72847375130374314</v>
      </c>
      <c r="K321" s="2">
        <f t="shared" ref="K321:K352" si="133">IF($C321=0,"-",O321/$C321)</f>
        <v>0.26071000888476842</v>
      </c>
      <c r="L321" s="2">
        <f t="shared" ref="L321:L352" si="134">IF($C321=0,"-",P321/$C321)</f>
        <v>0</v>
      </c>
      <c r="M321" s="2">
        <f t="shared" ref="M321:M352" si="135">IF(C321=0,"-",(1-J321-K321-L321))</f>
        <v>1.0816239811488437E-2</v>
      </c>
      <c r="N321" s="1">
        <v>18858</v>
      </c>
      <c r="O321" s="1">
        <v>6749</v>
      </c>
      <c r="Q321" s="1">
        <v>280</v>
      </c>
      <c r="AG321" s="5">
        <f>IF(Q321&gt;0,RANK(Q321,(N321:P321,Q321:AE321)),0)</f>
        <v>3</v>
      </c>
      <c r="AH321" s="5">
        <f>IF(R321&gt;0,RANK(R321,(N321:P321,Q321:AE321)),0)</f>
        <v>0</v>
      </c>
      <c r="AI321" s="5">
        <f>IF(T321&gt;0,RANK(T321,(N321:P321,Q321:AE321)),0)</f>
        <v>0</v>
      </c>
      <c r="AJ321" s="5">
        <f>IF(S321&gt;0,RANK(S321,(N321:P321,Q321:AE321)),0)</f>
        <v>0</v>
      </c>
      <c r="AK321" s="2">
        <f t="shared" ref="AK321:AK352" si="136">IF($C321=0,"-",Q321/$C321)</f>
        <v>1.0816239811488392E-2</v>
      </c>
      <c r="AL321" s="2">
        <f t="shared" ref="AL321:AL352" si="137">IF($C321=0,"-",R321/$C321)</f>
        <v>0</v>
      </c>
      <c r="AM321" s="2">
        <f t="shared" ref="AM321:AM352" si="138">IF($C321=0,"-",T321/$C321)</f>
        <v>0</v>
      </c>
      <c r="AN321" s="2">
        <f t="shared" ref="AN321:AN352" si="139">IF($C321=0,"-",S321/$C321)</f>
        <v>0</v>
      </c>
      <c r="AP321" t="s">
        <v>937</v>
      </c>
      <c r="AQ321" t="s">
        <v>614</v>
      </c>
      <c r="AR321">
        <v>1</v>
      </c>
      <c r="AT321" s="88">
        <v>37</v>
      </c>
      <c r="AU321" s="90">
        <v>65</v>
      </c>
      <c r="AV321" s="93">
        <f t="shared" si="128"/>
        <v>37065</v>
      </c>
      <c r="AX321" s="5" t="s">
        <v>730</v>
      </c>
    </row>
    <row r="322" spans="1:50" ht="12.95" hidden="1" customHeight="1" outlineLevel="1">
      <c r="A322" t="s">
        <v>1065</v>
      </c>
      <c r="B322" t="s">
        <v>614</v>
      </c>
      <c r="C322" s="1">
        <f t="shared" si="131"/>
        <v>164606</v>
      </c>
      <c r="D322" s="5">
        <f>IF(N322&gt;0, RANK(N322,(N322:P322,Q322:AE322)),0)</f>
        <v>1</v>
      </c>
      <c r="E322" s="5">
        <f>IF(O322&gt;0,RANK(O322,(N322:P322,Q322:AE322)),0)</f>
        <v>2</v>
      </c>
      <c r="F322" s="5">
        <f>IF(P322&gt;0,RANK(P322,(N322:P322,Q322:AE322)),0)</f>
        <v>0</v>
      </c>
      <c r="G322" s="1">
        <f t="shared" si="129"/>
        <v>21021</v>
      </c>
      <c r="H322" s="2">
        <f t="shared" si="130"/>
        <v>0.12770494392670984</v>
      </c>
      <c r="I322" s="2"/>
      <c r="J322" s="2">
        <f t="shared" si="132"/>
        <v>0.54936636574608455</v>
      </c>
      <c r="K322" s="2">
        <f t="shared" si="133"/>
        <v>0.42166142181937477</v>
      </c>
      <c r="L322" s="2">
        <f t="shared" si="134"/>
        <v>0</v>
      </c>
      <c r="M322" s="2">
        <f t="shared" si="135"/>
        <v>2.8972212434540678E-2</v>
      </c>
      <c r="N322" s="1">
        <v>90429</v>
      </c>
      <c r="O322" s="1">
        <v>69408</v>
      </c>
      <c r="Q322" s="1">
        <v>4769</v>
      </c>
      <c r="AG322" s="5">
        <f>IF(Q322&gt;0,RANK(Q322,(N322:P322,Q322:AE322)),0)</f>
        <v>3</v>
      </c>
      <c r="AH322" s="5">
        <f>IF(R322&gt;0,RANK(R322,(N322:P322,Q322:AE322)),0)</f>
        <v>0</v>
      </c>
      <c r="AI322" s="5">
        <f>IF(T322&gt;0,RANK(T322,(N322:P322,Q322:AE322)),0)</f>
        <v>0</v>
      </c>
      <c r="AJ322" s="5">
        <f>IF(S322&gt;0,RANK(S322,(N322:P322,Q322:AE322)),0)</f>
        <v>0</v>
      </c>
      <c r="AK322" s="2">
        <f t="shared" si="136"/>
        <v>2.8972212434540661E-2</v>
      </c>
      <c r="AL322" s="2">
        <f t="shared" si="137"/>
        <v>0</v>
      </c>
      <c r="AM322" s="2">
        <f t="shared" si="138"/>
        <v>0</v>
      </c>
      <c r="AN322" s="2">
        <f t="shared" si="139"/>
        <v>0</v>
      </c>
      <c r="AP322" t="s">
        <v>1065</v>
      </c>
      <c r="AQ322" t="s">
        <v>614</v>
      </c>
      <c r="AT322" s="88">
        <v>37</v>
      </c>
      <c r="AU322" s="90">
        <v>67</v>
      </c>
      <c r="AV322" s="93">
        <f t="shared" si="128"/>
        <v>37067</v>
      </c>
      <c r="AX322" s="5" t="s">
        <v>730</v>
      </c>
    </row>
    <row r="323" spans="1:50" ht="12.95" hidden="1" customHeight="1" outlineLevel="1">
      <c r="A323" t="s">
        <v>1069</v>
      </c>
      <c r="B323" t="s">
        <v>614</v>
      </c>
      <c r="C323" s="1">
        <f t="shared" si="131"/>
        <v>26534</v>
      </c>
      <c r="D323" s="5">
        <f>IF(N323&gt;0, RANK(N323,(N323:P323,Q323:AE323)),0)</f>
        <v>1</v>
      </c>
      <c r="E323" s="5">
        <f>IF(O323&gt;0,RANK(O323,(N323:P323,Q323:AE323)),0)</f>
        <v>2</v>
      </c>
      <c r="F323" s="5">
        <f>IF(P323&gt;0,RANK(P323,(N323:P323,Q323:AE323)),0)</f>
        <v>0</v>
      </c>
      <c r="G323" s="1">
        <f t="shared" si="129"/>
        <v>2048</v>
      </c>
      <c r="H323" s="2">
        <f t="shared" si="130"/>
        <v>7.71839903520012E-2</v>
      </c>
      <c r="I323" s="2"/>
      <c r="J323" s="2">
        <f t="shared" si="132"/>
        <v>0.52374312203210971</v>
      </c>
      <c r="K323" s="2">
        <f t="shared" si="133"/>
        <v>0.44655913168010852</v>
      </c>
      <c r="L323" s="2">
        <f t="shared" si="134"/>
        <v>0</v>
      </c>
      <c r="M323" s="2">
        <f t="shared" si="135"/>
        <v>2.9697746287781768E-2</v>
      </c>
      <c r="N323" s="1">
        <v>13897</v>
      </c>
      <c r="O323" s="1">
        <v>11849</v>
      </c>
      <c r="Q323" s="1">
        <v>788</v>
      </c>
      <c r="AG323" s="5">
        <f>IF(Q323&gt;0,RANK(Q323,(N323:P323,Q323:AE323)),0)</f>
        <v>3</v>
      </c>
      <c r="AH323" s="5">
        <f>IF(R323&gt;0,RANK(R323,(N323:P323,Q323:AE323)),0)</f>
        <v>0</v>
      </c>
      <c r="AI323" s="5">
        <f>IF(T323&gt;0,RANK(T323,(N323:P323,Q323:AE323)),0)</f>
        <v>0</v>
      </c>
      <c r="AJ323" s="5">
        <f>IF(S323&gt;0,RANK(S323,(N323:P323,Q323:AE323)),0)</f>
        <v>0</v>
      </c>
      <c r="AK323" s="2">
        <f t="shared" si="136"/>
        <v>2.9697746287781716E-2</v>
      </c>
      <c r="AL323" s="2">
        <f t="shared" si="137"/>
        <v>0</v>
      </c>
      <c r="AM323" s="2">
        <f t="shared" si="138"/>
        <v>0</v>
      </c>
      <c r="AN323" s="2">
        <f t="shared" si="139"/>
        <v>0</v>
      </c>
      <c r="AP323" t="s">
        <v>1069</v>
      </c>
      <c r="AQ323" t="s">
        <v>614</v>
      </c>
      <c r="AR323">
        <v>2</v>
      </c>
      <c r="AT323" s="88">
        <v>37</v>
      </c>
      <c r="AU323" s="90">
        <v>69</v>
      </c>
      <c r="AV323" s="93">
        <f t="shared" si="128"/>
        <v>37069</v>
      </c>
      <c r="AX323" s="5" t="s">
        <v>730</v>
      </c>
    </row>
    <row r="324" spans="1:50" ht="12.95" hidden="1" customHeight="1" outlineLevel="1">
      <c r="A324" t="s">
        <v>754</v>
      </c>
      <c r="B324" t="s">
        <v>614</v>
      </c>
      <c r="C324" s="1">
        <f t="shared" si="131"/>
        <v>84281</v>
      </c>
      <c r="D324" s="5">
        <f>IF(N324&gt;0, RANK(N324,(N324:P324,Q324:AE324)),0)</f>
        <v>2</v>
      </c>
      <c r="E324" s="5">
        <f>IF(O324&gt;0,RANK(O324,(N324:P324,Q324:AE324)),0)</f>
        <v>1</v>
      </c>
      <c r="F324" s="5">
        <f>IF(P324&gt;0,RANK(P324,(N324:P324,Q324:AE324)),0)</f>
        <v>0</v>
      </c>
      <c r="G324" s="1">
        <f t="shared" si="129"/>
        <v>24145</v>
      </c>
      <c r="H324" s="2">
        <f t="shared" si="130"/>
        <v>0.28648212527141348</v>
      </c>
      <c r="I324" s="2"/>
      <c r="J324" s="2">
        <f t="shared" si="132"/>
        <v>0.34757537285983792</v>
      </c>
      <c r="K324" s="2">
        <f t="shared" si="133"/>
        <v>0.63405749813125145</v>
      </c>
      <c r="L324" s="2">
        <f t="shared" si="134"/>
        <v>0</v>
      </c>
      <c r="M324" s="2">
        <f t="shared" si="135"/>
        <v>1.8367129008910688E-2</v>
      </c>
      <c r="N324" s="1">
        <v>29294</v>
      </c>
      <c r="O324" s="1">
        <v>53439</v>
      </c>
      <c r="Q324" s="1">
        <v>1548</v>
      </c>
      <c r="AG324" s="5">
        <f>IF(Q324&gt;0,RANK(Q324,(N324:P324,Q324:AE324)),0)</f>
        <v>3</v>
      </c>
      <c r="AH324" s="5">
        <f>IF(R324&gt;0,RANK(R324,(N324:P324,Q324:AE324)),0)</f>
        <v>0</v>
      </c>
      <c r="AI324" s="5">
        <f>IF(T324&gt;0,RANK(T324,(N324:P324,Q324:AE324)),0)</f>
        <v>0</v>
      </c>
      <c r="AJ324" s="5">
        <f>IF(S324&gt;0,RANK(S324,(N324:P324,Q324:AE324)),0)</f>
        <v>0</v>
      </c>
      <c r="AK324" s="2">
        <f t="shared" si="136"/>
        <v>1.8367129008910667E-2</v>
      </c>
      <c r="AL324" s="2">
        <f t="shared" si="137"/>
        <v>0</v>
      </c>
      <c r="AM324" s="2">
        <f t="shared" si="138"/>
        <v>0</v>
      </c>
      <c r="AN324" s="2">
        <f t="shared" si="139"/>
        <v>0</v>
      </c>
      <c r="AP324" t="s">
        <v>754</v>
      </c>
      <c r="AQ324" t="s">
        <v>614</v>
      </c>
      <c r="AT324" s="88">
        <v>37</v>
      </c>
      <c r="AU324" s="90">
        <v>71</v>
      </c>
      <c r="AV324" s="93">
        <f t="shared" si="128"/>
        <v>37071</v>
      </c>
      <c r="AX324" s="5" t="s">
        <v>730</v>
      </c>
    </row>
    <row r="325" spans="1:50" ht="12.95" hidden="1" customHeight="1" outlineLevel="1">
      <c r="A325" t="s">
        <v>825</v>
      </c>
      <c r="B325" t="s">
        <v>614</v>
      </c>
      <c r="C325" s="1">
        <f t="shared" si="131"/>
        <v>5319</v>
      </c>
      <c r="D325" s="5">
        <f>IF(N325&gt;0, RANK(N325,(N325:P325,Q325:AE325)),0)</f>
        <v>1</v>
      </c>
      <c r="E325" s="5">
        <f>IF(O325&gt;0,RANK(O325,(N325:P325,Q325:AE325)),0)</f>
        <v>2</v>
      </c>
      <c r="F325" s="5">
        <f>IF(P325&gt;0,RANK(P325,(N325:P325,Q325:AE325)),0)</f>
        <v>0</v>
      </c>
      <c r="G325" s="1">
        <f t="shared" si="129"/>
        <v>1171</v>
      </c>
      <c r="H325" s="2">
        <f t="shared" si="130"/>
        <v>0.22015416431660087</v>
      </c>
      <c r="I325" s="2"/>
      <c r="J325" s="2">
        <f t="shared" si="132"/>
        <v>0.60274487685655198</v>
      </c>
      <c r="K325" s="2">
        <f t="shared" si="133"/>
        <v>0.38259071253995114</v>
      </c>
      <c r="L325" s="2">
        <f t="shared" si="134"/>
        <v>0</v>
      </c>
      <c r="M325" s="2">
        <f t="shared" si="135"/>
        <v>1.466441060349688E-2</v>
      </c>
      <c r="N325" s="1">
        <v>3206</v>
      </c>
      <c r="O325" s="1">
        <v>2035</v>
      </c>
      <c r="Q325" s="1">
        <v>78</v>
      </c>
      <c r="AG325" s="5">
        <f>IF(Q325&gt;0,RANK(Q325,(N325:P325,Q325:AE325)),0)</f>
        <v>3</v>
      </c>
      <c r="AH325" s="5">
        <f>IF(R325&gt;0,RANK(R325,(N325:P325,Q325:AE325)),0)</f>
        <v>0</v>
      </c>
      <c r="AI325" s="5">
        <f>IF(T325&gt;0,RANK(T325,(N325:P325,Q325:AE325)),0)</f>
        <v>0</v>
      </c>
      <c r="AJ325" s="5">
        <f>IF(S325&gt;0,RANK(S325,(N325:P325,Q325:AE325)),0)</f>
        <v>0</v>
      </c>
      <c r="AK325" s="2">
        <f t="shared" si="136"/>
        <v>1.4664410603496898E-2</v>
      </c>
      <c r="AL325" s="2">
        <f t="shared" si="137"/>
        <v>0</v>
      </c>
      <c r="AM325" s="2">
        <f t="shared" si="138"/>
        <v>0</v>
      </c>
      <c r="AN325" s="2">
        <f t="shared" si="139"/>
        <v>0</v>
      </c>
      <c r="AP325" t="s">
        <v>825</v>
      </c>
      <c r="AQ325" t="s">
        <v>614</v>
      </c>
      <c r="AR325">
        <v>1</v>
      </c>
      <c r="AT325" s="88">
        <v>37</v>
      </c>
      <c r="AU325" s="90">
        <v>73</v>
      </c>
      <c r="AV325" s="93">
        <f t="shared" si="128"/>
        <v>37073</v>
      </c>
      <c r="AX325" s="5" t="s">
        <v>730</v>
      </c>
    </row>
    <row r="326" spans="1:50" ht="12.95" hidden="1" customHeight="1" outlineLevel="1">
      <c r="A326" t="s">
        <v>1098</v>
      </c>
      <c r="B326" t="s">
        <v>614</v>
      </c>
      <c r="C326" s="1">
        <f t="shared" si="131"/>
        <v>4113</v>
      </c>
      <c r="D326" s="5">
        <f>IF(N326&gt;0, RANK(N326,(N326:P326,Q326:AE326)),0)</f>
        <v>2</v>
      </c>
      <c r="E326" s="5">
        <f>IF(O326&gt;0,RANK(O326,(N326:P326,Q326:AE326)),0)</f>
        <v>1</v>
      </c>
      <c r="F326" s="5">
        <f>IF(P326&gt;0,RANK(P326,(N326:P326,Q326:AE326)),0)</f>
        <v>0</v>
      </c>
      <c r="G326" s="1">
        <f t="shared" si="129"/>
        <v>310</v>
      </c>
      <c r="H326" s="2">
        <f t="shared" si="130"/>
        <v>7.5370775589593972E-2</v>
      </c>
      <c r="I326" s="2"/>
      <c r="J326" s="2">
        <f t="shared" si="132"/>
        <v>0.44614636518356432</v>
      </c>
      <c r="K326" s="2">
        <f t="shared" si="133"/>
        <v>0.52151714077315825</v>
      </c>
      <c r="L326" s="2">
        <f t="shared" si="134"/>
        <v>0</v>
      </c>
      <c r="M326" s="2">
        <f t="shared" si="135"/>
        <v>3.2336494043277431E-2</v>
      </c>
      <c r="N326" s="1">
        <v>1835</v>
      </c>
      <c r="O326" s="1">
        <v>2145</v>
      </c>
      <c r="Q326" s="1">
        <v>133</v>
      </c>
      <c r="AG326" s="5">
        <f>IF(Q326&gt;0,RANK(Q326,(N326:P326,Q326:AE326)),0)</f>
        <v>3</v>
      </c>
      <c r="AH326" s="5">
        <f>IF(R326&gt;0,RANK(R326,(N326:P326,Q326:AE326)),0)</f>
        <v>0</v>
      </c>
      <c r="AI326" s="5">
        <f>IF(T326&gt;0,RANK(T326,(N326:P326,Q326:AE326)),0)</f>
        <v>0</v>
      </c>
      <c r="AJ326" s="5">
        <f>IF(S326&gt;0,RANK(S326,(N326:P326,Q326:AE326)),0)</f>
        <v>0</v>
      </c>
      <c r="AK326" s="2">
        <f t="shared" si="136"/>
        <v>3.233649404327741E-2</v>
      </c>
      <c r="AL326" s="2">
        <f t="shared" si="137"/>
        <v>0</v>
      </c>
      <c r="AM326" s="2">
        <f t="shared" si="138"/>
        <v>0</v>
      </c>
      <c r="AN326" s="2">
        <f t="shared" si="139"/>
        <v>0</v>
      </c>
      <c r="AP326" t="s">
        <v>1098</v>
      </c>
      <c r="AQ326" t="s">
        <v>614</v>
      </c>
      <c r="AR326">
        <v>11</v>
      </c>
      <c r="AT326" s="88">
        <v>37</v>
      </c>
      <c r="AU326" s="90">
        <v>75</v>
      </c>
      <c r="AV326" s="93">
        <f t="shared" si="128"/>
        <v>37075</v>
      </c>
      <c r="AX326" s="5" t="s">
        <v>730</v>
      </c>
    </row>
    <row r="327" spans="1:50" ht="12.95" hidden="1" customHeight="1" outlineLevel="1">
      <c r="A327" t="s">
        <v>1031</v>
      </c>
      <c r="B327" t="s">
        <v>614</v>
      </c>
      <c r="C327" s="1">
        <f t="shared" si="131"/>
        <v>24543</v>
      </c>
      <c r="D327" s="5">
        <f>IF(N327&gt;0, RANK(N327,(N327:P327,Q327:AE327)),0)</f>
        <v>1</v>
      </c>
      <c r="E327" s="5">
        <f>IF(O327&gt;0,RANK(O327,(N327:P327,Q327:AE327)),0)</f>
        <v>2</v>
      </c>
      <c r="F327" s="5">
        <f>IF(P327&gt;0,RANK(P327,(N327:P327,Q327:AE327)),0)</f>
        <v>0</v>
      </c>
      <c r="G327" s="1">
        <f t="shared" si="129"/>
        <v>3471</v>
      </c>
      <c r="H327" s="2">
        <f t="shared" si="130"/>
        <v>0.14142525363647476</v>
      </c>
      <c r="I327" s="2"/>
      <c r="J327" s="2">
        <f t="shared" si="132"/>
        <v>0.55742981705577965</v>
      </c>
      <c r="K327" s="2">
        <f t="shared" si="133"/>
        <v>0.41600456341930492</v>
      </c>
      <c r="L327" s="2">
        <f t="shared" si="134"/>
        <v>0</v>
      </c>
      <c r="M327" s="2">
        <f t="shared" si="135"/>
        <v>2.6565619524915429E-2</v>
      </c>
      <c r="N327" s="1">
        <v>13681</v>
      </c>
      <c r="O327" s="1">
        <v>10210</v>
      </c>
      <c r="Q327" s="1">
        <v>652</v>
      </c>
      <c r="AG327" s="5">
        <f>IF(Q327&gt;0,RANK(Q327,(N327:P327,Q327:AE327)),0)</f>
        <v>3</v>
      </c>
      <c r="AH327" s="5">
        <f>IF(R327&gt;0,RANK(R327,(N327:P327,Q327:AE327)),0)</f>
        <v>0</v>
      </c>
      <c r="AI327" s="5">
        <f>IF(T327&gt;0,RANK(T327,(N327:P327,Q327:AE327)),0)</f>
        <v>0</v>
      </c>
      <c r="AJ327" s="5">
        <f>IF(S327&gt;0,RANK(S327,(N327:P327,Q327:AE327)),0)</f>
        <v>0</v>
      </c>
      <c r="AK327" s="2">
        <f t="shared" si="136"/>
        <v>2.6565619524915454E-2</v>
      </c>
      <c r="AL327" s="2">
        <f t="shared" si="137"/>
        <v>0</v>
      </c>
      <c r="AM327" s="2">
        <f t="shared" si="138"/>
        <v>0</v>
      </c>
      <c r="AN327" s="2">
        <f t="shared" si="139"/>
        <v>0</v>
      </c>
      <c r="AP327" t="s">
        <v>1031</v>
      </c>
      <c r="AQ327" t="s">
        <v>614</v>
      </c>
      <c r="AT327" s="88">
        <v>37</v>
      </c>
      <c r="AU327" s="90">
        <v>77</v>
      </c>
      <c r="AV327" s="93">
        <f t="shared" si="128"/>
        <v>37077</v>
      </c>
      <c r="AX327" s="5" t="s">
        <v>730</v>
      </c>
    </row>
    <row r="328" spans="1:50" ht="12.95" hidden="1" customHeight="1" outlineLevel="1">
      <c r="A328" t="s">
        <v>606</v>
      </c>
      <c r="B328" t="s">
        <v>614</v>
      </c>
      <c r="C328" s="1">
        <f t="shared" si="131"/>
        <v>8074</v>
      </c>
      <c r="D328" s="5">
        <f>IF(N328&gt;0, RANK(N328,(N328:P328,Q328:AE328)),0)</f>
        <v>1</v>
      </c>
      <c r="E328" s="5">
        <f>IF(O328&gt;0,RANK(O328,(N328:P328,Q328:AE328)),0)</f>
        <v>2</v>
      </c>
      <c r="F328" s="5">
        <f>IF(P328&gt;0,RANK(P328,(N328:P328,Q328:AE328)),0)</f>
        <v>0</v>
      </c>
      <c r="G328" s="1">
        <f t="shared" si="129"/>
        <v>2028</v>
      </c>
      <c r="H328" s="2">
        <f t="shared" si="130"/>
        <v>0.2511766162992321</v>
      </c>
      <c r="I328" s="2"/>
      <c r="J328" s="2">
        <f t="shared" si="132"/>
        <v>0.6184047560069359</v>
      </c>
      <c r="K328" s="2">
        <f t="shared" si="133"/>
        <v>0.36722813970770374</v>
      </c>
      <c r="L328" s="2">
        <f t="shared" si="134"/>
        <v>0</v>
      </c>
      <c r="M328" s="2">
        <f t="shared" si="135"/>
        <v>1.4367104285360366E-2</v>
      </c>
      <c r="N328" s="1">
        <v>4993</v>
      </c>
      <c r="O328" s="1">
        <v>2965</v>
      </c>
      <c r="Q328" s="1">
        <v>116</v>
      </c>
      <c r="AG328" s="5">
        <f>IF(Q328&gt;0,RANK(Q328,(N328:P328,Q328:AE328)),0)</f>
        <v>3</v>
      </c>
      <c r="AH328" s="5">
        <f>IF(R328&gt;0,RANK(R328,(N328:P328,Q328:AE328)),0)</f>
        <v>0</v>
      </c>
      <c r="AI328" s="5">
        <f>IF(T328&gt;0,RANK(T328,(N328:P328,Q328:AE328)),0)</f>
        <v>0</v>
      </c>
      <c r="AJ328" s="5">
        <f>IF(S328&gt;0,RANK(S328,(N328:P328,Q328:AE328)),0)</f>
        <v>0</v>
      </c>
      <c r="AK328" s="2">
        <f t="shared" si="136"/>
        <v>1.4367104285360416E-2</v>
      </c>
      <c r="AL328" s="2">
        <f t="shared" si="137"/>
        <v>0</v>
      </c>
      <c r="AM328" s="2">
        <f t="shared" si="138"/>
        <v>0</v>
      </c>
      <c r="AN328" s="2">
        <f t="shared" si="139"/>
        <v>0</v>
      </c>
      <c r="AP328" t="s">
        <v>606</v>
      </c>
      <c r="AQ328" t="s">
        <v>614</v>
      </c>
      <c r="AR328">
        <v>1</v>
      </c>
      <c r="AT328" s="88">
        <v>37</v>
      </c>
      <c r="AU328" s="90">
        <v>79</v>
      </c>
      <c r="AV328" s="93">
        <f t="shared" si="128"/>
        <v>37079</v>
      </c>
      <c r="AX328" s="5" t="s">
        <v>730</v>
      </c>
    </row>
    <row r="329" spans="1:50" ht="12.95" hidden="1" customHeight="1" outlineLevel="1">
      <c r="A329" t="s">
        <v>1032</v>
      </c>
      <c r="B329" t="s">
        <v>614</v>
      </c>
      <c r="C329" s="1">
        <f t="shared" si="131"/>
        <v>238730</v>
      </c>
      <c r="D329" s="5">
        <f>IF(N329&gt;0, RANK(N329,(N329:P329,Q329:AE329)),0)</f>
        <v>1</v>
      </c>
      <c r="E329" s="5">
        <f>IF(O329&gt;0,RANK(O329,(N329:P329,Q329:AE329)),0)</f>
        <v>2</v>
      </c>
      <c r="F329" s="5">
        <f>IF(P329&gt;0,RANK(P329,(N329:P329,Q329:AE329)),0)</f>
        <v>0</v>
      </c>
      <c r="G329" s="1">
        <f t="shared" si="129"/>
        <v>42586</v>
      </c>
      <c r="H329" s="2">
        <f t="shared" si="130"/>
        <v>0.17838562392661164</v>
      </c>
      <c r="I329" s="2"/>
      <c r="J329" s="2">
        <f t="shared" si="132"/>
        <v>0.57384911825074347</v>
      </c>
      <c r="K329" s="2">
        <f t="shared" si="133"/>
        <v>0.39546349432413186</v>
      </c>
      <c r="L329" s="2">
        <f t="shared" si="134"/>
        <v>0</v>
      </c>
      <c r="M329" s="2">
        <f t="shared" si="135"/>
        <v>3.0687387425124668E-2</v>
      </c>
      <c r="N329" s="1">
        <v>136995</v>
      </c>
      <c r="O329" s="1">
        <v>94409</v>
      </c>
      <c r="Q329" s="1">
        <v>7326</v>
      </c>
      <c r="AG329" s="5">
        <f>IF(Q329&gt;0,RANK(Q329,(N329:P329,Q329:AE329)),0)</f>
        <v>3</v>
      </c>
      <c r="AH329" s="5">
        <f>IF(R329&gt;0,RANK(R329,(N329:P329,Q329:AE329)),0)</f>
        <v>0</v>
      </c>
      <c r="AI329" s="5">
        <f>IF(T329&gt;0,RANK(T329,(N329:P329,Q329:AE329)),0)</f>
        <v>0</v>
      </c>
      <c r="AJ329" s="5">
        <f>IF(S329&gt;0,RANK(S329,(N329:P329,Q329:AE329)),0)</f>
        <v>0</v>
      </c>
      <c r="AK329" s="2">
        <f t="shared" si="136"/>
        <v>3.0687387425124616E-2</v>
      </c>
      <c r="AL329" s="2">
        <f t="shared" si="137"/>
        <v>0</v>
      </c>
      <c r="AM329" s="2">
        <f t="shared" si="138"/>
        <v>0</v>
      </c>
      <c r="AN329" s="2">
        <f t="shared" si="139"/>
        <v>0</v>
      </c>
      <c r="AP329" t="s">
        <v>1032</v>
      </c>
      <c r="AQ329" t="s">
        <v>614</v>
      </c>
      <c r="AT329" s="88">
        <v>37</v>
      </c>
      <c r="AU329" s="90">
        <v>81</v>
      </c>
      <c r="AV329" s="93">
        <f t="shared" si="128"/>
        <v>37081</v>
      </c>
      <c r="AX329" s="5" t="s">
        <v>730</v>
      </c>
    </row>
    <row r="330" spans="1:50" ht="12.95" hidden="1" customHeight="1" outlineLevel="1">
      <c r="A330" t="s">
        <v>321</v>
      </c>
      <c r="B330" t="s">
        <v>614</v>
      </c>
      <c r="C330" s="1">
        <f t="shared" si="131"/>
        <v>25027</v>
      </c>
      <c r="D330" s="5">
        <f>IF(N330&gt;0, RANK(N330,(N330:P330,Q330:AE330)),0)</f>
        <v>1</v>
      </c>
      <c r="E330" s="5">
        <f>IF(O330&gt;0,RANK(O330,(N330:P330,Q330:AE330)),0)</f>
        <v>2</v>
      </c>
      <c r="F330" s="5">
        <f>IF(P330&gt;0,RANK(P330,(N330:P330,Q330:AE330)),0)</f>
        <v>0</v>
      </c>
      <c r="G330" s="1">
        <f t="shared" si="129"/>
        <v>10887</v>
      </c>
      <c r="H330" s="2">
        <f t="shared" si="130"/>
        <v>0.43501018899588445</v>
      </c>
      <c r="I330" s="2"/>
      <c r="J330" s="2">
        <f t="shared" si="132"/>
        <v>0.71079234426819038</v>
      </c>
      <c r="K330" s="2">
        <f t="shared" si="133"/>
        <v>0.27578215527230593</v>
      </c>
      <c r="L330" s="2">
        <f t="shared" si="134"/>
        <v>0</v>
      </c>
      <c r="M330" s="2">
        <f t="shared" si="135"/>
        <v>1.3425500459503692E-2</v>
      </c>
      <c r="N330" s="1">
        <v>17789</v>
      </c>
      <c r="O330" s="1">
        <v>6902</v>
      </c>
      <c r="Q330" s="1">
        <v>336</v>
      </c>
      <c r="AG330" s="5">
        <f>IF(Q330&gt;0,RANK(Q330,(N330:P330,Q330:AE330)),0)</f>
        <v>3</v>
      </c>
      <c r="AH330" s="5">
        <f>IF(R330&gt;0,RANK(R330,(N330:P330,Q330:AE330)),0)</f>
        <v>0</v>
      </c>
      <c r="AI330" s="5">
        <f>IF(T330&gt;0,RANK(T330,(N330:P330,Q330:AE330)),0)</f>
        <v>0</v>
      </c>
      <c r="AJ330" s="5">
        <f>IF(S330&gt;0,RANK(S330,(N330:P330,Q330:AE330)),0)</f>
        <v>0</v>
      </c>
      <c r="AK330" s="2">
        <f t="shared" si="136"/>
        <v>1.3425500459503735E-2</v>
      </c>
      <c r="AL330" s="2">
        <f t="shared" si="137"/>
        <v>0</v>
      </c>
      <c r="AM330" s="2">
        <f t="shared" si="138"/>
        <v>0</v>
      </c>
      <c r="AN330" s="2">
        <f t="shared" si="139"/>
        <v>0</v>
      </c>
      <c r="AP330" t="s">
        <v>321</v>
      </c>
      <c r="AQ330" t="s">
        <v>614</v>
      </c>
      <c r="AR330">
        <v>1</v>
      </c>
      <c r="AT330" s="88">
        <v>37</v>
      </c>
      <c r="AU330" s="90">
        <v>83</v>
      </c>
      <c r="AV330" s="93">
        <f t="shared" si="128"/>
        <v>37083</v>
      </c>
      <c r="AX330" s="5" t="s">
        <v>730</v>
      </c>
    </row>
    <row r="331" spans="1:50" ht="12.95" hidden="1" customHeight="1" outlineLevel="1">
      <c r="A331" t="s">
        <v>959</v>
      </c>
      <c r="B331" t="s">
        <v>614</v>
      </c>
      <c r="C331" s="1">
        <f t="shared" si="131"/>
        <v>40567</v>
      </c>
      <c r="D331" s="5">
        <f>IF(N331&gt;0, RANK(N331,(N331:P331,Q331:AE331)),0)</f>
        <v>2</v>
      </c>
      <c r="E331" s="5">
        <f>IF(O331&gt;0,RANK(O331,(N331:P331,Q331:AE331)),0)</f>
        <v>1</v>
      </c>
      <c r="F331" s="5">
        <f>IF(P331&gt;0,RANK(P331,(N331:P331,Q331:AE331)),0)</f>
        <v>0</v>
      </c>
      <c r="G331" s="1">
        <f t="shared" si="129"/>
        <v>1590</v>
      </c>
      <c r="H331" s="2">
        <f t="shared" si="130"/>
        <v>3.9194419109128111E-2</v>
      </c>
      <c r="I331" s="2"/>
      <c r="J331" s="2">
        <f t="shared" si="132"/>
        <v>0.46762146572337121</v>
      </c>
      <c r="K331" s="2">
        <f t="shared" si="133"/>
        <v>0.50681588483249929</v>
      </c>
      <c r="L331" s="2">
        <f t="shared" si="134"/>
        <v>0</v>
      </c>
      <c r="M331" s="2">
        <f t="shared" si="135"/>
        <v>2.5562649444129448E-2</v>
      </c>
      <c r="N331" s="1">
        <v>18970</v>
      </c>
      <c r="O331" s="1">
        <v>20560</v>
      </c>
      <c r="Q331" s="1">
        <v>1037</v>
      </c>
      <c r="AG331" s="5">
        <f>IF(Q331&gt;0,RANK(Q331,(N331:P331,Q331:AE331)),0)</f>
        <v>3</v>
      </c>
      <c r="AH331" s="5">
        <f>IF(R331&gt;0,RANK(R331,(N331:P331,Q331:AE331)),0)</f>
        <v>0</v>
      </c>
      <c r="AI331" s="5">
        <f>IF(T331&gt;0,RANK(T331,(N331:P331,Q331:AE331)),0)</f>
        <v>0</v>
      </c>
      <c r="AJ331" s="5">
        <f>IF(S331&gt;0,RANK(S331,(N331:P331,Q331:AE331)),0)</f>
        <v>0</v>
      </c>
      <c r="AK331" s="2">
        <f t="shared" si="136"/>
        <v>2.5562649444129466E-2</v>
      </c>
      <c r="AL331" s="2">
        <f t="shared" si="137"/>
        <v>0</v>
      </c>
      <c r="AM331" s="2">
        <f t="shared" si="138"/>
        <v>0</v>
      </c>
      <c r="AN331" s="2">
        <f t="shared" si="139"/>
        <v>0</v>
      </c>
      <c r="AP331" t="s">
        <v>959</v>
      </c>
      <c r="AQ331" t="s">
        <v>614</v>
      </c>
      <c r="AR331">
        <v>2</v>
      </c>
      <c r="AT331" s="88">
        <v>37</v>
      </c>
      <c r="AU331" s="90">
        <v>85</v>
      </c>
      <c r="AV331" s="93">
        <f t="shared" si="128"/>
        <v>37085</v>
      </c>
      <c r="AX331" s="5" t="s">
        <v>730</v>
      </c>
    </row>
    <row r="332" spans="1:50" ht="12.95" hidden="1" customHeight="1" outlineLevel="1">
      <c r="A332" t="s">
        <v>468</v>
      </c>
      <c r="B332" t="s">
        <v>614</v>
      </c>
      <c r="C332" s="1">
        <f t="shared" si="131"/>
        <v>27874</v>
      </c>
      <c r="D332" s="5">
        <f>IF(N332&gt;0, RANK(N332,(N332:P332,Q332:AE332)),0)</f>
        <v>1</v>
      </c>
      <c r="E332" s="5">
        <f>IF(O332&gt;0,RANK(O332,(N332:P332,Q332:AE332)),0)</f>
        <v>2</v>
      </c>
      <c r="F332" s="5">
        <f>IF(P332&gt;0,RANK(P332,(N332:P332,Q332:AE332)),0)</f>
        <v>0</v>
      </c>
      <c r="G332" s="1">
        <f t="shared" si="129"/>
        <v>3337</v>
      </c>
      <c r="H332" s="2">
        <f t="shared" si="130"/>
        <v>0.11971729927531033</v>
      </c>
      <c r="I332" s="2"/>
      <c r="J332" s="2">
        <f t="shared" si="132"/>
        <v>0.54104183109707971</v>
      </c>
      <c r="K332" s="2">
        <f t="shared" si="133"/>
        <v>0.42132453182176938</v>
      </c>
      <c r="L332" s="2">
        <f t="shared" si="134"/>
        <v>0</v>
      </c>
      <c r="M332" s="2">
        <f t="shared" si="135"/>
        <v>3.7633637081150917E-2</v>
      </c>
      <c r="N332" s="1">
        <v>15081</v>
      </c>
      <c r="O332" s="1">
        <v>11744</v>
      </c>
      <c r="Q332" s="1">
        <v>1049</v>
      </c>
      <c r="R332" s="53"/>
      <c r="AG332" s="5">
        <f>IF(Q332&gt;0,RANK(Q332,(N332:P332,Q332:AE332)),0)</f>
        <v>3</v>
      </c>
      <c r="AH332" s="5">
        <f>IF(R332&gt;0,RANK(R332,(N332:P332,Q332:AE332)),0)</f>
        <v>0</v>
      </c>
      <c r="AI332" s="5">
        <f>IF(T332&gt;0,RANK(T332,(N332:P332,Q332:AE332)),0)</f>
        <v>0</v>
      </c>
      <c r="AJ332" s="5">
        <f>IF(S332&gt;0,RANK(S332,(N332:P332,Q332:AE332)),0)</f>
        <v>0</v>
      </c>
      <c r="AK332" s="2">
        <f t="shared" si="136"/>
        <v>3.7633637081150896E-2</v>
      </c>
      <c r="AL332" s="2">
        <f t="shared" si="137"/>
        <v>0</v>
      </c>
      <c r="AM332" s="2">
        <f t="shared" si="138"/>
        <v>0</v>
      </c>
      <c r="AN332" s="2">
        <f t="shared" si="139"/>
        <v>0</v>
      </c>
      <c r="AP332" t="s">
        <v>468</v>
      </c>
      <c r="AQ332" t="s">
        <v>614</v>
      </c>
      <c r="AR332">
        <v>11</v>
      </c>
      <c r="AT332" s="88">
        <v>37</v>
      </c>
      <c r="AU332" s="90">
        <v>87</v>
      </c>
      <c r="AV332" s="93">
        <f t="shared" si="128"/>
        <v>37087</v>
      </c>
      <c r="AX332" s="5" t="s">
        <v>730</v>
      </c>
    </row>
    <row r="333" spans="1:50" ht="12.95" hidden="1" customHeight="1" outlineLevel="1">
      <c r="A333" t="s">
        <v>101</v>
      </c>
      <c r="B333" t="s">
        <v>614</v>
      </c>
      <c r="C333" s="1">
        <f t="shared" si="131"/>
        <v>50804</v>
      </c>
      <c r="D333" s="5">
        <f>IF(N333&gt;0, RANK(N333,(N333:P333,Q333:AE333)),0)</f>
        <v>2</v>
      </c>
      <c r="E333" s="5">
        <f>IF(O333&gt;0,RANK(O333,(N333:P333,Q333:AE333)),0)</f>
        <v>1</v>
      </c>
      <c r="F333" s="5">
        <f>IF(P333&gt;0,RANK(P333,(N333:P333,Q333:AE333)),0)</f>
        <v>0</v>
      </c>
      <c r="G333" s="1">
        <f t="shared" si="129"/>
        <v>6978</v>
      </c>
      <c r="H333" s="2">
        <f t="shared" si="130"/>
        <v>0.13735138965435792</v>
      </c>
      <c r="I333" s="2"/>
      <c r="J333" s="2">
        <f t="shared" si="132"/>
        <v>0.41390441697504132</v>
      </c>
      <c r="K333" s="2">
        <f t="shared" si="133"/>
        <v>0.55125580662939921</v>
      </c>
      <c r="L333" s="2">
        <f t="shared" si="134"/>
        <v>0</v>
      </c>
      <c r="M333" s="2">
        <f t="shared" si="135"/>
        <v>3.4839776395559463E-2</v>
      </c>
      <c r="N333" s="1">
        <v>21028</v>
      </c>
      <c r="O333" s="1">
        <v>28006</v>
      </c>
      <c r="Q333" s="1">
        <v>1770</v>
      </c>
      <c r="AG333" s="5">
        <f>IF(Q333&gt;0,RANK(Q333,(N333:P333,Q333:AE333)),0)</f>
        <v>3</v>
      </c>
      <c r="AH333" s="5">
        <f>IF(R333&gt;0,RANK(R333,(N333:P333,Q333:AE333)),0)</f>
        <v>0</v>
      </c>
      <c r="AI333" s="5">
        <f>IF(T333&gt;0,RANK(T333,(N333:P333,Q333:AE333)),0)</f>
        <v>0</v>
      </c>
      <c r="AJ333" s="5">
        <f>IF(S333&gt;0,RANK(S333,(N333:P333,Q333:AE333)),0)</f>
        <v>0</v>
      </c>
      <c r="AK333" s="2">
        <f t="shared" si="136"/>
        <v>3.4839776395559408E-2</v>
      </c>
      <c r="AL333" s="2">
        <f t="shared" si="137"/>
        <v>0</v>
      </c>
      <c r="AM333" s="2">
        <f t="shared" si="138"/>
        <v>0</v>
      </c>
      <c r="AN333" s="2">
        <f t="shared" si="139"/>
        <v>0</v>
      </c>
      <c r="AP333" t="s">
        <v>101</v>
      </c>
      <c r="AQ333" t="s">
        <v>614</v>
      </c>
      <c r="AR333">
        <v>11</v>
      </c>
      <c r="AT333" s="88">
        <v>37</v>
      </c>
      <c r="AU333" s="90">
        <v>89</v>
      </c>
      <c r="AV333" s="93">
        <f t="shared" si="128"/>
        <v>37089</v>
      </c>
      <c r="AX333" s="5" t="s">
        <v>730</v>
      </c>
    </row>
    <row r="334" spans="1:50" ht="12.95" hidden="1" customHeight="1" outlineLevel="1">
      <c r="A334" t="s">
        <v>805</v>
      </c>
      <c r="B334" t="s">
        <v>614</v>
      </c>
      <c r="C334" s="1">
        <f t="shared" si="131"/>
        <v>10498</v>
      </c>
      <c r="D334" s="5">
        <f>IF(N334&gt;0, RANK(N334,(N334:P334,Q334:AE334)),0)</f>
        <v>1</v>
      </c>
      <c r="E334" s="5">
        <f>IF(O334&gt;0,RANK(O334,(N334:P334,Q334:AE334)),0)</f>
        <v>2</v>
      </c>
      <c r="F334" s="5">
        <f>IF(P334&gt;0,RANK(P334,(N334:P334,Q334:AE334)),0)</f>
        <v>0</v>
      </c>
      <c r="G334" s="1">
        <f t="shared" si="129"/>
        <v>5803</v>
      </c>
      <c r="H334" s="2">
        <f t="shared" si="130"/>
        <v>0.55277195656315492</v>
      </c>
      <c r="I334" s="2"/>
      <c r="J334" s="2">
        <f t="shared" si="132"/>
        <v>0.77233758811202136</v>
      </c>
      <c r="K334" s="2">
        <f t="shared" si="133"/>
        <v>0.21956563154886646</v>
      </c>
      <c r="L334" s="2">
        <f t="shared" si="134"/>
        <v>0</v>
      </c>
      <c r="M334" s="2">
        <f t="shared" si="135"/>
        <v>8.0967803391121806E-3</v>
      </c>
      <c r="N334" s="1">
        <v>8108</v>
      </c>
      <c r="O334" s="1">
        <v>2305</v>
      </c>
      <c r="Q334" s="1">
        <v>85</v>
      </c>
      <c r="AG334" s="5">
        <f>IF(Q334&gt;0,RANK(Q334,(N334:P334,Q334:AE334)),0)</f>
        <v>3</v>
      </c>
      <c r="AH334" s="5">
        <f>IF(R334&gt;0,RANK(R334,(N334:P334,Q334:AE334)),0)</f>
        <v>0</v>
      </c>
      <c r="AI334" s="5">
        <f>IF(T334&gt;0,RANK(T334,(N334:P334,Q334:AE334)),0)</f>
        <v>0</v>
      </c>
      <c r="AJ334" s="5">
        <f>IF(S334&gt;0,RANK(S334,(N334:P334,Q334:AE334)),0)</f>
        <v>0</v>
      </c>
      <c r="AK334" s="2">
        <f t="shared" si="136"/>
        <v>8.0967803391122119E-3</v>
      </c>
      <c r="AL334" s="2">
        <f t="shared" si="137"/>
        <v>0</v>
      </c>
      <c r="AM334" s="2">
        <f t="shared" si="138"/>
        <v>0</v>
      </c>
      <c r="AN334" s="2">
        <f t="shared" si="139"/>
        <v>0</v>
      </c>
      <c r="AP334" t="s">
        <v>805</v>
      </c>
      <c r="AQ334" t="s">
        <v>614</v>
      </c>
      <c r="AR334">
        <v>1</v>
      </c>
      <c r="AT334" s="88">
        <v>37</v>
      </c>
      <c r="AU334" s="90">
        <v>91</v>
      </c>
      <c r="AV334" s="93">
        <f t="shared" si="128"/>
        <v>37091</v>
      </c>
      <c r="AX334" s="5" t="s">
        <v>730</v>
      </c>
    </row>
    <row r="335" spans="1:50" ht="12.95" hidden="1" customHeight="1" outlineLevel="1">
      <c r="A335" t="s">
        <v>990</v>
      </c>
      <c r="B335" t="s">
        <v>614</v>
      </c>
      <c r="C335" s="1">
        <f t="shared" si="131"/>
        <v>15372</v>
      </c>
      <c r="D335" s="5">
        <f>IF(N335&gt;0, RANK(N335,(N335:P335,Q335:AE335)),0)</f>
        <v>1</v>
      </c>
      <c r="E335" s="5">
        <f>IF(O335&gt;0,RANK(O335,(N335:P335,Q335:AE335)),0)</f>
        <v>2</v>
      </c>
      <c r="F335" s="5">
        <f>IF(P335&gt;0,RANK(P335,(N335:P335,Q335:AE335)),0)</f>
        <v>0</v>
      </c>
      <c r="G335" s="1">
        <f t="shared" si="129"/>
        <v>4689</v>
      </c>
      <c r="H335" s="2">
        <f t="shared" si="130"/>
        <v>0.30503512880562061</v>
      </c>
      <c r="I335" s="2"/>
      <c r="J335" s="2">
        <f t="shared" si="132"/>
        <v>0.64227166276346603</v>
      </c>
      <c r="K335" s="2">
        <f t="shared" si="133"/>
        <v>0.33723653395784542</v>
      </c>
      <c r="L335" s="2">
        <f t="shared" si="134"/>
        <v>0</v>
      </c>
      <c r="M335" s="2">
        <f t="shared" si="135"/>
        <v>2.0491803278688547E-2</v>
      </c>
      <c r="N335" s="1">
        <v>9873</v>
      </c>
      <c r="O335" s="1">
        <v>5184</v>
      </c>
      <c r="Q335" s="1">
        <v>315</v>
      </c>
      <c r="AG335" s="5">
        <f>IF(Q335&gt;0,RANK(Q335,(N335:P335,Q335:AE335)),0)</f>
        <v>3</v>
      </c>
      <c r="AH335" s="5">
        <f>IF(R335&gt;0,RANK(R335,(N335:P335,Q335:AE335)),0)</f>
        <v>0</v>
      </c>
      <c r="AI335" s="5">
        <f>IF(T335&gt;0,RANK(T335,(N335:P335,Q335:AE335)),0)</f>
        <v>0</v>
      </c>
      <c r="AJ335" s="5">
        <f>IF(S335&gt;0,RANK(S335,(N335:P335,Q335:AE335)),0)</f>
        <v>0</v>
      </c>
      <c r="AK335" s="2">
        <f t="shared" si="136"/>
        <v>2.0491803278688523E-2</v>
      </c>
      <c r="AL335" s="2">
        <f t="shared" si="137"/>
        <v>0</v>
      </c>
      <c r="AM335" s="2">
        <f t="shared" si="138"/>
        <v>0</v>
      </c>
      <c r="AN335" s="2">
        <f t="shared" si="139"/>
        <v>0</v>
      </c>
      <c r="AP335" t="s">
        <v>990</v>
      </c>
      <c r="AQ335" t="s">
        <v>614</v>
      </c>
      <c r="AR335">
        <v>8</v>
      </c>
      <c r="AT335" s="88">
        <v>37</v>
      </c>
      <c r="AU335" s="90">
        <v>93</v>
      </c>
      <c r="AV335" s="93">
        <f t="shared" si="128"/>
        <v>37093</v>
      </c>
      <c r="AX335" s="5" t="s">
        <v>730</v>
      </c>
    </row>
    <row r="336" spans="1:50" ht="12.95" hidden="1" customHeight="1" outlineLevel="1">
      <c r="A336" t="s">
        <v>395</v>
      </c>
      <c r="B336" t="s">
        <v>614</v>
      </c>
      <c r="C336" s="1">
        <f t="shared" si="131"/>
        <v>2449</v>
      </c>
      <c r="D336" s="5">
        <f>IF(N336&gt;0, RANK(N336,(N336:P336,Q336:AE336)),0)</f>
        <v>1</v>
      </c>
      <c r="E336" s="5">
        <f>IF(O336&gt;0,RANK(O336,(N336:P336,Q336:AE336)),0)</f>
        <v>2</v>
      </c>
      <c r="F336" s="5">
        <f>IF(P336&gt;0,RANK(P336,(N336:P336,Q336:AE336)),0)</f>
        <v>0</v>
      </c>
      <c r="G336" s="1">
        <f t="shared" si="129"/>
        <v>843</v>
      </c>
      <c r="H336" s="2">
        <f t="shared" si="130"/>
        <v>0.34422213148223763</v>
      </c>
      <c r="I336" s="2"/>
      <c r="J336" s="2">
        <f t="shared" si="132"/>
        <v>0.66149448754593709</v>
      </c>
      <c r="K336" s="2">
        <f t="shared" si="133"/>
        <v>0.31727235606369947</v>
      </c>
      <c r="L336" s="2">
        <f t="shared" si="134"/>
        <v>0</v>
      </c>
      <c r="M336" s="2">
        <f t="shared" si="135"/>
        <v>2.1233156390363439E-2</v>
      </c>
      <c r="N336" s="1">
        <v>1620</v>
      </c>
      <c r="O336" s="1">
        <v>777</v>
      </c>
      <c r="Q336" s="1">
        <v>52</v>
      </c>
      <c r="AG336" s="5">
        <f>IF(Q336&gt;0,RANK(Q336,(N336:P336,Q336:AE336)),0)</f>
        <v>3</v>
      </c>
      <c r="AH336" s="5">
        <f>IF(R336&gt;0,RANK(R336,(N336:P336,Q336:AE336)),0)</f>
        <v>0</v>
      </c>
      <c r="AI336" s="5">
        <f>IF(T336&gt;0,RANK(T336,(N336:P336,Q336:AE336)),0)</f>
        <v>0</v>
      </c>
      <c r="AJ336" s="5">
        <f>IF(S336&gt;0,RANK(S336,(N336:P336,Q336:AE336)),0)</f>
        <v>0</v>
      </c>
      <c r="AK336" s="2">
        <f t="shared" si="136"/>
        <v>2.1233156390363415E-2</v>
      </c>
      <c r="AL336" s="2">
        <f t="shared" si="137"/>
        <v>0</v>
      </c>
      <c r="AM336" s="2">
        <f t="shared" si="138"/>
        <v>0</v>
      </c>
      <c r="AN336" s="2">
        <f t="shared" si="139"/>
        <v>0</v>
      </c>
      <c r="AP336" t="s">
        <v>395</v>
      </c>
      <c r="AQ336" t="s">
        <v>614</v>
      </c>
      <c r="AR336">
        <v>3</v>
      </c>
      <c r="AT336" s="88">
        <v>37</v>
      </c>
      <c r="AU336" s="90">
        <v>95</v>
      </c>
      <c r="AV336" s="93">
        <f t="shared" si="128"/>
        <v>37095</v>
      </c>
      <c r="AX336" s="5" t="s">
        <v>730</v>
      </c>
    </row>
    <row r="337" spans="1:50" ht="12.95" hidden="1" customHeight="1" outlineLevel="1">
      <c r="A337" t="s">
        <v>330</v>
      </c>
      <c r="B337" t="s">
        <v>614</v>
      </c>
      <c r="C337" s="1">
        <f t="shared" si="131"/>
        <v>72735</v>
      </c>
      <c r="D337" s="5">
        <f>IF(N337&gt;0, RANK(N337,(N337:P337,Q337:AE337)),0)</f>
        <v>2</v>
      </c>
      <c r="E337" s="5">
        <f>IF(O337&gt;0,RANK(O337,(N337:P337,Q337:AE337)),0)</f>
        <v>1</v>
      </c>
      <c r="F337" s="5">
        <f>IF(P337&gt;0,RANK(P337,(N337:P337,Q337:AE337)),0)</f>
        <v>0</v>
      </c>
      <c r="G337" s="1">
        <f t="shared" si="129"/>
        <v>23418</v>
      </c>
      <c r="H337" s="2">
        <f t="shared" si="130"/>
        <v>0.32196329140028873</v>
      </c>
      <c r="I337" s="2"/>
      <c r="J337" s="2">
        <f t="shared" si="132"/>
        <v>0.32808139135216885</v>
      </c>
      <c r="K337" s="2">
        <f t="shared" si="133"/>
        <v>0.65004468275245753</v>
      </c>
      <c r="L337" s="2">
        <f t="shared" si="134"/>
        <v>0</v>
      </c>
      <c r="M337" s="2">
        <f t="shared" si="135"/>
        <v>2.1873925895373625E-2</v>
      </c>
      <c r="N337" s="1">
        <v>23863</v>
      </c>
      <c r="O337" s="1">
        <v>47281</v>
      </c>
      <c r="Q337" s="1">
        <v>1591</v>
      </c>
      <c r="AG337" s="5">
        <f>IF(Q337&gt;0,RANK(Q337,(N337:P337,Q337:AE337)),0)</f>
        <v>3</v>
      </c>
      <c r="AH337" s="5">
        <f>IF(R337&gt;0,RANK(R337,(N337:P337,Q337:AE337)),0)</f>
        <v>0</v>
      </c>
      <c r="AI337" s="5">
        <f>IF(T337&gt;0,RANK(T337,(N337:P337,Q337:AE337)),0)</f>
        <v>0</v>
      </c>
      <c r="AJ337" s="5">
        <f>IF(S337&gt;0,RANK(S337,(N337:P337,Q337:AE337)),0)</f>
        <v>0</v>
      </c>
      <c r="AK337" s="2">
        <f t="shared" si="136"/>
        <v>2.1873925895373618E-2</v>
      </c>
      <c r="AL337" s="2">
        <f t="shared" si="137"/>
        <v>0</v>
      </c>
      <c r="AM337" s="2">
        <f t="shared" si="138"/>
        <v>0</v>
      </c>
      <c r="AN337" s="2">
        <f t="shared" si="139"/>
        <v>0</v>
      </c>
      <c r="AP337" t="s">
        <v>330</v>
      </c>
      <c r="AQ337" t="s">
        <v>614</v>
      </c>
      <c r="AT337" s="88">
        <v>37</v>
      </c>
      <c r="AU337" s="90">
        <v>97</v>
      </c>
      <c r="AV337" s="93">
        <f t="shared" si="128"/>
        <v>37097</v>
      </c>
      <c r="AX337" s="5" t="s">
        <v>730</v>
      </c>
    </row>
    <row r="338" spans="1:50" ht="12.95" hidden="1" customHeight="1" outlineLevel="1">
      <c r="A338" t="s">
        <v>802</v>
      </c>
      <c r="B338" t="s">
        <v>614</v>
      </c>
      <c r="C338" s="1">
        <f t="shared" si="131"/>
        <v>16672</v>
      </c>
      <c r="D338" s="5">
        <f>IF(N338&gt;0, RANK(N338,(N338:P338,Q338:AE338)),0)</f>
        <v>1</v>
      </c>
      <c r="E338" s="5">
        <f>IF(O338&gt;0,RANK(O338,(N338:P338,Q338:AE338)),0)</f>
        <v>2</v>
      </c>
      <c r="F338" s="5">
        <f>IF(P338&gt;0,RANK(P338,(N338:P338,Q338:AE338)),0)</f>
        <v>0</v>
      </c>
      <c r="G338" s="1">
        <f t="shared" si="129"/>
        <v>2905</v>
      </c>
      <c r="H338" s="2">
        <f t="shared" si="130"/>
        <v>0.17424424184261036</v>
      </c>
      <c r="I338" s="2"/>
      <c r="J338" s="2">
        <f t="shared" si="132"/>
        <v>0.56735844529750479</v>
      </c>
      <c r="K338" s="2">
        <f t="shared" si="133"/>
        <v>0.39311420345489445</v>
      </c>
      <c r="L338" s="2">
        <f t="shared" si="134"/>
        <v>0</v>
      </c>
      <c r="M338" s="2">
        <f t="shared" si="135"/>
        <v>3.9527351247600762E-2</v>
      </c>
      <c r="N338" s="1">
        <v>9459</v>
      </c>
      <c r="O338" s="1">
        <v>6554</v>
      </c>
      <c r="Q338" s="1">
        <v>659</v>
      </c>
      <c r="AG338" s="5">
        <f>IF(Q338&gt;0,RANK(Q338,(N338:P338,Q338:AE338)),0)</f>
        <v>3</v>
      </c>
      <c r="AH338" s="5">
        <f>IF(R338&gt;0,RANK(R338,(N338:P338,Q338:AE338)),0)</f>
        <v>0</v>
      </c>
      <c r="AI338" s="5">
        <f>IF(T338&gt;0,RANK(T338,(N338:P338,Q338:AE338)),0)</f>
        <v>0</v>
      </c>
      <c r="AJ338" s="5">
        <f>IF(S338&gt;0,RANK(S338,(N338:P338,Q338:AE338)),0)</f>
        <v>0</v>
      </c>
      <c r="AK338" s="2">
        <f t="shared" si="136"/>
        <v>3.9527351247600769E-2</v>
      </c>
      <c r="AL338" s="2">
        <f t="shared" si="137"/>
        <v>0</v>
      </c>
      <c r="AM338" s="2">
        <f t="shared" si="138"/>
        <v>0</v>
      </c>
      <c r="AN338" s="2">
        <f t="shared" si="139"/>
        <v>0</v>
      </c>
      <c r="AP338" t="s">
        <v>802</v>
      </c>
      <c r="AQ338" t="s">
        <v>614</v>
      </c>
      <c r="AR338">
        <v>11</v>
      </c>
      <c r="AT338" s="88">
        <v>37</v>
      </c>
      <c r="AU338" s="90">
        <v>99</v>
      </c>
      <c r="AV338" s="93">
        <f t="shared" si="128"/>
        <v>37099</v>
      </c>
      <c r="AX338" s="5" t="s">
        <v>730</v>
      </c>
    </row>
    <row r="339" spans="1:50" ht="12.95" hidden="1" customHeight="1" outlineLevel="1">
      <c r="A339" t="s">
        <v>476</v>
      </c>
      <c r="B339" t="s">
        <v>614</v>
      </c>
      <c r="C339" s="1">
        <f t="shared" si="131"/>
        <v>70619</v>
      </c>
      <c r="D339" s="5">
        <f>IF(N339&gt;0, RANK(N339,(N339:P339,Q339:AE339)),0)</f>
        <v>2</v>
      </c>
      <c r="E339" s="5">
        <f>IF(O339&gt;0,RANK(O339,(N339:P339,Q339:AE339)),0)</f>
        <v>1</v>
      </c>
      <c r="F339" s="5">
        <f>IF(P339&gt;0,RANK(P339,(N339:P339,Q339:AE339)),0)</f>
        <v>0</v>
      </c>
      <c r="G339" s="1">
        <f t="shared" si="129"/>
        <v>10050</v>
      </c>
      <c r="H339" s="2">
        <f t="shared" si="130"/>
        <v>0.14231297526161515</v>
      </c>
      <c r="I339" s="2"/>
      <c r="J339" s="2">
        <f t="shared" si="132"/>
        <v>0.41672920885314152</v>
      </c>
      <c r="K339" s="2">
        <f t="shared" si="133"/>
        <v>0.5590421841147567</v>
      </c>
      <c r="L339" s="2">
        <f t="shared" si="134"/>
        <v>0</v>
      </c>
      <c r="M339" s="2">
        <f t="shared" si="135"/>
        <v>2.4228607032101723E-2</v>
      </c>
      <c r="N339" s="1">
        <v>29429</v>
      </c>
      <c r="O339" s="1">
        <v>39479</v>
      </c>
      <c r="Q339" s="1">
        <v>1711</v>
      </c>
      <c r="AG339" s="5">
        <f>IF(Q339&gt;0,RANK(Q339,(N339:P339,Q339:AE339)),0)</f>
        <v>3</v>
      </c>
      <c r="AH339" s="5">
        <f>IF(R339&gt;0,RANK(R339,(N339:P339,Q339:AE339)),0)</f>
        <v>0</v>
      </c>
      <c r="AI339" s="5">
        <f>IF(T339&gt;0,RANK(T339,(N339:P339,Q339:AE339)),0)</f>
        <v>0</v>
      </c>
      <c r="AJ339" s="5">
        <f>IF(S339&gt;0,RANK(S339,(N339:P339,Q339:AE339)),0)</f>
        <v>0</v>
      </c>
      <c r="AK339" s="2">
        <f t="shared" si="136"/>
        <v>2.4228607032101841E-2</v>
      </c>
      <c r="AL339" s="2">
        <f t="shared" si="137"/>
        <v>0</v>
      </c>
      <c r="AM339" s="2">
        <f t="shared" si="138"/>
        <v>0</v>
      </c>
      <c r="AN339" s="2">
        <f t="shared" si="139"/>
        <v>0</v>
      </c>
      <c r="AP339" t="s">
        <v>476</v>
      </c>
      <c r="AQ339" t="s">
        <v>614</v>
      </c>
      <c r="AR339">
        <v>2</v>
      </c>
      <c r="AT339" s="88">
        <v>37</v>
      </c>
      <c r="AU339" s="90">
        <v>101</v>
      </c>
      <c r="AV339" s="93">
        <f t="shared" si="128"/>
        <v>37101</v>
      </c>
      <c r="AX339" s="5" t="s">
        <v>730</v>
      </c>
    </row>
    <row r="340" spans="1:50" ht="12.95" hidden="1" customHeight="1" outlineLevel="1">
      <c r="A340" t="s">
        <v>1068</v>
      </c>
      <c r="B340" t="s">
        <v>614</v>
      </c>
      <c r="C340" s="1">
        <f t="shared" si="131"/>
        <v>5214</v>
      </c>
      <c r="D340" s="5">
        <f>IF(N340&gt;0, RANK(N340,(N340:P340,Q340:AE340)),0)</f>
        <v>1</v>
      </c>
      <c r="E340" s="5">
        <f>IF(O340&gt;0,RANK(O340,(N340:P340,Q340:AE340)),0)</f>
        <v>2</v>
      </c>
      <c r="F340" s="5">
        <f>IF(P340&gt;0,RANK(P340,(N340:P340,Q340:AE340)),0)</f>
        <v>0</v>
      </c>
      <c r="G340" s="1">
        <f t="shared" si="129"/>
        <v>1395</v>
      </c>
      <c r="H340" s="2">
        <f t="shared" si="130"/>
        <v>0.26754890678941312</v>
      </c>
      <c r="I340" s="2"/>
      <c r="J340" s="2">
        <f t="shared" si="132"/>
        <v>0.62255466052934405</v>
      </c>
      <c r="K340" s="2">
        <f t="shared" si="133"/>
        <v>0.35500575373993093</v>
      </c>
      <c r="L340" s="2">
        <f t="shared" si="134"/>
        <v>0</v>
      </c>
      <c r="M340" s="2">
        <f t="shared" si="135"/>
        <v>2.243958573072502E-2</v>
      </c>
      <c r="N340" s="1">
        <v>3246</v>
      </c>
      <c r="O340" s="1">
        <v>1851</v>
      </c>
      <c r="Q340" s="1">
        <v>117</v>
      </c>
      <c r="AG340" s="5">
        <f>IF(Q340&gt;0,RANK(Q340,(N340:P340,Q340:AE340)),0)</f>
        <v>3</v>
      </c>
      <c r="AH340" s="5">
        <f>IF(R340&gt;0,RANK(R340,(N340:P340,Q340:AE340)),0)</f>
        <v>0</v>
      </c>
      <c r="AI340" s="5">
        <f>IF(T340&gt;0,RANK(T340,(N340:P340,Q340:AE340)),0)</f>
        <v>0</v>
      </c>
      <c r="AJ340" s="5">
        <f>IF(S340&gt;0,RANK(S340,(N340:P340,Q340:AE340)),0)</f>
        <v>0</v>
      </c>
      <c r="AK340" s="2">
        <f t="shared" si="136"/>
        <v>2.2439585730724972E-2</v>
      </c>
      <c r="AL340" s="2">
        <f t="shared" si="137"/>
        <v>0</v>
      </c>
      <c r="AM340" s="2">
        <f t="shared" si="138"/>
        <v>0</v>
      </c>
      <c r="AN340" s="2">
        <f t="shared" si="139"/>
        <v>0</v>
      </c>
      <c r="AP340" t="s">
        <v>1068</v>
      </c>
      <c r="AQ340" t="s">
        <v>614</v>
      </c>
      <c r="AT340" s="88">
        <v>37</v>
      </c>
      <c r="AU340" s="90">
        <v>103</v>
      </c>
      <c r="AV340" s="93">
        <f t="shared" si="128"/>
        <v>37103</v>
      </c>
      <c r="AX340" s="5" t="s">
        <v>730</v>
      </c>
    </row>
    <row r="341" spans="1:50" ht="12.95" hidden="1" customHeight="1" outlineLevel="1">
      <c r="A341" t="s">
        <v>319</v>
      </c>
      <c r="B341" t="s">
        <v>614</v>
      </c>
      <c r="C341" s="1">
        <f t="shared" si="131"/>
        <v>23580</v>
      </c>
      <c r="D341" s="5">
        <f>IF(N341&gt;0, RANK(N341,(N341:P341,Q341:AE341)),0)</f>
        <v>1</v>
      </c>
      <c r="E341" s="5">
        <f>IF(O341&gt;0,RANK(O341,(N341:P341,Q341:AE341)),0)</f>
        <v>2</v>
      </c>
      <c r="F341" s="5">
        <f>IF(P341&gt;0,RANK(P341,(N341:P341,Q341:AE341)),0)</f>
        <v>0</v>
      </c>
      <c r="G341" s="1">
        <f t="shared" si="129"/>
        <v>576</v>
      </c>
      <c r="H341" s="2">
        <f t="shared" si="130"/>
        <v>2.4427480916030534E-2</v>
      </c>
      <c r="I341" s="2"/>
      <c r="J341" s="2">
        <f t="shared" si="132"/>
        <v>0.49809160305343514</v>
      </c>
      <c r="K341" s="2">
        <f t="shared" si="133"/>
        <v>0.47366412213740455</v>
      </c>
      <c r="L341" s="2">
        <f t="shared" si="134"/>
        <v>0</v>
      </c>
      <c r="M341" s="2">
        <f t="shared" si="135"/>
        <v>2.8244274809160308E-2</v>
      </c>
      <c r="N341" s="1">
        <v>11745</v>
      </c>
      <c r="O341" s="1">
        <v>11169</v>
      </c>
      <c r="Q341" s="1">
        <v>666</v>
      </c>
      <c r="AG341" s="5">
        <f>IF(Q341&gt;0,RANK(Q341,(N341:P341,Q341:AE341)),0)</f>
        <v>3</v>
      </c>
      <c r="AH341" s="5">
        <f>IF(R341&gt;0,RANK(R341,(N341:P341,Q341:AE341)),0)</f>
        <v>0</v>
      </c>
      <c r="AI341" s="5">
        <f>IF(T341&gt;0,RANK(T341,(N341:P341,Q341:AE341)),0)</f>
        <v>0</v>
      </c>
      <c r="AJ341" s="5">
        <f>IF(S341&gt;0,RANK(S341,(N341:P341,Q341:AE341)),0)</f>
        <v>0</v>
      </c>
      <c r="AK341" s="2">
        <f t="shared" si="136"/>
        <v>2.8244274809160305E-2</v>
      </c>
      <c r="AL341" s="2">
        <f t="shared" si="137"/>
        <v>0</v>
      </c>
      <c r="AM341" s="2">
        <f t="shared" si="138"/>
        <v>0</v>
      </c>
      <c r="AN341" s="2">
        <f t="shared" si="139"/>
        <v>0</v>
      </c>
      <c r="AP341" t="s">
        <v>319</v>
      </c>
      <c r="AQ341" t="s">
        <v>614</v>
      </c>
      <c r="AR341">
        <v>2</v>
      </c>
      <c r="AT341" s="88">
        <v>37</v>
      </c>
      <c r="AU341" s="90">
        <v>105</v>
      </c>
      <c r="AV341" s="93">
        <f t="shared" si="128"/>
        <v>37105</v>
      </c>
      <c r="AX341" s="5" t="s">
        <v>730</v>
      </c>
    </row>
    <row r="342" spans="1:50" ht="12.95" hidden="1" customHeight="1" outlineLevel="1">
      <c r="A342" t="s">
        <v>979</v>
      </c>
      <c r="B342" t="s">
        <v>614</v>
      </c>
      <c r="C342" s="1">
        <f t="shared" si="131"/>
        <v>26420</v>
      </c>
      <c r="D342" s="5">
        <f>IF(N342&gt;0, RANK(N342,(N342:P342,Q342:AE342)),0)</f>
        <v>1</v>
      </c>
      <c r="E342" s="5">
        <f>IF(O342&gt;0,RANK(O342,(N342:P342,Q342:AE342)),0)</f>
        <v>2</v>
      </c>
      <c r="F342" s="5">
        <f>IF(P342&gt;0,RANK(P342,(N342:P342,Q342:AE342)),0)</f>
        <v>0</v>
      </c>
      <c r="G342" s="1">
        <f t="shared" si="129"/>
        <v>8064</v>
      </c>
      <c r="H342" s="2">
        <f t="shared" si="130"/>
        <v>0.30522331566994704</v>
      </c>
      <c r="I342" s="2"/>
      <c r="J342" s="2">
        <f t="shared" si="132"/>
        <v>0.64492808478425434</v>
      </c>
      <c r="K342" s="2">
        <f t="shared" si="133"/>
        <v>0.33970476911430736</v>
      </c>
      <c r="L342" s="2">
        <f t="shared" si="134"/>
        <v>0</v>
      </c>
      <c r="M342" s="2">
        <f t="shared" si="135"/>
        <v>1.53671461014383E-2</v>
      </c>
      <c r="N342" s="1">
        <v>17039</v>
      </c>
      <c r="O342" s="1">
        <v>8975</v>
      </c>
      <c r="Q342" s="1">
        <v>406</v>
      </c>
      <c r="AG342" s="5">
        <f>IF(Q342&gt;0,RANK(Q342,(N342:P342,Q342:AE342)),0)</f>
        <v>3</v>
      </c>
      <c r="AH342" s="5">
        <f>IF(R342&gt;0,RANK(R342,(N342:P342,Q342:AE342)),0)</f>
        <v>0</v>
      </c>
      <c r="AI342" s="5">
        <f>IF(T342&gt;0,RANK(T342,(N342:P342,Q342:AE342)),0)</f>
        <v>0</v>
      </c>
      <c r="AJ342" s="5">
        <f>IF(S342&gt;0,RANK(S342,(N342:P342,Q342:AE342)),0)</f>
        <v>0</v>
      </c>
      <c r="AK342" s="2">
        <f t="shared" si="136"/>
        <v>1.5367146101438304E-2</v>
      </c>
      <c r="AL342" s="2">
        <f t="shared" si="137"/>
        <v>0</v>
      </c>
      <c r="AM342" s="2">
        <f t="shared" si="138"/>
        <v>0</v>
      </c>
      <c r="AN342" s="2">
        <f t="shared" si="139"/>
        <v>0</v>
      </c>
      <c r="AP342" t="s">
        <v>979</v>
      </c>
      <c r="AQ342" t="s">
        <v>614</v>
      </c>
      <c r="AT342" s="88">
        <v>37</v>
      </c>
      <c r="AU342" s="90">
        <v>107</v>
      </c>
      <c r="AV342" s="93">
        <f t="shared" si="128"/>
        <v>37107</v>
      </c>
      <c r="AX342" s="5" t="s">
        <v>730</v>
      </c>
    </row>
    <row r="343" spans="1:50" ht="12.95" hidden="1" customHeight="1" outlineLevel="1">
      <c r="A343" t="s">
        <v>286</v>
      </c>
      <c r="B343" t="s">
        <v>614</v>
      </c>
      <c r="C343" s="1">
        <f t="shared" si="131"/>
        <v>35657</v>
      </c>
      <c r="D343" s="5">
        <f>IF(N343&gt;0, RANK(N343,(N343:P343,Q343:AE343)),0)</f>
        <v>2</v>
      </c>
      <c r="E343" s="5">
        <f>IF(O343&gt;0,RANK(O343,(N343:P343,Q343:AE343)),0)</f>
        <v>1</v>
      </c>
      <c r="F343" s="5">
        <f>IF(P343&gt;0,RANK(P343,(N343:P343,Q343:AE343)),0)</f>
        <v>0</v>
      </c>
      <c r="G343" s="1">
        <f t="shared" si="129"/>
        <v>13502</v>
      </c>
      <c r="H343" s="2">
        <f t="shared" si="130"/>
        <v>0.37866337605519251</v>
      </c>
      <c r="I343" s="2"/>
      <c r="J343" s="2">
        <f t="shared" si="132"/>
        <v>0.29982892559665703</v>
      </c>
      <c r="K343" s="2">
        <f t="shared" si="133"/>
        <v>0.67849230165184959</v>
      </c>
      <c r="L343" s="2">
        <f t="shared" si="134"/>
        <v>0</v>
      </c>
      <c r="M343" s="2">
        <f t="shared" si="135"/>
        <v>2.1678772751493325E-2</v>
      </c>
      <c r="N343" s="1">
        <v>10691</v>
      </c>
      <c r="O343" s="1">
        <v>24193</v>
      </c>
      <c r="Q343" s="1">
        <v>773</v>
      </c>
      <c r="AG343" s="5">
        <f>IF(Q343&gt;0,RANK(Q343,(N343:P343,Q343:AE343)),0)</f>
        <v>3</v>
      </c>
      <c r="AH343" s="5">
        <f>IF(R343&gt;0,RANK(R343,(N343:P343,Q343:AE343)),0)</f>
        <v>0</v>
      </c>
      <c r="AI343" s="5">
        <f>IF(T343&gt;0,RANK(T343,(N343:P343,Q343:AE343)),0)</f>
        <v>0</v>
      </c>
      <c r="AJ343" s="5">
        <f>IF(S343&gt;0,RANK(S343,(N343:P343,Q343:AE343)),0)</f>
        <v>0</v>
      </c>
      <c r="AK343" s="2">
        <f t="shared" si="136"/>
        <v>2.1678772751493394E-2</v>
      </c>
      <c r="AL343" s="2">
        <f t="shared" si="137"/>
        <v>0</v>
      </c>
      <c r="AM343" s="2">
        <f t="shared" si="138"/>
        <v>0</v>
      </c>
      <c r="AN343" s="2">
        <f t="shared" si="139"/>
        <v>0</v>
      </c>
      <c r="AP343" t="s">
        <v>286</v>
      </c>
      <c r="AQ343" t="s">
        <v>614</v>
      </c>
      <c r="AR343">
        <v>10</v>
      </c>
      <c r="AT343" s="88">
        <v>37</v>
      </c>
      <c r="AU343" s="90">
        <v>109</v>
      </c>
      <c r="AV343" s="93">
        <f t="shared" ref="AV343:AV406" si="140">1000*AT343+AU343</f>
        <v>37109</v>
      </c>
      <c r="AX343" s="5" t="s">
        <v>730</v>
      </c>
    </row>
    <row r="344" spans="1:50" ht="12.95" hidden="1" customHeight="1" outlineLevel="1">
      <c r="A344" t="s">
        <v>762</v>
      </c>
      <c r="B344" t="s">
        <v>614</v>
      </c>
      <c r="C344" s="1">
        <f t="shared" si="131"/>
        <v>18277</v>
      </c>
      <c r="D344" s="5">
        <f>IF(N344&gt;0, RANK(N344,(N344:P344,Q344:AE344)),0)</f>
        <v>2</v>
      </c>
      <c r="E344" s="5">
        <f>IF(O344&gt;0,RANK(O344,(N344:P344,Q344:AE344)),0)</f>
        <v>1</v>
      </c>
      <c r="F344" s="5">
        <f>IF(P344&gt;0,RANK(P344,(N344:P344,Q344:AE344)),0)</f>
        <v>0</v>
      </c>
      <c r="G344" s="1">
        <f t="shared" si="129"/>
        <v>1070</v>
      </c>
      <c r="H344" s="2">
        <f t="shared" si="130"/>
        <v>5.8543524648465281E-2</v>
      </c>
      <c r="I344" s="2"/>
      <c r="J344" s="2">
        <f t="shared" si="132"/>
        <v>0.44969086830442634</v>
      </c>
      <c r="K344" s="2">
        <f t="shared" si="133"/>
        <v>0.50823439295289163</v>
      </c>
      <c r="L344" s="2">
        <f t="shared" si="134"/>
        <v>0</v>
      </c>
      <c r="M344" s="2">
        <f t="shared" si="135"/>
        <v>4.2074738742682083E-2</v>
      </c>
      <c r="N344" s="1">
        <v>8219</v>
      </c>
      <c r="O344" s="1">
        <v>9289</v>
      </c>
      <c r="Q344" s="1">
        <v>769</v>
      </c>
      <c r="AG344" s="5">
        <f>IF(Q344&gt;0,RANK(Q344,(N344:P344,Q344:AE344)),0)</f>
        <v>3</v>
      </c>
      <c r="AH344" s="5">
        <f>IF(R344&gt;0,RANK(R344,(N344:P344,Q344:AE344)),0)</f>
        <v>0</v>
      </c>
      <c r="AI344" s="5">
        <f>IF(T344&gt;0,RANK(T344,(N344:P344,Q344:AE344)),0)</f>
        <v>0</v>
      </c>
      <c r="AJ344" s="5">
        <f>IF(S344&gt;0,RANK(S344,(N344:P344,Q344:AE344)),0)</f>
        <v>0</v>
      </c>
      <c r="AK344" s="2">
        <f t="shared" si="136"/>
        <v>4.2074738742682062E-2</v>
      </c>
      <c r="AL344" s="2">
        <f t="shared" si="137"/>
        <v>0</v>
      </c>
      <c r="AM344" s="2">
        <f t="shared" si="138"/>
        <v>0</v>
      </c>
      <c r="AN344" s="2">
        <f t="shared" si="139"/>
        <v>0</v>
      </c>
      <c r="AP344" t="s">
        <v>762</v>
      </c>
      <c r="AQ344" t="s">
        <v>614</v>
      </c>
      <c r="AR344">
        <v>11</v>
      </c>
      <c r="AT344" s="88">
        <v>37</v>
      </c>
      <c r="AU344" s="90">
        <v>111</v>
      </c>
      <c r="AV344" s="93">
        <f t="shared" si="140"/>
        <v>37111</v>
      </c>
      <c r="AX344" s="5" t="s">
        <v>730</v>
      </c>
    </row>
    <row r="345" spans="1:50" ht="12.95" hidden="1" customHeight="1" outlineLevel="1">
      <c r="A345" t="s">
        <v>923</v>
      </c>
      <c r="B345" t="s">
        <v>614</v>
      </c>
      <c r="C345" s="1">
        <f t="shared" si="131"/>
        <v>16961</v>
      </c>
      <c r="D345" s="5">
        <f>IF(N345&gt;0, RANK(N345,(N345:P345,Q345:AE345)),0)</f>
        <v>2</v>
      </c>
      <c r="E345" s="5">
        <f>IF(O345&gt;0,RANK(O345,(N345:P345,Q345:AE345)),0)</f>
        <v>1</v>
      </c>
      <c r="F345" s="5">
        <f>IF(P345&gt;0,RANK(P345,(N345:P345,Q345:AE345)),0)</f>
        <v>0</v>
      </c>
      <c r="G345" s="1">
        <f t="shared" si="129"/>
        <v>620</v>
      </c>
      <c r="H345" s="2">
        <f t="shared" si="130"/>
        <v>3.6554448440540059E-2</v>
      </c>
      <c r="I345" s="2"/>
      <c r="J345" s="2">
        <f t="shared" si="132"/>
        <v>0.46129355580449266</v>
      </c>
      <c r="K345" s="2">
        <f t="shared" si="133"/>
        <v>0.49784800424503273</v>
      </c>
      <c r="L345" s="2">
        <f t="shared" si="134"/>
        <v>0</v>
      </c>
      <c r="M345" s="2">
        <f t="shared" si="135"/>
        <v>4.0858439950474668E-2</v>
      </c>
      <c r="N345" s="1">
        <v>7824</v>
      </c>
      <c r="O345" s="1">
        <v>8444</v>
      </c>
      <c r="Q345" s="1">
        <v>693</v>
      </c>
      <c r="AG345" s="5">
        <f>IF(Q345&gt;0,RANK(Q345,(N345:P345,Q345:AE345)),0)</f>
        <v>3</v>
      </c>
      <c r="AH345" s="5">
        <f>IF(R345&gt;0,RANK(R345,(N345:P345,Q345:AE345)),0)</f>
        <v>0</v>
      </c>
      <c r="AI345" s="5">
        <f>IF(T345&gt;0,RANK(T345,(N345:P345,Q345:AE345)),0)</f>
        <v>0</v>
      </c>
      <c r="AJ345" s="5">
        <f>IF(S345&gt;0,RANK(S345,(N345:P345,Q345:AE345)),0)</f>
        <v>0</v>
      </c>
      <c r="AK345" s="2">
        <f t="shared" si="136"/>
        <v>4.0858439950474619E-2</v>
      </c>
      <c r="AL345" s="2">
        <f t="shared" si="137"/>
        <v>0</v>
      </c>
      <c r="AM345" s="2">
        <f t="shared" si="138"/>
        <v>0</v>
      </c>
      <c r="AN345" s="2">
        <f t="shared" si="139"/>
        <v>0</v>
      </c>
      <c r="AP345" t="s">
        <v>923</v>
      </c>
      <c r="AQ345" t="s">
        <v>614</v>
      </c>
      <c r="AR345">
        <v>11</v>
      </c>
      <c r="AT345" s="88">
        <v>37</v>
      </c>
      <c r="AU345" s="90">
        <v>113</v>
      </c>
      <c r="AV345" s="93">
        <f t="shared" si="140"/>
        <v>37113</v>
      </c>
      <c r="AX345" s="5" t="s">
        <v>730</v>
      </c>
    </row>
    <row r="346" spans="1:50" ht="12.95" hidden="1" customHeight="1" outlineLevel="1">
      <c r="A346" t="s">
        <v>390</v>
      </c>
      <c r="B346" t="s">
        <v>614</v>
      </c>
      <c r="C346" s="1">
        <f t="shared" si="131"/>
        <v>10355</v>
      </c>
      <c r="D346" s="5">
        <f>IF(N346&gt;0, RANK(N346,(N346:P346,Q346:AE346)),0)</f>
        <v>1</v>
      </c>
      <c r="E346" s="5">
        <f>IF(O346&gt;0,RANK(O346,(N346:P346,Q346:AE346)),0)</f>
        <v>2</v>
      </c>
      <c r="F346" s="5">
        <f>IF(P346&gt;0,RANK(P346,(N346:P346,Q346:AE346)),0)</f>
        <v>0</v>
      </c>
      <c r="G346" s="1">
        <f t="shared" si="129"/>
        <v>1318</v>
      </c>
      <c r="H346" s="2">
        <f t="shared" si="130"/>
        <v>0.12728150651859005</v>
      </c>
      <c r="I346" s="2"/>
      <c r="J346" s="2">
        <f t="shared" si="132"/>
        <v>0.54582327378078221</v>
      </c>
      <c r="K346" s="2">
        <f t="shared" si="133"/>
        <v>0.41854176726219217</v>
      </c>
      <c r="L346" s="2">
        <f t="shared" si="134"/>
        <v>0</v>
      </c>
      <c r="M346" s="2">
        <f t="shared" si="135"/>
        <v>3.563495895702562E-2</v>
      </c>
      <c r="N346" s="1">
        <v>5652</v>
      </c>
      <c r="O346" s="1">
        <v>4334</v>
      </c>
      <c r="Q346" s="1">
        <v>369</v>
      </c>
      <c r="AG346" s="5">
        <f>IF(Q346&gt;0,RANK(Q346,(N346:P346,Q346:AE346)),0)</f>
        <v>3</v>
      </c>
      <c r="AH346" s="5">
        <f>IF(R346&gt;0,RANK(R346,(N346:P346,Q346:AE346)),0)</f>
        <v>0</v>
      </c>
      <c r="AI346" s="5">
        <f>IF(T346&gt;0,RANK(T346,(N346:P346,Q346:AE346)),0)</f>
        <v>0</v>
      </c>
      <c r="AJ346" s="5">
        <f>IF(S346&gt;0,RANK(S346,(N346:P346,Q346:AE346)),0)</f>
        <v>0</v>
      </c>
      <c r="AK346" s="2">
        <f t="shared" si="136"/>
        <v>3.5634958957025592E-2</v>
      </c>
      <c r="AL346" s="2">
        <f t="shared" si="137"/>
        <v>0</v>
      </c>
      <c r="AM346" s="2">
        <f t="shared" si="138"/>
        <v>0</v>
      </c>
      <c r="AN346" s="2">
        <f t="shared" si="139"/>
        <v>0</v>
      </c>
      <c r="AP346" t="s">
        <v>390</v>
      </c>
      <c r="AQ346" t="s">
        <v>614</v>
      </c>
      <c r="AR346">
        <v>11</v>
      </c>
      <c r="AT346" s="88">
        <v>37</v>
      </c>
      <c r="AU346" s="90">
        <v>115</v>
      </c>
      <c r="AV346" s="93">
        <f t="shared" si="140"/>
        <v>37115</v>
      </c>
      <c r="AX346" s="5" t="s">
        <v>730</v>
      </c>
    </row>
    <row r="347" spans="1:50" ht="12.95" hidden="1" customHeight="1" outlineLevel="1">
      <c r="A347" t="s">
        <v>860</v>
      </c>
      <c r="B347" t="s">
        <v>614</v>
      </c>
      <c r="C347" s="1">
        <f t="shared" si="131"/>
        <v>12437</v>
      </c>
      <c r="D347" s="5">
        <f>IF(N347&gt;0, RANK(N347,(N347:P347,Q347:AE347)),0)</f>
        <v>1</v>
      </c>
      <c r="E347" s="5">
        <f>IF(O347&gt;0,RANK(O347,(N347:P347,Q347:AE347)),0)</f>
        <v>2</v>
      </c>
      <c r="F347" s="5">
        <f>IF(P347&gt;0,RANK(P347,(N347:P347,Q347:AE347)),0)</f>
        <v>0</v>
      </c>
      <c r="G347" s="1">
        <f t="shared" si="129"/>
        <v>5031</v>
      </c>
      <c r="H347" s="2">
        <f t="shared" si="130"/>
        <v>0.40451877462410551</v>
      </c>
      <c r="I347" s="2"/>
      <c r="J347" s="2">
        <f t="shared" si="132"/>
        <v>0.69502291549409023</v>
      </c>
      <c r="K347" s="2">
        <f t="shared" si="133"/>
        <v>0.29050414086998472</v>
      </c>
      <c r="L347" s="2">
        <f t="shared" si="134"/>
        <v>0</v>
      </c>
      <c r="M347" s="2">
        <f t="shared" si="135"/>
        <v>1.4472943635925051E-2</v>
      </c>
      <c r="N347" s="1">
        <v>8644</v>
      </c>
      <c r="O347" s="1">
        <v>3613</v>
      </c>
      <c r="Q347" s="1">
        <v>180</v>
      </c>
      <c r="AG347" s="5">
        <f>IF(Q347&gt;0,RANK(Q347,(N347:P347,Q347:AE347)),0)</f>
        <v>3</v>
      </c>
      <c r="AH347" s="5">
        <f>IF(R347&gt;0,RANK(R347,(N347:P347,Q347:AE347)),0)</f>
        <v>0</v>
      </c>
      <c r="AI347" s="5">
        <f>IF(T347&gt;0,RANK(T347,(N347:P347,Q347:AE347)),0)</f>
        <v>0</v>
      </c>
      <c r="AJ347" s="5">
        <f>IF(S347&gt;0,RANK(S347,(N347:P347,Q347:AE347)),0)</f>
        <v>0</v>
      </c>
      <c r="AK347" s="2">
        <f t="shared" si="136"/>
        <v>1.4472943635925063E-2</v>
      </c>
      <c r="AL347" s="2">
        <f t="shared" si="137"/>
        <v>0</v>
      </c>
      <c r="AM347" s="2">
        <f t="shared" si="138"/>
        <v>0</v>
      </c>
      <c r="AN347" s="2">
        <f t="shared" si="139"/>
        <v>0</v>
      </c>
      <c r="AP347" t="s">
        <v>860</v>
      </c>
      <c r="AQ347" t="s">
        <v>614</v>
      </c>
      <c r="AR347">
        <v>1</v>
      </c>
      <c r="AT347" s="88">
        <v>37</v>
      </c>
      <c r="AU347" s="90">
        <v>117</v>
      </c>
      <c r="AV347" s="93">
        <f t="shared" si="140"/>
        <v>37117</v>
      </c>
      <c r="AX347" s="5" t="s">
        <v>730</v>
      </c>
    </row>
    <row r="348" spans="1:50" ht="12.95" hidden="1" customHeight="1" outlineLevel="1">
      <c r="A348" t="s">
        <v>942</v>
      </c>
      <c r="B348" t="s">
        <v>614</v>
      </c>
      <c r="C348" s="1">
        <f t="shared" si="131"/>
        <v>407251</v>
      </c>
      <c r="D348" s="5">
        <f>IF(N348&gt;0, RANK(N348,(N348:P348,Q348:AE348)),0)</f>
        <v>1</v>
      </c>
      <c r="E348" s="5">
        <f>IF(O348&gt;0,RANK(O348,(N348:P348,Q348:AE348)),0)</f>
        <v>2</v>
      </c>
      <c r="F348" s="5">
        <f>IF(P348&gt;0,RANK(P348,(N348:P348,Q348:AE348)),0)</f>
        <v>0</v>
      </c>
      <c r="G348" s="1">
        <f t="shared" si="129"/>
        <v>337</v>
      </c>
      <c r="H348" s="2">
        <f t="shared" si="130"/>
        <v>8.2749950276365188E-4</v>
      </c>
      <c r="I348" s="2"/>
      <c r="J348" s="2">
        <f t="shared" si="132"/>
        <v>0.49030450508408818</v>
      </c>
      <c r="K348" s="2">
        <f t="shared" si="133"/>
        <v>0.48947700558132456</v>
      </c>
      <c r="L348" s="2">
        <f t="shared" si="134"/>
        <v>0</v>
      </c>
      <c r="M348" s="2">
        <f t="shared" si="135"/>
        <v>2.0218489334587253E-2</v>
      </c>
      <c r="N348" s="1">
        <v>199677</v>
      </c>
      <c r="O348" s="1">
        <v>199340</v>
      </c>
      <c r="Q348" s="1">
        <v>8234</v>
      </c>
      <c r="AG348" s="5">
        <f>IF(Q348&gt;0,RANK(Q348,(N348:P348,Q348:AE348)),0)</f>
        <v>3</v>
      </c>
      <c r="AH348" s="5">
        <f>IF(R348&gt;0,RANK(R348,(N348:P348,Q348:AE348)),0)</f>
        <v>0</v>
      </c>
      <c r="AI348" s="5">
        <f>IF(T348&gt;0,RANK(T348,(N348:P348,Q348:AE348)),0)</f>
        <v>0</v>
      </c>
      <c r="AJ348" s="5">
        <f>IF(S348&gt;0,RANK(S348,(N348:P348,Q348:AE348)),0)</f>
        <v>0</v>
      </c>
      <c r="AK348" s="2">
        <f t="shared" si="136"/>
        <v>2.021848933458727E-2</v>
      </c>
      <c r="AL348" s="2">
        <f t="shared" si="137"/>
        <v>0</v>
      </c>
      <c r="AM348" s="2">
        <f t="shared" si="138"/>
        <v>0</v>
      </c>
      <c r="AN348" s="2">
        <f t="shared" si="139"/>
        <v>0</v>
      </c>
      <c r="AP348" t="s">
        <v>942</v>
      </c>
      <c r="AQ348" t="s">
        <v>614</v>
      </c>
      <c r="AT348" s="88">
        <v>37</v>
      </c>
      <c r="AU348" s="90">
        <v>119</v>
      </c>
      <c r="AV348" s="93">
        <f t="shared" si="140"/>
        <v>37119</v>
      </c>
      <c r="AX348" s="5" t="s">
        <v>730</v>
      </c>
    </row>
    <row r="349" spans="1:50" ht="12.95" hidden="1" customHeight="1" outlineLevel="1">
      <c r="A349" t="s">
        <v>1010</v>
      </c>
      <c r="B349" t="s">
        <v>614</v>
      </c>
      <c r="C349" s="1">
        <f t="shared" si="131"/>
        <v>7716</v>
      </c>
      <c r="D349" s="5">
        <f>IF(N349&gt;0, RANK(N349,(N349:P349,Q349:AE349)),0)</f>
        <v>2</v>
      </c>
      <c r="E349" s="5">
        <f>IF(O349&gt;0,RANK(O349,(N349:P349,Q349:AE349)),0)</f>
        <v>1</v>
      </c>
      <c r="F349" s="5">
        <f>IF(P349&gt;0,RANK(P349,(N349:P349,Q349:AE349)),0)</f>
        <v>0</v>
      </c>
      <c r="G349" s="1">
        <f t="shared" si="129"/>
        <v>2545</v>
      </c>
      <c r="H349" s="2">
        <f t="shared" si="130"/>
        <v>0.32983411093831</v>
      </c>
      <c r="I349" s="2"/>
      <c r="J349" s="2">
        <f t="shared" si="132"/>
        <v>0.31752203214100572</v>
      </c>
      <c r="K349" s="2">
        <f t="shared" si="133"/>
        <v>0.64735614307931566</v>
      </c>
      <c r="L349" s="2">
        <f t="shared" si="134"/>
        <v>0</v>
      </c>
      <c r="M349" s="2">
        <f t="shared" si="135"/>
        <v>3.5121824779678623E-2</v>
      </c>
      <c r="N349" s="1">
        <v>2450</v>
      </c>
      <c r="O349" s="1">
        <v>4995</v>
      </c>
      <c r="Q349" s="1">
        <v>271</v>
      </c>
      <c r="AG349" s="5">
        <f>IF(Q349&gt;0,RANK(Q349,(N349:P349,Q349:AE349)),0)</f>
        <v>3</v>
      </c>
      <c r="AH349" s="5">
        <f>IF(R349&gt;0,RANK(R349,(N349:P349,Q349:AE349)),0)</f>
        <v>0</v>
      </c>
      <c r="AI349" s="5">
        <f>IF(T349&gt;0,RANK(T349,(N349:P349,Q349:AE349)),0)</f>
        <v>0</v>
      </c>
      <c r="AJ349" s="5">
        <f>IF(S349&gt;0,RANK(S349,(N349:P349,Q349:AE349)),0)</f>
        <v>0</v>
      </c>
      <c r="AK349" s="2">
        <f t="shared" si="136"/>
        <v>3.5121824779678588E-2</v>
      </c>
      <c r="AL349" s="2">
        <f t="shared" si="137"/>
        <v>0</v>
      </c>
      <c r="AM349" s="2">
        <f t="shared" si="138"/>
        <v>0</v>
      </c>
      <c r="AN349" s="2">
        <f t="shared" si="139"/>
        <v>0</v>
      </c>
      <c r="AP349" t="s">
        <v>1010</v>
      </c>
      <c r="AQ349" t="s">
        <v>614</v>
      </c>
      <c r="AR349">
        <v>10</v>
      </c>
      <c r="AT349" s="88">
        <v>37</v>
      </c>
      <c r="AU349" s="90">
        <v>121</v>
      </c>
      <c r="AV349" s="93">
        <f t="shared" si="140"/>
        <v>37121</v>
      </c>
      <c r="AX349" s="5" t="s">
        <v>730</v>
      </c>
    </row>
    <row r="350" spans="1:50" ht="12.95" hidden="1" customHeight="1" outlineLevel="1">
      <c r="A350" t="s">
        <v>715</v>
      </c>
      <c r="B350" t="s">
        <v>614</v>
      </c>
      <c r="C350" s="1">
        <f t="shared" si="131"/>
        <v>11253</v>
      </c>
      <c r="D350" s="5">
        <f>IF(N350&gt;0, RANK(N350,(N350:P350,Q350:AE350)),0)</f>
        <v>1</v>
      </c>
      <c r="E350" s="5">
        <f>IF(O350&gt;0,RANK(O350,(N350:P350,Q350:AE350)),0)</f>
        <v>2</v>
      </c>
      <c r="F350" s="5">
        <f>IF(P350&gt;0,RANK(P350,(N350:P350,Q350:AE350)),0)</f>
        <v>0</v>
      </c>
      <c r="G350" s="1">
        <f t="shared" si="129"/>
        <v>283</v>
      </c>
      <c r="H350" s="2">
        <f t="shared" si="130"/>
        <v>2.5148849195770016E-2</v>
      </c>
      <c r="I350" s="2"/>
      <c r="J350" s="2">
        <f t="shared" si="132"/>
        <v>0.50182173642584205</v>
      </c>
      <c r="K350" s="2">
        <f t="shared" si="133"/>
        <v>0.47667288723007201</v>
      </c>
      <c r="L350" s="2">
        <f t="shared" si="134"/>
        <v>0</v>
      </c>
      <c r="M350" s="2">
        <f t="shared" si="135"/>
        <v>2.1505376344085947E-2</v>
      </c>
      <c r="N350" s="1">
        <v>5647</v>
      </c>
      <c r="O350" s="1">
        <v>5364</v>
      </c>
      <c r="Q350" s="1">
        <v>242</v>
      </c>
      <c r="AG350" s="5">
        <f>IF(Q350&gt;0,RANK(Q350,(N350:P350,Q350:AE350)),0)</f>
        <v>3</v>
      </c>
      <c r="AH350" s="5">
        <f>IF(R350&gt;0,RANK(R350,(N350:P350,Q350:AE350)),0)</f>
        <v>0</v>
      </c>
      <c r="AI350" s="5">
        <f>IF(T350&gt;0,RANK(T350,(N350:P350,Q350:AE350)),0)</f>
        <v>0</v>
      </c>
      <c r="AJ350" s="5">
        <f>IF(S350&gt;0,RANK(S350,(N350:P350,Q350:AE350)),0)</f>
        <v>0</v>
      </c>
      <c r="AK350" s="2">
        <f t="shared" si="136"/>
        <v>2.1505376344086023E-2</v>
      </c>
      <c r="AL350" s="2">
        <f t="shared" si="137"/>
        <v>0</v>
      </c>
      <c r="AM350" s="2">
        <f t="shared" si="138"/>
        <v>0</v>
      </c>
      <c r="AN350" s="2">
        <f t="shared" si="139"/>
        <v>0</v>
      </c>
      <c r="AP350" t="s">
        <v>715</v>
      </c>
      <c r="AQ350" t="s">
        <v>614</v>
      </c>
      <c r="AR350">
        <v>8</v>
      </c>
      <c r="AT350" s="88">
        <v>37</v>
      </c>
      <c r="AU350" s="90">
        <v>123</v>
      </c>
      <c r="AV350" s="93">
        <f t="shared" si="140"/>
        <v>37123</v>
      </c>
      <c r="AX350" s="5" t="s">
        <v>730</v>
      </c>
    </row>
    <row r="351" spans="1:50" ht="12.95" hidden="1" customHeight="1" outlineLevel="1">
      <c r="A351" t="s">
        <v>486</v>
      </c>
      <c r="B351" t="s">
        <v>614</v>
      </c>
      <c r="C351" s="1">
        <f t="shared" si="131"/>
        <v>44995</v>
      </c>
      <c r="D351" s="5">
        <f>IF(N351&gt;0, RANK(N351,(N351:P351,Q351:AE351)),0)</f>
        <v>2</v>
      </c>
      <c r="E351" s="5">
        <f>IF(O351&gt;0,RANK(O351,(N351:P351,Q351:AE351)),0)</f>
        <v>1</v>
      </c>
      <c r="F351" s="5">
        <f>IF(P351&gt;0,RANK(P351,(N351:P351,Q351:AE351)),0)</f>
        <v>0</v>
      </c>
      <c r="G351" s="1">
        <f t="shared" si="129"/>
        <v>8583</v>
      </c>
      <c r="H351" s="2">
        <f t="shared" si="130"/>
        <v>0.1907545282809201</v>
      </c>
      <c r="I351" s="2"/>
      <c r="J351" s="2">
        <f t="shared" si="132"/>
        <v>0.3908212023558173</v>
      </c>
      <c r="K351" s="2">
        <f t="shared" si="133"/>
        <v>0.5815757306367374</v>
      </c>
      <c r="L351" s="2">
        <f t="shared" si="134"/>
        <v>0</v>
      </c>
      <c r="M351" s="2">
        <f t="shared" si="135"/>
        <v>2.7603067007445303E-2</v>
      </c>
      <c r="N351" s="1">
        <v>17585</v>
      </c>
      <c r="O351" s="1">
        <v>26168</v>
      </c>
      <c r="Q351" s="1">
        <v>1242</v>
      </c>
      <c r="AG351" s="5">
        <f>IF(Q351&gt;0,RANK(Q351,(N351:P351,Q351:AE351)),0)</f>
        <v>3</v>
      </c>
      <c r="AH351" s="5">
        <f>IF(R351&gt;0,RANK(R351,(N351:P351,Q351:AE351)),0)</f>
        <v>0</v>
      </c>
      <c r="AI351" s="5">
        <f>IF(T351&gt;0,RANK(T351,(N351:P351,Q351:AE351)),0)</f>
        <v>0</v>
      </c>
      <c r="AJ351" s="5">
        <f>IF(S351&gt;0,RANK(S351,(N351:P351,Q351:AE351)),0)</f>
        <v>0</v>
      </c>
      <c r="AK351" s="2">
        <f t="shared" si="136"/>
        <v>2.7603067007445272E-2</v>
      </c>
      <c r="AL351" s="2">
        <f t="shared" si="137"/>
        <v>0</v>
      </c>
      <c r="AM351" s="2">
        <f t="shared" si="138"/>
        <v>0</v>
      </c>
      <c r="AN351" s="2">
        <f t="shared" si="139"/>
        <v>0</v>
      </c>
      <c r="AP351" t="s">
        <v>486</v>
      </c>
      <c r="AQ351" t="s">
        <v>614</v>
      </c>
      <c r="AR351">
        <v>6</v>
      </c>
      <c r="AT351" s="88">
        <v>37</v>
      </c>
      <c r="AU351" s="90">
        <v>125</v>
      </c>
      <c r="AV351" s="93">
        <f t="shared" si="140"/>
        <v>37125</v>
      </c>
      <c r="AX351" s="5" t="s">
        <v>730</v>
      </c>
    </row>
    <row r="352" spans="1:50" ht="12.95" hidden="1" customHeight="1" outlineLevel="1">
      <c r="A352" t="s">
        <v>980</v>
      </c>
      <c r="B352" t="s">
        <v>614</v>
      </c>
      <c r="C352" s="1">
        <f t="shared" si="131"/>
        <v>47034</v>
      </c>
      <c r="D352" s="5">
        <f>IF(N352&gt;0, RANK(N352,(N352:P352,Q352:AE352)),0)</f>
        <v>1</v>
      </c>
      <c r="E352" s="5">
        <f>IF(O352&gt;0,RANK(O352,(N352:P352,Q352:AE352)),0)</f>
        <v>2</v>
      </c>
      <c r="F352" s="5">
        <f>IF(P352&gt;0,RANK(P352,(N352:P352,Q352:AE352)),0)</f>
        <v>0</v>
      </c>
      <c r="G352" s="1">
        <f t="shared" si="129"/>
        <v>5306</v>
      </c>
      <c r="H352" s="2">
        <f t="shared" si="130"/>
        <v>0.11281200833439639</v>
      </c>
      <c r="I352" s="2"/>
      <c r="J352" s="2">
        <f t="shared" si="132"/>
        <v>0.54932601947527315</v>
      </c>
      <c r="K352" s="2">
        <f t="shared" si="133"/>
        <v>0.43651401114087679</v>
      </c>
      <c r="L352" s="2">
        <f t="shared" si="134"/>
        <v>0</v>
      </c>
      <c r="M352" s="2">
        <f t="shared" si="135"/>
        <v>1.4159969383850057E-2</v>
      </c>
      <c r="N352" s="1">
        <v>25837</v>
      </c>
      <c r="O352" s="1">
        <v>20531</v>
      </c>
      <c r="Q352" s="1">
        <v>666</v>
      </c>
      <c r="AG352" s="5">
        <f>IF(Q352&gt;0,RANK(Q352,(N352:P352,Q352:AE352)),0)</f>
        <v>3</v>
      </c>
      <c r="AH352" s="5">
        <f>IF(R352&gt;0,RANK(R352,(N352:P352,Q352:AE352)),0)</f>
        <v>0</v>
      </c>
      <c r="AI352" s="5">
        <f>IF(T352&gt;0,RANK(T352,(N352:P352,Q352:AE352)),0)</f>
        <v>0</v>
      </c>
      <c r="AJ352" s="5">
        <f>IF(S352&gt;0,RANK(S352,(N352:P352,Q352:AE352)),0)</f>
        <v>0</v>
      </c>
      <c r="AK352" s="2">
        <f t="shared" si="136"/>
        <v>1.4159969383849981E-2</v>
      </c>
      <c r="AL352" s="2">
        <f t="shared" si="137"/>
        <v>0</v>
      </c>
      <c r="AM352" s="2">
        <f t="shared" si="138"/>
        <v>0</v>
      </c>
      <c r="AN352" s="2">
        <f t="shared" si="139"/>
        <v>0</v>
      </c>
      <c r="AP352" t="s">
        <v>980</v>
      </c>
      <c r="AQ352" t="s">
        <v>614</v>
      </c>
      <c r="AT352" s="88">
        <v>37</v>
      </c>
      <c r="AU352" s="90">
        <v>127</v>
      </c>
      <c r="AV352" s="93">
        <f t="shared" si="140"/>
        <v>37127</v>
      </c>
      <c r="AX352" s="5" t="s">
        <v>730</v>
      </c>
    </row>
    <row r="353" spans="1:50" ht="12.95" hidden="1" customHeight="1" outlineLevel="1">
      <c r="A353" t="s">
        <v>610</v>
      </c>
      <c r="B353" t="s">
        <v>614</v>
      </c>
      <c r="C353" s="1">
        <f t="shared" ref="C353:C389" si="141">SUM(N353:AE353)</f>
        <v>98507</v>
      </c>
      <c r="D353" s="5">
        <f>IF(N353&gt;0, RANK(N353,(N353:P353,Q353:AE353)),0)</f>
        <v>1</v>
      </c>
      <c r="E353" s="5">
        <f>IF(O353&gt;0,RANK(O353,(N353:P353,Q353:AE353)),0)</f>
        <v>2</v>
      </c>
      <c r="F353" s="5">
        <f>IF(P353&gt;0,RANK(P353,(N353:P353,Q353:AE353)),0)</f>
        <v>0</v>
      </c>
      <c r="G353" s="1">
        <f t="shared" si="129"/>
        <v>3112</v>
      </c>
      <c r="H353" s="2">
        <f t="shared" si="130"/>
        <v>3.1591663536601457E-2</v>
      </c>
      <c r="I353" s="2"/>
      <c r="J353" s="2">
        <f t="shared" ref="J353:J389" si="142">IF($C353=0,"-",N353/$C353)</f>
        <v>0.49475671779670483</v>
      </c>
      <c r="K353" s="2">
        <f t="shared" ref="K353:K389" si="143">IF($C353=0,"-",O353/$C353)</f>
        <v>0.46316505426010335</v>
      </c>
      <c r="L353" s="2">
        <f t="shared" ref="L353:L389" si="144">IF($C353=0,"-",P353/$C353)</f>
        <v>0</v>
      </c>
      <c r="M353" s="2">
        <f t="shared" ref="M353:M384" si="145">IF(C353=0,"-",(1-J353-K353-L353))</f>
        <v>4.2078227943191826E-2</v>
      </c>
      <c r="N353" s="1">
        <v>48737</v>
      </c>
      <c r="O353" s="1">
        <v>45625</v>
      </c>
      <c r="Q353" s="1">
        <v>4145</v>
      </c>
      <c r="AG353" s="5">
        <f>IF(Q353&gt;0,RANK(Q353,(N353:P353,Q353:AE353)),0)</f>
        <v>3</v>
      </c>
      <c r="AH353" s="5">
        <f>IF(R353&gt;0,RANK(R353,(N353:P353,Q353:AE353)),0)</f>
        <v>0</v>
      </c>
      <c r="AI353" s="5">
        <f>IF(T353&gt;0,RANK(T353,(N353:P353,Q353:AE353)),0)</f>
        <v>0</v>
      </c>
      <c r="AJ353" s="5">
        <f>IF(S353&gt;0,RANK(S353,(N353:P353,Q353:AE353)),0)</f>
        <v>0</v>
      </c>
      <c r="AK353" s="2">
        <f t="shared" ref="AK353:AK389" si="146">IF($C353=0,"-",Q353/$C353)</f>
        <v>4.2078227943191854E-2</v>
      </c>
      <c r="AL353" s="2">
        <f t="shared" ref="AL353:AL389" si="147">IF($C353=0,"-",R353/$C353)</f>
        <v>0</v>
      </c>
      <c r="AM353" s="2">
        <f t="shared" ref="AM353:AM389" si="148">IF($C353=0,"-",T353/$C353)</f>
        <v>0</v>
      </c>
      <c r="AN353" s="2">
        <f t="shared" ref="AN353:AN389" si="149">IF($C353=0,"-",S353/$C353)</f>
        <v>0</v>
      </c>
      <c r="AP353" t="s">
        <v>610</v>
      </c>
      <c r="AQ353" t="s">
        <v>614</v>
      </c>
      <c r="AR353">
        <v>7</v>
      </c>
      <c r="AT353" s="88">
        <v>37</v>
      </c>
      <c r="AU353" s="90">
        <v>129</v>
      </c>
      <c r="AV353" s="93">
        <f t="shared" si="140"/>
        <v>37129</v>
      </c>
      <c r="AX353" s="5" t="s">
        <v>730</v>
      </c>
    </row>
    <row r="354" spans="1:50" ht="12.95" hidden="1" customHeight="1" outlineLevel="1">
      <c r="A354" t="s">
        <v>736</v>
      </c>
      <c r="B354" t="s">
        <v>614</v>
      </c>
      <c r="C354" s="1">
        <f t="shared" si="141"/>
        <v>10558</v>
      </c>
      <c r="D354" s="5">
        <f>IF(N354&gt;0, RANK(N354,(N354:P354,Q354:AE354)),0)</f>
        <v>1</v>
      </c>
      <c r="E354" s="5">
        <f>IF(O354&gt;0,RANK(O354,(N354:P354,Q354:AE354)),0)</f>
        <v>2</v>
      </c>
      <c r="F354" s="5">
        <f>IF(P354&gt;0,RANK(P354,(N354:P354,Q354:AE354)),0)</f>
        <v>0</v>
      </c>
      <c r="G354" s="1">
        <f t="shared" si="129"/>
        <v>4970</v>
      </c>
      <c r="H354" s="2">
        <f t="shared" si="130"/>
        <v>0.4707330933888994</v>
      </c>
      <c r="I354" s="2"/>
      <c r="J354" s="2">
        <f t="shared" si="142"/>
        <v>0.72902064784997156</v>
      </c>
      <c r="K354" s="2">
        <f t="shared" si="143"/>
        <v>0.25828755446107216</v>
      </c>
      <c r="L354" s="2">
        <f t="shared" si="144"/>
        <v>0</v>
      </c>
      <c r="M354" s="2">
        <f t="shared" si="145"/>
        <v>1.2691797688956286E-2</v>
      </c>
      <c r="N354" s="1">
        <v>7697</v>
      </c>
      <c r="O354" s="1">
        <v>2727</v>
      </c>
      <c r="Q354" s="1">
        <v>134</v>
      </c>
      <c r="AG354" s="5">
        <f>IF(Q354&gt;0,RANK(Q354,(N354:P354,Q354:AE354)),0)</f>
        <v>3</v>
      </c>
      <c r="AH354" s="5">
        <f>IF(R354&gt;0,RANK(R354,(N354:P354,Q354:AE354)),0)</f>
        <v>0</v>
      </c>
      <c r="AI354" s="5">
        <f>IF(T354&gt;0,RANK(T354,(N354:P354,Q354:AE354)),0)</f>
        <v>0</v>
      </c>
      <c r="AJ354" s="5">
        <f>IF(S354&gt;0,RANK(S354,(N354:P354,Q354:AE354)),0)</f>
        <v>0</v>
      </c>
      <c r="AK354" s="2">
        <f t="shared" si="146"/>
        <v>1.2691797688956242E-2</v>
      </c>
      <c r="AL354" s="2">
        <f t="shared" si="147"/>
        <v>0</v>
      </c>
      <c r="AM354" s="2">
        <f t="shared" si="148"/>
        <v>0</v>
      </c>
      <c r="AN354" s="2">
        <f t="shared" si="149"/>
        <v>0</v>
      </c>
      <c r="AP354" t="s">
        <v>736</v>
      </c>
      <c r="AQ354" t="s">
        <v>614</v>
      </c>
      <c r="AR354">
        <v>1</v>
      </c>
      <c r="AT354" s="88">
        <v>37</v>
      </c>
      <c r="AU354" s="90">
        <v>131</v>
      </c>
      <c r="AV354" s="93">
        <f t="shared" si="140"/>
        <v>37131</v>
      </c>
      <c r="AX354" s="5" t="s">
        <v>730</v>
      </c>
    </row>
    <row r="355" spans="1:50" ht="12.95" hidden="1" customHeight="1" outlineLevel="1">
      <c r="A355" t="s">
        <v>986</v>
      </c>
      <c r="B355" t="s">
        <v>614</v>
      </c>
      <c r="C355" s="1">
        <f t="shared" si="141"/>
        <v>49125</v>
      </c>
      <c r="D355" s="5">
        <f>IF(N355&gt;0, RANK(N355,(N355:P355,Q355:AE355)),0)</f>
        <v>1</v>
      </c>
      <c r="E355" s="5">
        <f>IF(O355&gt;0,RANK(O355,(N355:P355,Q355:AE355)),0)</f>
        <v>2</v>
      </c>
      <c r="F355" s="5">
        <f>IF(P355&gt;0,RANK(P355,(N355:P355,Q355:AE355)),0)</f>
        <v>0</v>
      </c>
      <c r="G355" s="1">
        <f t="shared" si="129"/>
        <v>1944</v>
      </c>
      <c r="H355" s="2">
        <f t="shared" si="130"/>
        <v>3.9572519083969464E-2</v>
      </c>
      <c r="I355" s="2"/>
      <c r="J355" s="2">
        <f t="shared" si="142"/>
        <v>0.49978625954198475</v>
      </c>
      <c r="K355" s="2">
        <f t="shared" si="143"/>
        <v>0.46021374045801527</v>
      </c>
      <c r="L355" s="2">
        <f t="shared" si="144"/>
        <v>0</v>
      </c>
      <c r="M355" s="2">
        <f t="shared" si="145"/>
        <v>3.999999999999998E-2</v>
      </c>
      <c r="N355" s="1">
        <v>24552</v>
      </c>
      <c r="O355" s="1">
        <v>22608</v>
      </c>
      <c r="Q355" s="1">
        <v>1965</v>
      </c>
      <c r="AG355" s="5">
        <f>IF(Q355&gt;0,RANK(Q355,(N355:P355,Q355:AE355)),0)</f>
        <v>3</v>
      </c>
      <c r="AH355" s="5">
        <f>IF(R355&gt;0,RANK(R355,(N355:P355,Q355:AE355)),0)</f>
        <v>0</v>
      </c>
      <c r="AI355" s="5">
        <f>IF(T355&gt;0,RANK(T355,(N355:P355,Q355:AE355)),0)</f>
        <v>0</v>
      </c>
      <c r="AJ355" s="5">
        <f>IF(S355&gt;0,RANK(S355,(N355:P355,Q355:AE355)),0)</f>
        <v>0</v>
      </c>
      <c r="AK355" s="2">
        <f t="shared" si="146"/>
        <v>0.04</v>
      </c>
      <c r="AL355" s="2">
        <f t="shared" si="147"/>
        <v>0</v>
      </c>
      <c r="AM355" s="2">
        <f t="shared" si="148"/>
        <v>0</v>
      </c>
      <c r="AN355" s="2">
        <f t="shared" si="149"/>
        <v>0</v>
      </c>
      <c r="AP355" t="s">
        <v>986</v>
      </c>
      <c r="AQ355" t="s">
        <v>614</v>
      </c>
      <c r="AR355">
        <v>3</v>
      </c>
      <c r="AT355" s="88">
        <v>37</v>
      </c>
      <c r="AU355" s="90">
        <v>133</v>
      </c>
      <c r="AV355" s="93">
        <f t="shared" si="140"/>
        <v>37133</v>
      </c>
      <c r="AX355" s="5" t="s">
        <v>730</v>
      </c>
    </row>
    <row r="356" spans="1:50" ht="12.95" hidden="1" customHeight="1" outlineLevel="1">
      <c r="A356" t="s">
        <v>310</v>
      </c>
      <c r="B356" t="s">
        <v>614</v>
      </c>
      <c r="C356" s="1">
        <f t="shared" si="141"/>
        <v>73609</v>
      </c>
      <c r="D356" s="5">
        <f>IF(N356&gt;0, RANK(N356,(N356:P356,Q356:AE356)),0)</f>
        <v>1</v>
      </c>
      <c r="E356" s="5">
        <f>IF(O356&gt;0,RANK(O356,(N356:P356,Q356:AE356)),0)</f>
        <v>2</v>
      </c>
      <c r="F356" s="5">
        <f>IF(P356&gt;0,RANK(P356,(N356:P356,Q356:AE356)),0)</f>
        <v>0</v>
      </c>
      <c r="G356" s="1">
        <f t="shared" si="129"/>
        <v>25600</v>
      </c>
      <c r="H356" s="2">
        <f t="shared" si="130"/>
        <v>0.3477835590756565</v>
      </c>
      <c r="I356" s="2"/>
      <c r="J356" s="2">
        <f t="shared" si="142"/>
        <v>0.65057262019590001</v>
      </c>
      <c r="K356" s="2">
        <f t="shared" si="143"/>
        <v>0.30278906112024345</v>
      </c>
      <c r="L356" s="2">
        <f t="shared" si="144"/>
        <v>0</v>
      </c>
      <c r="M356" s="2">
        <f t="shared" si="145"/>
        <v>4.6638318683856539E-2</v>
      </c>
      <c r="N356" s="1">
        <v>47888</v>
      </c>
      <c r="O356" s="1">
        <v>22288</v>
      </c>
      <c r="Q356" s="1">
        <v>3433</v>
      </c>
      <c r="AG356" s="5">
        <f>IF(Q356&gt;0,RANK(Q356,(N356:P356,Q356:AE356)),0)</f>
        <v>3</v>
      </c>
      <c r="AH356" s="5">
        <f>IF(R356&gt;0,RANK(R356,(N356:P356,Q356:AE356)),0)</f>
        <v>0</v>
      </c>
      <c r="AI356" s="5">
        <f>IF(T356&gt;0,RANK(T356,(N356:P356,Q356:AE356)),0)</f>
        <v>0</v>
      </c>
      <c r="AJ356" s="5">
        <f>IF(S356&gt;0,RANK(S356,(N356:P356,Q356:AE356)),0)</f>
        <v>0</v>
      </c>
      <c r="AK356" s="2">
        <f t="shared" si="146"/>
        <v>4.6638318683856594E-2</v>
      </c>
      <c r="AL356" s="2">
        <f t="shared" si="147"/>
        <v>0</v>
      </c>
      <c r="AM356" s="2">
        <f t="shared" si="148"/>
        <v>0</v>
      </c>
      <c r="AN356" s="2">
        <f t="shared" si="149"/>
        <v>0</v>
      </c>
      <c r="AP356" t="s">
        <v>310</v>
      </c>
      <c r="AQ356" t="s">
        <v>614</v>
      </c>
      <c r="AR356">
        <v>4</v>
      </c>
      <c r="AT356" s="88">
        <v>37</v>
      </c>
      <c r="AU356" s="90">
        <v>135</v>
      </c>
      <c r="AV356" s="93">
        <f t="shared" si="140"/>
        <v>37135</v>
      </c>
      <c r="AX356" s="5" t="s">
        <v>730</v>
      </c>
    </row>
    <row r="357" spans="1:50" ht="12.95" hidden="1" customHeight="1" outlineLevel="1">
      <c r="A357" t="s">
        <v>597</v>
      </c>
      <c r="B357" t="s">
        <v>614</v>
      </c>
      <c r="C357" s="1">
        <f t="shared" si="141"/>
        <v>6655</v>
      </c>
      <c r="D357" s="5">
        <f>IF(N357&gt;0, RANK(N357,(N357:P357,Q357:AE357)),0)</f>
        <v>1</v>
      </c>
      <c r="E357" s="5">
        <f>IF(O357&gt;0,RANK(O357,(N357:P357,Q357:AE357)),0)</f>
        <v>2</v>
      </c>
      <c r="F357" s="5">
        <f>IF(P357&gt;0,RANK(P357,(N357:P357,Q357:AE357)),0)</f>
        <v>0</v>
      </c>
      <c r="G357" s="1">
        <f t="shared" si="129"/>
        <v>1424</v>
      </c>
      <c r="H357" s="2">
        <f t="shared" si="130"/>
        <v>0.21397445529676934</v>
      </c>
      <c r="I357" s="2"/>
      <c r="J357" s="2">
        <f t="shared" si="142"/>
        <v>0.59534184823441016</v>
      </c>
      <c r="K357" s="2">
        <f t="shared" si="143"/>
        <v>0.38136739293764088</v>
      </c>
      <c r="L357" s="2">
        <f t="shared" si="144"/>
        <v>0</v>
      </c>
      <c r="M357" s="2">
        <f t="shared" si="145"/>
        <v>2.3290758827948954E-2</v>
      </c>
      <c r="N357" s="1">
        <v>3962</v>
      </c>
      <c r="O357" s="1">
        <v>2538</v>
      </c>
      <c r="Q357" s="1">
        <v>155</v>
      </c>
      <c r="AG357" s="5">
        <f>IF(Q357&gt;0,RANK(Q357,(N357:P357,Q357:AE357)),0)</f>
        <v>3</v>
      </c>
      <c r="AH357" s="5">
        <f>IF(R357&gt;0,RANK(R357,(N357:P357,Q357:AE357)),0)</f>
        <v>0</v>
      </c>
      <c r="AI357" s="5">
        <f>IF(T357&gt;0,RANK(T357,(N357:P357,Q357:AE357)),0)</f>
        <v>0</v>
      </c>
      <c r="AJ357" s="5">
        <f>IF(S357&gt;0,RANK(S357,(N357:P357,Q357:AE357)),0)</f>
        <v>0</v>
      </c>
      <c r="AK357" s="2">
        <f t="shared" si="146"/>
        <v>2.3290758827948909E-2</v>
      </c>
      <c r="AL357" s="2">
        <f t="shared" si="147"/>
        <v>0</v>
      </c>
      <c r="AM357" s="2">
        <f t="shared" si="148"/>
        <v>0</v>
      </c>
      <c r="AN357" s="2">
        <f t="shared" si="149"/>
        <v>0</v>
      </c>
      <c r="AP357" t="s">
        <v>597</v>
      </c>
      <c r="AQ357" t="s">
        <v>614</v>
      </c>
      <c r="AR357">
        <v>3</v>
      </c>
      <c r="AT357" s="88">
        <v>37</v>
      </c>
      <c r="AU357" s="90">
        <v>137</v>
      </c>
      <c r="AV357" s="93">
        <f t="shared" si="140"/>
        <v>37137</v>
      </c>
      <c r="AX357" s="5" t="s">
        <v>730</v>
      </c>
    </row>
    <row r="358" spans="1:50" ht="12.95" hidden="1" customHeight="1" outlineLevel="1">
      <c r="A358" t="s">
        <v>595</v>
      </c>
      <c r="B358" t="s">
        <v>614</v>
      </c>
      <c r="C358" s="1">
        <f t="shared" si="141"/>
        <v>17759</v>
      </c>
      <c r="D358" s="5">
        <f>IF(N358&gt;0, RANK(N358,(N358:P358,Q358:AE358)),0)</f>
        <v>1</v>
      </c>
      <c r="E358" s="5">
        <f>IF(O358&gt;0,RANK(O358,(N358:P358,Q358:AE358)),0)</f>
        <v>2</v>
      </c>
      <c r="F358" s="5">
        <f>IF(P358&gt;0,RANK(P358,(N358:P358,Q358:AE358)),0)</f>
        <v>0</v>
      </c>
      <c r="G358" s="1">
        <f t="shared" si="129"/>
        <v>5503</v>
      </c>
      <c r="H358" s="2">
        <f t="shared" si="130"/>
        <v>0.30987105129793346</v>
      </c>
      <c r="I358" s="2"/>
      <c r="J358" s="2">
        <f t="shared" si="142"/>
        <v>0.64434934399459431</v>
      </c>
      <c r="K358" s="2">
        <f t="shared" si="143"/>
        <v>0.33447829269666085</v>
      </c>
      <c r="L358" s="2">
        <f t="shared" si="144"/>
        <v>0</v>
      </c>
      <c r="M358" s="2">
        <f t="shared" si="145"/>
        <v>2.1172363308744835E-2</v>
      </c>
      <c r="N358" s="1">
        <v>11443</v>
      </c>
      <c r="O358" s="1">
        <v>5940</v>
      </c>
      <c r="Q358" s="1">
        <v>376</v>
      </c>
      <c r="AG358" s="5">
        <f>IF(Q358&gt;0,RANK(Q358,(N358:P358,Q358:AE358)),0)</f>
        <v>3</v>
      </c>
      <c r="AH358" s="5">
        <f>IF(R358&gt;0,RANK(R358,(N358:P358,Q358:AE358)),0)</f>
        <v>0</v>
      </c>
      <c r="AI358" s="5">
        <f>IF(T358&gt;0,RANK(T358,(N358:P358,Q358:AE358)),0)</f>
        <v>0</v>
      </c>
      <c r="AJ358" s="5">
        <f>IF(S358&gt;0,RANK(S358,(N358:P358,Q358:AE358)),0)</f>
        <v>0</v>
      </c>
      <c r="AK358" s="2">
        <f t="shared" si="146"/>
        <v>2.1172363308744863E-2</v>
      </c>
      <c r="AL358" s="2">
        <f t="shared" si="147"/>
        <v>0</v>
      </c>
      <c r="AM358" s="2">
        <f t="shared" si="148"/>
        <v>0</v>
      </c>
      <c r="AN358" s="2">
        <f t="shared" si="149"/>
        <v>0</v>
      </c>
      <c r="AP358" t="s">
        <v>595</v>
      </c>
      <c r="AQ358" t="s">
        <v>614</v>
      </c>
      <c r="AR358">
        <v>1</v>
      </c>
      <c r="AT358" s="88">
        <v>37</v>
      </c>
      <c r="AU358" s="90">
        <v>139</v>
      </c>
      <c r="AV358" s="93">
        <f t="shared" si="140"/>
        <v>37139</v>
      </c>
      <c r="AX358" s="5" t="s">
        <v>730</v>
      </c>
    </row>
    <row r="359" spans="1:50" ht="12.95" hidden="1" customHeight="1" outlineLevel="1">
      <c r="A359" t="s">
        <v>888</v>
      </c>
      <c r="B359" t="s">
        <v>614</v>
      </c>
      <c r="C359" s="1">
        <f t="shared" si="141"/>
        <v>23453</v>
      </c>
      <c r="D359" s="5">
        <f>IF(N359&gt;0, RANK(N359,(N359:P359,Q359:AE359)),0)</f>
        <v>2</v>
      </c>
      <c r="E359" s="5">
        <f>IF(O359&gt;0,RANK(O359,(N359:P359,Q359:AE359)),0)</f>
        <v>1</v>
      </c>
      <c r="F359" s="5">
        <f>IF(P359&gt;0,RANK(P359,(N359:P359,Q359:AE359)),0)</f>
        <v>0</v>
      </c>
      <c r="G359" s="1">
        <f t="shared" si="129"/>
        <v>254</v>
      </c>
      <c r="H359" s="2">
        <f t="shared" si="130"/>
        <v>1.0830170980258388E-2</v>
      </c>
      <c r="I359" s="2"/>
      <c r="J359" s="2">
        <f t="shared" si="142"/>
        <v>0.46940689890419135</v>
      </c>
      <c r="K359" s="2">
        <f t="shared" si="143"/>
        <v>0.48023706988444975</v>
      </c>
      <c r="L359" s="2">
        <f t="shared" si="144"/>
        <v>0</v>
      </c>
      <c r="M359" s="2">
        <f t="shared" si="145"/>
        <v>5.0356031211358954E-2</v>
      </c>
      <c r="N359" s="1">
        <v>11009</v>
      </c>
      <c r="O359" s="1">
        <v>11263</v>
      </c>
      <c r="Q359" s="1">
        <v>1181</v>
      </c>
      <c r="AG359" s="5">
        <f>IF(Q359&gt;0,RANK(Q359,(N359:P359,Q359:AE359)),0)</f>
        <v>3</v>
      </c>
      <c r="AH359" s="5">
        <f>IF(R359&gt;0,RANK(R359,(N359:P359,Q359:AE359)),0)</f>
        <v>0</v>
      </c>
      <c r="AI359" s="5">
        <f>IF(T359&gt;0,RANK(T359,(N359:P359,Q359:AE359)),0)</f>
        <v>0</v>
      </c>
      <c r="AJ359" s="5">
        <f>IF(S359&gt;0,RANK(S359,(N359:P359,Q359:AE359)),0)</f>
        <v>0</v>
      </c>
      <c r="AK359" s="2">
        <f t="shared" si="146"/>
        <v>5.0356031211358891E-2</v>
      </c>
      <c r="AL359" s="2">
        <f t="shared" si="147"/>
        <v>0</v>
      </c>
      <c r="AM359" s="2">
        <f t="shared" si="148"/>
        <v>0</v>
      </c>
      <c r="AN359" s="2">
        <f t="shared" si="149"/>
        <v>0</v>
      </c>
      <c r="AP359" t="s">
        <v>888</v>
      </c>
      <c r="AQ359" t="s">
        <v>614</v>
      </c>
      <c r="AR359">
        <v>7</v>
      </c>
      <c r="AT359" s="88">
        <v>37</v>
      </c>
      <c r="AU359" s="90">
        <v>141</v>
      </c>
      <c r="AV359" s="93">
        <f t="shared" si="140"/>
        <v>37141</v>
      </c>
      <c r="AX359" s="5" t="s">
        <v>730</v>
      </c>
    </row>
    <row r="360" spans="1:50" ht="12.95" hidden="1" customHeight="1" outlineLevel="1">
      <c r="A360" t="s">
        <v>710</v>
      </c>
      <c r="B360" t="s">
        <v>614</v>
      </c>
      <c r="C360" s="1">
        <f t="shared" si="141"/>
        <v>6321</v>
      </c>
      <c r="D360" s="5">
        <f>IF(N360&gt;0, RANK(N360,(N360:P360,Q360:AE360)),0)</f>
        <v>1</v>
      </c>
      <c r="E360" s="5">
        <f>IF(O360&gt;0,RANK(O360,(N360:P360,Q360:AE360)),0)</f>
        <v>2</v>
      </c>
      <c r="F360" s="5">
        <f>IF(P360&gt;0,RANK(P360,(N360:P360,Q360:AE360)),0)</f>
        <v>0</v>
      </c>
      <c r="G360" s="1">
        <f t="shared" si="129"/>
        <v>676</v>
      </c>
      <c r="H360" s="2">
        <f t="shared" si="130"/>
        <v>0.10694510362284448</v>
      </c>
      <c r="I360" s="2"/>
      <c r="J360" s="2">
        <f t="shared" si="142"/>
        <v>0.5437430786267996</v>
      </c>
      <c r="K360" s="2">
        <f t="shared" si="143"/>
        <v>0.43679797500395506</v>
      </c>
      <c r="L360" s="2">
        <f t="shared" si="144"/>
        <v>0</v>
      </c>
      <c r="M360" s="2">
        <f t="shared" si="145"/>
        <v>1.9458946369245333E-2</v>
      </c>
      <c r="N360" s="1">
        <v>3437</v>
      </c>
      <c r="O360" s="1">
        <v>2761</v>
      </c>
      <c r="Q360" s="1">
        <v>123</v>
      </c>
      <c r="AG360" s="5">
        <f>IF(Q360&gt;0,RANK(Q360,(N360:P360,Q360:AE360)),0)</f>
        <v>3</v>
      </c>
      <c r="AH360" s="5">
        <f>IF(R360&gt;0,RANK(R360,(N360:P360,Q360:AE360)),0)</f>
        <v>0</v>
      </c>
      <c r="AI360" s="5">
        <f>IF(T360&gt;0,RANK(T360,(N360:P360,Q360:AE360)),0)</f>
        <v>0</v>
      </c>
      <c r="AJ360" s="5">
        <f>IF(S360&gt;0,RANK(S360,(N360:P360,Q360:AE360)),0)</f>
        <v>0</v>
      </c>
      <c r="AK360" s="2">
        <f t="shared" si="146"/>
        <v>1.9458946369245372E-2</v>
      </c>
      <c r="AL360" s="2">
        <f t="shared" si="147"/>
        <v>0</v>
      </c>
      <c r="AM360" s="2">
        <f t="shared" si="148"/>
        <v>0</v>
      </c>
      <c r="AN360" s="2">
        <f t="shared" si="149"/>
        <v>0</v>
      </c>
      <c r="AP360" t="s">
        <v>710</v>
      </c>
      <c r="AQ360" t="s">
        <v>614</v>
      </c>
      <c r="AR360">
        <v>1</v>
      </c>
      <c r="AT360" s="88">
        <v>37</v>
      </c>
      <c r="AU360" s="90">
        <v>143</v>
      </c>
      <c r="AV360" s="93">
        <f t="shared" si="140"/>
        <v>37143</v>
      </c>
      <c r="AX360" s="5" t="s">
        <v>730</v>
      </c>
    </row>
    <row r="361" spans="1:50" ht="12.95" hidden="1" customHeight="1" outlineLevel="1">
      <c r="A361" t="s">
        <v>648</v>
      </c>
      <c r="B361" t="s">
        <v>614</v>
      </c>
      <c r="C361" s="1">
        <f t="shared" si="141"/>
        <v>18327</v>
      </c>
      <c r="D361" s="5">
        <f>IF(N361&gt;0, RANK(N361,(N361:P361,Q361:AE361)),0)</f>
        <v>1</v>
      </c>
      <c r="E361" s="5">
        <f>IF(O361&gt;0,RANK(O361,(N361:P361,Q361:AE361)),0)</f>
        <v>2</v>
      </c>
      <c r="F361" s="5">
        <f>IF(P361&gt;0,RANK(P361,(N361:P361,Q361:AE361)),0)</f>
        <v>0</v>
      </c>
      <c r="G361" s="1">
        <f t="shared" si="129"/>
        <v>1346</v>
      </c>
      <c r="H361" s="2">
        <f t="shared" si="130"/>
        <v>7.3443553227478586E-2</v>
      </c>
      <c r="I361" s="2"/>
      <c r="J361" s="2">
        <f t="shared" si="142"/>
        <v>0.52321711136574456</v>
      </c>
      <c r="K361" s="2">
        <f t="shared" si="143"/>
        <v>0.44977355813826597</v>
      </c>
      <c r="L361" s="2">
        <f t="shared" si="144"/>
        <v>0</v>
      </c>
      <c r="M361" s="2">
        <f t="shared" si="145"/>
        <v>2.700933049598947E-2</v>
      </c>
      <c r="N361" s="1">
        <v>9589</v>
      </c>
      <c r="O361" s="1">
        <v>8243</v>
      </c>
      <c r="Q361" s="1">
        <v>495</v>
      </c>
      <c r="AG361" s="5">
        <f>IF(Q361&gt;0,RANK(Q361,(N361:P361,Q361:AE361)),0)</f>
        <v>3</v>
      </c>
      <c r="AH361" s="5">
        <f>IF(R361&gt;0,RANK(R361,(N361:P361,Q361:AE361)),0)</f>
        <v>0</v>
      </c>
      <c r="AI361" s="5">
        <f>IF(T361&gt;0,RANK(T361,(N361:P361,Q361:AE361)),0)</f>
        <v>0</v>
      </c>
      <c r="AJ361" s="5">
        <f>IF(S361&gt;0,RANK(S361,(N361:P361,Q361:AE361)),0)</f>
        <v>0</v>
      </c>
      <c r="AK361" s="2">
        <f t="shared" si="146"/>
        <v>2.7009330495989525E-2</v>
      </c>
      <c r="AL361" s="2">
        <f t="shared" si="147"/>
        <v>0</v>
      </c>
      <c r="AM361" s="2">
        <f t="shared" si="148"/>
        <v>0</v>
      </c>
      <c r="AN361" s="2">
        <f t="shared" si="149"/>
        <v>0</v>
      </c>
      <c r="AP361" t="s">
        <v>648</v>
      </c>
      <c r="AQ361" t="s">
        <v>614</v>
      </c>
      <c r="AR361">
        <v>13</v>
      </c>
      <c r="AT361" s="88">
        <v>37</v>
      </c>
      <c r="AU361" s="90">
        <v>145</v>
      </c>
      <c r="AV361" s="93">
        <f t="shared" si="140"/>
        <v>37145</v>
      </c>
      <c r="AX361" s="5" t="s">
        <v>730</v>
      </c>
    </row>
    <row r="362" spans="1:50" ht="12.95" hidden="1" customHeight="1" outlineLevel="1">
      <c r="A362" t="s">
        <v>717</v>
      </c>
      <c r="B362" t="s">
        <v>614</v>
      </c>
      <c r="C362" s="1">
        <f t="shared" si="141"/>
        <v>74182</v>
      </c>
      <c r="D362" s="5">
        <f>IF(N362&gt;0, RANK(N362,(N362:P362,Q362:AE362)),0)</f>
        <v>1</v>
      </c>
      <c r="E362" s="5">
        <f>IF(O362&gt;0,RANK(O362,(N362:P362,Q362:AE362)),0)</f>
        <v>2</v>
      </c>
      <c r="F362" s="5">
        <f>IF(P362&gt;0,RANK(P362,(N362:P362,Q362:AE362)),0)</f>
        <v>0</v>
      </c>
      <c r="G362" s="1">
        <f t="shared" si="129"/>
        <v>15455</v>
      </c>
      <c r="H362" s="2">
        <f t="shared" si="130"/>
        <v>0.208338950149632</v>
      </c>
      <c r="I362" s="2"/>
      <c r="J362" s="2">
        <f t="shared" si="142"/>
        <v>0.59402550483944894</v>
      </c>
      <c r="K362" s="2">
        <f t="shared" si="143"/>
        <v>0.38568655468981694</v>
      </c>
      <c r="L362" s="2">
        <f t="shared" si="144"/>
        <v>0</v>
      </c>
      <c r="M362" s="2">
        <f t="shared" si="145"/>
        <v>2.0287940470734123E-2</v>
      </c>
      <c r="N362" s="1">
        <v>44066</v>
      </c>
      <c r="O362" s="1">
        <v>28611</v>
      </c>
      <c r="Q362" s="1">
        <v>1505</v>
      </c>
      <c r="AG362" s="5">
        <f>IF(Q362&gt;0,RANK(Q362,(N362:P362,Q362:AE362)),0)</f>
        <v>3</v>
      </c>
      <c r="AH362" s="5">
        <f>IF(R362&gt;0,RANK(R362,(N362:P362,Q362:AE362)),0)</f>
        <v>0</v>
      </c>
      <c r="AI362" s="5">
        <f>IF(T362&gt;0,RANK(T362,(N362:P362,Q362:AE362)),0)</f>
        <v>0</v>
      </c>
      <c r="AJ362" s="5">
        <f>IF(S362&gt;0,RANK(S362,(N362:P362,Q362:AE362)),0)</f>
        <v>0</v>
      </c>
      <c r="AK362" s="2">
        <f t="shared" si="146"/>
        <v>2.028794047073414E-2</v>
      </c>
      <c r="AL362" s="2">
        <f t="shared" si="147"/>
        <v>0</v>
      </c>
      <c r="AM362" s="2">
        <f t="shared" si="148"/>
        <v>0</v>
      </c>
      <c r="AN362" s="2">
        <f t="shared" si="149"/>
        <v>0</v>
      </c>
      <c r="AP362" t="s">
        <v>717</v>
      </c>
      <c r="AQ362" t="s">
        <v>614</v>
      </c>
      <c r="AT362" s="88">
        <v>37</v>
      </c>
      <c r="AU362" s="90">
        <v>147</v>
      </c>
      <c r="AV362" s="93">
        <f t="shared" si="140"/>
        <v>37147</v>
      </c>
      <c r="AX362" s="5" t="s">
        <v>730</v>
      </c>
    </row>
    <row r="363" spans="1:50" ht="12.95" hidden="1" customHeight="1" outlineLevel="1">
      <c r="A363" t="s">
        <v>170</v>
      </c>
      <c r="B363" t="s">
        <v>614</v>
      </c>
      <c r="C363" s="1">
        <f t="shared" si="141"/>
        <v>10393</v>
      </c>
      <c r="D363" s="5">
        <f>IF(N363&gt;0, RANK(N363,(N363:P363,Q363:AE363)),0)</f>
        <v>2</v>
      </c>
      <c r="E363" s="5">
        <f>IF(O363&gt;0,RANK(O363,(N363:P363,Q363:AE363)),0)</f>
        <v>1</v>
      </c>
      <c r="F363" s="5">
        <f>IF(P363&gt;0,RANK(P363,(N363:P363,Q363:AE363)),0)</f>
        <v>0</v>
      </c>
      <c r="G363" s="1">
        <f t="shared" si="129"/>
        <v>152</v>
      </c>
      <c r="H363" s="2">
        <f t="shared" si="130"/>
        <v>1.4625228519195612E-2</v>
      </c>
      <c r="I363" s="2"/>
      <c r="J363" s="2">
        <f t="shared" si="142"/>
        <v>0.47310689887424229</v>
      </c>
      <c r="K363" s="2">
        <f t="shared" si="143"/>
        <v>0.48773212739343791</v>
      </c>
      <c r="L363" s="2">
        <f t="shared" si="144"/>
        <v>0</v>
      </c>
      <c r="M363" s="2">
        <f t="shared" si="145"/>
        <v>3.9160973732319804E-2</v>
      </c>
      <c r="N363" s="1">
        <v>4917</v>
      </c>
      <c r="O363" s="1">
        <v>5069</v>
      </c>
      <c r="Q363" s="1">
        <v>407</v>
      </c>
      <c r="AG363" s="5">
        <f>IF(Q363&gt;0,RANK(Q363,(N363:P363,Q363:AE363)),0)</f>
        <v>3</v>
      </c>
      <c r="AH363" s="5">
        <f>IF(R363&gt;0,RANK(R363,(N363:P363,Q363:AE363)),0)</f>
        <v>0</v>
      </c>
      <c r="AI363" s="5">
        <f>IF(T363&gt;0,RANK(T363,(N363:P363,Q363:AE363)),0)</f>
        <v>0</v>
      </c>
      <c r="AJ363" s="5">
        <f>IF(S363&gt;0,RANK(S363,(N363:P363,Q363:AE363)),0)</f>
        <v>0</v>
      </c>
      <c r="AK363" s="2">
        <f t="shared" si="146"/>
        <v>3.9160973732319831E-2</v>
      </c>
      <c r="AL363" s="2">
        <f t="shared" si="147"/>
        <v>0</v>
      </c>
      <c r="AM363" s="2">
        <f t="shared" si="148"/>
        <v>0</v>
      </c>
      <c r="AN363" s="2">
        <f t="shared" si="149"/>
        <v>0</v>
      </c>
      <c r="AP363" t="s">
        <v>170</v>
      </c>
      <c r="AQ363" t="s">
        <v>614</v>
      </c>
      <c r="AR363">
        <v>11</v>
      </c>
      <c r="AT363" s="88">
        <v>37</v>
      </c>
      <c r="AU363" s="90">
        <v>149</v>
      </c>
      <c r="AV363" s="93">
        <f t="shared" si="140"/>
        <v>37149</v>
      </c>
      <c r="AX363" s="5" t="s">
        <v>730</v>
      </c>
    </row>
    <row r="364" spans="1:50" ht="12.95" hidden="1" customHeight="1" outlineLevel="1">
      <c r="A364" t="s">
        <v>1049</v>
      </c>
      <c r="B364" t="s">
        <v>614</v>
      </c>
      <c r="C364" s="1">
        <f t="shared" si="141"/>
        <v>58002</v>
      </c>
      <c r="D364" s="5">
        <f>IF(N364&gt;0, RANK(N364,(N364:P364,Q364:AE364)),0)</f>
        <v>2</v>
      </c>
      <c r="E364" s="5">
        <f>IF(O364&gt;0,RANK(O364,(N364:P364,Q364:AE364)),0)</f>
        <v>1</v>
      </c>
      <c r="F364" s="5">
        <f>IF(P364&gt;0,RANK(P364,(N364:P364,Q364:AE364)),0)</f>
        <v>0</v>
      </c>
      <c r="G364" s="1">
        <f t="shared" si="129"/>
        <v>17105</v>
      </c>
      <c r="H364" s="2">
        <f t="shared" si="130"/>
        <v>0.29490362401296505</v>
      </c>
      <c r="I364" s="2"/>
      <c r="J364" s="2">
        <f t="shared" si="142"/>
        <v>0.33322988862453018</v>
      </c>
      <c r="K364" s="2">
        <f t="shared" si="143"/>
        <v>0.62813351263749528</v>
      </c>
      <c r="L364" s="2">
        <f t="shared" si="144"/>
        <v>0</v>
      </c>
      <c r="M364" s="2">
        <f t="shared" si="145"/>
        <v>3.8636598737974537E-2</v>
      </c>
      <c r="N364" s="1">
        <v>19328</v>
      </c>
      <c r="O364" s="1">
        <v>36433</v>
      </c>
      <c r="Q364" s="1">
        <v>2241</v>
      </c>
      <c r="AG364" s="5">
        <f>IF(Q364&gt;0,RANK(Q364,(N364:P364,Q364:AE364)),0)</f>
        <v>3</v>
      </c>
      <c r="AH364" s="5">
        <f>IF(R364&gt;0,RANK(R364,(N364:P364,Q364:AE364)),0)</f>
        <v>0</v>
      </c>
      <c r="AI364" s="5">
        <f>IF(T364&gt;0,RANK(T364,(N364:P364,Q364:AE364)),0)</f>
        <v>0</v>
      </c>
      <c r="AJ364" s="5">
        <f>IF(S364&gt;0,RANK(S364,(N364:P364,Q364:AE364)),0)</f>
        <v>0</v>
      </c>
      <c r="AK364" s="2">
        <f t="shared" si="146"/>
        <v>3.8636598737974551E-2</v>
      </c>
      <c r="AL364" s="2">
        <f t="shared" si="147"/>
        <v>0</v>
      </c>
      <c r="AM364" s="2">
        <f t="shared" si="148"/>
        <v>0</v>
      </c>
      <c r="AN364" s="2">
        <f t="shared" si="149"/>
        <v>0</v>
      </c>
      <c r="AP364" t="s">
        <v>1049</v>
      </c>
      <c r="AQ364" t="s">
        <v>614</v>
      </c>
      <c r="AR364">
        <v>6</v>
      </c>
      <c r="AT364" s="88">
        <v>37</v>
      </c>
      <c r="AU364" s="90">
        <v>151</v>
      </c>
      <c r="AV364" s="93">
        <f t="shared" si="140"/>
        <v>37151</v>
      </c>
      <c r="AX364" s="5" t="s">
        <v>730</v>
      </c>
    </row>
    <row r="365" spans="1:50" ht="12.95" hidden="1" customHeight="1" outlineLevel="1">
      <c r="A365" t="s">
        <v>495</v>
      </c>
      <c r="B365" t="s">
        <v>614</v>
      </c>
      <c r="C365" s="1">
        <f t="shared" si="141"/>
        <v>19040</v>
      </c>
      <c r="D365" s="5">
        <f>IF(N365&gt;0, RANK(N365,(N365:P365,Q365:AE365)),0)</f>
        <v>1</v>
      </c>
      <c r="E365" s="5">
        <f>IF(O365&gt;0,RANK(O365,(N365:P365,Q365:AE365)),0)</f>
        <v>2</v>
      </c>
      <c r="F365" s="5">
        <f>IF(P365&gt;0,RANK(P365,(N365:P365,Q365:AE365)),0)</f>
        <v>0</v>
      </c>
      <c r="G365" s="1">
        <f t="shared" si="129"/>
        <v>2938</v>
      </c>
      <c r="H365" s="2">
        <f t="shared" si="130"/>
        <v>0.15430672268907564</v>
      </c>
      <c r="I365" s="2"/>
      <c r="J365" s="2">
        <f t="shared" si="142"/>
        <v>0.5672268907563025</v>
      </c>
      <c r="K365" s="2">
        <f t="shared" si="143"/>
        <v>0.41292016806722687</v>
      </c>
      <c r="L365" s="2">
        <f t="shared" si="144"/>
        <v>0</v>
      </c>
      <c r="M365" s="2">
        <f t="shared" si="145"/>
        <v>1.9852941176470629E-2</v>
      </c>
      <c r="N365" s="1">
        <v>10800</v>
      </c>
      <c r="O365" s="1">
        <v>7862</v>
      </c>
      <c r="Q365" s="1">
        <v>378</v>
      </c>
      <c r="AG365" s="5">
        <f>IF(Q365&gt;0,RANK(Q365,(N365:P365,Q365:AE365)),0)</f>
        <v>3</v>
      </c>
      <c r="AH365" s="5">
        <f>IF(R365&gt;0,RANK(R365,(N365:P365,Q365:AE365)),0)</f>
        <v>0</v>
      </c>
      <c r="AI365" s="5">
        <f>IF(T365&gt;0,RANK(T365,(N365:P365,Q365:AE365)),0)</f>
        <v>0</v>
      </c>
      <c r="AJ365" s="5">
        <f>IF(S365&gt;0,RANK(S365,(N365:P365,Q365:AE365)),0)</f>
        <v>0</v>
      </c>
      <c r="AK365" s="2">
        <f t="shared" si="146"/>
        <v>1.9852941176470587E-2</v>
      </c>
      <c r="AL365" s="2">
        <f t="shared" si="147"/>
        <v>0</v>
      </c>
      <c r="AM365" s="2">
        <f t="shared" si="148"/>
        <v>0</v>
      </c>
      <c r="AN365" s="2">
        <f t="shared" si="149"/>
        <v>0</v>
      </c>
      <c r="AP365" t="s">
        <v>495</v>
      </c>
      <c r="AQ365" t="s">
        <v>614</v>
      </c>
      <c r="AR365">
        <v>8</v>
      </c>
      <c r="AT365" s="88">
        <v>37</v>
      </c>
      <c r="AU365" s="90">
        <v>153</v>
      </c>
      <c r="AV365" s="93">
        <f t="shared" si="140"/>
        <v>37153</v>
      </c>
      <c r="AX365" s="5" t="s">
        <v>730</v>
      </c>
    </row>
    <row r="366" spans="1:50" ht="12.95" hidden="1" customHeight="1" outlineLevel="1">
      <c r="A366" t="s">
        <v>905</v>
      </c>
      <c r="B366" t="s">
        <v>614</v>
      </c>
      <c r="C366" s="1">
        <f t="shared" si="141"/>
        <v>40338</v>
      </c>
      <c r="D366" s="5">
        <f>IF(N366&gt;0, RANK(N366,(N366:P366,Q366:AE366)),0)</f>
        <v>1</v>
      </c>
      <c r="E366" s="5">
        <f>IF(O366&gt;0,RANK(O366,(N366:P366,Q366:AE366)),0)</f>
        <v>2</v>
      </c>
      <c r="F366" s="5">
        <f>IF(P366&gt;0,RANK(P366,(N366:P366,Q366:AE366)),0)</f>
        <v>0</v>
      </c>
      <c r="G366" s="1">
        <f t="shared" si="129"/>
        <v>17211</v>
      </c>
      <c r="H366" s="2">
        <f t="shared" si="130"/>
        <v>0.42666964152907927</v>
      </c>
      <c r="I366" s="2"/>
      <c r="J366" s="2">
        <f t="shared" si="142"/>
        <v>0.70603401259358423</v>
      </c>
      <c r="K366" s="2">
        <f t="shared" si="143"/>
        <v>0.27936437106450496</v>
      </c>
      <c r="L366" s="2">
        <f t="shared" si="144"/>
        <v>0</v>
      </c>
      <c r="M366" s="2">
        <f t="shared" si="145"/>
        <v>1.4601616341910817E-2</v>
      </c>
      <c r="N366" s="1">
        <v>28480</v>
      </c>
      <c r="O366" s="1">
        <v>11269</v>
      </c>
      <c r="Q366" s="1">
        <v>589</v>
      </c>
      <c r="AG366" s="5">
        <f>IF(Q366&gt;0,RANK(Q366,(N366:P366,Q366:AE366)),0)</f>
        <v>3</v>
      </c>
      <c r="AH366" s="5">
        <f>IF(R366&gt;0,RANK(R366,(N366:P366,Q366:AE366)),0)</f>
        <v>0</v>
      </c>
      <c r="AI366" s="5">
        <f>IF(T366&gt;0,RANK(T366,(N366:P366,Q366:AE366)),0)</f>
        <v>0</v>
      </c>
      <c r="AJ366" s="5">
        <f>IF(S366&gt;0,RANK(S366,(N366:P366,Q366:AE366)),0)</f>
        <v>0</v>
      </c>
      <c r="AK366" s="2">
        <f t="shared" si="146"/>
        <v>1.4601616341910853E-2</v>
      </c>
      <c r="AL366" s="2">
        <f t="shared" si="147"/>
        <v>0</v>
      </c>
      <c r="AM366" s="2">
        <f t="shared" si="148"/>
        <v>0</v>
      </c>
      <c r="AN366" s="2">
        <f t="shared" si="149"/>
        <v>0</v>
      </c>
      <c r="AP366" t="s">
        <v>905</v>
      </c>
      <c r="AQ366" t="s">
        <v>614</v>
      </c>
      <c r="AR366">
        <v>7</v>
      </c>
      <c r="AT366" s="88">
        <v>37</v>
      </c>
      <c r="AU366" s="90">
        <v>155</v>
      </c>
      <c r="AV366" s="93">
        <f t="shared" si="140"/>
        <v>37155</v>
      </c>
      <c r="AX366" s="5" t="s">
        <v>730</v>
      </c>
    </row>
    <row r="367" spans="1:50" ht="12.95" hidden="1" customHeight="1" outlineLevel="1">
      <c r="A367" t="s">
        <v>818</v>
      </c>
      <c r="B367" t="s">
        <v>614</v>
      </c>
      <c r="C367" s="1">
        <f t="shared" si="141"/>
        <v>41225</v>
      </c>
      <c r="D367" s="5">
        <f>IF(N367&gt;0, RANK(N367,(N367:P367,Q367:AE367)),0)</f>
        <v>1</v>
      </c>
      <c r="E367" s="5">
        <f>IF(O367&gt;0,RANK(O367,(N367:P367,Q367:AE367)),0)</f>
        <v>2</v>
      </c>
      <c r="F367" s="5">
        <f>IF(P367&gt;0,RANK(P367,(N367:P367,Q367:AE367)),0)</f>
        <v>0</v>
      </c>
      <c r="G367" s="1">
        <f t="shared" si="129"/>
        <v>1183</v>
      </c>
      <c r="H367" s="2">
        <f t="shared" si="130"/>
        <v>2.8696179502728927E-2</v>
      </c>
      <c r="I367" s="2"/>
      <c r="J367" s="2">
        <f t="shared" si="142"/>
        <v>0.49552456033959974</v>
      </c>
      <c r="K367" s="2">
        <f t="shared" si="143"/>
        <v>0.46682838083687084</v>
      </c>
      <c r="L367" s="2">
        <f t="shared" si="144"/>
        <v>0</v>
      </c>
      <c r="M367" s="2">
        <f t="shared" si="145"/>
        <v>3.7647058823529478E-2</v>
      </c>
      <c r="N367" s="1">
        <v>20428</v>
      </c>
      <c r="O367" s="1">
        <v>19245</v>
      </c>
      <c r="Q367" s="1">
        <v>1552</v>
      </c>
      <c r="AG367" s="5">
        <f>IF(Q367&gt;0,RANK(Q367,(N367:P367,Q367:AE367)),0)</f>
        <v>3</v>
      </c>
      <c r="AH367" s="5">
        <f>IF(R367&gt;0,RANK(R367,(N367:P367,Q367:AE367)),0)</f>
        <v>0</v>
      </c>
      <c r="AI367" s="5">
        <f>IF(T367&gt;0,RANK(T367,(N367:P367,Q367:AE367)),0)</f>
        <v>0</v>
      </c>
      <c r="AJ367" s="5">
        <f>IF(S367&gt;0,RANK(S367,(N367:P367,Q367:AE367)),0)</f>
        <v>0</v>
      </c>
      <c r="AK367" s="2">
        <f t="shared" si="146"/>
        <v>3.7647058823529408E-2</v>
      </c>
      <c r="AL367" s="2">
        <f t="shared" si="147"/>
        <v>0</v>
      </c>
      <c r="AM367" s="2">
        <f t="shared" si="148"/>
        <v>0</v>
      </c>
      <c r="AN367" s="2">
        <f t="shared" si="149"/>
        <v>0</v>
      </c>
      <c r="AP367" t="s">
        <v>818</v>
      </c>
      <c r="AQ367" t="s">
        <v>614</v>
      </c>
      <c r="AT367" s="88">
        <v>37</v>
      </c>
      <c r="AU367" s="90">
        <v>157</v>
      </c>
      <c r="AV367" s="93">
        <f t="shared" si="140"/>
        <v>37157</v>
      </c>
      <c r="AX367" s="5" t="s">
        <v>730</v>
      </c>
    </row>
    <row r="368" spans="1:50" ht="12.95" hidden="1" customHeight="1" outlineLevel="1">
      <c r="A368" t="s">
        <v>632</v>
      </c>
      <c r="B368" t="s">
        <v>614</v>
      </c>
      <c r="C368" s="1">
        <f t="shared" si="141"/>
        <v>61252</v>
      </c>
      <c r="D368" s="5">
        <f>IF(N368&gt;0, RANK(N368,(N368:P368,Q368:AE368)),0)</f>
        <v>2</v>
      </c>
      <c r="E368" s="5">
        <f>IF(O368&gt;0,RANK(O368,(N368:P368,Q368:AE368)),0)</f>
        <v>1</v>
      </c>
      <c r="F368" s="5">
        <f>IF(P368&gt;0,RANK(P368,(N368:P368,Q368:AE368)),0)</f>
        <v>0</v>
      </c>
      <c r="G368" s="1">
        <f t="shared" si="129"/>
        <v>14840</v>
      </c>
      <c r="H368" s="2">
        <f t="shared" si="130"/>
        <v>0.24227780317377393</v>
      </c>
      <c r="I368" s="2"/>
      <c r="J368" s="2">
        <f t="shared" si="142"/>
        <v>0.36682883824201656</v>
      </c>
      <c r="K368" s="2">
        <f t="shared" si="143"/>
        <v>0.60910664141579052</v>
      </c>
      <c r="L368" s="2">
        <f t="shared" si="144"/>
        <v>0</v>
      </c>
      <c r="M368" s="2">
        <f t="shared" si="145"/>
        <v>2.4064520342192863E-2</v>
      </c>
      <c r="N368" s="1">
        <v>22469</v>
      </c>
      <c r="O368" s="1">
        <v>37309</v>
      </c>
      <c r="Q368" s="1">
        <v>1474</v>
      </c>
      <c r="AG368" s="5">
        <f>IF(Q368&gt;0,RANK(Q368,(N368:P368,Q368:AE368)),0)</f>
        <v>3</v>
      </c>
      <c r="AH368" s="5">
        <f>IF(R368&gt;0,RANK(R368,(N368:P368,Q368:AE368)),0)</f>
        <v>0</v>
      </c>
      <c r="AI368" s="5">
        <f>IF(T368&gt;0,RANK(T368,(N368:P368,Q368:AE368)),0)</f>
        <v>0</v>
      </c>
      <c r="AJ368" s="5">
        <f>IF(S368&gt;0,RANK(S368,(N368:P368,Q368:AE368)),0)</f>
        <v>0</v>
      </c>
      <c r="AK368" s="2">
        <f t="shared" si="146"/>
        <v>2.4064520342192908E-2</v>
      </c>
      <c r="AL368" s="2">
        <f t="shared" si="147"/>
        <v>0</v>
      </c>
      <c r="AM368" s="2">
        <f t="shared" si="148"/>
        <v>0</v>
      </c>
      <c r="AN368" s="2">
        <f t="shared" si="149"/>
        <v>0</v>
      </c>
      <c r="AP368" t="s">
        <v>632</v>
      </c>
      <c r="AQ368" t="s">
        <v>614</v>
      </c>
      <c r="AT368" s="88">
        <v>37</v>
      </c>
      <c r="AU368" s="90">
        <v>159</v>
      </c>
      <c r="AV368" s="93">
        <f t="shared" si="140"/>
        <v>37159</v>
      </c>
      <c r="AX368" s="5" t="s">
        <v>730</v>
      </c>
    </row>
    <row r="369" spans="1:50" ht="12.95" hidden="1" customHeight="1" outlineLevel="1">
      <c r="A369" t="s">
        <v>1005</v>
      </c>
      <c r="B369" t="s">
        <v>614</v>
      </c>
      <c r="C369" s="1">
        <f t="shared" si="141"/>
        <v>28135</v>
      </c>
      <c r="D369" s="5">
        <f>IF(N369&gt;0, RANK(N369,(N369:P369,Q369:AE369)),0)</f>
        <v>2</v>
      </c>
      <c r="E369" s="5">
        <f>IF(O369&gt;0,RANK(O369,(N369:P369,Q369:AE369)),0)</f>
        <v>1</v>
      </c>
      <c r="F369" s="5">
        <f>IF(P369&gt;0,RANK(P369,(N369:P369,Q369:AE369)),0)</f>
        <v>0</v>
      </c>
      <c r="G369" s="1">
        <f t="shared" si="129"/>
        <v>3314</v>
      </c>
      <c r="H369" s="2">
        <f t="shared" si="130"/>
        <v>0.11778923049582371</v>
      </c>
      <c r="I369" s="2"/>
      <c r="J369" s="2">
        <f t="shared" si="142"/>
        <v>0.42456015638883954</v>
      </c>
      <c r="K369" s="2">
        <f t="shared" si="143"/>
        <v>0.54234938688466328</v>
      </c>
      <c r="L369" s="2">
        <f t="shared" si="144"/>
        <v>0</v>
      </c>
      <c r="M369" s="2">
        <f t="shared" si="145"/>
        <v>3.3090456726497242E-2</v>
      </c>
      <c r="N369" s="1">
        <v>11945</v>
      </c>
      <c r="O369" s="1">
        <v>15259</v>
      </c>
      <c r="Q369" s="1">
        <v>931</v>
      </c>
      <c r="AG369" s="5">
        <f>IF(Q369&gt;0,RANK(Q369,(N369:P369,Q369:AE369)),0)</f>
        <v>3</v>
      </c>
      <c r="AH369" s="5">
        <f>IF(R369&gt;0,RANK(R369,(N369:P369,Q369:AE369)),0)</f>
        <v>0</v>
      </c>
      <c r="AI369" s="5">
        <f>IF(T369&gt;0,RANK(T369,(N369:P369,Q369:AE369)),0)</f>
        <v>0</v>
      </c>
      <c r="AJ369" s="5">
        <f>IF(S369&gt;0,RANK(S369,(N369:P369,Q369:AE369)),0)</f>
        <v>0</v>
      </c>
      <c r="AK369" s="2">
        <f t="shared" si="146"/>
        <v>3.3090456726497249E-2</v>
      </c>
      <c r="AL369" s="2">
        <f t="shared" si="147"/>
        <v>0</v>
      </c>
      <c r="AM369" s="2">
        <f t="shared" si="148"/>
        <v>0</v>
      </c>
      <c r="AN369" s="2">
        <f t="shared" si="149"/>
        <v>0</v>
      </c>
      <c r="AP369" t="s">
        <v>1005</v>
      </c>
      <c r="AQ369" t="s">
        <v>614</v>
      </c>
      <c r="AT369" s="88">
        <v>37</v>
      </c>
      <c r="AU369" s="90">
        <v>161</v>
      </c>
      <c r="AV369" s="93">
        <f t="shared" si="140"/>
        <v>37161</v>
      </c>
      <c r="AX369" s="5" t="s">
        <v>730</v>
      </c>
    </row>
    <row r="370" spans="1:50" ht="12.95" hidden="1" customHeight="1" outlineLevel="1">
      <c r="A370" t="s">
        <v>906</v>
      </c>
      <c r="B370" t="s">
        <v>614</v>
      </c>
      <c r="C370" s="1">
        <f t="shared" si="141"/>
        <v>25936</v>
      </c>
      <c r="D370" s="5">
        <f>IF(N370&gt;0, RANK(N370,(N370:P370,Q370:AE370)),0)</f>
        <v>1</v>
      </c>
      <c r="E370" s="5">
        <f>IF(O370&gt;0,RANK(O370,(N370:P370,Q370:AE370)),0)</f>
        <v>2</v>
      </c>
      <c r="F370" s="5">
        <f>IF(P370&gt;0,RANK(P370,(N370:P370,Q370:AE370)),0)</f>
        <v>0</v>
      </c>
      <c r="G370" s="1">
        <f t="shared" si="129"/>
        <v>1767</v>
      </c>
      <c r="H370" s="2">
        <f t="shared" si="130"/>
        <v>6.8129241209130165E-2</v>
      </c>
      <c r="I370" s="2"/>
      <c r="J370" s="2">
        <f t="shared" si="142"/>
        <v>0.52718229487970392</v>
      </c>
      <c r="K370" s="2">
        <f t="shared" si="143"/>
        <v>0.4590530536705737</v>
      </c>
      <c r="L370" s="2">
        <f t="shared" si="144"/>
        <v>0</v>
      </c>
      <c r="M370" s="2">
        <f t="shared" si="145"/>
        <v>1.3764651449722387E-2</v>
      </c>
      <c r="N370" s="1">
        <v>13673</v>
      </c>
      <c r="O370" s="1">
        <v>11906</v>
      </c>
      <c r="Q370" s="1">
        <v>357</v>
      </c>
      <c r="AG370" s="5">
        <f>IF(Q370&gt;0,RANK(Q370,(N370:P370,Q370:AE370)),0)</f>
        <v>3</v>
      </c>
      <c r="AH370" s="5">
        <f>IF(R370&gt;0,RANK(R370,(N370:P370,Q370:AE370)),0)</f>
        <v>0</v>
      </c>
      <c r="AI370" s="5">
        <f>IF(T370&gt;0,RANK(T370,(N370:P370,Q370:AE370)),0)</f>
        <v>0</v>
      </c>
      <c r="AJ370" s="5">
        <f>IF(S370&gt;0,RANK(S370,(N370:P370,Q370:AE370)),0)</f>
        <v>0</v>
      </c>
      <c r="AK370" s="2">
        <f t="shared" si="146"/>
        <v>1.3764651449722394E-2</v>
      </c>
      <c r="AL370" s="2">
        <f t="shared" si="147"/>
        <v>0</v>
      </c>
      <c r="AM370" s="2">
        <f t="shared" si="148"/>
        <v>0</v>
      </c>
      <c r="AN370" s="2">
        <f t="shared" si="149"/>
        <v>0</v>
      </c>
      <c r="AP370" t="s">
        <v>906</v>
      </c>
      <c r="AQ370" t="s">
        <v>614</v>
      </c>
      <c r="AT370" s="88">
        <v>37</v>
      </c>
      <c r="AU370" s="90">
        <v>163</v>
      </c>
      <c r="AV370" s="93">
        <f t="shared" si="140"/>
        <v>37163</v>
      </c>
      <c r="AX370" s="5" t="s">
        <v>730</v>
      </c>
    </row>
    <row r="371" spans="1:50" ht="12.95" hidden="1" customHeight="1" outlineLevel="1">
      <c r="A371" t="s">
        <v>716</v>
      </c>
      <c r="B371" t="s">
        <v>614</v>
      </c>
      <c r="C371" s="1">
        <f t="shared" si="141"/>
        <v>13851</v>
      </c>
      <c r="D371" s="5">
        <f>IF(N371&gt;0, RANK(N371,(N371:P371,Q371:AE371)),0)</f>
        <v>1</v>
      </c>
      <c r="E371" s="5">
        <f>IF(O371&gt;0,RANK(O371,(N371:P371,Q371:AE371)),0)</f>
        <v>2</v>
      </c>
      <c r="F371" s="5">
        <f>IF(P371&gt;0,RANK(P371,(N371:P371,Q371:AE371)),0)</f>
        <v>0</v>
      </c>
      <c r="G371" s="1">
        <f t="shared" si="129"/>
        <v>3928</v>
      </c>
      <c r="H371" s="2">
        <f t="shared" si="130"/>
        <v>0.28358963251750774</v>
      </c>
      <c r="I371" s="2"/>
      <c r="J371" s="2">
        <f t="shared" si="142"/>
        <v>0.63316728034076963</v>
      </c>
      <c r="K371" s="2">
        <f t="shared" si="143"/>
        <v>0.34957764782326184</v>
      </c>
      <c r="L371" s="2">
        <f t="shared" si="144"/>
        <v>0</v>
      </c>
      <c r="M371" s="2">
        <f t="shared" si="145"/>
        <v>1.7255071835968527E-2</v>
      </c>
      <c r="N371" s="1">
        <v>8770</v>
      </c>
      <c r="O371" s="1">
        <v>4842</v>
      </c>
      <c r="Q371" s="1">
        <v>239</v>
      </c>
      <c r="AG371" s="5">
        <f>IF(Q371&gt;0,RANK(Q371,(N371:P371,Q371:AE371)),0)</f>
        <v>3</v>
      </c>
      <c r="AH371" s="5">
        <f>IF(R371&gt;0,RANK(R371,(N371:P371,Q371:AE371)),0)</f>
        <v>0</v>
      </c>
      <c r="AI371" s="5">
        <f>IF(T371&gt;0,RANK(T371,(N371:P371,Q371:AE371)),0)</f>
        <v>0</v>
      </c>
      <c r="AJ371" s="5">
        <f>IF(S371&gt;0,RANK(S371,(N371:P371,Q371:AE371)),0)</f>
        <v>0</v>
      </c>
      <c r="AK371" s="2">
        <f t="shared" si="146"/>
        <v>1.725507183596852E-2</v>
      </c>
      <c r="AL371" s="2">
        <f t="shared" si="147"/>
        <v>0</v>
      </c>
      <c r="AM371" s="2">
        <f t="shared" si="148"/>
        <v>0</v>
      </c>
      <c r="AN371" s="2">
        <f t="shared" si="149"/>
        <v>0</v>
      </c>
      <c r="AP371" t="s">
        <v>716</v>
      </c>
      <c r="AQ371" t="s">
        <v>614</v>
      </c>
      <c r="AT371" s="88">
        <v>37</v>
      </c>
      <c r="AU371" s="90">
        <v>165</v>
      </c>
      <c r="AV371" s="93">
        <f t="shared" si="140"/>
        <v>37165</v>
      </c>
      <c r="AX371" s="5" t="s">
        <v>730</v>
      </c>
    </row>
    <row r="372" spans="1:50" ht="12.95" hidden="1" customHeight="1" outlineLevel="1">
      <c r="A372" t="s">
        <v>947</v>
      </c>
      <c r="B372" t="s">
        <v>614</v>
      </c>
      <c r="C372" s="1">
        <f t="shared" si="141"/>
        <v>28450</v>
      </c>
      <c r="D372" s="5">
        <f>IF(N372&gt;0, RANK(N372,(N372:P372,Q372:AE372)),0)</f>
        <v>2</v>
      </c>
      <c r="E372" s="5">
        <f>IF(O372&gt;0,RANK(O372,(N372:P372,Q372:AE372)),0)</f>
        <v>1</v>
      </c>
      <c r="F372" s="5">
        <f>IF(P372&gt;0,RANK(P372,(N372:P372,Q372:AE372)),0)</f>
        <v>0</v>
      </c>
      <c r="G372" s="1">
        <f t="shared" si="129"/>
        <v>9864</v>
      </c>
      <c r="H372" s="2">
        <f t="shared" si="130"/>
        <v>0.34671353251318104</v>
      </c>
      <c r="I372" s="2"/>
      <c r="J372" s="2">
        <f t="shared" si="142"/>
        <v>0.31662565905096662</v>
      </c>
      <c r="K372" s="2">
        <f t="shared" si="143"/>
        <v>0.66333919156414767</v>
      </c>
      <c r="L372" s="2">
        <f t="shared" si="144"/>
        <v>0</v>
      </c>
      <c r="M372" s="2">
        <f t="shared" si="145"/>
        <v>2.0035149384885709E-2</v>
      </c>
      <c r="N372" s="1">
        <v>9008</v>
      </c>
      <c r="O372" s="1">
        <v>18872</v>
      </c>
      <c r="Q372" s="1">
        <v>570</v>
      </c>
      <c r="AG372" s="5">
        <f>IF(Q372&gt;0,RANK(Q372,(N372:P372,Q372:AE372)),0)</f>
        <v>3</v>
      </c>
      <c r="AH372" s="5">
        <f>IF(R372&gt;0,RANK(R372,(N372:P372,Q372:AE372)),0)</f>
        <v>0</v>
      </c>
      <c r="AI372" s="5">
        <f>IF(T372&gt;0,RANK(T372,(N372:P372,Q372:AE372)),0)</f>
        <v>0</v>
      </c>
      <c r="AJ372" s="5">
        <f>IF(S372&gt;0,RANK(S372,(N372:P372,Q372:AE372)),0)</f>
        <v>0</v>
      </c>
      <c r="AK372" s="2">
        <f t="shared" si="146"/>
        <v>2.0035149384885764E-2</v>
      </c>
      <c r="AL372" s="2">
        <f t="shared" si="147"/>
        <v>0</v>
      </c>
      <c r="AM372" s="2">
        <f t="shared" si="148"/>
        <v>0</v>
      </c>
      <c r="AN372" s="2">
        <f t="shared" si="149"/>
        <v>0</v>
      </c>
      <c r="AP372" t="s">
        <v>947</v>
      </c>
      <c r="AQ372" t="s">
        <v>614</v>
      </c>
      <c r="AR372">
        <v>8</v>
      </c>
      <c r="AT372" s="88">
        <v>37</v>
      </c>
      <c r="AU372" s="90">
        <v>167</v>
      </c>
      <c r="AV372" s="93">
        <f t="shared" si="140"/>
        <v>37167</v>
      </c>
      <c r="AX372" s="5" t="s">
        <v>730</v>
      </c>
    </row>
    <row r="373" spans="1:50" ht="12.95" hidden="1" customHeight="1" outlineLevel="1">
      <c r="A373" t="s">
        <v>948</v>
      </c>
      <c r="B373" t="s">
        <v>614</v>
      </c>
      <c r="C373" s="1">
        <f t="shared" si="141"/>
        <v>21780</v>
      </c>
      <c r="D373" s="5">
        <f>IF(N373&gt;0, RANK(N373,(N373:P373,Q373:AE373)),0)</f>
        <v>2</v>
      </c>
      <c r="E373" s="5">
        <f>IF(O373&gt;0,RANK(O373,(N373:P373,Q373:AE373)),0)</f>
        <v>1</v>
      </c>
      <c r="F373" s="5">
        <f>IF(P373&gt;0,RANK(P373,(N373:P373,Q373:AE373)),0)</f>
        <v>0</v>
      </c>
      <c r="G373" s="1">
        <f t="shared" si="129"/>
        <v>3175</v>
      </c>
      <c r="H373" s="2">
        <f t="shared" si="130"/>
        <v>0.14577594123048668</v>
      </c>
      <c r="I373" s="2"/>
      <c r="J373" s="2">
        <f t="shared" si="142"/>
        <v>0.40583103764921946</v>
      </c>
      <c r="K373" s="2">
        <f t="shared" si="143"/>
        <v>0.55160697887970611</v>
      </c>
      <c r="L373" s="2">
        <f t="shared" si="144"/>
        <v>0</v>
      </c>
      <c r="M373" s="2">
        <f t="shared" si="145"/>
        <v>4.2561983471074427E-2</v>
      </c>
      <c r="N373" s="1">
        <v>8839</v>
      </c>
      <c r="O373" s="1">
        <v>12014</v>
      </c>
      <c r="Q373" s="1">
        <v>927</v>
      </c>
      <c r="AG373" s="5">
        <f>IF(Q373&gt;0,RANK(Q373,(N373:P373,Q373:AE373)),0)</f>
        <v>3</v>
      </c>
      <c r="AH373" s="5">
        <f>IF(R373&gt;0,RANK(R373,(N373:P373,Q373:AE373)),0)</f>
        <v>0</v>
      </c>
      <c r="AI373" s="5">
        <f>IF(T373&gt;0,RANK(T373,(N373:P373,Q373:AE373)),0)</f>
        <v>0</v>
      </c>
      <c r="AJ373" s="5">
        <f>IF(S373&gt;0,RANK(S373,(N373:P373,Q373:AE373)),0)</f>
        <v>0</v>
      </c>
      <c r="AK373" s="2">
        <f t="shared" si="146"/>
        <v>4.2561983471074379E-2</v>
      </c>
      <c r="AL373" s="2">
        <f t="shared" si="147"/>
        <v>0</v>
      </c>
      <c r="AM373" s="2">
        <f t="shared" si="148"/>
        <v>0</v>
      </c>
      <c r="AN373" s="2">
        <f t="shared" si="149"/>
        <v>0</v>
      </c>
      <c r="AP373" t="s">
        <v>948</v>
      </c>
      <c r="AQ373" t="s">
        <v>614</v>
      </c>
      <c r="AR373">
        <v>5</v>
      </c>
      <c r="AT373" s="88">
        <v>37</v>
      </c>
      <c r="AU373" s="90">
        <v>169</v>
      </c>
      <c r="AV373" s="93">
        <f t="shared" si="140"/>
        <v>37169</v>
      </c>
      <c r="AX373" s="5" t="s">
        <v>730</v>
      </c>
    </row>
    <row r="374" spans="1:50" ht="12.95" hidden="1" customHeight="1" outlineLevel="1">
      <c r="A374" t="s">
        <v>857</v>
      </c>
      <c r="B374" t="s">
        <v>614</v>
      </c>
      <c r="C374" s="1">
        <f t="shared" si="141"/>
        <v>29422</v>
      </c>
      <c r="D374" s="5">
        <f>IF(N374&gt;0, RANK(N374,(N374:P374,Q374:AE374)),0)</f>
        <v>2</v>
      </c>
      <c r="E374" s="5">
        <f>IF(O374&gt;0,RANK(O374,(N374:P374,Q374:AE374)),0)</f>
        <v>1</v>
      </c>
      <c r="F374" s="5">
        <f>IF(P374&gt;0,RANK(P374,(N374:P374,Q374:AE374)),0)</f>
        <v>0</v>
      </c>
      <c r="G374" s="1">
        <f t="shared" ref="G374:G437" si="150">IF(C374&gt;0,MAX(N374:P374)-LARGE(N374:P374,2),0)</f>
        <v>2210</v>
      </c>
      <c r="H374" s="2">
        <f t="shared" ref="H374:H437" si="151">IF(C374&gt;0,G374/C374,0)</f>
        <v>7.5113860376588945E-2</v>
      </c>
      <c r="I374" s="2"/>
      <c r="J374" s="2">
        <f t="shared" si="142"/>
        <v>0.44687648698253007</v>
      </c>
      <c r="K374" s="2">
        <f t="shared" si="143"/>
        <v>0.52199034735911898</v>
      </c>
      <c r="L374" s="2">
        <f t="shared" si="144"/>
        <v>0</v>
      </c>
      <c r="M374" s="2">
        <f t="shared" si="145"/>
        <v>3.1133165658350892E-2</v>
      </c>
      <c r="N374" s="1">
        <v>13148</v>
      </c>
      <c r="O374" s="1">
        <v>15358</v>
      </c>
      <c r="Q374" s="1">
        <v>916</v>
      </c>
      <c r="AG374" s="5">
        <f>IF(Q374&gt;0,RANK(Q374,(N374:P374,Q374:AE374)),0)</f>
        <v>3</v>
      </c>
      <c r="AH374" s="5">
        <f>IF(R374&gt;0,RANK(R374,(N374:P374,Q374:AE374)),0)</f>
        <v>0</v>
      </c>
      <c r="AI374" s="5">
        <f>IF(T374&gt;0,RANK(T374,(N374:P374,Q374:AE374)),0)</f>
        <v>0</v>
      </c>
      <c r="AJ374" s="5">
        <f>IF(S374&gt;0,RANK(S374,(N374:P374,Q374:AE374)),0)</f>
        <v>0</v>
      </c>
      <c r="AK374" s="2">
        <f t="shared" si="146"/>
        <v>3.1133165658350895E-2</v>
      </c>
      <c r="AL374" s="2">
        <f t="shared" si="147"/>
        <v>0</v>
      </c>
      <c r="AM374" s="2">
        <f t="shared" si="148"/>
        <v>0</v>
      </c>
      <c r="AN374" s="2">
        <f t="shared" si="149"/>
        <v>0</v>
      </c>
      <c r="AP374" t="s">
        <v>857</v>
      </c>
      <c r="AQ374" t="s">
        <v>614</v>
      </c>
      <c r="AR374">
        <v>5</v>
      </c>
      <c r="AT374" s="88">
        <v>37</v>
      </c>
      <c r="AU374" s="90">
        <v>171</v>
      </c>
      <c r="AV374" s="93">
        <f t="shared" si="140"/>
        <v>37171</v>
      </c>
      <c r="AX374" s="5" t="s">
        <v>730</v>
      </c>
    </row>
    <row r="375" spans="1:50" ht="12.95" hidden="1" customHeight="1" outlineLevel="1">
      <c r="A375" t="s">
        <v>835</v>
      </c>
      <c r="B375" t="s">
        <v>614</v>
      </c>
      <c r="C375" s="1">
        <f t="shared" si="141"/>
        <v>5778</v>
      </c>
      <c r="D375" s="5">
        <f>IF(N375&gt;0, RANK(N375,(N375:P375,Q375:AE375)),0)</f>
        <v>1</v>
      </c>
      <c r="E375" s="5">
        <f>IF(O375&gt;0,RANK(O375,(N375:P375,Q375:AE375)),0)</f>
        <v>2</v>
      </c>
      <c r="F375" s="5">
        <f>IF(P375&gt;0,RANK(P375,(N375:P375,Q375:AE375)),0)</f>
        <v>0</v>
      </c>
      <c r="G375" s="1">
        <f t="shared" si="150"/>
        <v>1280</v>
      </c>
      <c r="H375" s="2">
        <f t="shared" si="151"/>
        <v>0.22152994115610938</v>
      </c>
      <c r="I375" s="2"/>
      <c r="J375" s="2">
        <f t="shared" si="142"/>
        <v>0.59311180339217717</v>
      </c>
      <c r="K375" s="2">
        <f t="shared" si="143"/>
        <v>0.37158186223606782</v>
      </c>
      <c r="L375" s="2">
        <f t="shared" si="144"/>
        <v>0</v>
      </c>
      <c r="M375" s="2">
        <f t="shared" si="145"/>
        <v>3.530633437175501E-2</v>
      </c>
      <c r="N375" s="1">
        <v>3427</v>
      </c>
      <c r="O375" s="1">
        <v>2147</v>
      </c>
      <c r="Q375" s="1">
        <v>204</v>
      </c>
      <c r="AG375" s="5">
        <f>IF(Q375&gt;0,RANK(Q375,(N375:P375,Q375:AE375)),0)</f>
        <v>3</v>
      </c>
      <c r="AH375" s="5">
        <f>IF(R375&gt;0,RANK(R375,(N375:P375,Q375:AE375)),0)</f>
        <v>0</v>
      </c>
      <c r="AI375" s="5">
        <f>IF(T375&gt;0,RANK(T375,(N375:P375,Q375:AE375)),0)</f>
        <v>0</v>
      </c>
      <c r="AJ375" s="5">
        <f>IF(S375&gt;0,RANK(S375,(N375:P375,Q375:AE375)),0)</f>
        <v>0</v>
      </c>
      <c r="AK375" s="2">
        <f t="shared" si="146"/>
        <v>3.5306334371754934E-2</v>
      </c>
      <c r="AL375" s="2">
        <f t="shared" si="147"/>
        <v>0</v>
      </c>
      <c r="AM375" s="2">
        <f t="shared" si="148"/>
        <v>0</v>
      </c>
      <c r="AN375" s="2">
        <f t="shared" si="149"/>
        <v>0</v>
      </c>
      <c r="AP375" t="s">
        <v>835</v>
      </c>
      <c r="AQ375" t="s">
        <v>614</v>
      </c>
      <c r="AR375">
        <v>11</v>
      </c>
      <c r="AT375" s="88">
        <v>37</v>
      </c>
      <c r="AU375" s="90">
        <v>173</v>
      </c>
      <c r="AV375" s="93">
        <f t="shared" si="140"/>
        <v>37173</v>
      </c>
      <c r="AX375" s="5" t="s">
        <v>730</v>
      </c>
    </row>
    <row r="376" spans="1:50" ht="12.95" hidden="1" customHeight="1" outlineLevel="1">
      <c r="A376" t="s">
        <v>396</v>
      </c>
      <c r="B376" t="s">
        <v>614</v>
      </c>
      <c r="C376" s="1">
        <f t="shared" si="141"/>
        <v>16735</v>
      </c>
      <c r="D376" s="5">
        <f>IF(N376&gt;0, RANK(N376,(N376:P376,Q376:AE376)),0)</f>
        <v>2</v>
      </c>
      <c r="E376" s="5">
        <f>IF(O376&gt;0,RANK(O376,(N376:P376,Q376:AE376)),0)</f>
        <v>1</v>
      </c>
      <c r="F376" s="5">
        <f>IF(P376&gt;0,RANK(P376,(N376:P376,Q376:AE376)),0)</f>
        <v>0</v>
      </c>
      <c r="G376" s="1">
        <f t="shared" si="150"/>
        <v>386</v>
      </c>
      <c r="H376" s="2">
        <f t="shared" si="151"/>
        <v>2.3065431729907378E-2</v>
      </c>
      <c r="I376" s="2"/>
      <c r="J376" s="2">
        <f t="shared" si="142"/>
        <v>0.46871825515386911</v>
      </c>
      <c r="K376" s="2">
        <f t="shared" si="143"/>
        <v>0.49178368688377649</v>
      </c>
      <c r="L376" s="2">
        <f t="shared" si="144"/>
        <v>0</v>
      </c>
      <c r="M376" s="2">
        <f t="shared" si="145"/>
        <v>3.9498057962354394E-2</v>
      </c>
      <c r="N376" s="1">
        <v>7844</v>
      </c>
      <c r="O376" s="1">
        <v>8230</v>
      </c>
      <c r="Q376" s="1">
        <v>661</v>
      </c>
      <c r="AG376" s="5">
        <f>IF(Q376&gt;0,RANK(Q376,(N376:P376,Q376:AE376)),0)</f>
        <v>3</v>
      </c>
      <c r="AH376" s="5">
        <f>IF(R376&gt;0,RANK(R376,(N376:P376,Q376:AE376)),0)</f>
        <v>0</v>
      </c>
      <c r="AI376" s="5">
        <f>IF(T376&gt;0,RANK(T376,(N376:P376,Q376:AE376)),0)</f>
        <v>0</v>
      </c>
      <c r="AJ376" s="5">
        <f>IF(S376&gt;0,RANK(S376,(N376:P376,Q376:AE376)),0)</f>
        <v>0</v>
      </c>
      <c r="AK376" s="2">
        <f t="shared" si="146"/>
        <v>3.9498057962354345E-2</v>
      </c>
      <c r="AL376" s="2">
        <f t="shared" si="147"/>
        <v>0</v>
      </c>
      <c r="AM376" s="2">
        <f t="shared" si="148"/>
        <v>0</v>
      </c>
      <c r="AN376" s="2">
        <f t="shared" si="149"/>
        <v>0</v>
      </c>
      <c r="AP376" t="s">
        <v>396</v>
      </c>
      <c r="AQ376" t="s">
        <v>614</v>
      </c>
      <c r="AR376">
        <v>11</v>
      </c>
      <c r="AT376" s="88">
        <v>37</v>
      </c>
      <c r="AU376" s="90">
        <v>175</v>
      </c>
      <c r="AV376" s="93">
        <f t="shared" si="140"/>
        <v>37175</v>
      </c>
      <c r="AX376" s="5" t="s">
        <v>730</v>
      </c>
    </row>
    <row r="377" spans="1:50" ht="12.95" hidden="1" customHeight="1" outlineLevel="1">
      <c r="A377" t="s">
        <v>738</v>
      </c>
      <c r="B377" t="s">
        <v>614</v>
      </c>
      <c r="C377" s="1">
        <f t="shared" si="141"/>
        <v>1879</v>
      </c>
      <c r="D377" s="5">
        <f>IF(N377&gt;0, RANK(N377,(N377:P377,Q377:AE377)),0)</f>
        <v>1</v>
      </c>
      <c r="E377" s="5">
        <f>IF(O377&gt;0,RANK(O377,(N377:P377,Q377:AE377)),0)</f>
        <v>2</v>
      </c>
      <c r="F377" s="5">
        <f>IF(P377&gt;0,RANK(P377,(N377:P377,Q377:AE377)),0)</f>
        <v>0</v>
      </c>
      <c r="G377" s="1">
        <f t="shared" si="150"/>
        <v>737</v>
      </c>
      <c r="H377" s="2">
        <f t="shared" si="151"/>
        <v>0.39222990952634379</v>
      </c>
      <c r="I377" s="2"/>
      <c r="J377" s="2">
        <f t="shared" si="142"/>
        <v>0.68281000532197977</v>
      </c>
      <c r="K377" s="2">
        <f t="shared" si="143"/>
        <v>0.29058009579563598</v>
      </c>
      <c r="L377" s="2">
        <f t="shared" si="144"/>
        <v>0</v>
      </c>
      <c r="M377" s="2">
        <f t="shared" si="145"/>
        <v>2.6609898882384242E-2</v>
      </c>
      <c r="N377" s="1">
        <v>1283</v>
      </c>
      <c r="O377" s="1">
        <v>546</v>
      </c>
      <c r="Q377" s="1">
        <v>50</v>
      </c>
      <c r="AG377" s="5">
        <f>IF(Q377&gt;0,RANK(Q377,(N377:P377,Q377:AE377)),0)</f>
        <v>3</v>
      </c>
      <c r="AH377" s="5">
        <f>IF(R377&gt;0,RANK(R377,(N377:P377,Q377:AE377)),0)</f>
        <v>0</v>
      </c>
      <c r="AI377" s="5">
        <f>IF(T377&gt;0,RANK(T377,(N377:P377,Q377:AE377)),0)</f>
        <v>0</v>
      </c>
      <c r="AJ377" s="5">
        <f>IF(S377&gt;0,RANK(S377,(N377:P377,Q377:AE377)),0)</f>
        <v>0</v>
      </c>
      <c r="AK377" s="2">
        <f t="shared" si="146"/>
        <v>2.6609898882384245E-2</v>
      </c>
      <c r="AL377" s="2">
        <f t="shared" si="147"/>
        <v>0</v>
      </c>
      <c r="AM377" s="2">
        <f t="shared" si="148"/>
        <v>0</v>
      </c>
      <c r="AN377" s="2">
        <f t="shared" si="149"/>
        <v>0</v>
      </c>
      <c r="AP377" t="s">
        <v>738</v>
      </c>
      <c r="AQ377" t="s">
        <v>614</v>
      </c>
      <c r="AR377">
        <v>3</v>
      </c>
      <c r="AT377" s="88">
        <v>37</v>
      </c>
      <c r="AU377" s="90">
        <v>177</v>
      </c>
      <c r="AV377" s="93">
        <f t="shared" si="140"/>
        <v>37177</v>
      </c>
      <c r="AX377" s="5" t="s">
        <v>730</v>
      </c>
    </row>
    <row r="378" spans="1:50" ht="12.95" hidden="1" customHeight="1" outlineLevel="1">
      <c r="A378" t="s">
        <v>100</v>
      </c>
      <c r="B378" t="s">
        <v>614</v>
      </c>
      <c r="C378" s="1">
        <f t="shared" si="141"/>
        <v>85277</v>
      </c>
      <c r="D378" s="5">
        <f>IF(N378&gt;0, RANK(N378,(N378:P378,Q378:AE378)),0)</f>
        <v>2</v>
      </c>
      <c r="E378" s="5">
        <f>IF(O378&gt;0,RANK(O378,(N378:P378,Q378:AE378)),0)</f>
        <v>1</v>
      </c>
      <c r="F378" s="5">
        <f>IF(P378&gt;0,RANK(P378,(N378:P378,Q378:AE378)),0)</f>
        <v>0</v>
      </c>
      <c r="G378" s="1">
        <f t="shared" si="150"/>
        <v>33329</v>
      </c>
      <c r="H378" s="2">
        <f t="shared" si="151"/>
        <v>0.39083222908873438</v>
      </c>
      <c r="I378" s="2"/>
      <c r="J378" s="2">
        <f t="shared" si="142"/>
        <v>0.29486262415422682</v>
      </c>
      <c r="K378" s="2">
        <f t="shared" si="143"/>
        <v>0.6856948532429612</v>
      </c>
      <c r="L378" s="2">
        <f t="shared" si="144"/>
        <v>0</v>
      </c>
      <c r="M378" s="2">
        <f t="shared" si="145"/>
        <v>1.9442522602811985E-2</v>
      </c>
      <c r="N378" s="1">
        <v>25145</v>
      </c>
      <c r="O378" s="1">
        <v>58474</v>
      </c>
      <c r="Q378" s="1">
        <v>1658</v>
      </c>
      <c r="X378" s="53"/>
      <c r="AG378" s="5">
        <f>IF(Q378&gt;0,RANK(Q378,(N378:P378,Q378:AE378)),0)</f>
        <v>3</v>
      </c>
      <c r="AH378" s="5">
        <f>IF(R378&gt;0,RANK(R378,(N378:P378,Q378:AE378)),0)</f>
        <v>0</v>
      </c>
      <c r="AI378" s="5">
        <f>IF(T378&gt;0,RANK(T378,(N378:P378,Q378:AE378)),0)</f>
        <v>0</v>
      </c>
      <c r="AJ378" s="5">
        <f>IF(S378&gt;0,RANK(S378,(N378:P378,Q378:AE378)),0)</f>
        <v>0</v>
      </c>
      <c r="AK378" s="2">
        <f t="shared" si="146"/>
        <v>1.9442522602812012E-2</v>
      </c>
      <c r="AL378" s="2">
        <f t="shared" si="147"/>
        <v>0</v>
      </c>
      <c r="AM378" s="2">
        <f t="shared" si="148"/>
        <v>0</v>
      </c>
      <c r="AN378" s="2">
        <f t="shared" si="149"/>
        <v>0</v>
      </c>
      <c r="AP378" t="s">
        <v>100</v>
      </c>
      <c r="AQ378" t="s">
        <v>614</v>
      </c>
      <c r="AT378" s="88">
        <v>37</v>
      </c>
      <c r="AU378" s="90">
        <v>179</v>
      </c>
      <c r="AV378" s="93">
        <f t="shared" si="140"/>
        <v>37179</v>
      </c>
      <c r="AX378" s="5" t="s">
        <v>730</v>
      </c>
    </row>
    <row r="379" spans="1:50" ht="12.95" hidden="1" customHeight="1" outlineLevel="1">
      <c r="A379" t="s">
        <v>589</v>
      </c>
      <c r="B379" t="s">
        <v>614</v>
      </c>
      <c r="C379" s="1">
        <f t="shared" si="141"/>
        <v>20774</v>
      </c>
      <c r="D379" s="5">
        <f>IF(N379&gt;0, RANK(N379,(N379:P379,Q379:AE379)),0)</f>
        <v>1</v>
      </c>
      <c r="E379" s="5">
        <f>IF(O379&gt;0,RANK(O379,(N379:P379,Q379:AE379)),0)</f>
        <v>2</v>
      </c>
      <c r="F379" s="5">
        <f>IF(P379&gt;0,RANK(P379,(N379:P379,Q379:AE379)),0)</f>
        <v>0</v>
      </c>
      <c r="G379" s="1">
        <f t="shared" si="150"/>
        <v>7666</v>
      </c>
      <c r="H379" s="2">
        <f t="shared" si="151"/>
        <v>0.36901896601521134</v>
      </c>
      <c r="I379" s="2"/>
      <c r="J379" s="2">
        <f t="shared" si="142"/>
        <v>0.6770963704630788</v>
      </c>
      <c r="K379" s="2">
        <f t="shared" si="143"/>
        <v>0.30807740444786752</v>
      </c>
      <c r="L379" s="2">
        <f t="shared" si="144"/>
        <v>0</v>
      </c>
      <c r="M379" s="2">
        <f t="shared" si="145"/>
        <v>1.482622508905368E-2</v>
      </c>
      <c r="N379" s="1">
        <v>14066</v>
      </c>
      <c r="O379" s="1">
        <v>6400</v>
      </c>
      <c r="Q379" s="1">
        <v>308</v>
      </c>
      <c r="AG379" s="5">
        <f>IF(Q379&gt;0,RANK(Q379,(N379:P379,Q379:AE379)),0)</f>
        <v>3</v>
      </c>
      <c r="AH379" s="5">
        <f>IF(R379&gt;0,RANK(R379,(N379:P379,Q379:AE379)),0)</f>
        <v>0</v>
      </c>
      <c r="AI379" s="5">
        <f>IF(T379&gt;0,RANK(T379,(N379:P379,Q379:AE379)),0)</f>
        <v>0</v>
      </c>
      <c r="AJ379" s="5">
        <f>IF(S379&gt;0,RANK(S379,(N379:P379,Q379:AE379)),0)</f>
        <v>0</v>
      </c>
      <c r="AK379" s="2">
        <f t="shared" si="146"/>
        <v>1.4826225089053624E-2</v>
      </c>
      <c r="AL379" s="2">
        <f t="shared" si="147"/>
        <v>0</v>
      </c>
      <c r="AM379" s="2">
        <f t="shared" si="148"/>
        <v>0</v>
      </c>
      <c r="AN379" s="2">
        <f t="shared" si="149"/>
        <v>0</v>
      </c>
      <c r="AP379" t="s">
        <v>589</v>
      </c>
      <c r="AQ379" t="s">
        <v>614</v>
      </c>
      <c r="AT379" s="88">
        <v>37</v>
      </c>
      <c r="AU379" s="90">
        <v>181</v>
      </c>
      <c r="AV379" s="93">
        <f t="shared" si="140"/>
        <v>37181</v>
      </c>
      <c r="AX379" s="5" t="s">
        <v>730</v>
      </c>
    </row>
    <row r="380" spans="1:50" ht="12.95" hidden="1" customHeight="1" outlineLevel="1">
      <c r="A380" t="s">
        <v>871</v>
      </c>
      <c r="B380" t="s">
        <v>614</v>
      </c>
      <c r="C380" s="1">
        <f t="shared" si="141"/>
        <v>437762</v>
      </c>
      <c r="D380" s="5">
        <f>IF(N380&gt;0, RANK(N380,(N380:P380,Q380:AE380)),0)</f>
        <v>1</v>
      </c>
      <c r="E380" s="5">
        <f>IF(O380&gt;0,RANK(O380,(N380:P380,Q380:AE380)),0)</f>
        <v>2</v>
      </c>
      <c r="F380" s="5">
        <f>IF(P380&gt;0,RANK(P380,(N380:P380,Q380:AE380)),0)</f>
        <v>0</v>
      </c>
      <c r="G380" s="1">
        <f t="shared" si="150"/>
        <v>26788</v>
      </c>
      <c r="H380" s="2">
        <f t="shared" si="151"/>
        <v>6.1193068379621803E-2</v>
      </c>
      <c r="I380" s="2"/>
      <c r="J380" s="2">
        <f t="shared" si="142"/>
        <v>0.51176666773269497</v>
      </c>
      <c r="K380" s="2">
        <f t="shared" si="143"/>
        <v>0.45057359935307312</v>
      </c>
      <c r="L380" s="2">
        <f t="shared" si="144"/>
        <v>0</v>
      </c>
      <c r="M380" s="2">
        <f t="shared" si="145"/>
        <v>3.7659732914231914E-2</v>
      </c>
      <c r="N380" s="1">
        <v>224032</v>
      </c>
      <c r="O380" s="1">
        <v>197244</v>
      </c>
      <c r="Q380" s="1">
        <v>16486</v>
      </c>
      <c r="X380" s="53"/>
      <c r="AG380" s="5">
        <f>IF(Q380&gt;0,RANK(Q380,(N380:P380,Q380:AE380)),0)</f>
        <v>3</v>
      </c>
      <c r="AH380" s="5">
        <f>IF(R380&gt;0,RANK(R380,(N380:P380,Q380:AE380)),0)</f>
        <v>0</v>
      </c>
      <c r="AI380" s="5">
        <f>IF(T380&gt;0,RANK(T380,(N380:P380,Q380:AE380)),0)</f>
        <v>0</v>
      </c>
      <c r="AJ380" s="5">
        <f>IF(S380&gt;0,RANK(S380,(N380:P380,Q380:AE380)),0)</f>
        <v>0</v>
      </c>
      <c r="AK380" s="2">
        <f t="shared" si="146"/>
        <v>3.7659732914231935E-2</v>
      </c>
      <c r="AL380" s="2">
        <f t="shared" si="147"/>
        <v>0</v>
      </c>
      <c r="AM380" s="2">
        <f t="shared" si="148"/>
        <v>0</v>
      </c>
      <c r="AN380" s="2">
        <f t="shared" si="149"/>
        <v>0</v>
      </c>
      <c r="AP380" t="s">
        <v>871</v>
      </c>
      <c r="AQ380" t="s">
        <v>614</v>
      </c>
      <c r="AT380" s="88">
        <v>37</v>
      </c>
      <c r="AU380" s="90">
        <v>183</v>
      </c>
      <c r="AV380" s="93">
        <f t="shared" si="140"/>
        <v>37183</v>
      </c>
      <c r="AX380" s="5" t="s">
        <v>730</v>
      </c>
    </row>
    <row r="381" spans="1:50" ht="12.95" hidden="1" customHeight="1" outlineLevel="1">
      <c r="A381" t="s">
        <v>208</v>
      </c>
      <c r="B381" t="s">
        <v>614</v>
      </c>
      <c r="C381" s="1">
        <f t="shared" si="141"/>
        <v>9957</v>
      </c>
      <c r="D381" s="5">
        <f>IF(N381&gt;0, RANK(N381,(N381:P381,Q381:AE381)),0)</f>
        <v>1</v>
      </c>
      <c r="E381" s="5">
        <f>IF(O381&gt;0,RANK(O381,(N381:P381,Q381:AE381)),0)</f>
        <v>2</v>
      </c>
      <c r="F381" s="5">
        <f>IF(P381&gt;0,RANK(P381,(N381:P381,Q381:AE381)),0)</f>
        <v>0</v>
      </c>
      <c r="G381" s="1">
        <f t="shared" si="150"/>
        <v>4419</v>
      </c>
      <c r="H381" s="2">
        <f t="shared" si="151"/>
        <v>0.44380837601687256</v>
      </c>
      <c r="I381" s="2"/>
      <c r="J381" s="2">
        <f t="shared" si="142"/>
        <v>0.71427136687757353</v>
      </c>
      <c r="K381" s="2">
        <f t="shared" si="143"/>
        <v>0.27046299086070102</v>
      </c>
      <c r="L381" s="2">
        <f t="shared" si="144"/>
        <v>0</v>
      </c>
      <c r="M381" s="2">
        <f t="shared" si="145"/>
        <v>1.5265642261725443E-2</v>
      </c>
      <c r="N381" s="1">
        <v>7112</v>
      </c>
      <c r="O381" s="1">
        <v>2693</v>
      </c>
      <c r="Q381" s="1">
        <v>152</v>
      </c>
      <c r="AG381" s="5">
        <f>IF(Q381&gt;0,RANK(Q381,(N381:P381,Q381:AE381)),0)</f>
        <v>3</v>
      </c>
      <c r="AH381" s="5">
        <f>IF(R381&gt;0,RANK(R381,(N381:P381,Q381:AE381)),0)</f>
        <v>0</v>
      </c>
      <c r="AI381" s="5">
        <f>IF(T381&gt;0,RANK(T381,(N381:P381,Q381:AE381)),0)</f>
        <v>0</v>
      </c>
      <c r="AJ381" s="5">
        <f>IF(S381&gt;0,RANK(S381,(N381:P381,Q381:AE381)),0)</f>
        <v>0</v>
      </c>
      <c r="AK381" s="2">
        <f t="shared" si="146"/>
        <v>1.5265642261725419E-2</v>
      </c>
      <c r="AL381" s="2">
        <f t="shared" si="147"/>
        <v>0</v>
      </c>
      <c r="AM381" s="2">
        <f t="shared" si="148"/>
        <v>0</v>
      </c>
      <c r="AN381" s="2">
        <f t="shared" si="149"/>
        <v>0</v>
      </c>
      <c r="AP381" t="s">
        <v>208</v>
      </c>
      <c r="AQ381" t="s">
        <v>614</v>
      </c>
      <c r="AR381">
        <v>1</v>
      </c>
      <c r="AT381" s="88">
        <v>37</v>
      </c>
      <c r="AU381" s="90">
        <v>185</v>
      </c>
      <c r="AV381" s="93">
        <f t="shared" si="140"/>
        <v>37185</v>
      </c>
      <c r="AX381" s="5" t="s">
        <v>730</v>
      </c>
    </row>
    <row r="382" spans="1:50" ht="12.95" hidden="1" customHeight="1" outlineLevel="1">
      <c r="A382" t="s">
        <v>696</v>
      </c>
      <c r="B382" t="s">
        <v>614</v>
      </c>
      <c r="C382" s="1">
        <f t="shared" si="141"/>
        <v>6455</v>
      </c>
      <c r="D382" s="5">
        <f>IF(N382&gt;0, RANK(N382,(N382:P382,Q382:AE382)),0)</f>
        <v>1</v>
      </c>
      <c r="E382" s="5">
        <f>IF(O382&gt;0,RANK(O382,(N382:P382,Q382:AE382)),0)</f>
        <v>2</v>
      </c>
      <c r="F382" s="5">
        <f>IF(P382&gt;0,RANK(P382,(N382:P382,Q382:AE382)),0)</f>
        <v>0</v>
      </c>
      <c r="G382" s="1">
        <f t="shared" si="150"/>
        <v>3090</v>
      </c>
      <c r="H382" s="2">
        <f t="shared" si="151"/>
        <v>0.47869868319132458</v>
      </c>
      <c r="I382" s="2"/>
      <c r="J382" s="2">
        <f t="shared" si="142"/>
        <v>0.73292021688613473</v>
      </c>
      <c r="K382" s="2">
        <f t="shared" si="143"/>
        <v>0.25422153369481021</v>
      </c>
      <c r="L382" s="2">
        <f t="shared" si="144"/>
        <v>0</v>
      </c>
      <c r="M382" s="2">
        <f t="shared" si="145"/>
        <v>1.2858249419055057E-2</v>
      </c>
      <c r="N382" s="1">
        <v>4731</v>
      </c>
      <c r="O382" s="1">
        <v>1641</v>
      </c>
      <c r="Q382" s="1">
        <v>83</v>
      </c>
      <c r="AG382" s="5">
        <f>IF(Q382&gt;0,RANK(Q382,(N382:P382,Q382:AE382)),0)</f>
        <v>3</v>
      </c>
      <c r="AH382" s="5">
        <f>IF(R382&gt;0,RANK(R382,(N382:P382,Q382:AE382)),0)</f>
        <v>0</v>
      </c>
      <c r="AI382" s="5">
        <f>IF(T382&gt;0,RANK(T382,(N382:P382,Q382:AE382)),0)</f>
        <v>0</v>
      </c>
      <c r="AJ382" s="5">
        <f>IF(S382&gt;0,RANK(S382,(N382:P382,Q382:AE382)),0)</f>
        <v>0</v>
      </c>
      <c r="AK382" s="2">
        <f t="shared" si="146"/>
        <v>1.2858249419054996E-2</v>
      </c>
      <c r="AL382" s="2">
        <f t="shared" si="147"/>
        <v>0</v>
      </c>
      <c r="AM382" s="2">
        <f t="shared" si="148"/>
        <v>0</v>
      </c>
      <c r="AN382" s="2">
        <f t="shared" si="149"/>
        <v>0</v>
      </c>
      <c r="AP382" t="s">
        <v>696</v>
      </c>
      <c r="AQ382" t="s">
        <v>614</v>
      </c>
      <c r="AR382">
        <v>1</v>
      </c>
      <c r="AT382" s="88">
        <v>37</v>
      </c>
      <c r="AU382" s="90">
        <v>187</v>
      </c>
      <c r="AV382" s="93">
        <f t="shared" si="140"/>
        <v>37187</v>
      </c>
      <c r="AX382" s="5" t="s">
        <v>730</v>
      </c>
    </row>
    <row r="383" spans="1:50" ht="12.95" hidden="1" customHeight="1" outlineLevel="1">
      <c r="A383" t="s">
        <v>873</v>
      </c>
      <c r="B383" t="s">
        <v>614</v>
      </c>
      <c r="C383" s="1">
        <f t="shared" si="141"/>
        <v>27764</v>
      </c>
      <c r="D383" s="5">
        <f>IF(N383&gt;0, RANK(N383,(N383:P383,Q383:AE383)),0)</f>
        <v>1</v>
      </c>
      <c r="E383" s="5">
        <f>IF(O383&gt;0,RANK(O383,(N383:P383,Q383:AE383)),0)</f>
        <v>2</v>
      </c>
      <c r="F383" s="5">
        <f>IF(P383&gt;0,RANK(P383,(N383:P383,Q383:AE383)),0)</f>
        <v>0</v>
      </c>
      <c r="G383" s="1">
        <f t="shared" si="150"/>
        <v>95</v>
      </c>
      <c r="H383" s="2">
        <f t="shared" si="151"/>
        <v>3.4216971617922489E-3</v>
      </c>
      <c r="I383" s="2"/>
      <c r="J383" s="2">
        <f t="shared" si="142"/>
        <v>0.48159487105604382</v>
      </c>
      <c r="K383" s="2">
        <f t="shared" si="143"/>
        <v>0.47817317389425157</v>
      </c>
      <c r="L383" s="2">
        <f t="shared" si="144"/>
        <v>0</v>
      </c>
      <c r="M383" s="2">
        <f t="shared" si="145"/>
        <v>4.0231955049704615E-2</v>
      </c>
      <c r="N383" s="1">
        <v>13371</v>
      </c>
      <c r="O383" s="1">
        <v>13276</v>
      </c>
      <c r="Q383" s="1">
        <v>1117</v>
      </c>
      <c r="AG383" s="5">
        <f>IF(Q383&gt;0,RANK(Q383,(N383:P383,Q383:AE383)),0)</f>
        <v>3</v>
      </c>
      <c r="AH383" s="5">
        <f>IF(R383&gt;0,RANK(R383,(N383:P383,Q383:AE383)),0)</f>
        <v>0</v>
      </c>
      <c r="AI383" s="5">
        <f>IF(T383&gt;0,RANK(T383,(N383:P383,Q383:AE383)),0)</f>
        <v>0</v>
      </c>
      <c r="AJ383" s="5">
        <f>IF(S383&gt;0,RANK(S383,(N383:P383,Q383:AE383)),0)</f>
        <v>0</v>
      </c>
      <c r="AK383" s="2">
        <f t="shared" si="146"/>
        <v>4.0231955049704657E-2</v>
      </c>
      <c r="AL383" s="2">
        <f t="shared" si="147"/>
        <v>0</v>
      </c>
      <c r="AM383" s="2">
        <f t="shared" si="148"/>
        <v>0</v>
      </c>
      <c r="AN383" s="2">
        <f t="shared" si="149"/>
        <v>0</v>
      </c>
      <c r="AP383" t="s">
        <v>873</v>
      </c>
      <c r="AQ383" t="s">
        <v>614</v>
      </c>
      <c r="AR383">
        <v>5</v>
      </c>
      <c r="AT383" s="88">
        <v>37</v>
      </c>
      <c r="AU383" s="90">
        <v>189</v>
      </c>
      <c r="AV383" s="93">
        <f t="shared" si="140"/>
        <v>37189</v>
      </c>
      <c r="AX383" s="5" t="s">
        <v>730</v>
      </c>
    </row>
    <row r="384" spans="1:50" ht="12.95" hidden="1" customHeight="1" outlineLevel="1">
      <c r="A384" t="s">
        <v>209</v>
      </c>
      <c r="B384" t="s">
        <v>614</v>
      </c>
      <c r="C384" s="1">
        <f t="shared" si="141"/>
        <v>49234</v>
      </c>
      <c r="D384" s="5">
        <f>IF(N384&gt;0, RANK(N384,(N384:P384,Q384:AE384)),0)</f>
        <v>1</v>
      </c>
      <c r="E384" s="5">
        <f>IF(O384&gt;0,RANK(O384,(N384:P384,Q384:AE384)),0)</f>
        <v>2</v>
      </c>
      <c r="F384" s="5">
        <f>IF(P384&gt;0,RANK(P384,(N384:P384,Q384:AE384)),0)</f>
        <v>0</v>
      </c>
      <c r="G384" s="1">
        <f t="shared" si="150"/>
        <v>3083</v>
      </c>
      <c r="H384" s="2">
        <f t="shared" si="151"/>
        <v>6.2619328106593E-2</v>
      </c>
      <c r="I384" s="2"/>
      <c r="J384" s="2">
        <f t="shared" si="142"/>
        <v>0.52207823861559088</v>
      </c>
      <c r="K384" s="2">
        <f t="shared" si="143"/>
        <v>0.45945891050899784</v>
      </c>
      <c r="L384" s="2">
        <f t="shared" si="144"/>
        <v>0</v>
      </c>
      <c r="M384" s="2">
        <f t="shared" si="145"/>
        <v>1.8462850875411274E-2</v>
      </c>
      <c r="N384" s="1">
        <v>25704</v>
      </c>
      <c r="O384" s="1">
        <v>22621</v>
      </c>
      <c r="Q384" s="1">
        <v>909</v>
      </c>
      <c r="AG384" s="5">
        <f>IF(Q384&gt;0,RANK(Q384,(N384:P384,Q384:AE384)),0)</f>
        <v>3</v>
      </c>
      <c r="AH384" s="5">
        <f>IF(R384&gt;0,RANK(R384,(N384:P384,Q384:AE384)),0)</f>
        <v>0</v>
      </c>
      <c r="AI384" s="5">
        <f>IF(T384&gt;0,RANK(T384,(N384:P384,Q384:AE384)),0)</f>
        <v>0</v>
      </c>
      <c r="AJ384" s="5">
        <f>IF(S384&gt;0,RANK(S384,(N384:P384,Q384:AE384)),0)</f>
        <v>0</v>
      </c>
      <c r="AK384" s="2">
        <f t="shared" si="146"/>
        <v>1.8462850875411302E-2</v>
      </c>
      <c r="AL384" s="2">
        <f t="shared" si="147"/>
        <v>0</v>
      </c>
      <c r="AM384" s="2">
        <f t="shared" si="148"/>
        <v>0</v>
      </c>
      <c r="AN384" s="2">
        <f t="shared" si="149"/>
        <v>0</v>
      </c>
      <c r="AP384" t="s">
        <v>209</v>
      </c>
      <c r="AQ384" t="s">
        <v>614</v>
      </c>
      <c r="AT384" s="88">
        <v>37</v>
      </c>
      <c r="AU384" s="90">
        <v>191</v>
      </c>
      <c r="AV384" s="93">
        <f t="shared" si="140"/>
        <v>37191</v>
      </c>
      <c r="AX384" s="5" t="s">
        <v>730</v>
      </c>
    </row>
    <row r="385" spans="1:50" ht="12.95" hidden="1" customHeight="1" outlineLevel="1">
      <c r="A385" t="s">
        <v>741</v>
      </c>
      <c r="B385" t="s">
        <v>614</v>
      </c>
      <c r="C385" s="1">
        <f t="shared" si="141"/>
        <v>29545</v>
      </c>
      <c r="D385" s="5">
        <f>IF(N385&gt;0, RANK(N385,(N385:P385,Q385:AE385)),0)</f>
        <v>2</v>
      </c>
      <c r="E385" s="5">
        <f>IF(O385&gt;0,RANK(O385,(N385:P385,Q385:AE385)),0)</f>
        <v>1</v>
      </c>
      <c r="F385" s="5">
        <f>IF(P385&gt;0,RANK(P385,(N385:P385,Q385:AE385)),0)</f>
        <v>0</v>
      </c>
      <c r="G385" s="1">
        <f t="shared" si="150"/>
        <v>5094</v>
      </c>
      <c r="H385" s="2">
        <f t="shared" si="151"/>
        <v>0.1724149602301574</v>
      </c>
      <c r="I385" s="2"/>
      <c r="J385" s="2">
        <f t="shared" si="142"/>
        <v>0.39549839228295819</v>
      </c>
      <c r="K385" s="2">
        <f t="shared" si="143"/>
        <v>0.56791335251311559</v>
      </c>
      <c r="L385" s="2">
        <f t="shared" si="144"/>
        <v>0</v>
      </c>
      <c r="M385" s="2">
        <f>IF(C385=0,"-",(1-J385-K385-L385))</f>
        <v>3.6588255203926168E-2</v>
      </c>
      <c r="N385" s="1">
        <v>11685</v>
      </c>
      <c r="O385" s="1">
        <v>16779</v>
      </c>
      <c r="Q385" s="1">
        <v>1081</v>
      </c>
      <c r="AG385" s="5">
        <f>IF(Q385&gt;0,RANK(Q385,(N385:P385,Q385:AE385)),0)</f>
        <v>3</v>
      </c>
      <c r="AH385" s="5">
        <f>IF(R385&gt;0,RANK(R385,(N385:P385,Q385:AE385)),0)</f>
        <v>0</v>
      </c>
      <c r="AI385" s="5">
        <f>IF(T385&gt;0,RANK(T385,(N385:P385,Q385:AE385)),0)</f>
        <v>0</v>
      </c>
      <c r="AJ385" s="5">
        <f>IF(S385&gt;0,RANK(S385,(N385:P385,Q385:AE385)),0)</f>
        <v>0</v>
      </c>
      <c r="AK385" s="2">
        <f t="shared" si="146"/>
        <v>3.6588255203926216E-2</v>
      </c>
      <c r="AL385" s="2">
        <f t="shared" si="147"/>
        <v>0</v>
      </c>
      <c r="AM385" s="2">
        <f t="shared" si="148"/>
        <v>0</v>
      </c>
      <c r="AN385" s="2">
        <f t="shared" si="149"/>
        <v>0</v>
      </c>
      <c r="AP385" t="s">
        <v>741</v>
      </c>
      <c r="AQ385" t="s">
        <v>614</v>
      </c>
      <c r="AR385">
        <v>5</v>
      </c>
      <c r="AT385" s="88">
        <v>37</v>
      </c>
      <c r="AU385" s="90">
        <v>193</v>
      </c>
      <c r="AV385" s="93">
        <f t="shared" si="140"/>
        <v>37193</v>
      </c>
      <c r="AX385" s="5" t="s">
        <v>730</v>
      </c>
    </row>
    <row r="386" spans="1:50" ht="12.95" hidden="1" customHeight="1" outlineLevel="1">
      <c r="A386" t="s">
        <v>1115</v>
      </c>
      <c r="B386" t="s">
        <v>614</v>
      </c>
      <c r="C386" s="1">
        <f t="shared" si="141"/>
        <v>36700</v>
      </c>
      <c r="D386" s="5">
        <f>IF(N386&gt;0, RANK(N386,(N386:P386,Q386:AE386)),0)</f>
        <v>1</v>
      </c>
      <c r="E386" s="5">
        <f>IF(O386&gt;0,RANK(O386,(N386:P386,Q386:AE386)),0)</f>
        <v>2</v>
      </c>
      <c r="F386" s="5">
        <f>IF(P386&gt;0,RANK(P386,(N386:P386,Q386:AE386)),0)</f>
        <v>0</v>
      </c>
      <c r="G386" s="1">
        <f t="shared" si="150"/>
        <v>5978</v>
      </c>
      <c r="H386" s="2">
        <f t="shared" si="151"/>
        <v>0.16288828337874658</v>
      </c>
      <c r="I386" s="2"/>
      <c r="J386" s="2">
        <f t="shared" si="142"/>
        <v>0.57457765667574934</v>
      </c>
      <c r="K386" s="2">
        <f t="shared" si="143"/>
        <v>0.41168937329700273</v>
      </c>
      <c r="L386" s="2">
        <f t="shared" si="144"/>
        <v>0</v>
      </c>
      <c r="M386" s="2">
        <f>IF(C386=0,"-",(1-J386-K386-L386))</f>
        <v>1.3732970027247937E-2</v>
      </c>
      <c r="N386" s="1">
        <v>21087</v>
      </c>
      <c r="O386" s="1">
        <v>15109</v>
      </c>
      <c r="Q386" s="1">
        <v>504</v>
      </c>
      <c r="AG386" s="5">
        <f>IF(Q386&gt;0,RANK(Q386,(N386:P386,Q386:AE386)),0)</f>
        <v>3</v>
      </c>
      <c r="AH386" s="5">
        <f>IF(R386&gt;0,RANK(R386,(N386:P386,Q386:AE386)),0)</f>
        <v>0</v>
      </c>
      <c r="AI386" s="5">
        <f>IF(T386&gt;0,RANK(T386,(N386:P386,Q386:AE386)),0)</f>
        <v>0</v>
      </c>
      <c r="AJ386" s="5">
        <f>IF(S386&gt;0,RANK(S386,(N386:P386,Q386:AE386)),0)</f>
        <v>0</v>
      </c>
      <c r="AK386" s="2">
        <f t="shared" si="146"/>
        <v>1.3732970027247956E-2</v>
      </c>
      <c r="AL386" s="2">
        <f t="shared" si="147"/>
        <v>0</v>
      </c>
      <c r="AM386" s="2">
        <f t="shared" si="148"/>
        <v>0</v>
      </c>
      <c r="AN386" s="2">
        <f t="shared" si="149"/>
        <v>0</v>
      </c>
      <c r="AP386" t="s">
        <v>1115</v>
      </c>
      <c r="AQ386" t="s">
        <v>614</v>
      </c>
      <c r="AT386" s="88">
        <v>37</v>
      </c>
      <c r="AU386" s="90">
        <v>195</v>
      </c>
      <c r="AV386" s="93">
        <f t="shared" si="140"/>
        <v>37195</v>
      </c>
      <c r="AX386" s="5" t="s">
        <v>730</v>
      </c>
    </row>
    <row r="387" spans="1:50" ht="12.95" hidden="1" customHeight="1" outlineLevel="1">
      <c r="A387" t="s">
        <v>1085</v>
      </c>
      <c r="B387" t="s">
        <v>614</v>
      </c>
      <c r="C387" s="1">
        <f t="shared" si="141"/>
        <v>17003</v>
      </c>
      <c r="D387" s="5">
        <f>IF(N387&gt;0, RANK(N387,(N387:P387,Q387:AE387)),0)</f>
        <v>2</v>
      </c>
      <c r="E387" s="5">
        <f>IF(O387&gt;0,RANK(O387,(N387:P387,Q387:AE387)),0)</f>
        <v>1</v>
      </c>
      <c r="F387" s="5">
        <f>IF(P387&gt;0,RANK(P387,(N387:P387,Q387:AE387)),0)</f>
        <v>0</v>
      </c>
      <c r="G387" s="1">
        <f t="shared" si="150"/>
        <v>4301</v>
      </c>
      <c r="H387" s="2">
        <f t="shared" si="151"/>
        <v>0.25295536081867903</v>
      </c>
      <c r="I387" s="2"/>
      <c r="J387" s="2">
        <f t="shared" si="142"/>
        <v>0.35640769276010115</v>
      </c>
      <c r="K387" s="2">
        <f t="shared" si="143"/>
        <v>0.60936305357878018</v>
      </c>
      <c r="L387" s="2">
        <f t="shared" si="144"/>
        <v>0</v>
      </c>
      <c r="M387" s="2">
        <f>IF(C387=0,"-",(1-J387-K387-L387))</f>
        <v>3.4229253661118619E-2</v>
      </c>
      <c r="N387" s="1">
        <v>6060</v>
      </c>
      <c r="O387" s="1">
        <v>10361</v>
      </c>
      <c r="Q387" s="1">
        <v>582</v>
      </c>
      <c r="AG387" s="5">
        <f>IF(Q387&gt;0,RANK(Q387,(N387:P387,Q387:AE387)),0)</f>
        <v>3</v>
      </c>
      <c r="AH387" s="5">
        <f>IF(R387&gt;0,RANK(R387,(N387:P387,Q387:AE387)),0)</f>
        <v>0</v>
      </c>
      <c r="AI387" s="5">
        <f>IF(T387&gt;0,RANK(T387,(N387:P387,Q387:AE387)),0)</f>
        <v>0</v>
      </c>
      <c r="AJ387" s="5">
        <f>IF(S387&gt;0,RANK(S387,(N387:P387,Q387:AE387)),0)</f>
        <v>0</v>
      </c>
      <c r="AK387" s="2">
        <f t="shared" si="146"/>
        <v>3.4229253661118626E-2</v>
      </c>
      <c r="AL387" s="2">
        <f t="shared" si="147"/>
        <v>0</v>
      </c>
      <c r="AM387" s="2">
        <f t="shared" si="148"/>
        <v>0</v>
      </c>
      <c r="AN387" s="2">
        <f t="shared" si="149"/>
        <v>0</v>
      </c>
      <c r="AP387" t="s">
        <v>1085</v>
      </c>
      <c r="AQ387" t="s">
        <v>614</v>
      </c>
      <c r="AR387">
        <v>5</v>
      </c>
      <c r="AT387" s="88">
        <v>37</v>
      </c>
      <c r="AU387" s="90">
        <v>197</v>
      </c>
      <c r="AV387" s="93">
        <f t="shared" si="140"/>
        <v>37197</v>
      </c>
      <c r="AX387" s="5" t="s">
        <v>730</v>
      </c>
    </row>
    <row r="388" spans="1:50" ht="12.95" hidden="1" customHeight="1" outlineLevel="1">
      <c r="A388" t="s">
        <v>953</v>
      </c>
      <c r="B388" t="s">
        <v>614</v>
      </c>
      <c r="C388" s="1">
        <f t="shared" si="141"/>
        <v>9823</v>
      </c>
      <c r="D388" s="5">
        <f>IF(N388&gt;0, RANK(N388,(N388:P388,Q388:AE388)),0)</f>
        <v>1</v>
      </c>
      <c r="E388" s="5">
        <f>IF(O388&gt;0,RANK(O388,(N388:P388,Q388:AE388)),0)</f>
        <v>2</v>
      </c>
      <c r="F388" s="5">
        <f>IF(P388&gt;0,RANK(P388,(N388:P388,Q388:AE388)),0)</f>
        <v>0</v>
      </c>
      <c r="G388" s="1">
        <f t="shared" si="150"/>
        <v>828</v>
      </c>
      <c r="H388" s="2">
        <f t="shared" si="151"/>
        <v>8.4291967830601652E-2</v>
      </c>
      <c r="I388" s="2"/>
      <c r="J388" s="2">
        <f t="shared" si="142"/>
        <v>0.53008245953374733</v>
      </c>
      <c r="K388" s="2">
        <f t="shared" si="143"/>
        <v>0.44579049170314566</v>
      </c>
      <c r="L388" s="2">
        <f t="shared" si="144"/>
        <v>0</v>
      </c>
      <c r="M388" s="2">
        <f>IF(C388=0,"-",(1-J388-K388-L388))</f>
        <v>2.4127048763107006E-2</v>
      </c>
      <c r="N388" s="1">
        <v>5207</v>
      </c>
      <c r="O388" s="1">
        <v>4379</v>
      </c>
      <c r="Q388" s="1">
        <v>237</v>
      </c>
      <c r="AG388" s="5">
        <f>IF(Q388&gt;0,RANK(Q388,(N388:P388,Q388:AE388)),0)</f>
        <v>3</v>
      </c>
      <c r="AH388" s="5">
        <f>IF(R388&gt;0,RANK(R388,(N388:P388,Q388:AE388)),0)</f>
        <v>0</v>
      </c>
      <c r="AI388" s="5">
        <f>IF(T388&gt;0,RANK(T388,(N388:P388,Q388:AE388)),0)</f>
        <v>0</v>
      </c>
      <c r="AJ388" s="5">
        <f>IF(S388&gt;0,RANK(S388,(N388:P388,Q388:AE388)),0)</f>
        <v>0</v>
      </c>
      <c r="AK388" s="2">
        <f t="shared" si="146"/>
        <v>2.4127048763106992E-2</v>
      </c>
      <c r="AL388" s="2">
        <f t="shared" si="147"/>
        <v>0</v>
      </c>
      <c r="AM388" s="2">
        <f t="shared" si="148"/>
        <v>0</v>
      </c>
      <c r="AN388" s="2">
        <f t="shared" si="149"/>
        <v>0</v>
      </c>
      <c r="AP388" t="s">
        <v>953</v>
      </c>
      <c r="AQ388" t="s">
        <v>614</v>
      </c>
      <c r="AR388">
        <v>11</v>
      </c>
      <c r="AT388" s="88">
        <v>37</v>
      </c>
      <c r="AU388" s="90">
        <v>199</v>
      </c>
      <c r="AV388" s="93">
        <f t="shared" si="140"/>
        <v>37199</v>
      </c>
      <c r="AX388" s="5" t="s">
        <v>730</v>
      </c>
    </row>
    <row r="389" spans="1:50" collapsed="1">
      <c r="A389" t="s">
        <v>480</v>
      </c>
      <c r="B389" t="s">
        <v>961</v>
      </c>
      <c r="C389" s="1">
        <f t="shared" si="141"/>
        <v>4268941</v>
      </c>
      <c r="D389" s="5">
        <f>IF(N389&gt;0, RANK(N389,(N389:P389,Q389:AE389)),0)</f>
        <v>1</v>
      </c>
      <c r="E389" s="5">
        <f>IF(O389&gt;0,RANK(O389,(N389:P389,Q389:AE389)),0)</f>
        <v>2</v>
      </c>
      <c r="F389" s="5">
        <f>IF(P389&gt;0,RANK(P389,(N389:P389,Q389:AE389)),0)</f>
        <v>0</v>
      </c>
      <c r="G389" s="1">
        <f t="shared" si="150"/>
        <v>145021</v>
      </c>
      <c r="H389" s="2">
        <f t="shared" si="151"/>
        <v>3.3971188639055919E-2</v>
      </c>
      <c r="I389" s="2"/>
      <c r="J389" s="2">
        <f t="shared" si="142"/>
        <v>0.50274506019174314</v>
      </c>
      <c r="K389" s="2">
        <f t="shared" si="143"/>
        <v>0.46877387155268718</v>
      </c>
      <c r="L389" s="2">
        <f t="shared" si="144"/>
        <v>0</v>
      </c>
      <c r="M389" s="2">
        <f>IF(C389=0,"-",(1-J389-K389-L389))</f>
        <v>2.8481068255569675E-2</v>
      </c>
      <c r="N389" s="1">
        <f>SUM(N289:N388)</f>
        <v>2146189</v>
      </c>
      <c r="O389" s="1">
        <f>SUM(O289:O388)</f>
        <v>2001168</v>
      </c>
      <c r="Q389" s="1">
        <f>SUM(Q289:Q388)</f>
        <v>121584</v>
      </c>
      <c r="T389" s="53"/>
      <c r="AG389" s="5">
        <f>IF(Q389&gt;0,RANK(Q389,(N389:P389,Q389:AE389)),0)</f>
        <v>3</v>
      </c>
      <c r="AH389" s="5">
        <f>IF(R389&gt;0,RANK(R389,(N389:P389,Q389:AE389)),0)</f>
        <v>0</v>
      </c>
      <c r="AI389" s="5">
        <f>IF(T389&gt;0,RANK(T389,(N389:P389,Q389:AE389)),0)</f>
        <v>0</v>
      </c>
      <c r="AJ389" s="5">
        <f>IF(S389&gt;0,RANK(S389,(N389:P389,Q389:AE389)),0)</f>
        <v>0</v>
      </c>
      <c r="AK389" s="2">
        <f t="shared" si="146"/>
        <v>2.8481068255569706E-2</v>
      </c>
      <c r="AL389" s="2">
        <f t="shared" si="147"/>
        <v>0</v>
      </c>
      <c r="AM389" s="2">
        <f t="shared" si="148"/>
        <v>0</v>
      </c>
      <c r="AN389" s="2">
        <f t="shared" si="149"/>
        <v>0</v>
      </c>
      <c r="AP389" t="s">
        <v>480</v>
      </c>
      <c r="AQ389" t="s">
        <v>961</v>
      </c>
      <c r="AT389" s="88">
        <v>37</v>
      </c>
      <c r="AU389" s="90"/>
      <c r="AV389" s="88">
        <v>37</v>
      </c>
      <c r="AX389" s="5" t="s">
        <v>168</v>
      </c>
    </row>
    <row r="390" spans="1:50">
      <c r="C390" s="1"/>
      <c r="E390" s="5"/>
      <c r="F390" s="5"/>
      <c r="I390" s="2"/>
      <c r="AG390" s="5"/>
      <c r="AH390" s="5"/>
      <c r="AI390" s="5"/>
      <c r="AJ390" s="5"/>
      <c r="AT390" s="88"/>
      <c r="AU390" s="90"/>
      <c r="AV390" s="93"/>
    </row>
    <row r="391" spans="1:50" hidden="1" outlineLevel="1">
      <c r="A391" t="s">
        <v>461</v>
      </c>
      <c r="B391" t="s">
        <v>1118</v>
      </c>
      <c r="C391" s="1">
        <f t="shared" ref="C391:C422" si="152">SUM(N391:AE391)</f>
        <v>1289</v>
      </c>
      <c r="D391" s="5">
        <f>IF(N391&gt;0, RANK(N391,(N391:P391,Q391:AE391)),0)</f>
        <v>2</v>
      </c>
      <c r="E391" s="5">
        <f>IF(O391&gt;0,RANK(O391,(N391:P391,Q391:AE391)),0)</f>
        <v>1</v>
      </c>
      <c r="F391" s="5">
        <f>IF(P391&gt;0,RANK(P391,(N391:P391,Q391:AE391)),0)</f>
        <v>0</v>
      </c>
      <c r="G391" s="1">
        <f t="shared" si="150"/>
        <v>723</v>
      </c>
      <c r="H391" s="2">
        <f t="shared" si="151"/>
        <v>0.56089992242048103</v>
      </c>
      <c r="I391" s="2"/>
      <c r="J391" s="2">
        <f t="shared" ref="J391:J422" si="153">IF($C391=0,"-",N391/$C391)</f>
        <v>0.20636152055857254</v>
      </c>
      <c r="K391" s="2">
        <f t="shared" ref="K391:K422" si="154">IF($C391=0,"-",O391/$C391)</f>
        <v>0.76726144297905352</v>
      </c>
      <c r="L391" s="2">
        <f t="shared" ref="L391:L422" si="155">IF($C391=0,"-",P391/$C391)</f>
        <v>0</v>
      </c>
      <c r="M391" s="2">
        <f t="shared" ref="M391:M422" si="156">IF(C391=0,"-",(1-J391-K391-L391))</f>
        <v>2.6377036462373993E-2</v>
      </c>
      <c r="N391" s="1">
        <v>266</v>
      </c>
      <c r="O391" s="1">
        <v>989</v>
      </c>
      <c r="V391" s="1">
        <v>34</v>
      </c>
      <c r="AG391" s="5">
        <f>IF(Q391&gt;0,RANK(Q391,(N391:P391,Q391:AE391)),0)</f>
        <v>0</v>
      </c>
      <c r="AH391" s="5">
        <f>IF(R391&gt;0,RANK(R391,(N391:P391,Q391:AE391)),0)</f>
        <v>0</v>
      </c>
      <c r="AI391" s="5">
        <f>IF(T391&gt;0,RANK(T391,(N391:P391,Q391:AE391)),0)</f>
        <v>0</v>
      </c>
      <c r="AJ391" s="5">
        <f>IF(S391&gt;0,RANK(S391,(N391:P391,Q391:AE391)),0)</f>
        <v>0</v>
      </c>
      <c r="AK391" s="2">
        <f t="shared" ref="AK391:AK422" si="157">IF($C391=0,"-",Q391/$C391)</f>
        <v>0</v>
      </c>
      <c r="AL391" s="2">
        <f t="shared" ref="AL391:AL422" si="158">IF($C391=0,"-",R391/$C391)</f>
        <v>0</v>
      </c>
      <c r="AM391" s="2">
        <f t="shared" ref="AM391:AM422" si="159">IF($C391=0,"-",T391/$C391)</f>
        <v>0</v>
      </c>
      <c r="AN391" s="2">
        <f t="shared" ref="AN391:AN422" si="160">IF($C391=0,"-",S391/$C391)</f>
        <v>0</v>
      </c>
      <c r="AP391" t="s">
        <v>461</v>
      </c>
      <c r="AQ391" t="s">
        <v>1118</v>
      </c>
      <c r="AR391">
        <v>1</v>
      </c>
      <c r="AT391" s="88">
        <v>38</v>
      </c>
      <c r="AU391" s="90">
        <v>1</v>
      </c>
      <c r="AV391" s="93">
        <f t="shared" si="140"/>
        <v>38001</v>
      </c>
      <c r="AX391" s="5" t="s">
        <v>730</v>
      </c>
    </row>
    <row r="392" spans="1:50" hidden="1" outlineLevel="1">
      <c r="A392" t="s">
        <v>328</v>
      </c>
      <c r="B392" t="s">
        <v>1118</v>
      </c>
      <c r="C392" s="1">
        <f t="shared" si="152"/>
        <v>5704</v>
      </c>
      <c r="D392" s="5">
        <f>IF(N392&gt;0, RANK(N392,(N392:P392,Q392:AE392)),0)</f>
        <v>2</v>
      </c>
      <c r="E392" s="5">
        <f>IF(O392&gt;0,RANK(O392,(N392:P392,Q392:AE392)),0)</f>
        <v>1</v>
      </c>
      <c r="F392" s="5">
        <f>IF(P392&gt;0,RANK(P392,(N392:P392,Q392:AE392)),0)</f>
        <v>0</v>
      </c>
      <c r="G392" s="1">
        <f t="shared" si="150"/>
        <v>2803</v>
      </c>
      <c r="H392" s="2">
        <f t="shared" si="151"/>
        <v>0.49140953716690045</v>
      </c>
      <c r="I392" s="2"/>
      <c r="J392" s="2">
        <f t="shared" si="153"/>
        <v>0.2426367461430575</v>
      </c>
      <c r="K392" s="2">
        <f t="shared" si="154"/>
        <v>0.73404628330995791</v>
      </c>
      <c r="L392" s="2">
        <f t="shared" si="155"/>
        <v>0</v>
      </c>
      <c r="M392" s="2">
        <f t="shared" si="156"/>
        <v>2.3316970546984561E-2</v>
      </c>
      <c r="N392" s="1">
        <v>1384</v>
      </c>
      <c r="O392" s="1">
        <v>4187</v>
      </c>
      <c r="V392" s="1">
        <v>133</v>
      </c>
      <c r="AG392" s="5">
        <f>IF(Q392&gt;0,RANK(Q392,(N392:P392,Q392:AE392)),0)</f>
        <v>0</v>
      </c>
      <c r="AH392" s="5">
        <f>IF(R392&gt;0,RANK(R392,(N392:P392,Q392:AE392)),0)</f>
        <v>0</v>
      </c>
      <c r="AI392" s="5">
        <f>IF(T392&gt;0,RANK(T392,(N392:P392,Q392:AE392)),0)</f>
        <v>0</v>
      </c>
      <c r="AJ392" s="5">
        <f>IF(S392&gt;0,RANK(S392,(N392:P392,Q392:AE392)),0)</f>
        <v>0</v>
      </c>
      <c r="AK392" s="2">
        <f t="shared" si="157"/>
        <v>0</v>
      </c>
      <c r="AL392" s="2">
        <f t="shared" si="158"/>
        <v>0</v>
      </c>
      <c r="AM392" s="2">
        <f t="shared" si="159"/>
        <v>0</v>
      </c>
      <c r="AN392" s="2">
        <f t="shared" si="160"/>
        <v>0</v>
      </c>
      <c r="AP392" t="s">
        <v>328</v>
      </c>
      <c r="AQ392" t="s">
        <v>1118</v>
      </c>
      <c r="AR392">
        <v>1</v>
      </c>
      <c r="AT392" s="88">
        <v>38</v>
      </c>
      <c r="AU392" s="90">
        <v>3</v>
      </c>
      <c r="AV392" s="93">
        <f t="shared" si="140"/>
        <v>38003</v>
      </c>
      <c r="AX392" s="5" t="s">
        <v>730</v>
      </c>
    </row>
    <row r="393" spans="1:50" hidden="1" outlineLevel="1">
      <c r="A393" t="s">
        <v>307</v>
      </c>
      <c r="B393" t="s">
        <v>1118</v>
      </c>
      <c r="C393" s="1">
        <f t="shared" si="152"/>
        <v>2360</v>
      </c>
      <c r="D393" s="5">
        <f>IF(N393&gt;0, RANK(N393,(N393:P393,Q393:AE393)),0)</f>
        <v>2</v>
      </c>
      <c r="E393" s="5">
        <f>IF(O393&gt;0,RANK(O393,(N393:P393,Q393:AE393)),0)</f>
        <v>1</v>
      </c>
      <c r="F393" s="5">
        <f>IF(P393&gt;0,RANK(P393,(N393:P393,Q393:AE393)),0)</f>
        <v>0</v>
      </c>
      <c r="G393" s="1">
        <f t="shared" si="150"/>
        <v>623</v>
      </c>
      <c r="H393" s="2">
        <f t="shared" si="151"/>
        <v>0.2639830508474576</v>
      </c>
      <c r="I393" s="2"/>
      <c r="J393" s="2">
        <f t="shared" si="153"/>
        <v>0.35889830508474574</v>
      </c>
      <c r="K393" s="2">
        <f t="shared" si="154"/>
        <v>0.6228813559322034</v>
      </c>
      <c r="L393" s="2">
        <f t="shared" si="155"/>
        <v>0</v>
      </c>
      <c r="M393" s="2">
        <f t="shared" si="156"/>
        <v>1.8220338983050866E-2</v>
      </c>
      <c r="N393" s="1">
        <v>847</v>
      </c>
      <c r="O393" s="1">
        <v>1470</v>
      </c>
      <c r="V393" s="1">
        <v>43</v>
      </c>
      <c r="AG393" s="5">
        <f>IF(Q393&gt;0,RANK(Q393,(N393:P393,Q393:AE393)),0)</f>
        <v>0</v>
      </c>
      <c r="AH393" s="5">
        <f>IF(R393&gt;0,RANK(R393,(N393:P393,Q393:AE393)),0)</f>
        <v>0</v>
      </c>
      <c r="AI393" s="5">
        <f>IF(T393&gt;0,RANK(T393,(N393:P393,Q393:AE393)),0)</f>
        <v>0</v>
      </c>
      <c r="AJ393" s="5">
        <f>IF(S393&gt;0,RANK(S393,(N393:P393,Q393:AE393)),0)</f>
        <v>0</v>
      </c>
      <c r="AK393" s="2">
        <f t="shared" si="157"/>
        <v>0</v>
      </c>
      <c r="AL393" s="2">
        <f t="shared" si="158"/>
        <v>0</v>
      </c>
      <c r="AM393" s="2">
        <f t="shared" si="159"/>
        <v>0</v>
      </c>
      <c r="AN393" s="2">
        <f t="shared" si="160"/>
        <v>0</v>
      </c>
      <c r="AP393" t="s">
        <v>307</v>
      </c>
      <c r="AQ393" t="s">
        <v>1118</v>
      </c>
      <c r="AR393">
        <v>1</v>
      </c>
      <c r="AT393" s="88">
        <v>38</v>
      </c>
      <c r="AU393" s="90">
        <v>5</v>
      </c>
      <c r="AV393" s="93">
        <f t="shared" si="140"/>
        <v>38005</v>
      </c>
      <c r="AX393" s="5" t="s">
        <v>730</v>
      </c>
    </row>
    <row r="394" spans="1:50" hidden="1" outlineLevel="1">
      <c r="A394" t="s">
        <v>628</v>
      </c>
      <c r="B394" t="s">
        <v>1118</v>
      </c>
      <c r="C394" s="1">
        <f t="shared" si="152"/>
        <v>509</v>
      </c>
      <c r="D394" s="5">
        <f>IF(N394&gt;0, RANK(N394,(N394:P394,Q394:AE394)),0)</f>
        <v>2</v>
      </c>
      <c r="E394" s="5">
        <f>IF(O394&gt;0,RANK(O394,(N394:P394,Q394:AE394)),0)</f>
        <v>1</v>
      </c>
      <c r="F394" s="5">
        <f>IF(P394&gt;0,RANK(P394,(N394:P394,Q394:AE394)),0)</f>
        <v>0</v>
      </c>
      <c r="G394" s="1">
        <f t="shared" si="150"/>
        <v>354</v>
      </c>
      <c r="H394" s="2">
        <f t="shared" si="151"/>
        <v>0.69548133595284878</v>
      </c>
      <c r="I394" s="2"/>
      <c r="J394" s="2">
        <f t="shared" si="153"/>
        <v>0.13752455795677801</v>
      </c>
      <c r="K394" s="2">
        <f t="shared" si="154"/>
        <v>0.83300589390962676</v>
      </c>
      <c r="L394" s="2">
        <f t="shared" si="155"/>
        <v>0</v>
      </c>
      <c r="M394" s="2">
        <f t="shared" si="156"/>
        <v>2.9469548133595258E-2</v>
      </c>
      <c r="N394" s="1">
        <v>70</v>
      </c>
      <c r="O394" s="1">
        <v>424</v>
      </c>
      <c r="V394" s="1">
        <v>15</v>
      </c>
      <c r="AG394" s="5">
        <f>IF(Q394&gt;0,RANK(Q394,(N394:P394,Q394:AE394)),0)</f>
        <v>0</v>
      </c>
      <c r="AH394" s="5">
        <f>IF(R394&gt;0,RANK(R394,(N394:P394,Q394:AE394)),0)</f>
        <v>0</v>
      </c>
      <c r="AI394" s="5">
        <f>IF(T394&gt;0,RANK(T394,(N394:P394,Q394:AE394)),0)</f>
        <v>0</v>
      </c>
      <c r="AJ394" s="5">
        <f>IF(S394&gt;0,RANK(S394,(N394:P394,Q394:AE394)),0)</f>
        <v>0</v>
      </c>
      <c r="AK394" s="2">
        <f t="shared" si="157"/>
        <v>0</v>
      </c>
      <c r="AL394" s="2">
        <f t="shared" si="158"/>
        <v>0</v>
      </c>
      <c r="AM394" s="2">
        <f t="shared" si="159"/>
        <v>0</v>
      </c>
      <c r="AN394" s="2">
        <f t="shared" si="160"/>
        <v>0</v>
      </c>
      <c r="AP394" t="s">
        <v>628</v>
      </c>
      <c r="AQ394" t="s">
        <v>1118</v>
      </c>
      <c r="AR394">
        <v>1</v>
      </c>
      <c r="AT394" s="88">
        <v>38</v>
      </c>
      <c r="AU394" s="90">
        <v>7</v>
      </c>
      <c r="AV394" s="93">
        <f t="shared" si="140"/>
        <v>38007</v>
      </c>
      <c r="AX394" s="5" t="s">
        <v>730</v>
      </c>
    </row>
    <row r="395" spans="1:50" hidden="1" outlineLevel="1">
      <c r="A395" t="s">
        <v>917</v>
      </c>
      <c r="B395" t="s">
        <v>1118</v>
      </c>
      <c r="C395" s="1">
        <f t="shared" si="152"/>
        <v>3514</v>
      </c>
      <c r="D395" s="5">
        <f>IF(N395&gt;0, RANK(N395,(N395:P395,Q395:AE395)),0)</f>
        <v>2</v>
      </c>
      <c r="E395" s="5">
        <f>IF(O395&gt;0,RANK(O395,(N395:P395,Q395:AE395)),0)</f>
        <v>1</v>
      </c>
      <c r="F395" s="5">
        <f>IF(P395&gt;0,RANK(P395,(N395:P395,Q395:AE395)),0)</f>
        <v>0</v>
      </c>
      <c r="G395" s="1">
        <f t="shared" si="150"/>
        <v>2139</v>
      </c>
      <c r="H395" s="2">
        <f t="shared" si="151"/>
        <v>0.6087080250426864</v>
      </c>
      <c r="I395" s="2"/>
      <c r="J395" s="2">
        <f t="shared" si="153"/>
        <v>0.18867387592487195</v>
      </c>
      <c r="K395" s="2">
        <f t="shared" si="154"/>
        <v>0.79738190096755834</v>
      </c>
      <c r="L395" s="2">
        <f t="shared" si="155"/>
        <v>0</v>
      </c>
      <c r="M395" s="2">
        <f t="shared" si="156"/>
        <v>1.3944223107569709E-2</v>
      </c>
      <c r="N395" s="1">
        <v>663</v>
      </c>
      <c r="O395" s="1">
        <v>2802</v>
      </c>
      <c r="V395" s="1">
        <v>49</v>
      </c>
      <c r="AG395" s="5">
        <f>IF(Q395&gt;0,RANK(Q395,(N395:P395,Q395:AE395)),0)</f>
        <v>0</v>
      </c>
      <c r="AH395" s="5">
        <f>IF(R395&gt;0,RANK(R395,(N395:P395,Q395:AE395)),0)</f>
        <v>0</v>
      </c>
      <c r="AI395" s="5">
        <f>IF(T395&gt;0,RANK(T395,(N395:P395,Q395:AE395)),0)</f>
        <v>0</v>
      </c>
      <c r="AJ395" s="5">
        <f>IF(S395&gt;0,RANK(S395,(N395:P395,Q395:AE395)),0)</f>
        <v>0</v>
      </c>
      <c r="AK395" s="2">
        <f t="shared" si="157"/>
        <v>0</v>
      </c>
      <c r="AL395" s="2">
        <f t="shared" si="158"/>
        <v>0</v>
      </c>
      <c r="AM395" s="2">
        <f t="shared" si="159"/>
        <v>0</v>
      </c>
      <c r="AN395" s="2">
        <f t="shared" si="160"/>
        <v>0</v>
      </c>
      <c r="AP395" t="s">
        <v>917</v>
      </c>
      <c r="AQ395" t="s">
        <v>1118</v>
      </c>
      <c r="AR395">
        <v>1</v>
      </c>
      <c r="AT395" s="88">
        <v>38</v>
      </c>
      <c r="AU395" s="90">
        <v>9</v>
      </c>
      <c r="AV395" s="93">
        <f t="shared" si="140"/>
        <v>38009</v>
      </c>
      <c r="AX395" s="5" t="s">
        <v>730</v>
      </c>
    </row>
    <row r="396" spans="1:50" hidden="1" outlineLevel="1">
      <c r="A396" t="s">
        <v>693</v>
      </c>
      <c r="B396" t="s">
        <v>1118</v>
      </c>
      <c r="C396" s="1">
        <f t="shared" si="152"/>
        <v>1645</v>
      </c>
      <c r="D396" s="5">
        <f>IF(N396&gt;0, RANK(N396,(N396:P396,Q396:AE396)),0)</f>
        <v>2</v>
      </c>
      <c r="E396" s="5">
        <f>IF(O396&gt;0,RANK(O396,(N396:P396,Q396:AE396)),0)</f>
        <v>1</v>
      </c>
      <c r="F396" s="5">
        <f>IF(P396&gt;0,RANK(P396,(N396:P396,Q396:AE396)),0)</f>
        <v>0</v>
      </c>
      <c r="G396" s="1">
        <f t="shared" si="150"/>
        <v>1088</v>
      </c>
      <c r="H396" s="2">
        <f t="shared" si="151"/>
        <v>0.66139817629179332</v>
      </c>
      <c r="I396" s="2"/>
      <c r="J396" s="2">
        <f t="shared" si="153"/>
        <v>0.15683890577507598</v>
      </c>
      <c r="K396" s="2">
        <f t="shared" si="154"/>
        <v>0.81823708206686929</v>
      </c>
      <c r="L396" s="2">
        <f t="shared" si="155"/>
        <v>0</v>
      </c>
      <c r="M396" s="2">
        <f t="shared" si="156"/>
        <v>2.4924012158054731E-2</v>
      </c>
      <c r="N396" s="1">
        <v>258</v>
      </c>
      <c r="O396" s="1">
        <v>1346</v>
      </c>
      <c r="V396" s="1">
        <v>41</v>
      </c>
      <c r="AG396" s="5">
        <f>IF(Q396&gt;0,RANK(Q396,(N396:P396,Q396:AE396)),0)</f>
        <v>0</v>
      </c>
      <c r="AH396" s="5">
        <f>IF(R396&gt;0,RANK(R396,(N396:P396,Q396:AE396)),0)</f>
        <v>0</v>
      </c>
      <c r="AI396" s="5">
        <f>IF(T396&gt;0,RANK(T396,(N396:P396,Q396:AE396)),0)</f>
        <v>0</v>
      </c>
      <c r="AJ396" s="5">
        <f>IF(S396&gt;0,RANK(S396,(N396:P396,Q396:AE396)),0)</f>
        <v>0</v>
      </c>
      <c r="AK396" s="2">
        <f t="shared" si="157"/>
        <v>0</v>
      </c>
      <c r="AL396" s="2">
        <f t="shared" si="158"/>
        <v>0</v>
      </c>
      <c r="AM396" s="2">
        <f t="shared" si="159"/>
        <v>0</v>
      </c>
      <c r="AN396" s="2">
        <f t="shared" si="160"/>
        <v>0</v>
      </c>
      <c r="AP396" t="s">
        <v>693</v>
      </c>
      <c r="AQ396" t="s">
        <v>1118</v>
      </c>
      <c r="AR396">
        <v>1</v>
      </c>
      <c r="AT396" s="88">
        <v>38</v>
      </c>
      <c r="AU396" s="90">
        <v>11</v>
      </c>
      <c r="AV396" s="93">
        <f t="shared" si="140"/>
        <v>38011</v>
      </c>
      <c r="AX396" s="5" t="s">
        <v>730</v>
      </c>
    </row>
    <row r="397" spans="1:50" hidden="1" outlineLevel="1">
      <c r="A397" t="s">
        <v>829</v>
      </c>
      <c r="B397" t="s">
        <v>1118</v>
      </c>
      <c r="C397" s="1">
        <f t="shared" si="152"/>
        <v>958</v>
      </c>
      <c r="D397" s="5">
        <f>IF(N397&gt;0, RANK(N397,(N397:P397,Q397:AE397)),0)</f>
        <v>2</v>
      </c>
      <c r="E397" s="5">
        <f>IF(O397&gt;0,RANK(O397,(N397:P397,Q397:AE397)),0)</f>
        <v>1</v>
      </c>
      <c r="F397" s="5">
        <f>IF(P397&gt;0,RANK(P397,(N397:P397,Q397:AE397)),0)</f>
        <v>0</v>
      </c>
      <c r="G397" s="1">
        <f t="shared" si="150"/>
        <v>662</v>
      </c>
      <c r="H397" s="2">
        <f t="shared" si="151"/>
        <v>0.6910229645093946</v>
      </c>
      <c r="I397" s="2"/>
      <c r="J397" s="2">
        <f t="shared" si="153"/>
        <v>0.14613778705636743</v>
      </c>
      <c r="K397" s="2">
        <f t="shared" si="154"/>
        <v>0.83716075156576197</v>
      </c>
      <c r="L397" s="2">
        <f t="shared" si="155"/>
        <v>0</v>
      </c>
      <c r="M397" s="2">
        <f t="shared" si="156"/>
        <v>1.6701461377870652E-2</v>
      </c>
      <c r="N397" s="1">
        <v>140</v>
      </c>
      <c r="O397" s="1">
        <v>802</v>
      </c>
      <c r="V397" s="1">
        <v>16</v>
      </c>
      <c r="AG397" s="5">
        <f>IF(Q397&gt;0,RANK(Q397,(N397:P397,Q397:AE397)),0)</f>
        <v>0</v>
      </c>
      <c r="AH397" s="5">
        <f>IF(R397&gt;0,RANK(R397,(N397:P397,Q397:AE397)),0)</f>
        <v>0</v>
      </c>
      <c r="AI397" s="5">
        <f>IF(T397&gt;0,RANK(T397,(N397:P397,Q397:AE397)),0)</f>
        <v>0</v>
      </c>
      <c r="AJ397" s="5">
        <f>IF(S397&gt;0,RANK(S397,(N397:P397,Q397:AE397)),0)</f>
        <v>0</v>
      </c>
      <c r="AK397" s="2">
        <f t="shared" si="157"/>
        <v>0</v>
      </c>
      <c r="AL397" s="2">
        <f t="shared" si="158"/>
        <v>0</v>
      </c>
      <c r="AM397" s="2">
        <f t="shared" si="159"/>
        <v>0</v>
      </c>
      <c r="AN397" s="2">
        <f t="shared" si="160"/>
        <v>0</v>
      </c>
      <c r="AP397" t="s">
        <v>829</v>
      </c>
      <c r="AQ397" t="s">
        <v>1118</v>
      </c>
      <c r="AR397">
        <v>1</v>
      </c>
      <c r="AT397" s="88">
        <v>38</v>
      </c>
      <c r="AU397" s="90">
        <v>13</v>
      </c>
      <c r="AV397" s="93">
        <f t="shared" si="140"/>
        <v>38013</v>
      </c>
      <c r="AX397" s="5" t="s">
        <v>730</v>
      </c>
    </row>
    <row r="398" spans="1:50" hidden="1" outlineLevel="1">
      <c r="A398" t="s">
        <v>475</v>
      </c>
      <c r="B398" t="s">
        <v>1118</v>
      </c>
      <c r="C398" s="1">
        <f t="shared" si="152"/>
        <v>41691</v>
      </c>
      <c r="D398" s="5">
        <f>IF(N398&gt;0, RANK(N398,(N398:P398,Q398:AE398)),0)</f>
        <v>2</v>
      </c>
      <c r="E398" s="5">
        <f>IF(O398&gt;0,RANK(O398,(N398:P398,Q398:AE398)),0)</f>
        <v>1</v>
      </c>
      <c r="F398" s="5">
        <f>IF(P398&gt;0,RANK(P398,(N398:P398,Q398:AE398)),0)</f>
        <v>0</v>
      </c>
      <c r="G398" s="1">
        <f t="shared" si="150"/>
        <v>24019</v>
      </c>
      <c r="H398" s="2">
        <f t="shared" si="151"/>
        <v>0.57611954618502792</v>
      </c>
      <c r="I398" s="2"/>
      <c r="J398" s="2">
        <f t="shared" si="153"/>
        <v>0.20097862848096712</v>
      </c>
      <c r="K398" s="2">
        <f t="shared" si="154"/>
        <v>0.77709817466599507</v>
      </c>
      <c r="L398" s="2">
        <f t="shared" si="155"/>
        <v>0</v>
      </c>
      <c r="M398" s="2">
        <f t="shared" si="156"/>
        <v>2.1923196853037785E-2</v>
      </c>
      <c r="N398" s="1">
        <v>8379</v>
      </c>
      <c r="O398" s="1">
        <v>32398</v>
      </c>
      <c r="V398" s="1">
        <v>914</v>
      </c>
      <c r="AG398" s="5">
        <f>IF(Q398&gt;0,RANK(Q398,(N398:P398,Q398:AE398)),0)</f>
        <v>0</v>
      </c>
      <c r="AH398" s="5">
        <f>IF(R398&gt;0,RANK(R398,(N398:P398,Q398:AE398)),0)</f>
        <v>0</v>
      </c>
      <c r="AI398" s="5">
        <f>IF(T398&gt;0,RANK(T398,(N398:P398,Q398:AE398)),0)</f>
        <v>0</v>
      </c>
      <c r="AJ398" s="5">
        <f>IF(S398&gt;0,RANK(S398,(N398:P398,Q398:AE398)),0)</f>
        <v>0</v>
      </c>
      <c r="AK398" s="2">
        <f t="shared" si="157"/>
        <v>0</v>
      </c>
      <c r="AL398" s="2">
        <f t="shared" si="158"/>
        <v>0</v>
      </c>
      <c r="AM398" s="2">
        <f t="shared" si="159"/>
        <v>0</v>
      </c>
      <c r="AN398" s="2">
        <f t="shared" si="160"/>
        <v>0</v>
      </c>
      <c r="AP398" t="s">
        <v>475</v>
      </c>
      <c r="AQ398" t="s">
        <v>1118</v>
      </c>
      <c r="AR398">
        <v>1</v>
      </c>
      <c r="AT398" s="88">
        <v>38</v>
      </c>
      <c r="AU398" s="90">
        <v>15</v>
      </c>
      <c r="AV398" s="93">
        <f t="shared" si="140"/>
        <v>38015</v>
      </c>
      <c r="AX398" s="5" t="s">
        <v>730</v>
      </c>
    </row>
    <row r="399" spans="1:50" hidden="1" outlineLevel="1">
      <c r="A399" t="s">
        <v>502</v>
      </c>
      <c r="B399" t="s">
        <v>1118</v>
      </c>
      <c r="C399" s="1">
        <f t="shared" si="152"/>
        <v>70719</v>
      </c>
      <c r="D399" s="5">
        <f>IF(N399&gt;0, RANK(N399,(N399:P399,Q399:AE399)),0)</f>
        <v>2</v>
      </c>
      <c r="E399" s="5">
        <f>IF(O399&gt;0,RANK(O399,(N399:P399,Q399:AE399)),0)</f>
        <v>1</v>
      </c>
      <c r="F399" s="5">
        <f>IF(P399&gt;0,RANK(P399,(N399:P399,Q399:AE399)),0)</f>
        <v>0</v>
      </c>
      <c r="G399" s="1">
        <f t="shared" si="150"/>
        <v>30143</v>
      </c>
      <c r="H399" s="2">
        <f t="shared" si="151"/>
        <v>0.42623623071593209</v>
      </c>
      <c r="I399" s="2"/>
      <c r="J399" s="2">
        <f t="shared" si="153"/>
        <v>0.27712495934614462</v>
      </c>
      <c r="K399" s="2">
        <f t="shared" si="154"/>
        <v>0.70336119006207665</v>
      </c>
      <c r="L399" s="2">
        <f t="shared" si="155"/>
        <v>0</v>
      </c>
      <c r="M399" s="2">
        <f t="shared" si="156"/>
        <v>1.9513850591778681E-2</v>
      </c>
      <c r="N399" s="1">
        <v>19598</v>
      </c>
      <c r="O399" s="1">
        <v>49741</v>
      </c>
      <c r="V399" s="1">
        <v>1380</v>
      </c>
      <c r="AG399" s="5">
        <f>IF(Q399&gt;0,RANK(Q399,(N399:P399,Q399:AE399)),0)</f>
        <v>0</v>
      </c>
      <c r="AH399" s="5">
        <f>IF(R399&gt;0,RANK(R399,(N399:P399,Q399:AE399)),0)</f>
        <v>0</v>
      </c>
      <c r="AI399" s="5">
        <f>IF(T399&gt;0,RANK(T399,(N399:P399,Q399:AE399)),0)</f>
        <v>0</v>
      </c>
      <c r="AJ399" s="5">
        <f>IF(S399&gt;0,RANK(S399,(N399:P399,Q399:AE399)),0)</f>
        <v>0</v>
      </c>
      <c r="AK399" s="2">
        <f t="shared" si="157"/>
        <v>0</v>
      </c>
      <c r="AL399" s="2">
        <f t="shared" si="158"/>
        <v>0</v>
      </c>
      <c r="AM399" s="2">
        <f t="shared" si="159"/>
        <v>0</v>
      </c>
      <c r="AN399" s="2">
        <f t="shared" si="160"/>
        <v>0</v>
      </c>
      <c r="AP399" t="s">
        <v>502</v>
      </c>
      <c r="AQ399" t="s">
        <v>1118</v>
      </c>
      <c r="AR399">
        <v>1</v>
      </c>
      <c r="AT399" s="88">
        <v>38</v>
      </c>
      <c r="AU399" s="90">
        <v>17</v>
      </c>
      <c r="AV399" s="93">
        <f t="shared" si="140"/>
        <v>38017</v>
      </c>
      <c r="AX399" s="5" t="s">
        <v>730</v>
      </c>
    </row>
    <row r="400" spans="1:50" hidden="1" outlineLevel="1">
      <c r="A400" t="s">
        <v>1116</v>
      </c>
      <c r="B400" t="s">
        <v>1118</v>
      </c>
      <c r="C400" s="1">
        <f t="shared" si="152"/>
        <v>2146</v>
      </c>
      <c r="D400" s="5">
        <f>IF(N400&gt;0, RANK(N400,(N400:P400,Q400:AE400)),0)</f>
        <v>2</v>
      </c>
      <c r="E400" s="5">
        <f>IF(O400&gt;0,RANK(O400,(N400:P400,Q400:AE400)),0)</f>
        <v>1</v>
      </c>
      <c r="F400" s="5">
        <f>IF(P400&gt;0,RANK(P400,(N400:P400,Q400:AE400)),0)</f>
        <v>0</v>
      </c>
      <c r="G400" s="1">
        <f t="shared" si="150"/>
        <v>1308</v>
      </c>
      <c r="H400" s="2">
        <f t="shared" si="151"/>
        <v>0.6095060577819198</v>
      </c>
      <c r="I400" s="2"/>
      <c r="J400" s="2">
        <f t="shared" si="153"/>
        <v>0.18872320596458528</v>
      </c>
      <c r="K400" s="2">
        <f t="shared" si="154"/>
        <v>0.79822926374650516</v>
      </c>
      <c r="L400" s="2">
        <f t="shared" si="155"/>
        <v>0</v>
      </c>
      <c r="M400" s="2">
        <f t="shared" si="156"/>
        <v>1.3047530288909592E-2</v>
      </c>
      <c r="N400" s="1">
        <v>405</v>
      </c>
      <c r="O400" s="1">
        <v>1713</v>
      </c>
      <c r="V400" s="1">
        <v>28</v>
      </c>
      <c r="AG400" s="5">
        <f>IF(Q400&gt;0,RANK(Q400,(N400:P400,Q400:AE400)),0)</f>
        <v>0</v>
      </c>
      <c r="AH400" s="5">
        <f>IF(R400&gt;0,RANK(R400,(N400:P400,Q400:AE400)),0)</f>
        <v>0</v>
      </c>
      <c r="AI400" s="5">
        <f>IF(T400&gt;0,RANK(T400,(N400:P400,Q400:AE400)),0)</f>
        <v>0</v>
      </c>
      <c r="AJ400" s="5">
        <f>IF(S400&gt;0,RANK(S400,(N400:P400,Q400:AE400)),0)</f>
        <v>0</v>
      </c>
      <c r="AK400" s="2">
        <f t="shared" si="157"/>
        <v>0</v>
      </c>
      <c r="AL400" s="2">
        <f t="shared" si="158"/>
        <v>0</v>
      </c>
      <c r="AM400" s="2">
        <f t="shared" si="159"/>
        <v>0</v>
      </c>
      <c r="AN400" s="2">
        <f t="shared" si="160"/>
        <v>0</v>
      </c>
      <c r="AP400" t="s">
        <v>1116</v>
      </c>
      <c r="AQ400" t="s">
        <v>1118</v>
      </c>
      <c r="AR400">
        <v>1</v>
      </c>
      <c r="AT400" s="88">
        <v>38</v>
      </c>
      <c r="AU400" s="90">
        <v>19</v>
      </c>
      <c r="AV400" s="93">
        <f t="shared" si="140"/>
        <v>38019</v>
      </c>
      <c r="AX400" s="5" t="s">
        <v>730</v>
      </c>
    </row>
    <row r="401" spans="1:50" hidden="1" outlineLevel="1">
      <c r="A401" t="s">
        <v>391</v>
      </c>
      <c r="B401" t="s">
        <v>1118</v>
      </c>
      <c r="C401" s="1">
        <f t="shared" si="152"/>
        <v>2609</v>
      </c>
      <c r="D401" s="5">
        <f>IF(N401&gt;0, RANK(N401,(N401:P401,Q401:AE401)),0)</f>
        <v>2</v>
      </c>
      <c r="E401" s="5">
        <f>IF(O401&gt;0,RANK(O401,(N401:P401,Q401:AE401)),0)</f>
        <v>1</v>
      </c>
      <c r="F401" s="5">
        <f>IF(P401&gt;0,RANK(P401,(N401:P401,Q401:AE401)),0)</f>
        <v>0</v>
      </c>
      <c r="G401" s="1">
        <f t="shared" si="150"/>
        <v>1365</v>
      </c>
      <c r="H401" s="2">
        <f t="shared" si="151"/>
        <v>0.52318896128784975</v>
      </c>
      <c r="I401" s="2"/>
      <c r="J401" s="2">
        <f t="shared" si="153"/>
        <v>0.22958988118052895</v>
      </c>
      <c r="K401" s="2">
        <f t="shared" si="154"/>
        <v>0.75277884246837867</v>
      </c>
      <c r="L401" s="2">
        <f t="shared" si="155"/>
        <v>0</v>
      </c>
      <c r="M401" s="2">
        <f t="shared" si="156"/>
        <v>1.7631276351092406E-2</v>
      </c>
      <c r="N401" s="1">
        <v>599</v>
      </c>
      <c r="O401" s="1">
        <v>1964</v>
      </c>
      <c r="V401" s="1">
        <v>46</v>
      </c>
      <c r="AG401" s="5">
        <f>IF(Q401&gt;0,RANK(Q401,(N401:P401,Q401:AE401)),0)</f>
        <v>0</v>
      </c>
      <c r="AH401" s="5">
        <f>IF(R401&gt;0,RANK(R401,(N401:P401,Q401:AE401)),0)</f>
        <v>0</v>
      </c>
      <c r="AI401" s="5">
        <f>IF(T401&gt;0,RANK(T401,(N401:P401,Q401:AE401)),0)</f>
        <v>0</v>
      </c>
      <c r="AJ401" s="5">
        <f>IF(S401&gt;0,RANK(S401,(N401:P401,Q401:AE401)),0)</f>
        <v>0</v>
      </c>
      <c r="AK401" s="2">
        <f t="shared" si="157"/>
        <v>0</v>
      </c>
      <c r="AL401" s="2">
        <f t="shared" si="158"/>
        <v>0</v>
      </c>
      <c r="AM401" s="2">
        <f t="shared" si="159"/>
        <v>0</v>
      </c>
      <c r="AN401" s="2">
        <f t="shared" si="160"/>
        <v>0</v>
      </c>
      <c r="AP401" t="s">
        <v>391</v>
      </c>
      <c r="AQ401" t="s">
        <v>1118</v>
      </c>
      <c r="AR401">
        <v>1</v>
      </c>
      <c r="AT401" s="88">
        <v>38</v>
      </c>
      <c r="AU401" s="90">
        <v>21</v>
      </c>
      <c r="AV401" s="93">
        <f t="shared" si="140"/>
        <v>38021</v>
      </c>
      <c r="AX401" s="5" t="s">
        <v>730</v>
      </c>
    </row>
    <row r="402" spans="1:50" hidden="1" outlineLevel="1">
      <c r="A402" t="s">
        <v>593</v>
      </c>
      <c r="B402" t="s">
        <v>1118</v>
      </c>
      <c r="C402" s="1">
        <f t="shared" si="152"/>
        <v>1142</v>
      </c>
      <c r="D402" s="5">
        <f>IF(N402&gt;0, RANK(N402,(N402:P402,Q402:AE402)),0)</f>
        <v>2</v>
      </c>
      <c r="E402" s="5">
        <f>IF(O402&gt;0,RANK(O402,(N402:P402,Q402:AE402)),0)</f>
        <v>1</v>
      </c>
      <c r="F402" s="5">
        <f>IF(P402&gt;0,RANK(P402,(N402:P402,Q402:AE402)),0)</f>
        <v>0</v>
      </c>
      <c r="G402" s="1">
        <f t="shared" si="150"/>
        <v>631</v>
      </c>
      <c r="H402" s="2">
        <f t="shared" si="151"/>
        <v>0.5525394045534151</v>
      </c>
      <c r="I402" s="2"/>
      <c r="J402" s="2">
        <f t="shared" si="153"/>
        <v>0.21978984238178634</v>
      </c>
      <c r="K402" s="2">
        <f t="shared" si="154"/>
        <v>0.77232924693520144</v>
      </c>
      <c r="L402" s="2">
        <f t="shared" si="155"/>
        <v>0</v>
      </c>
      <c r="M402" s="2">
        <f t="shared" si="156"/>
        <v>7.8809106830122211E-3</v>
      </c>
      <c r="N402" s="1">
        <v>251</v>
      </c>
      <c r="O402" s="1">
        <v>882</v>
      </c>
      <c r="V402" s="1">
        <v>9</v>
      </c>
      <c r="AG402" s="5">
        <f>IF(Q402&gt;0,RANK(Q402,(N402:P402,Q402:AE402)),0)</f>
        <v>0</v>
      </c>
      <c r="AH402" s="5">
        <f>IF(R402&gt;0,RANK(R402,(N402:P402,Q402:AE402)),0)</f>
        <v>0</v>
      </c>
      <c r="AI402" s="5">
        <f>IF(T402&gt;0,RANK(T402,(N402:P402,Q402:AE402)),0)</f>
        <v>0</v>
      </c>
      <c r="AJ402" s="5">
        <f>IF(S402&gt;0,RANK(S402,(N402:P402,Q402:AE402)),0)</f>
        <v>0</v>
      </c>
      <c r="AK402" s="2">
        <f t="shared" si="157"/>
        <v>0</v>
      </c>
      <c r="AL402" s="2">
        <f t="shared" si="158"/>
        <v>0</v>
      </c>
      <c r="AM402" s="2">
        <f t="shared" si="159"/>
        <v>0</v>
      </c>
      <c r="AN402" s="2">
        <f t="shared" si="160"/>
        <v>0</v>
      </c>
      <c r="AP402" t="s">
        <v>593</v>
      </c>
      <c r="AQ402" t="s">
        <v>1118</v>
      </c>
      <c r="AR402">
        <v>1</v>
      </c>
      <c r="AT402" s="88">
        <v>38</v>
      </c>
      <c r="AU402" s="90">
        <v>23</v>
      </c>
      <c r="AV402" s="93">
        <f t="shared" si="140"/>
        <v>38023</v>
      </c>
      <c r="AX402" s="5" t="s">
        <v>730</v>
      </c>
    </row>
    <row r="403" spans="1:50" hidden="1" outlineLevel="1">
      <c r="A403" t="s">
        <v>709</v>
      </c>
      <c r="B403" t="s">
        <v>1118</v>
      </c>
      <c r="C403" s="1">
        <f t="shared" si="152"/>
        <v>1670</v>
      </c>
      <c r="D403" s="5">
        <f>IF(N403&gt;0, RANK(N403,(N403:P403,Q403:AE403)),0)</f>
        <v>2</v>
      </c>
      <c r="E403" s="5">
        <f>IF(O403&gt;0,RANK(O403,(N403:P403,Q403:AE403)),0)</f>
        <v>1</v>
      </c>
      <c r="F403" s="5">
        <f>IF(P403&gt;0,RANK(P403,(N403:P403,Q403:AE403)),0)</f>
        <v>0</v>
      </c>
      <c r="G403" s="1">
        <f t="shared" si="150"/>
        <v>960</v>
      </c>
      <c r="H403" s="2">
        <f t="shared" si="151"/>
        <v>0.57485029940119758</v>
      </c>
      <c r="I403" s="2"/>
      <c r="J403" s="2">
        <f t="shared" si="153"/>
        <v>0.19880239520958085</v>
      </c>
      <c r="K403" s="2">
        <f t="shared" si="154"/>
        <v>0.77365269461077846</v>
      </c>
      <c r="L403" s="2">
        <f t="shared" si="155"/>
        <v>0</v>
      </c>
      <c r="M403" s="2">
        <f t="shared" si="156"/>
        <v>2.7544910179640669E-2</v>
      </c>
      <c r="N403" s="1">
        <v>332</v>
      </c>
      <c r="O403" s="1">
        <v>1292</v>
      </c>
      <c r="V403" s="1">
        <v>46</v>
      </c>
      <c r="AG403" s="5">
        <f>IF(Q403&gt;0,RANK(Q403,(N403:P403,Q403:AE403)),0)</f>
        <v>0</v>
      </c>
      <c r="AH403" s="5">
        <f>IF(R403&gt;0,RANK(R403,(N403:P403,Q403:AE403)),0)</f>
        <v>0</v>
      </c>
      <c r="AI403" s="5">
        <f>IF(T403&gt;0,RANK(T403,(N403:P403,Q403:AE403)),0)</f>
        <v>0</v>
      </c>
      <c r="AJ403" s="5">
        <f>IF(S403&gt;0,RANK(S403,(N403:P403,Q403:AE403)),0)</f>
        <v>0</v>
      </c>
      <c r="AK403" s="2">
        <f t="shared" si="157"/>
        <v>0</v>
      </c>
      <c r="AL403" s="2">
        <f t="shared" si="158"/>
        <v>0</v>
      </c>
      <c r="AM403" s="2">
        <f t="shared" si="159"/>
        <v>0</v>
      </c>
      <c r="AN403" s="2">
        <f t="shared" si="160"/>
        <v>0</v>
      </c>
      <c r="AP403" t="s">
        <v>709</v>
      </c>
      <c r="AQ403" t="s">
        <v>1118</v>
      </c>
      <c r="AR403">
        <v>1</v>
      </c>
      <c r="AT403" s="88">
        <v>38</v>
      </c>
      <c r="AU403" s="90">
        <v>25</v>
      </c>
      <c r="AV403" s="93">
        <f t="shared" si="140"/>
        <v>38025</v>
      </c>
      <c r="AX403" s="5" t="s">
        <v>730</v>
      </c>
    </row>
    <row r="404" spans="1:50" hidden="1" outlineLevel="1">
      <c r="A404" t="s">
        <v>976</v>
      </c>
      <c r="B404" t="s">
        <v>1118</v>
      </c>
      <c r="C404" s="1">
        <f t="shared" si="152"/>
        <v>1172</v>
      </c>
      <c r="D404" s="5">
        <f>IF(N404&gt;0, RANK(N404,(N404:P404,Q404:AE404)),0)</f>
        <v>2</v>
      </c>
      <c r="E404" s="5">
        <f>IF(O404&gt;0,RANK(O404,(N404:P404,Q404:AE404)),0)</f>
        <v>1</v>
      </c>
      <c r="F404" s="5">
        <f>IF(P404&gt;0,RANK(P404,(N404:P404,Q404:AE404)),0)</f>
        <v>0</v>
      </c>
      <c r="G404" s="1">
        <f t="shared" si="150"/>
        <v>523</v>
      </c>
      <c r="H404" s="2">
        <f t="shared" si="151"/>
        <v>0.44624573378839588</v>
      </c>
      <c r="I404" s="2"/>
      <c r="J404" s="2">
        <f t="shared" si="153"/>
        <v>0.26877133105802048</v>
      </c>
      <c r="K404" s="2">
        <f t="shared" si="154"/>
        <v>0.71501706484641636</v>
      </c>
      <c r="L404" s="2">
        <f t="shared" si="155"/>
        <v>0</v>
      </c>
      <c r="M404" s="2">
        <f t="shared" si="156"/>
        <v>1.6211604095563215E-2</v>
      </c>
      <c r="N404" s="1">
        <v>315</v>
      </c>
      <c r="O404" s="1">
        <v>838</v>
      </c>
      <c r="V404" s="1">
        <v>19</v>
      </c>
      <c r="AG404" s="5">
        <f>IF(Q404&gt;0,RANK(Q404,(N404:P404,Q404:AE404)),0)</f>
        <v>0</v>
      </c>
      <c r="AH404" s="5">
        <f>IF(R404&gt;0,RANK(R404,(N404:P404,Q404:AE404)),0)</f>
        <v>0</v>
      </c>
      <c r="AI404" s="5">
        <f>IF(T404&gt;0,RANK(T404,(N404:P404,Q404:AE404)),0)</f>
        <v>0</v>
      </c>
      <c r="AJ404" s="5">
        <f>IF(S404&gt;0,RANK(S404,(N404:P404,Q404:AE404)),0)</f>
        <v>0</v>
      </c>
      <c r="AK404" s="2">
        <f t="shared" si="157"/>
        <v>0</v>
      </c>
      <c r="AL404" s="2">
        <f t="shared" si="158"/>
        <v>0</v>
      </c>
      <c r="AM404" s="2">
        <f t="shared" si="159"/>
        <v>0</v>
      </c>
      <c r="AN404" s="2">
        <f t="shared" si="160"/>
        <v>0</v>
      </c>
      <c r="AP404" t="s">
        <v>976</v>
      </c>
      <c r="AQ404" t="s">
        <v>1118</v>
      </c>
      <c r="AR404">
        <v>1</v>
      </c>
      <c r="AT404" s="88">
        <v>38</v>
      </c>
      <c r="AU404" s="90">
        <v>27</v>
      </c>
      <c r="AV404" s="93">
        <f t="shared" si="140"/>
        <v>38027</v>
      </c>
      <c r="AX404" s="5" t="s">
        <v>730</v>
      </c>
    </row>
    <row r="405" spans="1:50" hidden="1" outlineLevel="1">
      <c r="A405" t="s">
        <v>295</v>
      </c>
      <c r="B405" t="s">
        <v>1118</v>
      </c>
      <c r="C405" s="1">
        <f t="shared" si="152"/>
        <v>1863</v>
      </c>
      <c r="D405" s="5">
        <f>IF(N405&gt;0, RANK(N405,(N405:P405,Q405:AE405)),0)</f>
        <v>2</v>
      </c>
      <c r="E405" s="5">
        <f>IF(O405&gt;0,RANK(O405,(N405:P405,Q405:AE405)),0)</f>
        <v>1</v>
      </c>
      <c r="F405" s="5">
        <f>IF(P405&gt;0,RANK(P405,(N405:P405,Q405:AE405)),0)</f>
        <v>0</v>
      </c>
      <c r="G405" s="1">
        <f t="shared" si="150"/>
        <v>1004</v>
      </c>
      <c r="H405" s="2">
        <f t="shared" si="151"/>
        <v>0.53891572732152437</v>
      </c>
      <c r="I405" s="2"/>
      <c r="J405" s="2">
        <f t="shared" si="153"/>
        <v>0.21900161030595813</v>
      </c>
      <c r="K405" s="2">
        <f t="shared" si="154"/>
        <v>0.75791733762748259</v>
      </c>
      <c r="L405" s="2">
        <f t="shared" si="155"/>
        <v>0</v>
      </c>
      <c r="M405" s="2">
        <f t="shared" si="156"/>
        <v>2.3081052066559304E-2</v>
      </c>
      <c r="N405" s="1">
        <v>408</v>
      </c>
      <c r="O405" s="1">
        <v>1412</v>
      </c>
      <c r="V405" s="1">
        <v>43</v>
      </c>
      <c r="AG405" s="5">
        <f>IF(Q405&gt;0,RANK(Q405,(N405:P405,Q405:AE405)),0)</f>
        <v>0</v>
      </c>
      <c r="AH405" s="5">
        <f>IF(R405&gt;0,RANK(R405,(N405:P405,Q405:AE405)),0)</f>
        <v>0</v>
      </c>
      <c r="AI405" s="5">
        <f>IF(T405&gt;0,RANK(T405,(N405:P405,Q405:AE405)),0)</f>
        <v>0</v>
      </c>
      <c r="AJ405" s="5">
        <f>IF(S405&gt;0,RANK(S405,(N405:P405,Q405:AE405)),0)</f>
        <v>0</v>
      </c>
      <c r="AK405" s="2">
        <f t="shared" si="157"/>
        <v>0</v>
      </c>
      <c r="AL405" s="2">
        <f t="shared" si="158"/>
        <v>0</v>
      </c>
      <c r="AM405" s="2">
        <f t="shared" si="159"/>
        <v>0</v>
      </c>
      <c r="AN405" s="2">
        <f t="shared" si="160"/>
        <v>0</v>
      </c>
      <c r="AP405" t="s">
        <v>295</v>
      </c>
      <c r="AQ405" t="s">
        <v>1118</v>
      </c>
      <c r="AR405">
        <v>1</v>
      </c>
      <c r="AT405" s="88">
        <v>38</v>
      </c>
      <c r="AU405" s="90">
        <v>29</v>
      </c>
      <c r="AV405" s="93">
        <f t="shared" si="140"/>
        <v>38029</v>
      </c>
      <c r="AX405" s="5" t="s">
        <v>730</v>
      </c>
    </row>
    <row r="406" spans="1:50" hidden="1" outlineLevel="1">
      <c r="A406" t="s">
        <v>296</v>
      </c>
      <c r="B406" t="s">
        <v>1118</v>
      </c>
      <c r="C406" s="1">
        <f t="shared" si="152"/>
        <v>1673</v>
      </c>
      <c r="D406" s="5">
        <f>IF(N406&gt;0, RANK(N406,(N406:P406,Q406:AE406)),0)</f>
        <v>2</v>
      </c>
      <c r="E406" s="5">
        <f>IF(O406&gt;0,RANK(O406,(N406:P406,Q406:AE406)),0)</f>
        <v>1</v>
      </c>
      <c r="F406" s="5">
        <f>IF(P406&gt;0,RANK(P406,(N406:P406,Q406:AE406)),0)</f>
        <v>0</v>
      </c>
      <c r="G406" s="1">
        <f t="shared" si="150"/>
        <v>1010</v>
      </c>
      <c r="H406" s="2">
        <f t="shared" si="151"/>
        <v>0.60370591751344893</v>
      </c>
      <c r="I406" s="2"/>
      <c r="J406" s="2">
        <f t="shared" si="153"/>
        <v>0.18947997609085476</v>
      </c>
      <c r="K406" s="2">
        <f t="shared" si="154"/>
        <v>0.79318589360430369</v>
      </c>
      <c r="L406" s="2">
        <f t="shared" si="155"/>
        <v>0</v>
      </c>
      <c r="M406" s="2">
        <f t="shared" si="156"/>
        <v>1.7334130304841544E-2</v>
      </c>
      <c r="N406" s="1">
        <v>317</v>
      </c>
      <c r="O406" s="1">
        <v>1327</v>
      </c>
      <c r="V406" s="1">
        <v>29</v>
      </c>
      <c r="AG406" s="5">
        <f>IF(Q406&gt;0,RANK(Q406,(N406:P406,Q406:AE406)),0)</f>
        <v>0</v>
      </c>
      <c r="AH406" s="5">
        <f>IF(R406&gt;0,RANK(R406,(N406:P406,Q406:AE406)),0)</f>
        <v>0</v>
      </c>
      <c r="AI406" s="5">
        <f>IF(T406&gt;0,RANK(T406,(N406:P406,Q406:AE406)),0)</f>
        <v>0</v>
      </c>
      <c r="AJ406" s="5">
        <f>IF(S406&gt;0,RANK(S406,(N406:P406,Q406:AE406)),0)</f>
        <v>0</v>
      </c>
      <c r="AK406" s="2">
        <f t="shared" si="157"/>
        <v>0</v>
      </c>
      <c r="AL406" s="2">
        <f t="shared" si="158"/>
        <v>0</v>
      </c>
      <c r="AM406" s="2">
        <f t="shared" si="159"/>
        <v>0</v>
      </c>
      <c r="AN406" s="2">
        <f t="shared" si="160"/>
        <v>0</v>
      </c>
      <c r="AP406" t="s">
        <v>296</v>
      </c>
      <c r="AQ406" t="s">
        <v>1118</v>
      </c>
      <c r="AR406">
        <v>1</v>
      </c>
      <c r="AT406" s="88">
        <v>38</v>
      </c>
      <c r="AU406" s="90">
        <v>31</v>
      </c>
      <c r="AV406" s="93">
        <f t="shared" si="140"/>
        <v>38031</v>
      </c>
      <c r="AX406" s="5" t="s">
        <v>730</v>
      </c>
    </row>
    <row r="407" spans="1:50" hidden="1" outlineLevel="1">
      <c r="A407" t="s">
        <v>1097</v>
      </c>
      <c r="B407" t="s">
        <v>1118</v>
      </c>
      <c r="C407" s="1">
        <f t="shared" si="152"/>
        <v>876</v>
      </c>
      <c r="D407" s="5">
        <f>IF(N407&gt;0, RANK(N407,(N407:P407,Q407:AE407)),0)</f>
        <v>2</v>
      </c>
      <c r="E407" s="5">
        <f>IF(O407&gt;0,RANK(O407,(N407:P407,Q407:AE407)),0)</f>
        <v>1</v>
      </c>
      <c r="F407" s="5">
        <f>IF(P407&gt;0,RANK(P407,(N407:P407,Q407:AE407)),0)</f>
        <v>0</v>
      </c>
      <c r="G407" s="1">
        <f t="shared" si="150"/>
        <v>603</v>
      </c>
      <c r="H407" s="2">
        <f t="shared" si="151"/>
        <v>0.68835616438356162</v>
      </c>
      <c r="I407" s="2"/>
      <c r="J407" s="2">
        <f t="shared" si="153"/>
        <v>0.1449771689497717</v>
      </c>
      <c r="K407" s="2">
        <f t="shared" si="154"/>
        <v>0.83333333333333337</v>
      </c>
      <c r="L407" s="2">
        <f t="shared" si="155"/>
        <v>0</v>
      </c>
      <c r="M407" s="2">
        <f t="shared" si="156"/>
        <v>2.168949771689499E-2</v>
      </c>
      <c r="N407" s="1">
        <v>127</v>
      </c>
      <c r="O407" s="1">
        <v>730</v>
      </c>
      <c r="V407" s="1">
        <v>19</v>
      </c>
      <c r="AG407" s="5">
        <f>IF(Q407&gt;0,RANK(Q407,(N407:P407,Q407:AE407)),0)</f>
        <v>0</v>
      </c>
      <c r="AH407" s="5">
        <f>IF(R407&gt;0,RANK(R407,(N407:P407,Q407:AE407)),0)</f>
        <v>0</v>
      </c>
      <c r="AI407" s="5">
        <f>IF(T407&gt;0,RANK(T407,(N407:P407,Q407:AE407)),0)</f>
        <v>0</v>
      </c>
      <c r="AJ407" s="5">
        <f>IF(S407&gt;0,RANK(S407,(N407:P407,Q407:AE407)),0)</f>
        <v>0</v>
      </c>
      <c r="AK407" s="2">
        <f t="shared" si="157"/>
        <v>0</v>
      </c>
      <c r="AL407" s="2">
        <f t="shared" si="158"/>
        <v>0</v>
      </c>
      <c r="AM407" s="2">
        <f t="shared" si="159"/>
        <v>0</v>
      </c>
      <c r="AN407" s="2">
        <f t="shared" si="160"/>
        <v>0</v>
      </c>
      <c r="AP407" t="s">
        <v>1097</v>
      </c>
      <c r="AQ407" t="s">
        <v>1118</v>
      </c>
      <c r="AR407">
        <v>1</v>
      </c>
      <c r="AT407" s="88">
        <v>38</v>
      </c>
      <c r="AU407" s="90">
        <v>33</v>
      </c>
      <c r="AV407" s="93">
        <f t="shared" ref="AV407:AV443" si="161">1000*AT407+AU407</f>
        <v>38033</v>
      </c>
      <c r="AX407" s="5" t="s">
        <v>730</v>
      </c>
    </row>
    <row r="408" spans="1:50" hidden="1" outlineLevel="1">
      <c r="A408" t="s">
        <v>1000</v>
      </c>
      <c r="B408" t="s">
        <v>1118</v>
      </c>
      <c r="C408" s="1">
        <f t="shared" si="152"/>
        <v>30506</v>
      </c>
      <c r="D408" s="5">
        <f>IF(N408&gt;0, RANK(N408,(N408:P408,Q408:AE408)),0)</f>
        <v>2</v>
      </c>
      <c r="E408" s="5">
        <f>IF(O408&gt;0,RANK(O408,(N408:P408,Q408:AE408)),0)</f>
        <v>1</v>
      </c>
      <c r="F408" s="5">
        <f>IF(P408&gt;0,RANK(P408,(N408:P408,Q408:AE408)),0)</f>
        <v>0</v>
      </c>
      <c r="G408" s="1">
        <f t="shared" si="150"/>
        <v>15351</v>
      </c>
      <c r="H408" s="2">
        <f t="shared" si="151"/>
        <v>0.50321248279027075</v>
      </c>
      <c r="I408" s="2"/>
      <c r="J408" s="2">
        <f t="shared" si="153"/>
        <v>0.23824821346620337</v>
      </c>
      <c r="K408" s="2">
        <f t="shared" si="154"/>
        <v>0.74146069625647415</v>
      </c>
      <c r="L408" s="2">
        <f t="shared" si="155"/>
        <v>0</v>
      </c>
      <c r="M408" s="2">
        <f t="shared" si="156"/>
        <v>2.0291090277322454E-2</v>
      </c>
      <c r="N408" s="1">
        <v>7268</v>
      </c>
      <c r="O408" s="1">
        <v>22619</v>
      </c>
      <c r="V408" s="1">
        <v>619</v>
      </c>
      <c r="AG408" s="5">
        <f>IF(Q408&gt;0,RANK(Q408,(N408:P408,Q408:AE408)),0)</f>
        <v>0</v>
      </c>
      <c r="AH408" s="5">
        <f>IF(R408&gt;0,RANK(R408,(N408:P408,Q408:AE408)),0)</f>
        <v>0</v>
      </c>
      <c r="AI408" s="5">
        <f>IF(T408&gt;0,RANK(T408,(N408:P408,Q408:AE408)),0)</f>
        <v>0</v>
      </c>
      <c r="AJ408" s="5">
        <f>IF(S408&gt;0,RANK(S408,(N408:P408,Q408:AE408)),0)</f>
        <v>0</v>
      </c>
      <c r="AK408" s="2">
        <f t="shared" si="157"/>
        <v>0</v>
      </c>
      <c r="AL408" s="2">
        <f t="shared" si="158"/>
        <v>0</v>
      </c>
      <c r="AM408" s="2">
        <f t="shared" si="159"/>
        <v>0</v>
      </c>
      <c r="AN408" s="2">
        <f t="shared" si="160"/>
        <v>0</v>
      </c>
      <c r="AP408" t="s">
        <v>1000</v>
      </c>
      <c r="AQ408" t="s">
        <v>1118</v>
      </c>
      <c r="AR408">
        <v>1</v>
      </c>
      <c r="AT408" s="88">
        <v>38</v>
      </c>
      <c r="AU408" s="90">
        <v>35</v>
      </c>
      <c r="AV408" s="93">
        <f t="shared" si="161"/>
        <v>38035</v>
      </c>
      <c r="AX408" s="5" t="s">
        <v>730</v>
      </c>
    </row>
    <row r="409" spans="1:50" hidden="1" outlineLevel="1">
      <c r="A409" t="s">
        <v>747</v>
      </c>
      <c r="B409" t="s">
        <v>1118</v>
      </c>
      <c r="C409" s="1">
        <f t="shared" si="152"/>
        <v>1358</v>
      </c>
      <c r="D409" s="5">
        <f>IF(N409&gt;0, RANK(N409,(N409:P409,Q409:AE409)),0)</f>
        <v>2</v>
      </c>
      <c r="E409" s="5">
        <f>IF(O409&gt;0,RANK(O409,(N409:P409,Q409:AE409)),0)</f>
        <v>1</v>
      </c>
      <c r="F409" s="5">
        <f>IF(P409&gt;0,RANK(P409,(N409:P409,Q409:AE409)),0)</f>
        <v>0</v>
      </c>
      <c r="G409" s="1">
        <f t="shared" si="150"/>
        <v>776</v>
      </c>
      <c r="H409" s="2">
        <f t="shared" si="151"/>
        <v>0.5714285714285714</v>
      </c>
      <c r="I409" s="2"/>
      <c r="J409" s="2">
        <f t="shared" si="153"/>
        <v>0.203240058910162</v>
      </c>
      <c r="K409" s="2">
        <f t="shared" si="154"/>
        <v>0.77466863033873345</v>
      </c>
      <c r="L409" s="2">
        <f t="shared" si="155"/>
        <v>0</v>
      </c>
      <c r="M409" s="2">
        <f t="shared" si="156"/>
        <v>2.2091310751104598E-2</v>
      </c>
      <c r="N409" s="1">
        <v>276</v>
      </c>
      <c r="O409" s="1">
        <v>1052</v>
      </c>
      <c r="V409" s="1">
        <v>30</v>
      </c>
      <c r="AG409" s="5">
        <f>IF(Q409&gt;0,RANK(Q409,(N409:P409,Q409:AE409)),0)</f>
        <v>0</v>
      </c>
      <c r="AH409" s="5">
        <f>IF(R409&gt;0,RANK(R409,(N409:P409,Q409:AE409)),0)</f>
        <v>0</v>
      </c>
      <c r="AI409" s="5">
        <f>IF(T409&gt;0,RANK(T409,(N409:P409,Q409:AE409)),0)</f>
        <v>0</v>
      </c>
      <c r="AJ409" s="5">
        <f>IF(S409&gt;0,RANK(S409,(N409:P409,Q409:AE409)),0)</f>
        <v>0</v>
      </c>
      <c r="AK409" s="2">
        <f t="shared" si="157"/>
        <v>0</v>
      </c>
      <c r="AL409" s="2">
        <f t="shared" si="158"/>
        <v>0</v>
      </c>
      <c r="AM409" s="2">
        <f t="shared" si="159"/>
        <v>0</v>
      </c>
      <c r="AN409" s="2">
        <f t="shared" si="160"/>
        <v>0</v>
      </c>
      <c r="AP409" t="s">
        <v>747</v>
      </c>
      <c r="AQ409" t="s">
        <v>1118</v>
      </c>
      <c r="AR409">
        <v>1</v>
      </c>
      <c r="AT409" s="88">
        <v>38</v>
      </c>
      <c r="AU409" s="90">
        <v>37</v>
      </c>
      <c r="AV409" s="93">
        <f t="shared" si="161"/>
        <v>38037</v>
      </c>
      <c r="AX409" s="5" t="s">
        <v>730</v>
      </c>
    </row>
    <row r="410" spans="1:50" hidden="1" outlineLevel="1">
      <c r="A410" t="s">
        <v>855</v>
      </c>
      <c r="B410" t="s">
        <v>1118</v>
      </c>
      <c r="C410" s="1">
        <f t="shared" si="152"/>
        <v>1322</v>
      </c>
      <c r="D410" s="5">
        <f>IF(N410&gt;0, RANK(N410,(N410:P410,Q410:AE410)),0)</f>
        <v>2</v>
      </c>
      <c r="E410" s="5">
        <f>IF(O410&gt;0,RANK(O410,(N410:P410,Q410:AE410)),0)</f>
        <v>1</v>
      </c>
      <c r="F410" s="5">
        <f>IF(P410&gt;0,RANK(P410,(N410:P410,Q410:AE410)),0)</f>
        <v>0</v>
      </c>
      <c r="G410" s="1">
        <f t="shared" si="150"/>
        <v>672</v>
      </c>
      <c r="H410" s="2">
        <f t="shared" si="151"/>
        <v>0.50832072617246593</v>
      </c>
      <c r="I410" s="2"/>
      <c r="J410" s="2">
        <f t="shared" si="153"/>
        <v>0.23978819969742815</v>
      </c>
      <c r="K410" s="2">
        <f t="shared" si="154"/>
        <v>0.74810892586989408</v>
      </c>
      <c r="L410" s="2">
        <f t="shared" si="155"/>
        <v>0</v>
      </c>
      <c r="M410" s="2">
        <f t="shared" si="156"/>
        <v>1.2102874432677768E-2</v>
      </c>
      <c r="N410" s="1">
        <v>317</v>
      </c>
      <c r="O410" s="1">
        <v>989</v>
      </c>
      <c r="V410" s="1">
        <v>16</v>
      </c>
      <c r="AG410" s="5">
        <f>IF(Q410&gt;0,RANK(Q410,(N410:P410,Q410:AE410)),0)</f>
        <v>0</v>
      </c>
      <c r="AH410" s="5">
        <f>IF(R410&gt;0,RANK(R410,(N410:P410,Q410:AE410)),0)</f>
        <v>0</v>
      </c>
      <c r="AI410" s="5">
        <f>IF(T410&gt;0,RANK(T410,(N410:P410,Q410:AE410)),0)</f>
        <v>0</v>
      </c>
      <c r="AJ410" s="5">
        <f>IF(S410&gt;0,RANK(S410,(N410:P410,Q410:AE410)),0)</f>
        <v>0</v>
      </c>
      <c r="AK410" s="2">
        <f t="shared" si="157"/>
        <v>0</v>
      </c>
      <c r="AL410" s="2">
        <f t="shared" si="158"/>
        <v>0</v>
      </c>
      <c r="AM410" s="2">
        <f t="shared" si="159"/>
        <v>0</v>
      </c>
      <c r="AN410" s="2">
        <f t="shared" si="160"/>
        <v>0</v>
      </c>
      <c r="AP410" t="s">
        <v>855</v>
      </c>
      <c r="AQ410" t="s">
        <v>1118</v>
      </c>
      <c r="AR410">
        <v>1</v>
      </c>
      <c r="AT410" s="88">
        <v>38</v>
      </c>
      <c r="AU410" s="90">
        <v>39</v>
      </c>
      <c r="AV410" s="93">
        <f t="shared" si="161"/>
        <v>38039</v>
      </c>
      <c r="AX410" s="5" t="s">
        <v>730</v>
      </c>
    </row>
    <row r="411" spans="1:50" hidden="1" outlineLevel="1">
      <c r="A411" t="s">
        <v>991</v>
      </c>
      <c r="B411" t="s">
        <v>1118</v>
      </c>
      <c r="C411" s="1">
        <f t="shared" si="152"/>
        <v>1364</v>
      </c>
      <c r="D411" s="5">
        <f>IF(N411&gt;0, RANK(N411,(N411:P411,Q411:AE411)),0)</f>
        <v>2</v>
      </c>
      <c r="E411" s="5">
        <f>IF(O411&gt;0,RANK(O411,(N411:P411,Q411:AE411)),0)</f>
        <v>1</v>
      </c>
      <c r="F411" s="5">
        <f>IF(P411&gt;0,RANK(P411,(N411:P411,Q411:AE411)),0)</f>
        <v>0</v>
      </c>
      <c r="G411" s="1">
        <f t="shared" si="150"/>
        <v>801</v>
      </c>
      <c r="H411" s="2">
        <f t="shared" si="151"/>
        <v>0.58724340175953083</v>
      </c>
      <c r="I411" s="2"/>
      <c r="J411" s="2">
        <f t="shared" si="153"/>
        <v>0.19794721407624633</v>
      </c>
      <c r="K411" s="2">
        <f t="shared" si="154"/>
        <v>0.78519061583577709</v>
      </c>
      <c r="L411" s="2">
        <f t="shared" si="155"/>
        <v>0</v>
      </c>
      <c r="M411" s="2">
        <f t="shared" si="156"/>
        <v>1.6862170087976525E-2</v>
      </c>
      <c r="N411" s="1">
        <v>270</v>
      </c>
      <c r="O411" s="1">
        <v>1071</v>
      </c>
      <c r="V411" s="1">
        <v>23</v>
      </c>
      <c r="AG411" s="5">
        <f>IF(Q411&gt;0,RANK(Q411,(N411:P411,Q411:AE411)),0)</f>
        <v>0</v>
      </c>
      <c r="AH411" s="5">
        <f>IF(R411&gt;0,RANK(R411,(N411:P411,Q411:AE411)),0)</f>
        <v>0</v>
      </c>
      <c r="AI411" s="5">
        <f>IF(T411&gt;0,RANK(T411,(N411:P411,Q411:AE411)),0)</f>
        <v>0</v>
      </c>
      <c r="AJ411" s="5">
        <f>IF(S411&gt;0,RANK(S411,(N411:P411,Q411:AE411)),0)</f>
        <v>0</v>
      </c>
      <c r="AK411" s="2">
        <f t="shared" si="157"/>
        <v>0</v>
      </c>
      <c r="AL411" s="2">
        <f t="shared" si="158"/>
        <v>0</v>
      </c>
      <c r="AM411" s="2">
        <f t="shared" si="159"/>
        <v>0</v>
      </c>
      <c r="AN411" s="2">
        <f t="shared" si="160"/>
        <v>0</v>
      </c>
      <c r="AP411" t="s">
        <v>991</v>
      </c>
      <c r="AQ411" t="s">
        <v>1118</v>
      </c>
      <c r="AR411">
        <v>1</v>
      </c>
      <c r="AT411" s="88">
        <v>38</v>
      </c>
      <c r="AU411" s="90">
        <v>41</v>
      </c>
      <c r="AV411" s="93">
        <f t="shared" si="161"/>
        <v>38041</v>
      </c>
      <c r="AX411" s="5" t="s">
        <v>730</v>
      </c>
    </row>
    <row r="412" spans="1:50" hidden="1" outlineLevel="1">
      <c r="A412" t="s">
        <v>594</v>
      </c>
      <c r="B412" t="s">
        <v>1118</v>
      </c>
      <c r="C412" s="1">
        <f t="shared" si="152"/>
        <v>1247</v>
      </c>
      <c r="D412" s="5">
        <f>IF(N412&gt;0, RANK(N412,(N412:P412,Q412:AE412)),0)</f>
        <v>2</v>
      </c>
      <c r="E412" s="5">
        <f>IF(O412&gt;0,RANK(O412,(N412:P412,Q412:AE412)),0)</f>
        <v>1</v>
      </c>
      <c r="F412" s="5">
        <f>IF(P412&gt;0,RANK(P412,(N412:P412,Q412:AE412)),0)</f>
        <v>0</v>
      </c>
      <c r="G412" s="1">
        <f t="shared" si="150"/>
        <v>578</v>
      </c>
      <c r="H412" s="2">
        <f t="shared" si="151"/>
        <v>0.46351242983159585</v>
      </c>
      <c r="I412" s="2"/>
      <c r="J412" s="2">
        <f t="shared" si="153"/>
        <v>0.25421010425020046</v>
      </c>
      <c r="K412" s="2">
        <f t="shared" si="154"/>
        <v>0.71772253408179632</v>
      </c>
      <c r="L412" s="2">
        <f t="shared" si="155"/>
        <v>0</v>
      </c>
      <c r="M412" s="2">
        <f t="shared" si="156"/>
        <v>2.8067361668003166E-2</v>
      </c>
      <c r="N412" s="1">
        <v>317</v>
      </c>
      <c r="O412" s="1">
        <v>895</v>
      </c>
      <c r="V412" s="1">
        <v>35</v>
      </c>
      <c r="AG412" s="5">
        <f>IF(Q412&gt;0,RANK(Q412,(N412:P412,Q412:AE412)),0)</f>
        <v>0</v>
      </c>
      <c r="AH412" s="5">
        <f>IF(R412&gt;0,RANK(R412,(N412:P412,Q412:AE412)),0)</f>
        <v>0</v>
      </c>
      <c r="AI412" s="5">
        <f>IF(T412&gt;0,RANK(T412,(N412:P412,Q412:AE412)),0)</f>
        <v>0</v>
      </c>
      <c r="AJ412" s="5">
        <f>IF(S412&gt;0,RANK(S412,(N412:P412,Q412:AE412)),0)</f>
        <v>0</v>
      </c>
      <c r="AK412" s="2">
        <f t="shared" si="157"/>
        <v>0</v>
      </c>
      <c r="AL412" s="2">
        <f t="shared" si="158"/>
        <v>0</v>
      </c>
      <c r="AM412" s="2">
        <f t="shared" si="159"/>
        <v>0</v>
      </c>
      <c r="AN412" s="2">
        <f t="shared" si="160"/>
        <v>0</v>
      </c>
      <c r="AP412" t="s">
        <v>594</v>
      </c>
      <c r="AQ412" t="s">
        <v>1118</v>
      </c>
      <c r="AR412">
        <v>1</v>
      </c>
      <c r="AT412" s="88">
        <v>38</v>
      </c>
      <c r="AU412" s="90">
        <v>43</v>
      </c>
      <c r="AV412" s="93">
        <f t="shared" si="161"/>
        <v>38043</v>
      </c>
      <c r="AX412" s="5" t="s">
        <v>730</v>
      </c>
    </row>
    <row r="413" spans="1:50" hidden="1" outlineLevel="1">
      <c r="A413" t="s">
        <v>1001</v>
      </c>
      <c r="B413" t="s">
        <v>1118</v>
      </c>
      <c r="C413" s="1">
        <f t="shared" si="152"/>
        <v>2261</v>
      </c>
      <c r="D413" s="5">
        <f>IF(N413&gt;0, RANK(N413,(N413:P413,Q413:AE413)),0)</f>
        <v>2</v>
      </c>
      <c r="E413" s="5">
        <f>IF(O413&gt;0,RANK(O413,(N413:P413,Q413:AE413)),0)</f>
        <v>1</v>
      </c>
      <c r="F413" s="5">
        <f>IF(P413&gt;0,RANK(P413,(N413:P413,Q413:AE413)),0)</f>
        <v>0</v>
      </c>
      <c r="G413" s="1">
        <f t="shared" si="150"/>
        <v>893</v>
      </c>
      <c r="H413" s="2">
        <f t="shared" si="151"/>
        <v>0.3949579831932773</v>
      </c>
      <c r="I413" s="2"/>
      <c r="J413" s="2">
        <f t="shared" si="153"/>
        <v>0.28748341441839892</v>
      </c>
      <c r="K413" s="2">
        <f t="shared" si="154"/>
        <v>0.68244139761167621</v>
      </c>
      <c r="L413" s="2">
        <f t="shared" si="155"/>
        <v>0</v>
      </c>
      <c r="M413" s="2">
        <f t="shared" si="156"/>
        <v>3.0075187969924921E-2</v>
      </c>
      <c r="N413" s="1">
        <v>650</v>
      </c>
      <c r="O413" s="1">
        <v>1543</v>
      </c>
      <c r="V413" s="1">
        <v>68</v>
      </c>
      <c r="AG413" s="5">
        <f>IF(Q413&gt;0,RANK(Q413,(N413:P413,Q413:AE413)),0)</f>
        <v>0</v>
      </c>
      <c r="AH413" s="5">
        <f>IF(R413&gt;0,RANK(R413,(N413:P413,Q413:AE413)),0)</f>
        <v>0</v>
      </c>
      <c r="AI413" s="5">
        <f>IF(T413&gt;0,RANK(T413,(N413:P413,Q413:AE413)),0)</f>
        <v>0</v>
      </c>
      <c r="AJ413" s="5">
        <f>IF(S413&gt;0,RANK(S413,(N413:P413,Q413:AE413)),0)</f>
        <v>0</v>
      </c>
      <c r="AK413" s="2">
        <f t="shared" si="157"/>
        <v>0</v>
      </c>
      <c r="AL413" s="2">
        <f t="shared" si="158"/>
        <v>0</v>
      </c>
      <c r="AM413" s="2">
        <f t="shared" si="159"/>
        <v>0</v>
      </c>
      <c r="AN413" s="2">
        <f t="shared" si="160"/>
        <v>0</v>
      </c>
      <c r="AP413" t="s">
        <v>1001</v>
      </c>
      <c r="AQ413" t="s">
        <v>1118</v>
      </c>
      <c r="AR413">
        <v>1</v>
      </c>
      <c r="AT413" s="88">
        <v>38</v>
      </c>
      <c r="AU413" s="90">
        <v>45</v>
      </c>
      <c r="AV413" s="93">
        <f t="shared" si="161"/>
        <v>38045</v>
      </c>
      <c r="AX413" s="5" t="s">
        <v>730</v>
      </c>
    </row>
    <row r="414" spans="1:50" hidden="1" outlineLevel="1">
      <c r="A414" t="s">
        <v>531</v>
      </c>
      <c r="B414" t="s">
        <v>1118</v>
      </c>
      <c r="C414" s="1">
        <f t="shared" si="152"/>
        <v>1081</v>
      </c>
      <c r="D414" s="5">
        <f>IF(N414&gt;0, RANK(N414,(N414:P414,Q414:AE414)),0)</f>
        <v>2</v>
      </c>
      <c r="E414" s="5">
        <f>IF(O414&gt;0,RANK(O414,(N414:P414,Q414:AE414)),0)</f>
        <v>1</v>
      </c>
      <c r="F414" s="5">
        <f>IF(P414&gt;0,RANK(P414,(N414:P414,Q414:AE414)),0)</f>
        <v>0</v>
      </c>
      <c r="G414" s="1">
        <f t="shared" si="150"/>
        <v>543</v>
      </c>
      <c r="H414" s="2">
        <f t="shared" si="151"/>
        <v>0.50231267345050878</v>
      </c>
      <c r="I414" s="2"/>
      <c r="J414" s="2">
        <f t="shared" si="153"/>
        <v>0.23866790009250693</v>
      </c>
      <c r="K414" s="2">
        <f t="shared" si="154"/>
        <v>0.74098057354301572</v>
      </c>
      <c r="L414" s="2">
        <f t="shared" si="155"/>
        <v>0</v>
      </c>
      <c r="M414" s="2">
        <f t="shared" si="156"/>
        <v>2.0351526364477346E-2</v>
      </c>
      <c r="N414" s="1">
        <v>258</v>
      </c>
      <c r="O414" s="1">
        <v>801</v>
      </c>
      <c r="V414" s="1">
        <v>22</v>
      </c>
      <c r="AG414" s="5">
        <f>IF(Q414&gt;0,RANK(Q414,(N414:P414,Q414:AE414)),0)</f>
        <v>0</v>
      </c>
      <c r="AH414" s="5">
        <f>IF(R414&gt;0,RANK(R414,(N414:P414,Q414:AE414)),0)</f>
        <v>0</v>
      </c>
      <c r="AI414" s="5">
        <f>IF(T414&gt;0,RANK(T414,(N414:P414,Q414:AE414)),0)</f>
        <v>0</v>
      </c>
      <c r="AJ414" s="5">
        <f>IF(S414&gt;0,RANK(S414,(N414:P414,Q414:AE414)),0)</f>
        <v>0</v>
      </c>
      <c r="AK414" s="2">
        <f t="shared" si="157"/>
        <v>0</v>
      </c>
      <c r="AL414" s="2">
        <f t="shared" si="158"/>
        <v>0</v>
      </c>
      <c r="AM414" s="2">
        <f t="shared" si="159"/>
        <v>0</v>
      </c>
      <c r="AN414" s="2">
        <f t="shared" si="160"/>
        <v>0</v>
      </c>
      <c r="AP414" t="s">
        <v>531</v>
      </c>
      <c r="AQ414" t="s">
        <v>1118</v>
      </c>
      <c r="AR414">
        <v>1</v>
      </c>
      <c r="AT414" s="88">
        <v>38</v>
      </c>
      <c r="AU414" s="90">
        <v>47</v>
      </c>
      <c r="AV414" s="93">
        <f t="shared" si="161"/>
        <v>38047</v>
      </c>
      <c r="AX414" s="5" t="s">
        <v>730</v>
      </c>
    </row>
    <row r="415" spans="1:50" hidden="1" outlineLevel="1">
      <c r="A415" t="s">
        <v>70</v>
      </c>
      <c r="B415" t="s">
        <v>1118</v>
      </c>
      <c r="C415" s="1">
        <f t="shared" si="152"/>
        <v>2470</v>
      </c>
      <c r="D415" s="5">
        <f>IF(N415&gt;0, RANK(N415,(N415:P415,Q415:AE415)),0)</f>
        <v>2</v>
      </c>
      <c r="E415" s="5">
        <f>IF(O415&gt;0,RANK(O415,(N415:P415,Q415:AE415)),0)</f>
        <v>1</v>
      </c>
      <c r="F415" s="5">
        <f>IF(P415&gt;0,RANK(P415,(N415:P415,Q415:AE415)),0)</f>
        <v>0</v>
      </c>
      <c r="G415" s="1">
        <f t="shared" si="150"/>
        <v>1262</v>
      </c>
      <c r="H415" s="2">
        <f t="shared" si="151"/>
        <v>0.51093117408906885</v>
      </c>
      <c r="I415" s="2"/>
      <c r="J415" s="2">
        <f t="shared" si="153"/>
        <v>0.23441295546558705</v>
      </c>
      <c r="K415" s="2">
        <f t="shared" si="154"/>
        <v>0.7453441295546559</v>
      </c>
      <c r="L415" s="2">
        <f t="shared" si="155"/>
        <v>0</v>
      </c>
      <c r="M415" s="2">
        <f t="shared" si="156"/>
        <v>2.0242914979757054E-2</v>
      </c>
      <c r="N415" s="1">
        <v>579</v>
      </c>
      <c r="O415" s="1">
        <v>1841</v>
      </c>
      <c r="V415" s="1">
        <v>50</v>
      </c>
      <c r="AG415" s="5">
        <f>IF(Q415&gt;0,RANK(Q415,(N415:P415,Q415:AE415)),0)</f>
        <v>0</v>
      </c>
      <c r="AH415" s="5">
        <f>IF(R415&gt;0,RANK(R415,(N415:P415,Q415:AE415)),0)</f>
        <v>0</v>
      </c>
      <c r="AI415" s="5">
        <f>IF(T415&gt;0,RANK(T415,(N415:P415,Q415:AE415)),0)</f>
        <v>0</v>
      </c>
      <c r="AJ415" s="5">
        <f>IF(S415&gt;0,RANK(S415,(N415:P415,Q415:AE415)),0)</f>
        <v>0</v>
      </c>
      <c r="AK415" s="2">
        <f t="shared" si="157"/>
        <v>0</v>
      </c>
      <c r="AL415" s="2">
        <f t="shared" si="158"/>
        <v>0</v>
      </c>
      <c r="AM415" s="2">
        <f t="shared" si="159"/>
        <v>0</v>
      </c>
      <c r="AN415" s="2">
        <f t="shared" si="160"/>
        <v>0</v>
      </c>
      <c r="AP415" t="s">
        <v>70</v>
      </c>
      <c r="AQ415" t="s">
        <v>1118</v>
      </c>
      <c r="AR415">
        <v>1</v>
      </c>
      <c r="AT415" s="88">
        <v>38</v>
      </c>
      <c r="AU415" s="90">
        <v>49</v>
      </c>
      <c r="AV415" s="93">
        <f t="shared" si="161"/>
        <v>38049</v>
      </c>
      <c r="AX415" s="5" t="s">
        <v>730</v>
      </c>
    </row>
    <row r="416" spans="1:50" hidden="1" outlineLevel="1">
      <c r="A416" t="s">
        <v>462</v>
      </c>
      <c r="B416" t="s">
        <v>1118</v>
      </c>
      <c r="C416" s="1">
        <f t="shared" si="152"/>
        <v>1545</v>
      </c>
      <c r="D416" s="5">
        <f>IF(N416&gt;0, RANK(N416,(N416:P416,Q416:AE416)),0)</f>
        <v>2</v>
      </c>
      <c r="E416" s="5">
        <f>IF(O416&gt;0,RANK(O416,(N416:P416,Q416:AE416)),0)</f>
        <v>1</v>
      </c>
      <c r="F416" s="5">
        <f>IF(P416&gt;0,RANK(P416,(N416:P416,Q416:AE416)),0)</f>
        <v>0</v>
      </c>
      <c r="G416" s="1">
        <f t="shared" si="150"/>
        <v>959</v>
      </c>
      <c r="H416" s="2">
        <f t="shared" si="151"/>
        <v>0.62071197411003232</v>
      </c>
      <c r="I416" s="2"/>
      <c r="J416" s="2">
        <f t="shared" si="153"/>
        <v>0.18252427184466019</v>
      </c>
      <c r="K416" s="2">
        <f t="shared" si="154"/>
        <v>0.80323624595469256</v>
      </c>
      <c r="L416" s="2">
        <f t="shared" si="155"/>
        <v>0</v>
      </c>
      <c r="M416" s="2">
        <f t="shared" si="156"/>
        <v>1.4239482200647191E-2</v>
      </c>
      <c r="N416" s="1">
        <v>282</v>
      </c>
      <c r="O416" s="1">
        <v>1241</v>
      </c>
      <c r="V416" s="1">
        <v>22</v>
      </c>
      <c r="AG416" s="5">
        <f>IF(Q416&gt;0,RANK(Q416,(N416:P416,Q416:AE416)),0)</f>
        <v>0</v>
      </c>
      <c r="AH416" s="5">
        <f>IF(R416&gt;0,RANK(R416,(N416:P416,Q416:AE416)),0)</f>
        <v>0</v>
      </c>
      <c r="AI416" s="5">
        <f>IF(T416&gt;0,RANK(T416,(N416:P416,Q416:AE416)),0)</f>
        <v>0</v>
      </c>
      <c r="AJ416" s="5">
        <f>IF(S416&gt;0,RANK(S416,(N416:P416,Q416:AE416)),0)</f>
        <v>0</v>
      </c>
      <c r="AK416" s="2">
        <f t="shared" si="157"/>
        <v>0</v>
      </c>
      <c r="AL416" s="2">
        <f t="shared" si="158"/>
        <v>0</v>
      </c>
      <c r="AM416" s="2">
        <f t="shared" si="159"/>
        <v>0</v>
      </c>
      <c r="AN416" s="2">
        <f t="shared" si="160"/>
        <v>0</v>
      </c>
      <c r="AP416" t="s">
        <v>462</v>
      </c>
      <c r="AQ416" t="s">
        <v>1118</v>
      </c>
      <c r="AR416">
        <v>1</v>
      </c>
      <c r="AT416" s="88">
        <v>38</v>
      </c>
      <c r="AU416" s="90">
        <v>51</v>
      </c>
      <c r="AV416" s="93">
        <f t="shared" si="161"/>
        <v>38051</v>
      </c>
      <c r="AX416" s="5" t="s">
        <v>730</v>
      </c>
    </row>
    <row r="417" spans="1:50" hidden="1" outlineLevel="1">
      <c r="A417" t="s">
        <v>638</v>
      </c>
      <c r="B417" t="s">
        <v>1118</v>
      </c>
      <c r="C417" s="1">
        <f t="shared" si="152"/>
        <v>2701</v>
      </c>
      <c r="D417" s="5">
        <f>IF(N417&gt;0, RANK(N417,(N417:P417,Q417:AE417)),0)</f>
        <v>2</v>
      </c>
      <c r="E417" s="5">
        <f>IF(O417&gt;0,RANK(O417,(N417:P417,Q417:AE417)),0)</f>
        <v>1</v>
      </c>
      <c r="F417" s="5">
        <f>IF(P417&gt;0,RANK(P417,(N417:P417,Q417:AE417)),0)</f>
        <v>0</v>
      </c>
      <c r="G417" s="1">
        <f t="shared" si="150"/>
        <v>1590</v>
      </c>
      <c r="H417" s="2">
        <f t="shared" si="151"/>
        <v>0.58867086264346535</v>
      </c>
      <c r="I417" s="2"/>
      <c r="J417" s="2">
        <f t="shared" si="153"/>
        <v>0.19437245464642725</v>
      </c>
      <c r="K417" s="2">
        <f t="shared" si="154"/>
        <v>0.78304331728989263</v>
      </c>
      <c r="L417" s="2">
        <f t="shared" si="155"/>
        <v>0</v>
      </c>
      <c r="M417" s="2">
        <f t="shared" si="156"/>
        <v>2.2584228063680101E-2</v>
      </c>
      <c r="N417" s="1">
        <v>525</v>
      </c>
      <c r="O417" s="1">
        <v>2115</v>
      </c>
      <c r="V417" s="1">
        <v>61</v>
      </c>
      <c r="AG417" s="5">
        <f>IF(Q417&gt;0,RANK(Q417,(N417:P417,Q417:AE417)),0)</f>
        <v>0</v>
      </c>
      <c r="AH417" s="5">
        <f>IF(R417&gt;0,RANK(R417,(N417:P417,Q417:AE417)),0)</f>
        <v>0</v>
      </c>
      <c r="AI417" s="5">
        <f>IF(T417&gt;0,RANK(T417,(N417:P417,Q417:AE417)),0)</f>
        <v>0</v>
      </c>
      <c r="AJ417" s="5">
        <f>IF(S417&gt;0,RANK(S417,(N417:P417,Q417:AE417)),0)</f>
        <v>0</v>
      </c>
      <c r="AK417" s="2">
        <f t="shared" si="157"/>
        <v>0</v>
      </c>
      <c r="AL417" s="2">
        <f t="shared" si="158"/>
        <v>0</v>
      </c>
      <c r="AM417" s="2">
        <f t="shared" si="159"/>
        <v>0</v>
      </c>
      <c r="AN417" s="2">
        <f t="shared" si="160"/>
        <v>0</v>
      </c>
      <c r="AP417" t="s">
        <v>638</v>
      </c>
      <c r="AQ417" t="s">
        <v>1118</v>
      </c>
      <c r="AR417">
        <v>1</v>
      </c>
      <c r="AT417" s="88">
        <v>38</v>
      </c>
      <c r="AU417" s="90">
        <v>53</v>
      </c>
      <c r="AV417" s="93">
        <f t="shared" si="161"/>
        <v>38053</v>
      </c>
      <c r="AX417" s="5" t="s">
        <v>730</v>
      </c>
    </row>
    <row r="418" spans="1:50" hidden="1" outlineLevel="1">
      <c r="A418" t="s">
        <v>564</v>
      </c>
      <c r="B418" t="s">
        <v>1118</v>
      </c>
      <c r="C418" s="1">
        <f t="shared" si="152"/>
        <v>4743</v>
      </c>
      <c r="D418" s="5">
        <f>IF(N418&gt;0, RANK(N418,(N418:P418,Q418:AE418)),0)</f>
        <v>2</v>
      </c>
      <c r="E418" s="5">
        <f>IF(O418&gt;0,RANK(O418,(N418:P418,Q418:AE418)),0)</f>
        <v>1</v>
      </c>
      <c r="F418" s="5">
        <f>IF(P418&gt;0,RANK(P418,(N418:P418,Q418:AE418)),0)</f>
        <v>0</v>
      </c>
      <c r="G418" s="1">
        <f t="shared" si="150"/>
        <v>2430</v>
      </c>
      <c r="H418" s="2">
        <f t="shared" si="151"/>
        <v>0.51233396584440227</v>
      </c>
      <c r="I418" s="2"/>
      <c r="J418" s="2">
        <f t="shared" si="153"/>
        <v>0.23128821421041534</v>
      </c>
      <c r="K418" s="2">
        <f t="shared" si="154"/>
        <v>0.74362218005481762</v>
      </c>
      <c r="L418" s="2">
        <f t="shared" si="155"/>
        <v>0</v>
      </c>
      <c r="M418" s="2">
        <f t="shared" si="156"/>
        <v>2.508960573476704E-2</v>
      </c>
      <c r="N418" s="1">
        <v>1097</v>
      </c>
      <c r="O418" s="1">
        <v>3527</v>
      </c>
      <c r="V418" s="1">
        <v>119</v>
      </c>
      <c r="AG418" s="5">
        <f>IF(Q418&gt;0,RANK(Q418,(N418:P418,Q418:AE418)),0)</f>
        <v>0</v>
      </c>
      <c r="AH418" s="5">
        <f>IF(R418&gt;0,RANK(R418,(N418:P418,Q418:AE418)),0)</f>
        <v>0</v>
      </c>
      <c r="AI418" s="5">
        <f>IF(T418&gt;0,RANK(T418,(N418:P418,Q418:AE418)),0)</f>
        <v>0</v>
      </c>
      <c r="AJ418" s="5">
        <f>IF(S418&gt;0,RANK(S418,(N418:P418,Q418:AE418)),0)</f>
        <v>0</v>
      </c>
      <c r="AK418" s="2">
        <f t="shared" si="157"/>
        <v>0</v>
      </c>
      <c r="AL418" s="2">
        <f t="shared" si="158"/>
        <v>0</v>
      </c>
      <c r="AM418" s="2">
        <f t="shared" si="159"/>
        <v>0</v>
      </c>
      <c r="AN418" s="2">
        <f t="shared" si="160"/>
        <v>0</v>
      </c>
      <c r="AP418" t="s">
        <v>564</v>
      </c>
      <c r="AQ418" t="s">
        <v>1118</v>
      </c>
      <c r="AR418">
        <v>1</v>
      </c>
      <c r="AT418" s="88">
        <v>38</v>
      </c>
      <c r="AU418" s="90">
        <v>55</v>
      </c>
      <c r="AV418" s="93">
        <f t="shared" si="161"/>
        <v>38055</v>
      </c>
      <c r="AX418" s="5" t="s">
        <v>730</v>
      </c>
    </row>
    <row r="419" spans="1:50" hidden="1" outlineLevel="1">
      <c r="A419" t="s">
        <v>703</v>
      </c>
      <c r="B419" t="s">
        <v>1118</v>
      </c>
      <c r="C419" s="1">
        <f t="shared" si="152"/>
        <v>4438</v>
      </c>
      <c r="D419" s="5">
        <f>IF(N419&gt;0, RANK(N419,(N419:P419,Q419:AE419)),0)</f>
        <v>2</v>
      </c>
      <c r="E419" s="5">
        <f>IF(O419&gt;0,RANK(O419,(N419:P419,Q419:AE419)),0)</f>
        <v>1</v>
      </c>
      <c r="F419" s="5">
        <f>IF(P419&gt;0,RANK(P419,(N419:P419,Q419:AE419)),0)</f>
        <v>0</v>
      </c>
      <c r="G419" s="1">
        <f t="shared" si="150"/>
        <v>2417</v>
      </c>
      <c r="H419" s="2">
        <f t="shared" si="151"/>
        <v>0.54461469130238849</v>
      </c>
      <c r="I419" s="2"/>
      <c r="J419" s="2">
        <f t="shared" si="153"/>
        <v>0.2156376746282109</v>
      </c>
      <c r="K419" s="2">
        <f t="shared" si="154"/>
        <v>0.76025236593059942</v>
      </c>
      <c r="L419" s="2">
        <f t="shared" si="155"/>
        <v>0</v>
      </c>
      <c r="M419" s="2">
        <f t="shared" si="156"/>
        <v>2.4109959441189655E-2</v>
      </c>
      <c r="N419" s="1">
        <v>957</v>
      </c>
      <c r="O419" s="1">
        <v>3374</v>
      </c>
      <c r="V419" s="1">
        <v>107</v>
      </c>
      <c r="AG419" s="5">
        <f>IF(Q419&gt;0,RANK(Q419,(N419:P419,Q419:AE419)),0)</f>
        <v>0</v>
      </c>
      <c r="AH419" s="5">
        <f>IF(R419&gt;0,RANK(R419,(N419:P419,Q419:AE419)),0)</f>
        <v>0</v>
      </c>
      <c r="AI419" s="5">
        <f>IF(T419&gt;0,RANK(T419,(N419:P419,Q419:AE419)),0)</f>
        <v>0</v>
      </c>
      <c r="AJ419" s="5">
        <f>IF(S419&gt;0,RANK(S419,(N419:P419,Q419:AE419)),0)</f>
        <v>0</v>
      </c>
      <c r="AK419" s="2">
        <f t="shared" si="157"/>
        <v>0</v>
      </c>
      <c r="AL419" s="2">
        <f t="shared" si="158"/>
        <v>0</v>
      </c>
      <c r="AM419" s="2">
        <f t="shared" si="159"/>
        <v>0</v>
      </c>
      <c r="AN419" s="2">
        <f t="shared" si="160"/>
        <v>0</v>
      </c>
      <c r="AP419" t="s">
        <v>703</v>
      </c>
      <c r="AQ419" t="s">
        <v>1118</v>
      </c>
      <c r="AR419">
        <v>1</v>
      </c>
      <c r="AT419" s="88">
        <v>38</v>
      </c>
      <c r="AU419" s="90">
        <v>57</v>
      </c>
      <c r="AV419" s="93">
        <f t="shared" si="161"/>
        <v>38057</v>
      </c>
      <c r="AX419" s="5" t="s">
        <v>730</v>
      </c>
    </row>
    <row r="420" spans="1:50" hidden="1" outlineLevel="1">
      <c r="A420" t="s">
        <v>920</v>
      </c>
      <c r="B420" t="s">
        <v>1118</v>
      </c>
      <c r="C420" s="1">
        <f t="shared" si="152"/>
        <v>13320</v>
      </c>
      <c r="D420" s="5">
        <f>IF(N420&gt;0, RANK(N420,(N420:P420,Q420:AE420)),0)</f>
        <v>2</v>
      </c>
      <c r="E420" s="5">
        <f>IF(O420&gt;0,RANK(O420,(N420:P420,Q420:AE420)),0)</f>
        <v>1</v>
      </c>
      <c r="F420" s="5">
        <f>IF(P420&gt;0,RANK(P420,(N420:P420,Q420:AE420)),0)</f>
        <v>0</v>
      </c>
      <c r="G420" s="1">
        <f t="shared" si="150"/>
        <v>6872</v>
      </c>
      <c r="H420" s="2">
        <f t="shared" si="151"/>
        <v>0.5159159159159159</v>
      </c>
      <c r="I420" s="2"/>
      <c r="J420" s="2">
        <f t="shared" si="153"/>
        <v>0.23025525525525525</v>
      </c>
      <c r="K420" s="2">
        <f t="shared" si="154"/>
        <v>0.74617117117117115</v>
      </c>
      <c r="L420" s="2">
        <f t="shared" si="155"/>
        <v>0</v>
      </c>
      <c r="M420" s="2">
        <f t="shared" si="156"/>
        <v>2.3573573573573592E-2</v>
      </c>
      <c r="N420" s="1">
        <v>3067</v>
      </c>
      <c r="O420" s="1">
        <v>9939</v>
      </c>
      <c r="V420" s="1">
        <v>314</v>
      </c>
      <c r="AG420" s="5">
        <f>IF(Q420&gt;0,RANK(Q420,(N420:P420,Q420:AE420)),0)</f>
        <v>0</v>
      </c>
      <c r="AH420" s="5">
        <f>IF(R420&gt;0,RANK(R420,(N420:P420,Q420:AE420)),0)</f>
        <v>0</v>
      </c>
      <c r="AI420" s="5">
        <f>IF(T420&gt;0,RANK(T420,(N420:P420,Q420:AE420)),0)</f>
        <v>0</v>
      </c>
      <c r="AJ420" s="5">
        <f>IF(S420&gt;0,RANK(S420,(N420:P420,Q420:AE420)),0)</f>
        <v>0</v>
      </c>
      <c r="AK420" s="2">
        <f t="shared" si="157"/>
        <v>0</v>
      </c>
      <c r="AL420" s="2">
        <f t="shared" si="158"/>
        <v>0</v>
      </c>
      <c r="AM420" s="2">
        <f t="shared" si="159"/>
        <v>0</v>
      </c>
      <c r="AN420" s="2">
        <f t="shared" si="160"/>
        <v>0</v>
      </c>
      <c r="AP420" t="s">
        <v>920</v>
      </c>
      <c r="AQ420" t="s">
        <v>1118</v>
      </c>
      <c r="AR420">
        <v>1</v>
      </c>
      <c r="AT420" s="88">
        <v>38</v>
      </c>
      <c r="AU420" s="90">
        <v>59</v>
      </c>
      <c r="AV420" s="93">
        <f t="shared" si="161"/>
        <v>38059</v>
      </c>
      <c r="AX420" s="5" t="s">
        <v>730</v>
      </c>
    </row>
    <row r="421" spans="1:50" hidden="1" outlineLevel="1">
      <c r="A421" t="s">
        <v>803</v>
      </c>
      <c r="B421" t="s">
        <v>1118</v>
      </c>
      <c r="C421" s="1">
        <f t="shared" si="152"/>
        <v>2944</v>
      </c>
      <c r="D421" s="5">
        <f>IF(N421&gt;0, RANK(N421,(N421:P421,Q421:AE421)),0)</f>
        <v>2</v>
      </c>
      <c r="E421" s="5">
        <f>IF(O421&gt;0,RANK(O421,(N421:P421,Q421:AE421)),0)</f>
        <v>1</v>
      </c>
      <c r="F421" s="5">
        <f>IF(P421&gt;0,RANK(P421,(N421:P421,Q421:AE421)),0)</f>
        <v>0</v>
      </c>
      <c r="G421" s="1">
        <f t="shared" si="150"/>
        <v>1057</v>
      </c>
      <c r="H421" s="2">
        <f t="shared" si="151"/>
        <v>0.35903532608695654</v>
      </c>
      <c r="I421" s="2"/>
      <c r="J421" s="2">
        <f t="shared" si="153"/>
        <v>0.30298913043478259</v>
      </c>
      <c r="K421" s="2">
        <f t="shared" si="154"/>
        <v>0.66202445652173914</v>
      </c>
      <c r="L421" s="2">
        <f t="shared" si="155"/>
        <v>0</v>
      </c>
      <c r="M421" s="2">
        <f t="shared" si="156"/>
        <v>3.4986413043478271E-2</v>
      </c>
      <c r="N421" s="1">
        <v>892</v>
      </c>
      <c r="O421" s="1">
        <v>1949</v>
      </c>
      <c r="V421" s="1">
        <v>103</v>
      </c>
      <c r="AG421" s="5">
        <f>IF(Q421&gt;0,RANK(Q421,(N421:P421,Q421:AE421)),0)</f>
        <v>0</v>
      </c>
      <c r="AH421" s="5">
        <f>IF(R421&gt;0,RANK(R421,(N421:P421,Q421:AE421)),0)</f>
        <v>0</v>
      </c>
      <c r="AI421" s="5">
        <f>IF(T421&gt;0,RANK(T421,(N421:P421,Q421:AE421)),0)</f>
        <v>0</v>
      </c>
      <c r="AJ421" s="5">
        <f>IF(S421&gt;0,RANK(S421,(N421:P421,Q421:AE421)),0)</f>
        <v>0</v>
      </c>
      <c r="AK421" s="2">
        <f t="shared" si="157"/>
        <v>0</v>
      </c>
      <c r="AL421" s="2">
        <f t="shared" si="158"/>
        <v>0</v>
      </c>
      <c r="AM421" s="2">
        <f t="shared" si="159"/>
        <v>0</v>
      </c>
      <c r="AN421" s="2">
        <f t="shared" si="160"/>
        <v>0</v>
      </c>
      <c r="AP421" t="s">
        <v>803</v>
      </c>
      <c r="AQ421" t="s">
        <v>1118</v>
      </c>
      <c r="AR421">
        <v>1</v>
      </c>
      <c r="AT421" s="88">
        <v>38</v>
      </c>
      <c r="AU421" s="90">
        <v>61</v>
      </c>
      <c r="AV421" s="93">
        <f t="shared" si="161"/>
        <v>38061</v>
      </c>
      <c r="AX421" s="5" t="s">
        <v>730</v>
      </c>
    </row>
    <row r="422" spans="1:50" hidden="1" outlineLevel="1">
      <c r="A422" t="s">
        <v>207</v>
      </c>
      <c r="B422" t="s">
        <v>1118</v>
      </c>
      <c r="C422" s="1">
        <f t="shared" si="152"/>
        <v>1774</v>
      </c>
      <c r="D422" s="5">
        <f>IF(N422&gt;0, RANK(N422,(N422:P422,Q422:AE422)),0)</f>
        <v>2</v>
      </c>
      <c r="E422" s="5">
        <f>IF(O422&gt;0,RANK(O422,(N422:P422,Q422:AE422)),0)</f>
        <v>1</v>
      </c>
      <c r="F422" s="5">
        <f>IF(P422&gt;0,RANK(P422,(N422:P422,Q422:AE422)),0)</f>
        <v>0</v>
      </c>
      <c r="G422" s="1">
        <f t="shared" si="150"/>
        <v>864</v>
      </c>
      <c r="H422" s="2">
        <f t="shared" si="151"/>
        <v>0.48703494926719276</v>
      </c>
      <c r="I422" s="2"/>
      <c r="J422" s="2">
        <f t="shared" si="153"/>
        <v>0.25028184892897409</v>
      </c>
      <c r="K422" s="2">
        <f t="shared" si="154"/>
        <v>0.7373167981961668</v>
      </c>
      <c r="L422" s="2">
        <f t="shared" si="155"/>
        <v>0</v>
      </c>
      <c r="M422" s="2">
        <f t="shared" si="156"/>
        <v>1.2401352874859106E-2</v>
      </c>
      <c r="N422" s="1">
        <v>444</v>
      </c>
      <c r="O422" s="1">
        <v>1308</v>
      </c>
      <c r="V422" s="1">
        <v>22</v>
      </c>
      <c r="AG422" s="5">
        <f>IF(Q422&gt;0,RANK(Q422,(N422:P422,Q422:AE422)),0)</f>
        <v>0</v>
      </c>
      <c r="AH422" s="5">
        <f>IF(R422&gt;0,RANK(R422,(N422:P422,Q422:AE422)),0)</f>
        <v>0</v>
      </c>
      <c r="AI422" s="5">
        <f>IF(T422&gt;0,RANK(T422,(N422:P422,Q422:AE422)),0)</f>
        <v>0</v>
      </c>
      <c r="AJ422" s="5">
        <f>IF(S422&gt;0,RANK(S422,(N422:P422,Q422:AE422)),0)</f>
        <v>0</v>
      </c>
      <c r="AK422" s="2">
        <f t="shared" si="157"/>
        <v>0</v>
      </c>
      <c r="AL422" s="2">
        <f t="shared" si="158"/>
        <v>0</v>
      </c>
      <c r="AM422" s="2">
        <f t="shared" si="159"/>
        <v>0</v>
      </c>
      <c r="AN422" s="2">
        <f t="shared" si="160"/>
        <v>0</v>
      </c>
      <c r="AP422" t="s">
        <v>207</v>
      </c>
      <c r="AQ422" t="s">
        <v>1118</v>
      </c>
      <c r="AR422">
        <v>1</v>
      </c>
      <c r="AT422" s="88">
        <v>38</v>
      </c>
      <c r="AU422" s="90">
        <v>63</v>
      </c>
      <c r="AV422" s="93">
        <f t="shared" si="161"/>
        <v>38063</v>
      </c>
      <c r="AX422" s="5" t="s">
        <v>730</v>
      </c>
    </row>
    <row r="423" spans="1:50" hidden="1" outlineLevel="1">
      <c r="A423" t="s">
        <v>864</v>
      </c>
      <c r="B423" t="s">
        <v>1118</v>
      </c>
      <c r="C423" s="1">
        <f t="shared" ref="C423:C444" si="162">SUM(N423:AE423)</f>
        <v>1049</v>
      </c>
      <c r="D423" s="5">
        <f>IF(N423&gt;0, RANK(N423,(N423:P423,Q423:AE423)),0)</f>
        <v>2</v>
      </c>
      <c r="E423" s="5">
        <f>IF(O423&gt;0,RANK(O423,(N423:P423,Q423:AE423)),0)</f>
        <v>1</v>
      </c>
      <c r="F423" s="5">
        <f>IF(P423&gt;0,RANK(P423,(N423:P423,Q423:AE423)),0)</f>
        <v>0</v>
      </c>
      <c r="G423" s="1">
        <f t="shared" si="150"/>
        <v>592</v>
      </c>
      <c r="H423" s="2">
        <f t="shared" si="151"/>
        <v>0.56434699714013348</v>
      </c>
      <c r="I423" s="2"/>
      <c r="J423" s="2">
        <f t="shared" ref="J423:J444" si="163">IF($C423=0,"-",N423/$C423)</f>
        <v>0.20305052430886558</v>
      </c>
      <c r="K423" s="2">
        <f t="shared" ref="K423:K444" si="164">IF($C423=0,"-",O423/$C423)</f>
        <v>0.76739752144899909</v>
      </c>
      <c r="L423" s="2">
        <f t="shared" ref="L423:L444" si="165">IF($C423=0,"-",P423/$C423)</f>
        <v>0</v>
      </c>
      <c r="M423" s="2">
        <f t="shared" ref="M423:M444" si="166">IF(C423=0,"-",(1-J423-K423-L423))</f>
        <v>2.9551954242135303E-2</v>
      </c>
      <c r="N423" s="1">
        <v>213</v>
      </c>
      <c r="O423" s="1">
        <v>805</v>
      </c>
      <c r="V423" s="1">
        <v>31</v>
      </c>
      <c r="AG423" s="5">
        <f>IF(Q423&gt;0,RANK(Q423,(N423:P423,Q423:AE423)),0)</f>
        <v>0</v>
      </c>
      <c r="AH423" s="5">
        <f>IF(R423&gt;0,RANK(R423,(N423:P423,Q423:AE423)),0)</f>
        <v>0</v>
      </c>
      <c r="AI423" s="5">
        <f>IF(T423&gt;0,RANK(T423,(N423:P423,Q423:AE423)),0)</f>
        <v>0</v>
      </c>
      <c r="AJ423" s="5">
        <f>IF(S423&gt;0,RANK(S423,(N423:P423,Q423:AE423)),0)</f>
        <v>0</v>
      </c>
      <c r="AK423" s="2">
        <f t="shared" ref="AK423:AK444" si="167">IF($C423=0,"-",Q423/$C423)</f>
        <v>0</v>
      </c>
      <c r="AL423" s="2">
        <f t="shared" ref="AL423:AL444" si="168">IF($C423=0,"-",R423/$C423)</f>
        <v>0</v>
      </c>
      <c r="AM423" s="2">
        <f t="shared" ref="AM423:AM444" si="169">IF($C423=0,"-",T423/$C423)</f>
        <v>0</v>
      </c>
      <c r="AN423" s="2">
        <f t="shared" ref="AN423:AN444" si="170">IF($C423=0,"-",S423/$C423)</f>
        <v>0</v>
      </c>
      <c r="AP423" t="s">
        <v>864</v>
      </c>
      <c r="AQ423" t="s">
        <v>1118</v>
      </c>
      <c r="AR423">
        <v>1</v>
      </c>
      <c r="AT423" s="88">
        <v>38</v>
      </c>
      <c r="AU423" s="90">
        <v>65</v>
      </c>
      <c r="AV423" s="93">
        <f t="shared" si="161"/>
        <v>38065</v>
      </c>
      <c r="AX423" s="5" t="s">
        <v>730</v>
      </c>
    </row>
    <row r="424" spans="1:50" hidden="1" outlineLevel="1">
      <c r="A424" t="s">
        <v>392</v>
      </c>
      <c r="B424" t="s">
        <v>1118</v>
      </c>
      <c r="C424" s="1">
        <f t="shared" si="162"/>
        <v>3347</v>
      </c>
      <c r="D424" s="5">
        <f>IF(N424&gt;0, RANK(N424,(N424:P424,Q424:AE424)),0)</f>
        <v>2</v>
      </c>
      <c r="E424" s="5">
        <f>IF(O424&gt;0,RANK(O424,(N424:P424,Q424:AE424)),0)</f>
        <v>1</v>
      </c>
      <c r="F424" s="5">
        <f>IF(P424&gt;0,RANK(P424,(N424:P424,Q424:AE424)),0)</f>
        <v>0</v>
      </c>
      <c r="G424" s="1">
        <f t="shared" si="150"/>
        <v>2081</v>
      </c>
      <c r="H424" s="2">
        <f t="shared" si="151"/>
        <v>0.62175082163131157</v>
      </c>
      <c r="I424" s="2"/>
      <c r="J424" s="2">
        <f t="shared" si="163"/>
        <v>0.18344786375858979</v>
      </c>
      <c r="K424" s="2">
        <f t="shared" si="164"/>
        <v>0.80519868538990136</v>
      </c>
      <c r="L424" s="2">
        <f t="shared" si="165"/>
        <v>0</v>
      </c>
      <c r="M424" s="2">
        <f t="shared" si="166"/>
        <v>1.1353450851508851E-2</v>
      </c>
      <c r="N424" s="1">
        <v>614</v>
      </c>
      <c r="O424" s="1">
        <v>2695</v>
      </c>
      <c r="V424" s="1">
        <v>38</v>
      </c>
      <c r="AG424" s="5">
        <f>IF(Q424&gt;0,RANK(Q424,(N424:P424,Q424:AE424)),0)</f>
        <v>0</v>
      </c>
      <c r="AH424" s="5">
        <f>IF(R424&gt;0,RANK(R424,(N424:P424,Q424:AE424)),0)</f>
        <v>0</v>
      </c>
      <c r="AI424" s="5">
        <f>IF(T424&gt;0,RANK(T424,(N424:P424,Q424:AE424)),0)</f>
        <v>0</v>
      </c>
      <c r="AJ424" s="5">
        <f>IF(S424&gt;0,RANK(S424,(N424:P424,Q424:AE424)),0)</f>
        <v>0</v>
      </c>
      <c r="AK424" s="2">
        <f t="shared" si="167"/>
        <v>0</v>
      </c>
      <c r="AL424" s="2">
        <f t="shared" si="168"/>
        <v>0</v>
      </c>
      <c r="AM424" s="2">
        <f t="shared" si="169"/>
        <v>0</v>
      </c>
      <c r="AN424" s="2">
        <f t="shared" si="170"/>
        <v>0</v>
      </c>
      <c r="AP424" t="s">
        <v>392</v>
      </c>
      <c r="AQ424" t="s">
        <v>1118</v>
      </c>
      <c r="AR424">
        <v>1</v>
      </c>
      <c r="AT424" s="88">
        <v>38</v>
      </c>
      <c r="AU424" s="90">
        <v>67</v>
      </c>
      <c r="AV424" s="93">
        <f t="shared" si="161"/>
        <v>38067</v>
      </c>
      <c r="AX424" s="5" t="s">
        <v>730</v>
      </c>
    </row>
    <row r="425" spans="1:50" hidden="1" outlineLevel="1">
      <c r="A425" t="s">
        <v>189</v>
      </c>
      <c r="B425" t="s">
        <v>1118</v>
      </c>
      <c r="C425" s="1">
        <f t="shared" si="162"/>
        <v>2164</v>
      </c>
      <c r="D425" s="5">
        <f>IF(N425&gt;0, RANK(N425,(N425:P425,Q425:AE425)),0)</f>
        <v>2</v>
      </c>
      <c r="E425" s="5">
        <f>IF(O425&gt;0,RANK(O425,(N425:P425,Q425:AE425)),0)</f>
        <v>1</v>
      </c>
      <c r="F425" s="5">
        <f>IF(P425&gt;0,RANK(P425,(N425:P425,Q425:AE425)),0)</f>
        <v>0</v>
      </c>
      <c r="G425" s="1">
        <f t="shared" si="150"/>
        <v>1201</v>
      </c>
      <c r="H425" s="2">
        <f t="shared" si="151"/>
        <v>0.55499075785582253</v>
      </c>
      <c r="I425" s="2"/>
      <c r="J425" s="2">
        <f t="shared" si="163"/>
        <v>0.21487985212569316</v>
      </c>
      <c r="K425" s="2">
        <f t="shared" si="164"/>
        <v>0.76987060998151569</v>
      </c>
      <c r="L425" s="2">
        <f t="shared" si="165"/>
        <v>0</v>
      </c>
      <c r="M425" s="2">
        <f t="shared" si="166"/>
        <v>1.5249537892791154E-2</v>
      </c>
      <c r="N425" s="1">
        <v>465</v>
      </c>
      <c r="O425" s="1">
        <v>1666</v>
      </c>
      <c r="V425" s="1">
        <v>33</v>
      </c>
      <c r="AG425" s="5">
        <f>IF(Q425&gt;0,RANK(Q425,(N425:P425,Q425:AE425)),0)</f>
        <v>0</v>
      </c>
      <c r="AH425" s="5">
        <f>IF(R425&gt;0,RANK(R425,(N425:P425,Q425:AE425)),0)</f>
        <v>0</v>
      </c>
      <c r="AI425" s="5">
        <f>IF(T425&gt;0,RANK(T425,(N425:P425,Q425:AE425)),0)</f>
        <v>0</v>
      </c>
      <c r="AJ425" s="5">
        <f>IF(S425&gt;0,RANK(S425,(N425:P425,Q425:AE425)),0)</f>
        <v>0</v>
      </c>
      <c r="AK425" s="2">
        <f t="shared" si="167"/>
        <v>0</v>
      </c>
      <c r="AL425" s="2">
        <f t="shared" si="168"/>
        <v>0</v>
      </c>
      <c r="AM425" s="2">
        <f t="shared" si="169"/>
        <v>0</v>
      </c>
      <c r="AN425" s="2">
        <f t="shared" si="170"/>
        <v>0</v>
      </c>
      <c r="AP425" t="s">
        <v>189</v>
      </c>
      <c r="AQ425" t="s">
        <v>1118</v>
      </c>
      <c r="AR425">
        <v>1</v>
      </c>
      <c r="AT425" s="88">
        <v>38</v>
      </c>
      <c r="AU425" s="90">
        <v>69</v>
      </c>
      <c r="AV425" s="93">
        <f t="shared" si="161"/>
        <v>38069</v>
      </c>
      <c r="AX425" s="5" t="s">
        <v>730</v>
      </c>
    </row>
    <row r="426" spans="1:50" hidden="1" outlineLevel="1">
      <c r="A426" t="s">
        <v>536</v>
      </c>
      <c r="B426" t="s">
        <v>1118</v>
      </c>
      <c r="C426" s="1">
        <f t="shared" si="162"/>
        <v>4779</v>
      </c>
      <c r="D426" s="5">
        <f>IF(N426&gt;0, RANK(N426,(N426:P426,Q426:AE426)),0)</f>
        <v>2</v>
      </c>
      <c r="E426" s="5">
        <f>IF(O426&gt;0,RANK(O426,(N426:P426,Q426:AE426)),0)</f>
        <v>1</v>
      </c>
      <c r="F426" s="5">
        <f>IF(P426&gt;0,RANK(P426,(N426:P426,Q426:AE426)),0)</f>
        <v>0</v>
      </c>
      <c r="G426" s="1">
        <f t="shared" si="150"/>
        <v>2639</v>
      </c>
      <c r="H426" s="2">
        <f t="shared" si="151"/>
        <v>0.55220757480644489</v>
      </c>
      <c r="I426" s="2"/>
      <c r="J426" s="2">
        <f t="shared" si="163"/>
        <v>0.21657250470809794</v>
      </c>
      <c r="K426" s="2">
        <f t="shared" si="164"/>
        <v>0.76878007951454275</v>
      </c>
      <c r="L426" s="2">
        <f t="shared" si="165"/>
        <v>0</v>
      </c>
      <c r="M426" s="2">
        <f t="shared" si="166"/>
        <v>1.4647415777359285E-2</v>
      </c>
      <c r="N426" s="1">
        <v>1035</v>
      </c>
      <c r="O426" s="1">
        <v>3674</v>
      </c>
      <c r="V426" s="1">
        <v>70</v>
      </c>
      <c r="AG426" s="5">
        <f>IF(Q426&gt;0,RANK(Q426,(N426:P426,Q426:AE426)),0)</f>
        <v>0</v>
      </c>
      <c r="AH426" s="5">
        <f>IF(R426&gt;0,RANK(R426,(N426:P426,Q426:AE426)),0)</f>
        <v>0</v>
      </c>
      <c r="AI426" s="5">
        <f>IF(T426&gt;0,RANK(T426,(N426:P426,Q426:AE426)),0)</f>
        <v>0</v>
      </c>
      <c r="AJ426" s="5">
        <f>IF(S426&gt;0,RANK(S426,(N426:P426,Q426:AE426)),0)</f>
        <v>0</v>
      </c>
      <c r="AK426" s="2">
        <f t="shared" si="167"/>
        <v>0</v>
      </c>
      <c r="AL426" s="2">
        <f t="shared" si="168"/>
        <v>0</v>
      </c>
      <c r="AM426" s="2">
        <f t="shared" si="169"/>
        <v>0</v>
      </c>
      <c r="AN426" s="2">
        <f t="shared" si="170"/>
        <v>0</v>
      </c>
      <c r="AP426" t="s">
        <v>536</v>
      </c>
      <c r="AQ426" t="s">
        <v>1118</v>
      </c>
      <c r="AR426">
        <v>1</v>
      </c>
      <c r="AT426" s="88">
        <v>38</v>
      </c>
      <c r="AU426" s="90">
        <v>71</v>
      </c>
      <c r="AV426" s="93">
        <f t="shared" si="161"/>
        <v>38071</v>
      </c>
      <c r="AX426" s="5" t="s">
        <v>730</v>
      </c>
    </row>
    <row r="427" spans="1:50" hidden="1" outlineLevel="1">
      <c r="A427" t="s">
        <v>1036</v>
      </c>
      <c r="B427" t="s">
        <v>1118</v>
      </c>
      <c r="C427" s="1">
        <f t="shared" si="162"/>
        <v>2444</v>
      </c>
      <c r="D427" s="5">
        <f>IF(N427&gt;0, RANK(N427,(N427:P427,Q427:AE427)),0)</f>
        <v>2</v>
      </c>
      <c r="E427" s="5">
        <f>IF(O427&gt;0,RANK(O427,(N427:P427,Q427:AE427)),0)</f>
        <v>1</v>
      </c>
      <c r="F427" s="5">
        <f>IF(P427&gt;0,RANK(P427,(N427:P427,Q427:AE427)),0)</f>
        <v>0</v>
      </c>
      <c r="G427" s="1">
        <f t="shared" si="150"/>
        <v>700</v>
      </c>
      <c r="H427" s="2">
        <f t="shared" si="151"/>
        <v>0.28641571194762683</v>
      </c>
      <c r="I427" s="2"/>
      <c r="J427" s="2">
        <f t="shared" si="163"/>
        <v>0.34901800327332244</v>
      </c>
      <c r="K427" s="2">
        <f t="shared" si="164"/>
        <v>0.63543371522094927</v>
      </c>
      <c r="L427" s="2">
        <f t="shared" si="165"/>
        <v>0</v>
      </c>
      <c r="M427" s="2">
        <f t="shared" si="166"/>
        <v>1.554828150572829E-2</v>
      </c>
      <c r="N427" s="1">
        <v>853</v>
      </c>
      <c r="O427" s="1">
        <v>1553</v>
      </c>
      <c r="V427" s="1">
        <v>38</v>
      </c>
      <c r="AG427" s="5">
        <f>IF(Q427&gt;0,RANK(Q427,(N427:P427,Q427:AE427)),0)</f>
        <v>0</v>
      </c>
      <c r="AH427" s="5">
        <f>IF(R427&gt;0,RANK(R427,(N427:P427,Q427:AE427)),0)</f>
        <v>0</v>
      </c>
      <c r="AI427" s="5">
        <f>IF(T427&gt;0,RANK(T427,(N427:P427,Q427:AE427)),0)</f>
        <v>0</v>
      </c>
      <c r="AJ427" s="5">
        <f>IF(S427&gt;0,RANK(S427,(N427:P427,Q427:AE427)),0)</f>
        <v>0</v>
      </c>
      <c r="AK427" s="2">
        <f t="shared" si="167"/>
        <v>0</v>
      </c>
      <c r="AL427" s="2">
        <f t="shared" si="168"/>
        <v>0</v>
      </c>
      <c r="AM427" s="2">
        <f t="shared" si="169"/>
        <v>0</v>
      </c>
      <c r="AN427" s="2">
        <f t="shared" si="170"/>
        <v>0</v>
      </c>
      <c r="AP427" t="s">
        <v>1036</v>
      </c>
      <c r="AQ427" t="s">
        <v>1118</v>
      </c>
      <c r="AR427">
        <v>1</v>
      </c>
      <c r="AT427" s="88">
        <v>38</v>
      </c>
      <c r="AU427" s="90">
        <v>73</v>
      </c>
      <c r="AV427" s="93">
        <f t="shared" si="161"/>
        <v>38073</v>
      </c>
      <c r="AX427" s="5" t="s">
        <v>730</v>
      </c>
    </row>
    <row r="428" spans="1:50" hidden="1" outlineLevel="1">
      <c r="A428" t="s">
        <v>401</v>
      </c>
      <c r="B428" t="s">
        <v>1118</v>
      </c>
      <c r="C428" s="1">
        <f t="shared" si="162"/>
        <v>1351</v>
      </c>
      <c r="D428" s="5">
        <f>IF(N428&gt;0, RANK(N428,(N428:P428,Q428:AE428)),0)</f>
        <v>2</v>
      </c>
      <c r="E428" s="5">
        <f>IF(O428&gt;0,RANK(O428,(N428:P428,Q428:AE428)),0)</f>
        <v>1</v>
      </c>
      <c r="F428" s="5">
        <f>IF(P428&gt;0,RANK(P428,(N428:P428,Q428:AE428)),0)</f>
        <v>0</v>
      </c>
      <c r="G428" s="1">
        <f t="shared" si="150"/>
        <v>818</v>
      </c>
      <c r="H428" s="2">
        <f t="shared" si="151"/>
        <v>0.60547742413027383</v>
      </c>
      <c r="I428" s="2"/>
      <c r="J428" s="2">
        <f t="shared" si="163"/>
        <v>0.1843079200592154</v>
      </c>
      <c r="K428" s="2">
        <f t="shared" si="164"/>
        <v>0.78978534418948931</v>
      </c>
      <c r="L428" s="2">
        <f t="shared" si="165"/>
        <v>0</v>
      </c>
      <c r="M428" s="2">
        <f t="shared" si="166"/>
        <v>2.5906735751295318E-2</v>
      </c>
      <c r="N428" s="1">
        <v>249</v>
      </c>
      <c r="O428" s="1">
        <v>1067</v>
      </c>
      <c r="V428" s="1">
        <v>35</v>
      </c>
      <c r="AG428" s="5">
        <f>IF(Q428&gt;0,RANK(Q428,(N428:P428,Q428:AE428)),0)</f>
        <v>0</v>
      </c>
      <c r="AH428" s="5">
        <f>IF(R428&gt;0,RANK(R428,(N428:P428,Q428:AE428)),0)</f>
        <v>0</v>
      </c>
      <c r="AI428" s="5">
        <f>IF(T428&gt;0,RANK(T428,(N428:P428,Q428:AE428)),0)</f>
        <v>0</v>
      </c>
      <c r="AJ428" s="5">
        <f>IF(S428&gt;0,RANK(S428,(N428:P428,Q428:AE428)),0)</f>
        <v>0</v>
      </c>
      <c r="AK428" s="2">
        <f t="shared" si="167"/>
        <v>0</v>
      </c>
      <c r="AL428" s="2">
        <f t="shared" si="168"/>
        <v>0</v>
      </c>
      <c r="AM428" s="2">
        <f t="shared" si="169"/>
        <v>0</v>
      </c>
      <c r="AN428" s="2">
        <f t="shared" si="170"/>
        <v>0</v>
      </c>
      <c r="AP428" t="s">
        <v>401</v>
      </c>
      <c r="AQ428" t="s">
        <v>1118</v>
      </c>
      <c r="AR428">
        <v>1</v>
      </c>
      <c r="AT428" s="88">
        <v>38</v>
      </c>
      <c r="AU428" s="90">
        <v>75</v>
      </c>
      <c r="AV428" s="93">
        <f t="shared" si="161"/>
        <v>38075</v>
      </c>
      <c r="AX428" s="5" t="s">
        <v>730</v>
      </c>
    </row>
    <row r="429" spans="1:50" hidden="1" outlineLevel="1">
      <c r="A429" t="s">
        <v>903</v>
      </c>
      <c r="B429" t="s">
        <v>1118</v>
      </c>
      <c r="C429" s="1">
        <f t="shared" si="162"/>
        <v>7549</v>
      </c>
      <c r="D429" s="5">
        <f>IF(N429&gt;0, RANK(N429,(N429:P429,Q429:AE429)),0)</f>
        <v>2</v>
      </c>
      <c r="E429" s="5">
        <f>IF(O429&gt;0,RANK(O429,(N429:P429,Q429:AE429)),0)</f>
        <v>1</v>
      </c>
      <c r="F429" s="5">
        <f>IF(P429&gt;0,RANK(P429,(N429:P429,Q429:AE429)),0)</f>
        <v>0</v>
      </c>
      <c r="G429" s="1">
        <f t="shared" si="150"/>
        <v>3879</v>
      </c>
      <c r="H429" s="2">
        <f t="shared" si="151"/>
        <v>0.51384289309842368</v>
      </c>
      <c r="I429" s="2"/>
      <c r="J429" s="2">
        <f t="shared" si="163"/>
        <v>0.23340839846337263</v>
      </c>
      <c r="K429" s="2">
        <f t="shared" si="164"/>
        <v>0.74725129156179626</v>
      </c>
      <c r="L429" s="2">
        <f t="shared" si="165"/>
        <v>0</v>
      </c>
      <c r="M429" s="2">
        <f t="shared" si="166"/>
        <v>1.934030997483116E-2</v>
      </c>
      <c r="N429" s="1">
        <v>1762</v>
      </c>
      <c r="O429" s="1">
        <v>5641</v>
      </c>
      <c r="V429" s="1">
        <v>146</v>
      </c>
      <c r="AG429" s="5">
        <f>IF(Q429&gt;0,RANK(Q429,(N429:P429,Q429:AE429)),0)</f>
        <v>0</v>
      </c>
      <c r="AH429" s="5">
        <f>IF(R429&gt;0,RANK(R429,(N429:P429,Q429:AE429)),0)</f>
        <v>0</v>
      </c>
      <c r="AI429" s="5">
        <f>IF(T429&gt;0,RANK(T429,(N429:P429,Q429:AE429)),0)</f>
        <v>0</v>
      </c>
      <c r="AJ429" s="5">
        <f>IF(S429&gt;0,RANK(S429,(N429:P429,Q429:AE429)),0)</f>
        <v>0</v>
      </c>
      <c r="AK429" s="2">
        <f t="shared" si="167"/>
        <v>0</v>
      </c>
      <c r="AL429" s="2">
        <f t="shared" si="168"/>
        <v>0</v>
      </c>
      <c r="AM429" s="2">
        <f t="shared" si="169"/>
        <v>0</v>
      </c>
      <c r="AN429" s="2">
        <f t="shared" si="170"/>
        <v>0</v>
      </c>
      <c r="AP429" t="s">
        <v>903</v>
      </c>
      <c r="AQ429" t="s">
        <v>1118</v>
      </c>
      <c r="AR429">
        <v>1</v>
      </c>
      <c r="AT429" s="88">
        <v>38</v>
      </c>
      <c r="AU429" s="90">
        <v>77</v>
      </c>
      <c r="AV429" s="93">
        <f t="shared" si="161"/>
        <v>38077</v>
      </c>
      <c r="AX429" s="5" t="s">
        <v>730</v>
      </c>
    </row>
    <row r="430" spans="1:50" hidden="1" outlineLevel="1">
      <c r="A430" t="s">
        <v>753</v>
      </c>
      <c r="B430" t="s">
        <v>1118</v>
      </c>
      <c r="C430" s="1">
        <f t="shared" si="162"/>
        <v>4523</v>
      </c>
      <c r="D430" s="5">
        <f>IF(N430&gt;0, RANK(N430,(N430:P430,Q430:AE430)),0)</f>
        <v>1</v>
      </c>
      <c r="E430" s="5">
        <f>IF(O430&gt;0,RANK(O430,(N430:P430,Q430:AE430)),0)</f>
        <v>2</v>
      </c>
      <c r="F430" s="5">
        <f>IF(P430&gt;0,RANK(P430,(N430:P430,Q430:AE430)),0)</f>
        <v>0</v>
      </c>
      <c r="G430" s="1">
        <f t="shared" si="150"/>
        <v>790</v>
      </c>
      <c r="H430" s="2">
        <f t="shared" si="151"/>
        <v>0.1746628344019456</v>
      </c>
      <c r="I430" s="2"/>
      <c r="J430" s="2">
        <f t="shared" si="163"/>
        <v>0.57705063011275703</v>
      </c>
      <c r="K430" s="2">
        <f t="shared" si="164"/>
        <v>0.4023877957108114</v>
      </c>
      <c r="L430" s="2">
        <f t="shared" si="165"/>
        <v>0</v>
      </c>
      <c r="M430" s="2">
        <f t="shared" si="166"/>
        <v>2.0561574176431563E-2</v>
      </c>
      <c r="N430" s="1">
        <v>2610</v>
      </c>
      <c r="O430" s="1">
        <v>1820</v>
      </c>
      <c r="V430" s="1">
        <v>93</v>
      </c>
      <c r="AG430" s="5">
        <f>IF(Q430&gt;0,RANK(Q430,(N430:P430,Q430:AE430)),0)</f>
        <v>0</v>
      </c>
      <c r="AH430" s="5">
        <f>IF(R430&gt;0,RANK(R430,(N430:P430,Q430:AE430)),0)</f>
        <v>0</v>
      </c>
      <c r="AI430" s="5">
        <f>IF(T430&gt;0,RANK(T430,(N430:P430,Q430:AE430)),0)</f>
        <v>0</v>
      </c>
      <c r="AJ430" s="5">
        <f>IF(S430&gt;0,RANK(S430,(N430:P430,Q430:AE430)),0)</f>
        <v>0</v>
      </c>
      <c r="AK430" s="2">
        <f t="shared" si="167"/>
        <v>0</v>
      </c>
      <c r="AL430" s="2">
        <f t="shared" si="168"/>
        <v>0</v>
      </c>
      <c r="AM430" s="2">
        <f t="shared" si="169"/>
        <v>0</v>
      </c>
      <c r="AN430" s="2">
        <f t="shared" si="170"/>
        <v>0</v>
      </c>
      <c r="AP430" t="s">
        <v>753</v>
      </c>
      <c r="AQ430" t="s">
        <v>1118</v>
      </c>
      <c r="AR430">
        <v>1</v>
      </c>
      <c r="AT430" s="88">
        <v>38</v>
      </c>
      <c r="AU430" s="90">
        <v>79</v>
      </c>
      <c r="AV430" s="93">
        <f t="shared" si="161"/>
        <v>38079</v>
      </c>
      <c r="AX430" s="5" t="s">
        <v>730</v>
      </c>
    </row>
    <row r="431" spans="1:50" hidden="1" outlineLevel="1">
      <c r="A431" t="s">
        <v>867</v>
      </c>
      <c r="B431" t="s">
        <v>1118</v>
      </c>
      <c r="C431" s="1">
        <f t="shared" si="162"/>
        <v>1958</v>
      </c>
      <c r="D431" s="5">
        <f>IF(N431&gt;0, RANK(N431,(N431:P431,Q431:AE431)),0)</f>
        <v>2</v>
      </c>
      <c r="E431" s="5">
        <f>IF(O431&gt;0,RANK(O431,(N431:P431,Q431:AE431)),0)</f>
        <v>1</v>
      </c>
      <c r="F431" s="5">
        <f>IF(P431&gt;0,RANK(P431,(N431:P431,Q431:AE431)),0)</f>
        <v>0</v>
      </c>
      <c r="G431" s="1">
        <f t="shared" si="150"/>
        <v>620</v>
      </c>
      <c r="H431" s="2">
        <f t="shared" si="151"/>
        <v>0.31664964249233912</v>
      </c>
      <c r="I431" s="2"/>
      <c r="J431" s="2">
        <f t="shared" si="163"/>
        <v>0.33605720122574056</v>
      </c>
      <c r="K431" s="2">
        <f t="shared" si="164"/>
        <v>0.65270684371807963</v>
      </c>
      <c r="L431" s="2">
        <f t="shared" si="165"/>
        <v>0</v>
      </c>
      <c r="M431" s="2">
        <f t="shared" si="166"/>
        <v>1.1235955056179803E-2</v>
      </c>
      <c r="N431" s="1">
        <v>658</v>
      </c>
      <c r="O431" s="1">
        <v>1278</v>
      </c>
      <c r="V431" s="1">
        <v>22</v>
      </c>
      <c r="AG431" s="5">
        <f>IF(Q431&gt;0,RANK(Q431,(N431:P431,Q431:AE431)),0)</f>
        <v>0</v>
      </c>
      <c r="AH431" s="5">
        <f>IF(R431&gt;0,RANK(R431,(N431:P431,Q431:AE431)),0)</f>
        <v>0</v>
      </c>
      <c r="AI431" s="5">
        <f>IF(T431&gt;0,RANK(T431,(N431:P431,Q431:AE431)),0)</f>
        <v>0</v>
      </c>
      <c r="AJ431" s="5">
        <f>IF(S431&gt;0,RANK(S431,(N431:P431,Q431:AE431)),0)</f>
        <v>0</v>
      </c>
      <c r="AK431" s="2">
        <f t="shared" si="167"/>
        <v>0</v>
      </c>
      <c r="AL431" s="2">
        <f t="shared" si="168"/>
        <v>0</v>
      </c>
      <c r="AM431" s="2">
        <f t="shared" si="169"/>
        <v>0</v>
      </c>
      <c r="AN431" s="2">
        <f t="shared" si="170"/>
        <v>0</v>
      </c>
      <c r="AP431" t="s">
        <v>867</v>
      </c>
      <c r="AQ431" t="s">
        <v>1118</v>
      </c>
      <c r="AR431">
        <v>1</v>
      </c>
      <c r="AT431" s="88">
        <v>38</v>
      </c>
      <c r="AU431" s="90">
        <v>81</v>
      </c>
      <c r="AV431" s="93">
        <f t="shared" si="161"/>
        <v>38081</v>
      </c>
      <c r="AX431" s="5" t="s">
        <v>730</v>
      </c>
    </row>
    <row r="432" spans="1:50" hidden="1" outlineLevel="1">
      <c r="A432" t="s">
        <v>484</v>
      </c>
      <c r="B432" t="s">
        <v>1118</v>
      </c>
      <c r="C432" s="1">
        <f t="shared" si="162"/>
        <v>803</v>
      </c>
      <c r="D432" s="5">
        <f>IF(N432&gt;0, RANK(N432,(N432:P432,Q432:AE432)),0)</f>
        <v>2</v>
      </c>
      <c r="E432" s="5">
        <f>IF(O432&gt;0,RANK(O432,(N432:P432,Q432:AE432)),0)</f>
        <v>1</v>
      </c>
      <c r="F432" s="5">
        <f>IF(P432&gt;0,RANK(P432,(N432:P432,Q432:AE432)),0)</f>
        <v>0</v>
      </c>
      <c r="G432" s="1">
        <f t="shared" si="150"/>
        <v>488</v>
      </c>
      <c r="H432" s="2">
        <f t="shared" si="151"/>
        <v>0.60772104607721045</v>
      </c>
      <c r="I432" s="2"/>
      <c r="J432" s="2">
        <f t="shared" si="163"/>
        <v>0.18430884184308841</v>
      </c>
      <c r="K432" s="2">
        <f t="shared" si="164"/>
        <v>0.79202988792029883</v>
      </c>
      <c r="L432" s="2">
        <f t="shared" si="165"/>
        <v>0</v>
      </c>
      <c r="M432" s="2">
        <f t="shared" si="166"/>
        <v>2.3661270236612797E-2</v>
      </c>
      <c r="N432" s="1">
        <v>148</v>
      </c>
      <c r="O432" s="1">
        <v>636</v>
      </c>
      <c r="V432" s="1">
        <v>19</v>
      </c>
      <c r="AG432" s="5">
        <f>IF(Q432&gt;0,RANK(Q432,(N432:P432,Q432:AE432)),0)</f>
        <v>0</v>
      </c>
      <c r="AH432" s="5">
        <f>IF(R432&gt;0,RANK(R432,(N432:P432,Q432:AE432)),0)</f>
        <v>0</v>
      </c>
      <c r="AI432" s="5">
        <f>IF(T432&gt;0,RANK(T432,(N432:P432,Q432:AE432)),0)</f>
        <v>0</v>
      </c>
      <c r="AJ432" s="5">
        <f>IF(S432&gt;0,RANK(S432,(N432:P432,Q432:AE432)),0)</f>
        <v>0</v>
      </c>
      <c r="AK432" s="2">
        <f t="shared" si="167"/>
        <v>0</v>
      </c>
      <c r="AL432" s="2">
        <f t="shared" si="168"/>
        <v>0</v>
      </c>
      <c r="AM432" s="2">
        <f t="shared" si="169"/>
        <v>0</v>
      </c>
      <c r="AN432" s="2">
        <f t="shared" si="170"/>
        <v>0</v>
      </c>
      <c r="AP432" t="s">
        <v>484</v>
      </c>
      <c r="AQ432" t="s">
        <v>1118</v>
      </c>
      <c r="AR432">
        <v>1</v>
      </c>
      <c r="AT432" s="88">
        <v>38</v>
      </c>
      <c r="AU432" s="90">
        <v>83</v>
      </c>
      <c r="AV432" s="93">
        <f t="shared" si="161"/>
        <v>38083</v>
      </c>
      <c r="AX432" s="5" t="s">
        <v>730</v>
      </c>
    </row>
    <row r="433" spans="1:58" hidden="1" outlineLevel="1">
      <c r="A433" t="s">
        <v>886</v>
      </c>
      <c r="B433" t="s">
        <v>1118</v>
      </c>
      <c r="C433" s="1">
        <f t="shared" si="162"/>
        <v>1372</v>
      </c>
      <c r="D433" s="5">
        <f>IF(N433&gt;0, RANK(N433,(N433:P433,Q433:AE433)),0)</f>
        <v>2</v>
      </c>
      <c r="E433" s="5">
        <f>IF(O433&gt;0,RANK(O433,(N433:P433,Q433:AE433)),0)</f>
        <v>1</v>
      </c>
      <c r="F433" s="5">
        <f>IF(P433&gt;0,RANK(P433,(N433:P433,Q433:AE433)),0)</f>
        <v>0</v>
      </c>
      <c r="G433" s="1">
        <f t="shared" si="150"/>
        <v>36</v>
      </c>
      <c r="H433" s="2">
        <f t="shared" si="151"/>
        <v>2.6239067055393587E-2</v>
      </c>
      <c r="I433" s="2"/>
      <c r="J433" s="2">
        <f t="shared" si="163"/>
        <v>0.47594752186588923</v>
      </c>
      <c r="K433" s="2">
        <f t="shared" si="164"/>
        <v>0.50218658892128276</v>
      </c>
      <c r="L433" s="2">
        <f t="shared" si="165"/>
        <v>0</v>
      </c>
      <c r="M433" s="2">
        <f t="shared" si="166"/>
        <v>2.1865889212827949E-2</v>
      </c>
      <c r="N433" s="1">
        <v>653</v>
      </c>
      <c r="O433" s="1">
        <v>689</v>
      </c>
      <c r="V433" s="1">
        <v>30</v>
      </c>
      <c r="AG433" s="5">
        <f>IF(Q433&gt;0,RANK(Q433,(N433:P433,Q433:AE433)),0)</f>
        <v>0</v>
      </c>
      <c r="AH433" s="5">
        <f>IF(R433&gt;0,RANK(R433,(N433:P433,Q433:AE433)),0)</f>
        <v>0</v>
      </c>
      <c r="AI433" s="5">
        <f>IF(T433&gt;0,RANK(T433,(N433:P433,Q433:AE433)),0)</f>
        <v>0</v>
      </c>
      <c r="AJ433" s="5">
        <f>IF(S433&gt;0,RANK(S433,(N433:P433,Q433:AE433)),0)</f>
        <v>0</v>
      </c>
      <c r="AK433" s="2">
        <f t="shared" si="167"/>
        <v>0</v>
      </c>
      <c r="AL433" s="2">
        <f t="shared" si="168"/>
        <v>0</v>
      </c>
      <c r="AM433" s="2">
        <f t="shared" si="169"/>
        <v>0</v>
      </c>
      <c r="AN433" s="2">
        <f t="shared" si="170"/>
        <v>0</v>
      </c>
      <c r="AP433" t="s">
        <v>886</v>
      </c>
      <c r="AQ433" t="s">
        <v>1118</v>
      </c>
      <c r="AR433">
        <v>1</v>
      </c>
      <c r="AT433" s="88">
        <v>38</v>
      </c>
      <c r="AU433" s="90">
        <v>85</v>
      </c>
      <c r="AV433" s="93">
        <f t="shared" si="161"/>
        <v>38085</v>
      </c>
      <c r="AX433" s="5" t="s">
        <v>730</v>
      </c>
    </row>
    <row r="434" spans="1:58" hidden="1" outlineLevel="1">
      <c r="A434" t="s">
        <v>868</v>
      </c>
      <c r="B434" t="s">
        <v>1118</v>
      </c>
      <c r="C434" s="1">
        <f t="shared" si="162"/>
        <v>419</v>
      </c>
      <c r="D434" s="5">
        <f>IF(N434&gt;0, RANK(N434,(N434:P434,Q434:AE434)),0)</f>
        <v>2</v>
      </c>
      <c r="E434" s="5">
        <f>IF(O434&gt;0,RANK(O434,(N434:P434,Q434:AE434)),0)</f>
        <v>1</v>
      </c>
      <c r="F434" s="5">
        <f>IF(P434&gt;0,RANK(P434,(N434:P434,Q434:AE434)),0)</f>
        <v>0</v>
      </c>
      <c r="G434" s="1">
        <f t="shared" si="150"/>
        <v>274</v>
      </c>
      <c r="H434" s="2">
        <f t="shared" si="151"/>
        <v>0.65393794749403344</v>
      </c>
      <c r="I434" s="2"/>
      <c r="J434" s="2">
        <f t="shared" si="163"/>
        <v>0.15513126491646778</v>
      </c>
      <c r="K434" s="2">
        <f t="shared" si="164"/>
        <v>0.80906921241050123</v>
      </c>
      <c r="L434" s="2">
        <f t="shared" si="165"/>
        <v>0</v>
      </c>
      <c r="M434" s="2">
        <f t="shared" si="166"/>
        <v>3.5799522673030992E-2</v>
      </c>
      <c r="N434" s="1">
        <v>65</v>
      </c>
      <c r="O434" s="1">
        <v>339</v>
      </c>
      <c r="V434" s="1">
        <v>15</v>
      </c>
      <c r="AG434" s="5">
        <f>IF(Q434&gt;0,RANK(Q434,(N434:P434,Q434:AE434)),0)</f>
        <v>0</v>
      </c>
      <c r="AH434" s="5">
        <f>IF(R434&gt;0,RANK(R434,(N434:P434,Q434:AE434)),0)</f>
        <v>0</v>
      </c>
      <c r="AI434" s="5">
        <f>IF(T434&gt;0,RANK(T434,(N434:P434,Q434:AE434)),0)</f>
        <v>0</v>
      </c>
      <c r="AJ434" s="5">
        <f>IF(S434&gt;0,RANK(S434,(N434:P434,Q434:AE434)),0)</f>
        <v>0</v>
      </c>
      <c r="AK434" s="2">
        <f t="shared" si="167"/>
        <v>0</v>
      </c>
      <c r="AL434" s="2">
        <f t="shared" si="168"/>
        <v>0</v>
      </c>
      <c r="AM434" s="2">
        <f t="shared" si="169"/>
        <v>0</v>
      </c>
      <c r="AN434" s="2">
        <f t="shared" si="170"/>
        <v>0</v>
      </c>
      <c r="AP434" t="s">
        <v>868</v>
      </c>
      <c r="AQ434" t="s">
        <v>1118</v>
      </c>
      <c r="AR434">
        <v>1</v>
      </c>
      <c r="AT434" s="88">
        <v>38</v>
      </c>
      <c r="AU434" s="90">
        <v>87</v>
      </c>
      <c r="AV434" s="93">
        <f t="shared" si="161"/>
        <v>38087</v>
      </c>
      <c r="AX434" s="5" t="s">
        <v>730</v>
      </c>
    </row>
    <row r="435" spans="1:58" hidden="1" outlineLevel="1">
      <c r="A435" t="s">
        <v>889</v>
      </c>
      <c r="B435" t="s">
        <v>1118</v>
      </c>
      <c r="C435" s="1">
        <f t="shared" si="162"/>
        <v>11036</v>
      </c>
      <c r="D435" s="5">
        <f>IF(N435&gt;0, RANK(N435,(N435:P435,Q435:AE435)),0)</f>
        <v>2</v>
      </c>
      <c r="E435" s="5">
        <f>IF(O435&gt;0,RANK(O435,(N435:P435,Q435:AE435)),0)</f>
        <v>1</v>
      </c>
      <c r="F435" s="5">
        <f>IF(P435&gt;0,RANK(P435,(N435:P435,Q435:AE435)),0)</f>
        <v>0</v>
      </c>
      <c r="G435" s="1">
        <f t="shared" si="150"/>
        <v>6908</v>
      </c>
      <c r="H435" s="2">
        <f t="shared" si="151"/>
        <v>0.62595143167814427</v>
      </c>
      <c r="I435" s="2"/>
      <c r="J435" s="2">
        <f t="shared" si="163"/>
        <v>0.17660384197172888</v>
      </c>
      <c r="K435" s="2">
        <f t="shared" si="164"/>
        <v>0.80255527364987311</v>
      </c>
      <c r="L435" s="2">
        <f t="shared" si="165"/>
        <v>0</v>
      </c>
      <c r="M435" s="2">
        <f t="shared" si="166"/>
        <v>2.0840884378398039E-2</v>
      </c>
      <c r="N435" s="1">
        <v>1949</v>
      </c>
      <c r="O435" s="1">
        <v>8857</v>
      </c>
      <c r="V435" s="1">
        <v>230</v>
      </c>
      <c r="AG435" s="5">
        <f>IF(Q435&gt;0,RANK(Q435,(N435:P435,Q435:AE435)),0)</f>
        <v>0</v>
      </c>
      <c r="AH435" s="5">
        <f>IF(R435&gt;0,RANK(R435,(N435:P435,Q435:AE435)),0)</f>
        <v>0</v>
      </c>
      <c r="AI435" s="5">
        <f>IF(T435&gt;0,RANK(T435,(N435:P435,Q435:AE435)),0)</f>
        <v>0</v>
      </c>
      <c r="AJ435" s="5">
        <f>IF(S435&gt;0,RANK(S435,(N435:P435,Q435:AE435)),0)</f>
        <v>0</v>
      </c>
      <c r="AK435" s="2">
        <f t="shared" si="167"/>
        <v>0</v>
      </c>
      <c r="AL435" s="2">
        <f t="shared" si="168"/>
        <v>0</v>
      </c>
      <c r="AM435" s="2">
        <f t="shared" si="169"/>
        <v>0</v>
      </c>
      <c r="AN435" s="2">
        <f t="shared" si="170"/>
        <v>0</v>
      </c>
      <c r="AP435" t="s">
        <v>889</v>
      </c>
      <c r="AQ435" t="s">
        <v>1118</v>
      </c>
      <c r="AR435">
        <v>1</v>
      </c>
      <c r="AT435" s="88">
        <v>38</v>
      </c>
      <c r="AU435" s="90">
        <v>89</v>
      </c>
      <c r="AV435" s="93">
        <f t="shared" si="161"/>
        <v>38089</v>
      </c>
      <c r="AX435" s="5" t="s">
        <v>730</v>
      </c>
    </row>
    <row r="436" spans="1:58" hidden="1" outlineLevel="1">
      <c r="A436" t="s">
        <v>631</v>
      </c>
      <c r="B436" t="s">
        <v>1118</v>
      </c>
      <c r="C436" s="1">
        <f t="shared" si="162"/>
        <v>1047</v>
      </c>
      <c r="D436" s="5">
        <f>IF(N436&gt;0, RANK(N436,(N436:P436,Q436:AE436)),0)</f>
        <v>2</v>
      </c>
      <c r="E436" s="5">
        <f>IF(O436&gt;0,RANK(O436,(N436:P436,Q436:AE436)),0)</f>
        <v>1</v>
      </c>
      <c r="F436" s="5">
        <f>IF(P436&gt;0,RANK(P436,(N436:P436,Q436:AE436)),0)</f>
        <v>0</v>
      </c>
      <c r="G436" s="1">
        <f t="shared" si="150"/>
        <v>291</v>
      </c>
      <c r="H436" s="2">
        <f t="shared" si="151"/>
        <v>0.27793696275071633</v>
      </c>
      <c r="I436" s="2"/>
      <c r="J436" s="2">
        <f t="shared" si="163"/>
        <v>0.35530085959885388</v>
      </c>
      <c r="K436" s="2">
        <f t="shared" si="164"/>
        <v>0.63323782234957016</v>
      </c>
      <c r="L436" s="2">
        <f t="shared" si="165"/>
        <v>0</v>
      </c>
      <c r="M436" s="2">
        <f t="shared" si="166"/>
        <v>1.1461318051576019E-2</v>
      </c>
      <c r="N436" s="1">
        <v>372</v>
      </c>
      <c r="O436" s="1">
        <v>663</v>
      </c>
      <c r="V436" s="1">
        <v>12</v>
      </c>
      <c r="AG436" s="5">
        <f>IF(Q436&gt;0,RANK(Q436,(N436:P436,Q436:AE436)),0)</f>
        <v>0</v>
      </c>
      <c r="AH436" s="5">
        <f>IF(R436&gt;0,RANK(R436,(N436:P436,Q436:AE436)),0)</f>
        <v>0</v>
      </c>
      <c r="AI436" s="5">
        <f>IF(T436&gt;0,RANK(T436,(N436:P436,Q436:AE436)),0)</f>
        <v>0</v>
      </c>
      <c r="AJ436" s="5">
        <f>IF(S436&gt;0,RANK(S436,(N436:P436,Q436:AE436)),0)</f>
        <v>0</v>
      </c>
      <c r="AK436" s="2">
        <f t="shared" si="167"/>
        <v>0</v>
      </c>
      <c r="AL436" s="2">
        <f t="shared" si="168"/>
        <v>0</v>
      </c>
      <c r="AM436" s="2">
        <f t="shared" si="169"/>
        <v>0</v>
      </c>
      <c r="AN436" s="2">
        <f t="shared" si="170"/>
        <v>0</v>
      </c>
      <c r="AP436" t="s">
        <v>631</v>
      </c>
      <c r="AQ436" t="s">
        <v>1118</v>
      </c>
      <c r="AR436">
        <v>1</v>
      </c>
      <c r="AT436" s="88">
        <v>38</v>
      </c>
      <c r="AU436" s="90">
        <v>91</v>
      </c>
      <c r="AV436" s="93">
        <f t="shared" si="161"/>
        <v>38091</v>
      </c>
      <c r="AX436" s="5" t="s">
        <v>730</v>
      </c>
    </row>
    <row r="437" spans="1:58" hidden="1" outlineLevel="1">
      <c r="A437" t="s">
        <v>1037</v>
      </c>
      <c r="B437" t="s">
        <v>1118</v>
      </c>
      <c r="C437" s="1">
        <f t="shared" si="162"/>
        <v>9746</v>
      </c>
      <c r="D437" s="5">
        <f>IF(N437&gt;0, RANK(N437,(N437:P437,Q437:AE437)),0)</f>
        <v>2</v>
      </c>
      <c r="E437" s="5">
        <f>IF(O437&gt;0,RANK(O437,(N437:P437,Q437:AE437)),0)</f>
        <v>1</v>
      </c>
      <c r="F437" s="5">
        <f>IF(P437&gt;0,RANK(P437,(N437:P437,Q437:AE437)),0)</f>
        <v>0</v>
      </c>
      <c r="G437" s="1">
        <f t="shared" si="150"/>
        <v>5228</v>
      </c>
      <c r="H437" s="2">
        <f t="shared" si="151"/>
        <v>0.53642520008208494</v>
      </c>
      <c r="I437" s="2"/>
      <c r="J437" s="2">
        <f t="shared" si="163"/>
        <v>0.22183459880976811</v>
      </c>
      <c r="K437" s="2">
        <f t="shared" si="164"/>
        <v>0.75825979889185302</v>
      </c>
      <c r="L437" s="2">
        <f t="shared" si="165"/>
        <v>0</v>
      </c>
      <c r="M437" s="2">
        <f t="shared" si="166"/>
        <v>1.9905602298378899E-2</v>
      </c>
      <c r="N437" s="1">
        <v>2162</v>
      </c>
      <c r="O437" s="1">
        <v>7390</v>
      </c>
      <c r="V437" s="1">
        <v>194</v>
      </c>
      <c r="AG437" s="5">
        <f>IF(Q437&gt;0,RANK(Q437,(N437:P437,Q437:AE437)),0)</f>
        <v>0</v>
      </c>
      <c r="AH437" s="5">
        <f>IF(R437&gt;0,RANK(R437,(N437:P437,Q437:AE437)),0)</f>
        <v>0</v>
      </c>
      <c r="AI437" s="5">
        <f>IF(T437&gt;0,RANK(T437,(N437:P437,Q437:AE437)),0)</f>
        <v>0</v>
      </c>
      <c r="AJ437" s="5">
        <f>IF(S437&gt;0,RANK(S437,(N437:P437,Q437:AE437)),0)</f>
        <v>0</v>
      </c>
      <c r="AK437" s="2">
        <f t="shared" si="167"/>
        <v>0</v>
      </c>
      <c r="AL437" s="2">
        <f t="shared" si="168"/>
        <v>0</v>
      </c>
      <c r="AM437" s="2">
        <f t="shared" si="169"/>
        <v>0</v>
      </c>
      <c r="AN437" s="2">
        <f t="shared" si="170"/>
        <v>0</v>
      </c>
      <c r="AP437" t="s">
        <v>1037</v>
      </c>
      <c r="AQ437" t="s">
        <v>1118</v>
      </c>
      <c r="AR437">
        <v>1</v>
      </c>
      <c r="AT437" s="88">
        <v>38</v>
      </c>
      <c r="AU437" s="90">
        <v>93</v>
      </c>
      <c r="AV437" s="93">
        <f t="shared" si="161"/>
        <v>38093</v>
      </c>
      <c r="AX437" s="5" t="s">
        <v>730</v>
      </c>
    </row>
    <row r="438" spans="1:58" hidden="1" outlineLevel="1">
      <c r="A438" t="s">
        <v>695</v>
      </c>
      <c r="B438" t="s">
        <v>1118</v>
      </c>
      <c r="C438" s="1">
        <f t="shared" si="162"/>
        <v>1214</v>
      </c>
      <c r="D438" s="5">
        <f>IF(N438&gt;0, RANK(N438,(N438:P438,Q438:AE438)),0)</f>
        <v>2</v>
      </c>
      <c r="E438" s="5">
        <f>IF(O438&gt;0,RANK(O438,(N438:P438,Q438:AE438)),0)</f>
        <v>1</v>
      </c>
      <c r="F438" s="5">
        <f>IF(P438&gt;0,RANK(P438,(N438:P438,Q438:AE438)),0)</f>
        <v>0</v>
      </c>
      <c r="G438" s="1">
        <f t="shared" ref="G438:G444" si="171">IF(C438&gt;0,MAX(N438:P438)-LARGE(N438:P438,2),0)</f>
        <v>581</v>
      </c>
      <c r="H438" s="2">
        <f t="shared" ref="H438:H444" si="172">IF(C438&gt;0,G438/C438,0)</f>
        <v>0.47858319604612848</v>
      </c>
      <c r="I438" s="2"/>
      <c r="J438" s="2">
        <f t="shared" si="163"/>
        <v>0.24876441515650741</v>
      </c>
      <c r="K438" s="2">
        <f t="shared" si="164"/>
        <v>0.72734761120263591</v>
      </c>
      <c r="L438" s="2">
        <f t="shared" si="165"/>
        <v>0</v>
      </c>
      <c r="M438" s="2">
        <f t="shared" si="166"/>
        <v>2.3887973640856708E-2</v>
      </c>
      <c r="N438" s="1">
        <v>302</v>
      </c>
      <c r="O438" s="1">
        <v>883</v>
      </c>
      <c r="V438" s="1">
        <v>29</v>
      </c>
      <c r="AG438" s="5">
        <f>IF(Q438&gt;0,RANK(Q438,(N438:P438,Q438:AE438)),0)</f>
        <v>0</v>
      </c>
      <c r="AH438" s="5">
        <f>IF(R438&gt;0,RANK(R438,(N438:P438,Q438:AE438)),0)</f>
        <v>0</v>
      </c>
      <c r="AI438" s="5">
        <f>IF(T438&gt;0,RANK(T438,(N438:P438,Q438:AE438)),0)</f>
        <v>0</v>
      </c>
      <c r="AJ438" s="5">
        <f>IF(S438&gt;0,RANK(S438,(N438:P438,Q438:AE438)),0)</f>
        <v>0</v>
      </c>
      <c r="AK438" s="2">
        <f t="shared" si="167"/>
        <v>0</v>
      </c>
      <c r="AL438" s="2">
        <f t="shared" si="168"/>
        <v>0</v>
      </c>
      <c r="AM438" s="2">
        <f t="shared" si="169"/>
        <v>0</v>
      </c>
      <c r="AN438" s="2">
        <f t="shared" si="170"/>
        <v>0</v>
      </c>
      <c r="AP438" t="s">
        <v>695</v>
      </c>
      <c r="AQ438" t="s">
        <v>1118</v>
      </c>
      <c r="AR438">
        <v>1</v>
      </c>
      <c r="AT438" s="88">
        <v>38</v>
      </c>
      <c r="AU438" s="90">
        <v>95</v>
      </c>
      <c r="AV438" s="93">
        <f t="shared" si="161"/>
        <v>38095</v>
      </c>
      <c r="AX438" s="5" t="s">
        <v>730</v>
      </c>
    </row>
    <row r="439" spans="1:58" hidden="1" outlineLevel="1">
      <c r="A439" t="s">
        <v>704</v>
      </c>
      <c r="B439" t="s">
        <v>1118</v>
      </c>
      <c r="C439" s="1">
        <f t="shared" si="162"/>
        <v>4048</v>
      </c>
      <c r="D439" s="5">
        <f>IF(N439&gt;0, RANK(N439,(N439:P439,Q439:AE439)),0)</f>
        <v>2</v>
      </c>
      <c r="E439" s="5">
        <f>IF(O439&gt;0,RANK(O439,(N439:P439,Q439:AE439)),0)</f>
        <v>1</v>
      </c>
      <c r="F439" s="5">
        <f>IF(P439&gt;0,RANK(P439,(N439:P439,Q439:AE439)),0)</f>
        <v>0</v>
      </c>
      <c r="G439" s="1">
        <f t="shared" si="171"/>
        <v>1903</v>
      </c>
      <c r="H439" s="2">
        <f t="shared" si="172"/>
        <v>0.47010869565217389</v>
      </c>
      <c r="I439" s="2"/>
      <c r="J439" s="2">
        <f t="shared" si="163"/>
        <v>0.25889328063241107</v>
      </c>
      <c r="K439" s="2">
        <f t="shared" si="164"/>
        <v>0.72900197628458496</v>
      </c>
      <c r="L439" s="2">
        <f t="shared" si="165"/>
        <v>0</v>
      </c>
      <c r="M439" s="2">
        <f t="shared" si="166"/>
        <v>1.210474308300391E-2</v>
      </c>
      <c r="N439" s="1">
        <v>1048</v>
      </c>
      <c r="O439" s="1">
        <v>2951</v>
      </c>
      <c r="V439" s="1">
        <v>49</v>
      </c>
      <c r="AG439" s="5">
        <f>IF(Q439&gt;0,RANK(Q439,(N439:P439,Q439:AE439)),0)</f>
        <v>0</v>
      </c>
      <c r="AH439" s="5">
        <f>IF(R439&gt;0,RANK(R439,(N439:P439,Q439:AE439)),0)</f>
        <v>0</v>
      </c>
      <c r="AI439" s="5">
        <f>IF(T439&gt;0,RANK(T439,(N439:P439,Q439:AE439)),0)</f>
        <v>0</v>
      </c>
      <c r="AJ439" s="5">
        <f>IF(S439&gt;0,RANK(S439,(N439:P439,Q439:AE439)),0)</f>
        <v>0</v>
      </c>
      <c r="AK439" s="2">
        <f t="shared" si="167"/>
        <v>0</v>
      </c>
      <c r="AL439" s="2">
        <f t="shared" si="168"/>
        <v>0</v>
      </c>
      <c r="AM439" s="2">
        <f t="shared" si="169"/>
        <v>0</v>
      </c>
      <c r="AN439" s="2">
        <f t="shared" si="170"/>
        <v>0</v>
      </c>
      <c r="AP439" t="s">
        <v>704</v>
      </c>
      <c r="AQ439" t="s">
        <v>1118</v>
      </c>
      <c r="AR439">
        <v>1</v>
      </c>
      <c r="AT439" s="88">
        <v>38</v>
      </c>
      <c r="AU439" s="90">
        <v>97</v>
      </c>
      <c r="AV439" s="93">
        <f t="shared" si="161"/>
        <v>38097</v>
      </c>
      <c r="AX439" s="5" t="s">
        <v>730</v>
      </c>
    </row>
    <row r="440" spans="1:58" hidden="1" outlineLevel="1">
      <c r="A440" t="s">
        <v>96</v>
      </c>
      <c r="B440" t="s">
        <v>1118</v>
      </c>
      <c r="C440" s="1">
        <f t="shared" si="162"/>
        <v>4946</v>
      </c>
      <c r="D440" s="5">
        <f>IF(N440&gt;0, RANK(N440,(N440:P440,Q440:AE440)),0)</f>
        <v>2</v>
      </c>
      <c r="E440" s="5">
        <f>IF(O440&gt;0,RANK(O440,(N440:P440,Q440:AE440)),0)</f>
        <v>1</v>
      </c>
      <c r="F440" s="5">
        <f>IF(P440&gt;0,RANK(P440,(N440:P440,Q440:AE440)),0)</f>
        <v>0</v>
      </c>
      <c r="G440" s="1">
        <f t="shared" si="171"/>
        <v>2947</v>
      </c>
      <c r="H440" s="2">
        <f t="shared" si="172"/>
        <v>0.5958350181965224</v>
      </c>
      <c r="I440" s="2"/>
      <c r="J440" s="2">
        <f t="shared" si="163"/>
        <v>0.19652244237767894</v>
      </c>
      <c r="K440" s="2">
        <f t="shared" si="164"/>
        <v>0.79235746057420142</v>
      </c>
      <c r="L440" s="2">
        <f t="shared" si="165"/>
        <v>0</v>
      </c>
      <c r="M440" s="2">
        <f t="shared" si="166"/>
        <v>1.112009704811967E-2</v>
      </c>
      <c r="N440" s="1">
        <v>972</v>
      </c>
      <c r="O440" s="1">
        <v>3919</v>
      </c>
      <c r="V440" s="1">
        <v>55</v>
      </c>
      <c r="AG440" s="5">
        <f>IF(Q440&gt;0,RANK(Q440,(N440:P440,Q440:AE440)),0)</f>
        <v>0</v>
      </c>
      <c r="AH440" s="5">
        <f>IF(R440&gt;0,RANK(R440,(N440:P440,Q440:AE440)),0)</f>
        <v>0</v>
      </c>
      <c r="AI440" s="5">
        <f>IF(T440&gt;0,RANK(T440,(N440:P440,Q440:AE440)),0)</f>
        <v>0</v>
      </c>
      <c r="AJ440" s="5">
        <f>IF(S440&gt;0,RANK(S440,(N440:P440,Q440:AE440)),0)</f>
        <v>0</v>
      </c>
      <c r="AK440" s="2">
        <f t="shared" si="167"/>
        <v>0</v>
      </c>
      <c r="AL440" s="2">
        <f t="shared" si="168"/>
        <v>0</v>
      </c>
      <c r="AM440" s="2">
        <f t="shared" si="169"/>
        <v>0</v>
      </c>
      <c r="AN440" s="2">
        <f t="shared" si="170"/>
        <v>0</v>
      </c>
      <c r="AP440" t="s">
        <v>96</v>
      </c>
      <c r="AQ440" t="s">
        <v>1118</v>
      </c>
      <c r="AR440">
        <v>1</v>
      </c>
      <c r="AT440" s="88">
        <v>38</v>
      </c>
      <c r="AU440" s="90">
        <v>99</v>
      </c>
      <c r="AV440" s="93">
        <f t="shared" si="161"/>
        <v>38099</v>
      </c>
      <c r="AX440" s="5" t="s">
        <v>730</v>
      </c>
    </row>
    <row r="441" spans="1:58" hidden="1" outlineLevel="1">
      <c r="A441" t="s">
        <v>711</v>
      </c>
      <c r="B441" t="s">
        <v>1118</v>
      </c>
      <c r="C441" s="1">
        <f t="shared" si="162"/>
        <v>25521</v>
      </c>
      <c r="D441" s="5">
        <f>IF(N441&gt;0, RANK(N441,(N441:P441,Q441:AE441)),0)</f>
        <v>2</v>
      </c>
      <c r="E441" s="5">
        <f>IF(O441&gt;0,RANK(O441,(N441:P441,Q441:AE441)),0)</f>
        <v>1</v>
      </c>
      <c r="F441" s="5">
        <f>IF(P441&gt;0,RANK(P441,(N441:P441,Q441:AE441)),0)</f>
        <v>0</v>
      </c>
      <c r="G441" s="1">
        <f t="shared" si="171"/>
        <v>15748</v>
      </c>
      <c r="H441" s="2">
        <f t="shared" si="172"/>
        <v>0.61706046001332238</v>
      </c>
      <c r="I441" s="2"/>
      <c r="J441" s="2">
        <f t="shared" si="163"/>
        <v>0.18051800478037694</v>
      </c>
      <c r="K441" s="2">
        <f t="shared" si="164"/>
        <v>0.79757846479369932</v>
      </c>
      <c r="L441" s="2">
        <f t="shared" si="165"/>
        <v>0</v>
      </c>
      <c r="M441" s="2">
        <f t="shared" si="166"/>
        <v>2.1903530425923745E-2</v>
      </c>
      <c r="N441" s="1">
        <v>4607</v>
      </c>
      <c r="O441" s="1">
        <v>20355</v>
      </c>
      <c r="V441" s="1">
        <v>559</v>
      </c>
      <c r="AG441" s="5">
        <f>IF(Q441&gt;0,RANK(Q441,(N441:P441,Q441:AE441)),0)</f>
        <v>0</v>
      </c>
      <c r="AH441" s="5">
        <f>IF(R441&gt;0,RANK(R441,(N441:P441,Q441:AE441)),0)</f>
        <v>0</v>
      </c>
      <c r="AI441" s="5">
        <f>IF(T441&gt;0,RANK(T441,(N441:P441,Q441:AE441)),0)</f>
        <v>0</v>
      </c>
      <c r="AJ441" s="5">
        <f>IF(S441&gt;0,RANK(S441,(N441:P441,Q441:AE441)),0)</f>
        <v>0</v>
      </c>
      <c r="AK441" s="2">
        <f t="shared" si="167"/>
        <v>0</v>
      </c>
      <c r="AL441" s="2">
        <f t="shared" si="168"/>
        <v>0</v>
      </c>
      <c r="AM441" s="2">
        <f t="shared" si="169"/>
        <v>0</v>
      </c>
      <c r="AN441" s="2">
        <f t="shared" si="170"/>
        <v>0</v>
      </c>
      <c r="AP441" t="s">
        <v>711</v>
      </c>
      <c r="AQ441" t="s">
        <v>1118</v>
      </c>
      <c r="AR441">
        <v>1</v>
      </c>
      <c r="AT441" s="88">
        <v>38</v>
      </c>
      <c r="AU441" s="90">
        <v>101</v>
      </c>
      <c r="AV441" s="93">
        <f t="shared" si="161"/>
        <v>38101</v>
      </c>
      <c r="AX441" s="5" t="s">
        <v>730</v>
      </c>
    </row>
    <row r="442" spans="1:58" hidden="1" outlineLevel="1">
      <c r="A442" t="s">
        <v>583</v>
      </c>
      <c r="B442" t="s">
        <v>1118</v>
      </c>
      <c r="C442" s="1">
        <f t="shared" si="162"/>
        <v>2403</v>
      </c>
      <c r="D442" s="5">
        <f>IF(N442&gt;0, RANK(N442,(N442:P442,Q442:AE442)),0)</f>
        <v>2</v>
      </c>
      <c r="E442" s="5">
        <f>IF(O442&gt;0,RANK(O442,(N442:P442,Q442:AE442)),0)</f>
        <v>1</v>
      </c>
      <c r="F442" s="5">
        <f>IF(P442&gt;0,RANK(P442,(N442:P442,Q442:AE442)),0)</f>
        <v>0</v>
      </c>
      <c r="G442" s="1">
        <f t="shared" si="171"/>
        <v>1330</v>
      </c>
      <c r="H442" s="2">
        <f t="shared" si="172"/>
        <v>0.55347482313774443</v>
      </c>
      <c r="I442" s="2"/>
      <c r="J442" s="2">
        <f t="shared" si="163"/>
        <v>0.21181856013316688</v>
      </c>
      <c r="K442" s="2">
        <f t="shared" si="164"/>
        <v>0.76529338327091134</v>
      </c>
      <c r="L442" s="2">
        <f t="shared" si="165"/>
        <v>0</v>
      </c>
      <c r="M442" s="2">
        <f t="shared" si="166"/>
        <v>2.2888056595921746E-2</v>
      </c>
      <c r="N442" s="1">
        <v>509</v>
      </c>
      <c r="O442" s="1">
        <v>1839</v>
      </c>
      <c r="V442" s="1">
        <v>55</v>
      </c>
      <c r="AG442" s="5">
        <f>IF(Q442&gt;0,RANK(Q442,(N442:P442,Q442:AE442)),0)</f>
        <v>0</v>
      </c>
      <c r="AH442" s="5">
        <f>IF(R442&gt;0,RANK(R442,(N442:P442,Q442:AE442)),0)</f>
        <v>0</v>
      </c>
      <c r="AI442" s="5">
        <f>IF(T442&gt;0,RANK(T442,(N442:P442,Q442:AE442)),0)</f>
        <v>0</v>
      </c>
      <c r="AJ442" s="5">
        <f>IF(S442&gt;0,RANK(S442,(N442:P442,Q442:AE442)),0)</f>
        <v>0</v>
      </c>
      <c r="AK442" s="2">
        <f t="shared" si="167"/>
        <v>0</v>
      </c>
      <c r="AL442" s="2">
        <f t="shared" si="168"/>
        <v>0</v>
      </c>
      <c r="AM442" s="2">
        <f t="shared" si="169"/>
        <v>0</v>
      </c>
      <c r="AN442" s="2">
        <f t="shared" si="170"/>
        <v>0</v>
      </c>
      <c r="AP442" t="s">
        <v>583</v>
      </c>
      <c r="AQ442" t="s">
        <v>1118</v>
      </c>
      <c r="AR442">
        <v>1</v>
      </c>
      <c r="AT442" s="88">
        <v>38</v>
      </c>
      <c r="AU442" s="90">
        <v>103</v>
      </c>
      <c r="AV442" s="93">
        <f t="shared" si="161"/>
        <v>38103</v>
      </c>
      <c r="AX442" s="5" t="s">
        <v>730</v>
      </c>
    </row>
    <row r="443" spans="1:58" hidden="1" outlineLevel="1">
      <c r="A443" t="s">
        <v>485</v>
      </c>
      <c r="B443" t="s">
        <v>1118</v>
      </c>
      <c r="C443" s="1">
        <f t="shared" si="162"/>
        <v>9359</v>
      </c>
      <c r="D443" s="5">
        <f>IF(N443&gt;0, RANK(N443,(N443:P443,Q443:AE443)),0)</f>
        <v>2</v>
      </c>
      <c r="E443" s="5">
        <f>IF(O443&gt;0,RANK(O443,(N443:P443,Q443:AE443)),0)</f>
        <v>1</v>
      </c>
      <c r="F443" s="5">
        <f>IF(P443&gt;0,RANK(P443,(N443:P443,Q443:AE443)),0)</f>
        <v>0</v>
      </c>
      <c r="G443" s="1">
        <f t="shared" si="171"/>
        <v>6233</v>
      </c>
      <c r="H443" s="2">
        <f t="shared" si="172"/>
        <v>0.66598995619190082</v>
      </c>
      <c r="I443" s="2"/>
      <c r="J443" s="2">
        <f t="shared" si="163"/>
        <v>0.15760230793888236</v>
      </c>
      <c r="K443" s="2">
        <f t="shared" si="164"/>
        <v>0.82359226413078324</v>
      </c>
      <c r="L443" s="2">
        <f t="shared" si="165"/>
        <v>0</v>
      </c>
      <c r="M443" s="2">
        <f t="shared" si="166"/>
        <v>1.8805427930334351E-2</v>
      </c>
      <c r="N443" s="1">
        <v>1475</v>
      </c>
      <c r="O443" s="1">
        <v>7708</v>
      </c>
      <c r="V443" s="1">
        <v>176</v>
      </c>
      <c r="AG443" s="5">
        <f>IF(Q443&gt;0,RANK(Q443,(N443:P443,Q443:AE443)),0)</f>
        <v>0</v>
      </c>
      <c r="AH443" s="5">
        <f>IF(R443&gt;0,RANK(R443,(N443:P443,Q443:AE443)),0)</f>
        <v>0</v>
      </c>
      <c r="AI443" s="5">
        <f>IF(T443&gt;0,RANK(T443,(N443:P443,Q443:AE443)),0)</f>
        <v>0</v>
      </c>
      <c r="AJ443" s="5">
        <f>IF(S443&gt;0,RANK(S443,(N443:P443,Q443:AE443)),0)</f>
        <v>0</v>
      </c>
      <c r="AK443" s="2">
        <f t="shared" si="167"/>
        <v>0</v>
      </c>
      <c r="AL443" s="2">
        <f t="shared" si="168"/>
        <v>0</v>
      </c>
      <c r="AM443" s="2">
        <f t="shared" si="169"/>
        <v>0</v>
      </c>
      <c r="AN443" s="2">
        <f t="shared" si="170"/>
        <v>0</v>
      </c>
      <c r="AP443" t="s">
        <v>485</v>
      </c>
      <c r="AQ443" t="s">
        <v>1118</v>
      </c>
      <c r="AR443">
        <v>1</v>
      </c>
      <c r="AT443" s="88">
        <v>38</v>
      </c>
      <c r="AU443" s="90">
        <v>105</v>
      </c>
      <c r="AV443" s="93">
        <f t="shared" si="161"/>
        <v>38105</v>
      </c>
      <c r="AX443" s="5" t="s">
        <v>730</v>
      </c>
    </row>
    <row r="444" spans="1:58" collapsed="1">
      <c r="A444" t="s">
        <v>613</v>
      </c>
      <c r="B444" t="s">
        <v>961</v>
      </c>
      <c r="C444" s="1">
        <f t="shared" si="162"/>
        <v>315692</v>
      </c>
      <c r="D444" s="5">
        <f>IF(N444&gt;0, RANK(N444,(N444:P444,Q444:AE444)),0)</f>
        <v>2</v>
      </c>
      <c r="E444" s="5">
        <f>IF(O444&gt;0,RANK(O444,(N444:P444,Q444:AE444)),0)</f>
        <v>1</v>
      </c>
      <c r="F444" s="5">
        <f>IF(P444&gt;0,RANK(P444,(N444:P444,Q444:AE444)),0)</f>
        <v>0</v>
      </c>
      <c r="G444" s="1">
        <f t="shared" si="171"/>
        <v>160730</v>
      </c>
      <c r="H444" s="2">
        <f t="shared" si="172"/>
        <v>0.50913548648682894</v>
      </c>
      <c r="I444" s="2"/>
      <c r="J444" s="2">
        <f t="shared" si="163"/>
        <v>0.2352894593464516</v>
      </c>
      <c r="K444" s="2">
        <f t="shared" si="164"/>
        <v>0.74442494583328056</v>
      </c>
      <c r="L444" s="2">
        <f t="shared" si="165"/>
        <v>0</v>
      </c>
      <c r="M444" s="2">
        <f t="shared" si="166"/>
        <v>2.0285594820267816E-2</v>
      </c>
      <c r="N444" s="1">
        <f>SUM(N391:N443)</f>
        <v>74279</v>
      </c>
      <c r="O444" s="1">
        <f>SUM(O391:O443)</f>
        <v>235009</v>
      </c>
      <c r="V444" s="1">
        <f>SUM(V391:V443)</f>
        <v>6404</v>
      </c>
      <c r="AG444" s="5">
        <f>IF(Q444&gt;0,RANK(Q444,(N444:P444,Q444:AE444)),0)</f>
        <v>0</v>
      </c>
      <c r="AH444" s="5">
        <f>IF(R444&gt;0,RANK(R444,(N444:P444,Q444:AE444)),0)</f>
        <v>0</v>
      </c>
      <c r="AI444" s="5">
        <f>IF(T444&gt;0,RANK(T444,(N444:P444,Q444:AE444)),0)</f>
        <v>0</v>
      </c>
      <c r="AJ444" s="5">
        <f>IF(S444&gt;0,RANK(S444,(N444:P444,Q444:AE444)),0)</f>
        <v>0</v>
      </c>
      <c r="AK444" s="2">
        <f t="shared" si="167"/>
        <v>0</v>
      </c>
      <c r="AL444" s="2">
        <f t="shared" si="168"/>
        <v>0</v>
      </c>
      <c r="AM444" s="2">
        <f t="shared" si="169"/>
        <v>0</v>
      </c>
      <c r="AN444" s="2">
        <f t="shared" si="170"/>
        <v>0</v>
      </c>
      <c r="AP444" t="s">
        <v>613</v>
      </c>
      <c r="AQ444" t="s">
        <v>961</v>
      </c>
      <c r="AT444" s="88">
        <v>38</v>
      </c>
      <c r="AU444" s="90"/>
      <c r="AV444" s="88">
        <v>38</v>
      </c>
      <c r="AX444" s="5" t="s">
        <v>168</v>
      </c>
    </row>
    <row r="445" spans="1:58">
      <c r="C445" s="1"/>
      <c r="E445" s="5"/>
      <c r="F445" s="5"/>
      <c r="I445" s="2"/>
      <c r="AG445" s="5"/>
      <c r="AH445" s="5"/>
      <c r="AI445" s="5"/>
      <c r="AJ445" s="5"/>
      <c r="AT445" s="88"/>
      <c r="AU445" s="90"/>
      <c r="AV445" s="93"/>
      <c r="BF445" t="s">
        <v>1029</v>
      </c>
    </row>
    <row r="446" spans="1:58" hidden="1" outlineLevel="1">
      <c r="A446" t="s">
        <v>958</v>
      </c>
      <c r="B446" t="s">
        <v>640</v>
      </c>
      <c r="C446" s="1">
        <f t="shared" ref="C446:C475" si="173">SUM(N446:AE446)</f>
        <v>2475</v>
      </c>
      <c r="D446" s="5">
        <f>IF(N446&gt;0, RANK(N446,(N446:P446,Q446:AE446)),0)</f>
        <v>2</v>
      </c>
      <c r="E446" s="5">
        <f>IF(O446&gt;0,RANK(O446,(N446:P446,Q446:AE446)),0)</f>
        <v>1</v>
      </c>
      <c r="F446" s="5">
        <f>IF(P446&gt;0,RANK(P446,(N446:P446,Q446:AE446)),0)</f>
        <v>0</v>
      </c>
      <c r="G446" s="1">
        <f t="shared" ref="G446:G453" si="174">IF(C446&gt;0,MAX(N446:P446)-LARGE(N446:P446,2),0)</f>
        <v>1652</v>
      </c>
      <c r="H446" s="2">
        <f t="shared" ref="H446:H453" si="175">IF(C446&gt;0,G446/C446,0)</f>
        <v>0.66747474747474744</v>
      </c>
      <c r="I446" s="2"/>
      <c r="J446" s="2">
        <f t="shared" ref="J446:J491" si="176">IF($C446=0,"-",N446/$C446)</f>
        <v>0.15595959595959596</v>
      </c>
      <c r="K446" s="2">
        <f t="shared" ref="K446:K491" si="177">IF($C446=0,"-",O446/$C446)</f>
        <v>0.82343434343434341</v>
      </c>
      <c r="L446" s="2">
        <f t="shared" ref="L446:L491" si="178">IF($C446=0,"-",P446/$C446)</f>
        <v>0</v>
      </c>
      <c r="M446" s="2">
        <f t="shared" ref="M446:M491" si="179">IF(C446=0,"-",(1-J446-K446-L446))</f>
        <v>2.0606060606060628E-2</v>
      </c>
      <c r="N446" s="1">
        <v>386</v>
      </c>
      <c r="O446" s="1">
        <v>2038</v>
      </c>
      <c r="Q446" s="1">
        <v>51</v>
      </c>
      <c r="U446" s="1">
        <v>0</v>
      </c>
      <c r="AG446" s="5">
        <f>IF(Q446&gt;0,RANK(Q446,(N446:P446,Q446:AE446)),0)</f>
        <v>3</v>
      </c>
      <c r="AH446" s="5">
        <f>IF(R446&gt;0,RANK(R446,(N446:P446,Q446:AE446)),0)</f>
        <v>0</v>
      </c>
      <c r="AI446" s="5">
        <f>IF(T446&gt;0,RANK(T446,(N446:P446,Q446:AE446)),0)</f>
        <v>0</v>
      </c>
      <c r="AJ446" s="5">
        <f>IF(S446&gt;0,RANK(S446,(N446:P446,Q446:AE446)),0)</f>
        <v>0</v>
      </c>
      <c r="AK446" s="2">
        <f t="shared" ref="AK446:AK475" si="180">IF($C446=0,"-",Q446/$C446)</f>
        <v>2.0606060606060607E-2</v>
      </c>
      <c r="AL446" s="2">
        <f t="shared" ref="AL446:AL475" si="181">IF($C446=0,"-",R446/$C446)</f>
        <v>0</v>
      </c>
      <c r="AM446" s="2">
        <f t="shared" ref="AM446:AM475" si="182">IF($C446=0,"-",T446/$C446)</f>
        <v>0</v>
      </c>
      <c r="AN446" s="2">
        <f t="shared" ref="AN446:AN475" si="183">IF($C446=0,"-",S446/$C446)</f>
        <v>0</v>
      </c>
      <c r="AP446" t="s">
        <v>958</v>
      </c>
      <c r="AQ446" t="s">
        <v>640</v>
      </c>
      <c r="AR446">
        <v>3</v>
      </c>
      <c r="AT446" s="88">
        <v>49</v>
      </c>
      <c r="AU446" s="90">
        <v>1</v>
      </c>
      <c r="AV446" s="93">
        <f t="shared" ref="AV446:AV474" si="184">1000*AT446+AU446</f>
        <v>49001</v>
      </c>
      <c r="AX446" s="5" t="s">
        <v>730</v>
      </c>
      <c r="BF446" s="1">
        <v>0</v>
      </c>
    </row>
    <row r="447" spans="1:58" hidden="1" outlineLevel="1">
      <c r="A447" t="s">
        <v>182</v>
      </c>
      <c r="B447" t="s">
        <v>640</v>
      </c>
      <c r="C447" s="1">
        <f t="shared" si="173"/>
        <v>18889</v>
      </c>
      <c r="D447" s="5">
        <f>IF(N447&gt;0, RANK(N447,(N447:P447,Q447:AE447)),0)</f>
        <v>2</v>
      </c>
      <c r="E447" s="5">
        <f>IF(O447&gt;0,RANK(O447,(N447:P447,Q447:AE447)),0)</f>
        <v>1</v>
      </c>
      <c r="F447" s="5">
        <f>IF(P447&gt;0,RANK(P447,(N447:P447,Q447:AE447)),0)</f>
        <v>0</v>
      </c>
      <c r="G447" s="1">
        <f t="shared" si="174"/>
        <v>14938</v>
      </c>
      <c r="H447" s="2">
        <f t="shared" si="175"/>
        <v>0.79083064217269305</v>
      </c>
      <c r="I447" s="2"/>
      <c r="J447" s="2">
        <f t="shared" si="176"/>
        <v>8.8993594155328495E-2</v>
      </c>
      <c r="K447" s="2">
        <f t="shared" si="177"/>
        <v>0.87982423632802165</v>
      </c>
      <c r="L447" s="2">
        <f t="shared" si="178"/>
        <v>0</v>
      </c>
      <c r="M447" s="2">
        <f t="shared" si="179"/>
        <v>3.1182169516649871E-2</v>
      </c>
      <c r="N447" s="1">
        <v>1681</v>
      </c>
      <c r="O447" s="1">
        <v>16619</v>
      </c>
      <c r="Q447" s="1">
        <v>589</v>
      </c>
      <c r="U447" s="1">
        <v>0</v>
      </c>
      <c r="AG447" s="5">
        <f>IF(Q447&gt;0,RANK(Q447,(N447:P447,Q447:AE447)),0)</f>
        <v>3</v>
      </c>
      <c r="AH447" s="5">
        <f>IF(R447&gt;0,RANK(R447,(N447:P447,Q447:AE447)),0)</f>
        <v>0</v>
      </c>
      <c r="AI447" s="5">
        <f>IF(T447&gt;0,RANK(T447,(N447:P447,Q447:AE447)),0)</f>
        <v>0</v>
      </c>
      <c r="AJ447" s="5">
        <f>IF(S447&gt;0,RANK(S447,(N447:P447,Q447:AE447)),0)</f>
        <v>0</v>
      </c>
      <c r="AK447" s="2">
        <f t="shared" si="180"/>
        <v>3.1182169516649903E-2</v>
      </c>
      <c r="AL447" s="2">
        <f t="shared" si="181"/>
        <v>0</v>
      </c>
      <c r="AM447" s="2">
        <f t="shared" si="182"/>
        <v>0</v>
      </c>
      <c r="AN447" s="2">
        <f t="shared" si="183"/>
        <v>0</v>
      </c>
      <c r="AP447" t="s">
        <v>182</v>
      </c>
      <c r="AQ447" t="s">
        <v>640</v>
      </c>
      <c r="AR447">
        <v>1</v>
      </c>
      <c r="AT447" s="88">
        <v>49</v>
      </c>
      <c r="AU447" s="90">
        <v>3</v>
      </c>
      <c r="AV447" s="93">
        <f t="shared" si="184"/>
        <v>49003</v>
      </c>
      <c r="AX447" s="5" t="s">
        <v>730</v>
      </c>
      <c r="BF447" s="1">
        <v>0</v>
      </c>
    </row>
    <row r="448" spans="1:58" hidden="1" outlineLevel="1">
      <c r="A448" t="s">
        <v>499</v>
      </c>
      <c r="B448" t="s">
        <v>640</v>
      </c>
      <c r="C448" s="1">
        <f t="shared" si="173"/>
        <v>40924</v>
      </c>
      <c r="D448" s="5">
        <f>IF(N448&gt;0, RANK(N448,(N448:P448,Q448:AE448)),0)</f>
        <v>2</v>
      </c>
      <c r="E448" s="5">
        <f>IF(O448&gt;0,RANK(O448,(N448:P448,Q448:AE448)),0)</f>
        <v>1</v>
      </c>
      <c r="F448" s="5">
        <f>IF(P448&gt;0,RANK(P448,(N448:P448,Q448:AE448)),0)</f>
        <v>0</v>
      </c>
      <c r="G448" s="1">
        <f t="shared" si="174"/>
        <v>29942</v>
      </c>
      <c r="H448" s="2">
        <f t="shared" si="175"/>
        <v>0.73164891017495848</v>
      </c>
      <c r="I448" s="2"/>
      <c r="J448" s="2">
        <f t="shared" si="176"/>
        <v>0.12137132245137328</v>
      </c>
      <c r="K448" s="2">
        <f t="shared" si="177"/>
        <v>0.85302023262633175</v>
      </c>
      <c r="L448" s="2">
        <f t="shared" si="178"/>
        <v>0</v>
      </c>
      <c r="M448" s="2">
        <f t="shared" si="179"/>
        <v>2.5608444922294971E-2</v>
      </c>
      <c r="N448" s="1">
        <v>4967</v>
      </c>
      <c r="O448" s="1">
        <v>34909</v>
      </c>
      <c r="Q448" s="1">
        <v>1045</v>
      </c>
      <c r="U448" s="1">
        <v>3</v>
      </c>
      <c r="AG448" s="5">
        <f>IF(Q448&gt;0,RANK(Q448,(N448:P448,Q448:AE448)),0)</f>
        <v>3</v>
      </c>
      <c r="AH448" s="5">
        <f>IF(R448&gt;0,RANK(R448,(N448:P448,Q448:AE448)),0)</f>
        <v>0</v>
      </c>
      <c r="AI448" s="5">
        <f>IF(T448&gt;0,RANK(T448,(N448:P448,Q448:AE448)),0)</f>
        <v>0</v>
      </c>
      <c r="AJ448" s="5">
        <f>IF(S448&gt;0,RANK(S448,(N448:P448,Q448:AE448)),0)</f>
        <v>0</v>
      </c>
      <c r="AK448" s="2">
        <f t="shared" si="180"/>
        <v>2.5535138305151011E-2</v>
      </c>
      <c r="AL448" s="2">
        <f t="shared" si="181"/>
        <v>0</v>
      </c>
      <c r="AM448" s="2">
        <f t="shared" si="182"/>
        <v>0</v>
      </c>
      <c r="AN448" s="2">
        <f t="shared" si="183"/>
        <v>0</v>
      </c>
      <c r="AP448" t="s">
        <v>499</v>
      </c>
      <c r="AQ448" t="s">
        <v>640</v>
      </c>
      <c r="AR448">
        <v>1</v>
      </c>
      <c r="AT448" s="88">
        <v>49</v>
      </c>
      <c r="AU448" s="90">
        <v>5</v>
      </c>
      <c r="AV448" s="93">
        <f t="shared" si="184"/>
        <v>49005</v>
      </c>
      <c r="AX448" s="5" t="s">
        <v>730</v>
      </c>
      <c r="BF448" s="1">
        <v>3</v>
      </c>
    </row>
    <row r="449" spans="1:58" hidden="1" outlineLevel="1">
      <c r="A449" t="s">
        <v>199</v>
      </c>
      <c r="B449" t="s">
        <v>640</v>
      </c>
      <c r="C449" s="1">
        <f t="shared" si="173"/>
        <v>7588</v>
      </c>
      <c r="D449" s="5">
        <f>IF(N449&gt;0, RANK(N449,(N449:P449,Q449:AE449)),0)</f>
        <v>2</v>
      </c>
      <c r="E449" s="5">
        <f>IF(O449&gt;0,RANK(O449,(N449:P449,Q449:AE449)),0)</f>
        <v>1</v>
      </c>
      <c r="F449" s="5">
        <f>IF(P449&gt;0,RANK(P449,(N449:P449,Q449:AE449)),0)</f>
        <v>0</v>
      </c>
      <c r="G449" s="1">
        <f t="shared" si="174"/>
        <v>2531</v>
      </c>
      <c r="H449" s="2">
        <f t="shared" si="175"/>
        <v>0.33355297838692671</v>
      </c>
      <c r="I449" s="2"/>
      <c r="J449" s="2">
        <f t="shared" si="176"/>
        <v>0.31787032156035844</v>
      </c>
      <c r="K449" s="2">
        <f t="shared" si="177"/>
        <v>0.65142329994728521</v>
      </c>
      <c r="L449" s="2">
        <f t="shared" si="178"/>
        <v>0</v>
      </c>
      <c r="M449" s="2">
        <f t="shared" si="179"/>
        <v>3.0706378492356357E-2</v>
      </c>
      <c r="N449" s="1">
        <v>2412</v>
      </c>
      <c r="O449" s="1">
        <v>4943</v>
      </c>
      <c r="Q449" s="1">
        <v>233</v>
      </c>
      <c r="U449" s="1">
        <v>0</v>
      </c>
      <c r="AG449" s="5">
        <f>IF(Q449&gt;0,RANK(Q449,(N449:P449,Q449:AE449)),0)</f>
        <v>3</v>
      </c>
      <c r="AH449" s="5">
        <f>IF(R449&gt;0,RANK(R449,(N449:P449,Q449:AE449)),0)</f>
        <v>0</v>
      </c>
      <c r="AI449" s="5">
        <f>IF(T449&gt;0,RANK(T449,(N449:P449,Q449:AE449)),0)</f>
        <v>0</v>
      </c>
      <c r="AJ449" s="5">
        <f>IF(S449&gt;0,RANK(S449,(N449:P449,Q449:AE449)),0)</f>
        <v>0</v>
      </c>
      <c r="AK449" s="2">
        <f t="shared" si="180"/>
        <v>3.0706378492356353E-2</v>
      </c>
      <c r="AL449" s="2">
        <f t="shared" si="181"/>
        <v>0</v>
      </c>
      <c r="AM449" s="2">
        <f t="shared" si="182"/>
        <v>0</v>
      </c>
      <c r="AN449" s="2">
        <f t="shared" si="183"/>
        <v>0</v>
      </c>
      <c r="AP449" t="s">
        <v>199</v>
      </c>
      <c r="AQ449" t="s">
        <v>640</v>
      </c>
      <c r="AR449">
        <v>2</v>
      </c>
      <c r="AT449" s="88">
        <v>49</v>
      </c>
      <c r="AU449" s="90">
        <v>7</v>
      </c>
      <c r="AV449" s="93">
        <f t="shared" si="184"/>
        <v>49007</v>
      </c>
      <c r="AX449" s="5" t="s">
        <v>730</v>
      </c>
      <c r="BF449" s="1">
        <v>0</v>
      </c>
    </row>
    <row r="450" spans="1:58" hidden="1" outlineLevel="1">
      <c r="A450" t="s">
        <v>633</v>
      </c>
      <c r="B450" t="s">
        <v>640</v>
      </c>
      <c r="C450" s="1">
        <f t="shared" si="173"/>
        <v>442</v>
      </c>
      <c r="D450" s="5">
        <f>IF(N450&gt;0, RANK(N450,(N450:P450,Q450:AE450)),0)</f>
        <v>2</v>
      </c>
      <c r="E450" s="5">
        <f>IF(O450&gt;0,RANK(O450,(N450:P450,Q450:AE450)),0)</f>
        <v>1</v>
      </c>
      <c r="F450" s="5">
        <f>IF(P450&gt;0,RANK(P450,(N450:P450,Q450:AE450)),0)</f>
        <v>0</v>
      </c>
      <c r="G450" s="1">
        <f t="shared" si="174"/>
        <v>278</v>
      </c>
      <c r="H450" s="2">
        <f t="shared" si="175"/>
        <v>0.62895927601809953</v>
      </c>
      <c r="I450" s="2"/>
      <c r="J450" s="2">
        <f t="shared" si="176"/>
        <v>0.17873303167420815</v>
      </c>
      <c r="K450" s="2">
        <f t="shared" si="177"/>
        <v>0.80769230769230771</v>
      </c>
      <c r="L450" s="2">
        <f t="shared" si="178"/>
        <v>0</v>
      </c>
      <c r="M450" s="2">
        <f t="shared" si="179"/>
        <v>1.3574660633484115E-2</v>
      </c>
      <c r="N450" s="1">
        <v>79</v>
      </c>
      <c r="O450" s="1">
        <v>357</v>
      </c>
      <c r="Q450" s="1">
        <v>6</v>
      </c>
      <c r="U450" s="1">
        <v>0</v>
      </c>
      <c r="AG450" s="5">
        <f>IF(Q450&gt;0,RANK(Q450,(N450:P450,Q450:AE450)),0)</f>
        <v>3</v>
      </c>
      <c r="AH450" s="5">
        <f>IF(R450&gt;0,RANK(R450,(N450:P450,Q450:AE450)),0)</f>
        <v>0</v>
      </c>
      <c r="AI450" s="5">
        <f>IF(T450&gt;0,RANK(T450,(N450:P450,Q450:AE450)),0)</f>
        <v>0</v>
      </c>
      <c r="AJ450" s="5">
        <f>IF(S450&gt;0,RANK(S450,(N450:P450,Q450:AE450)),0)</f>
        <v>0</v>
      </c>
      <c r="AK450" s="2">
        <f t="shared" si="180"/>
        <v>1.3574660633484163E-2</v>
      </c>
      <c r="AL450" s="2">
        <f t="shared" si="181"/>
        <v>0</v>
      </c>
      <c r="AM450" s="2">
        <f t="shared" si="182"/>
        <v>0</v>
      </c>
      <c r="AN450" s="2">
        <f t="shared" si="183"/>
        <v>0</v>
      </c>
      <c r="AP450" t="s">
        <v>633</v>
      </c>
      <c r="AQ450" t="s">
        <v>640</v>
      </c>
      <c r="AR450">
        <v>2</v>
      </c>
      <c r="AT450" s="88">
        <v>49</v>
      </c>
      <c r="AU450" s="90">
        <v>9</v>
      </c>
      <c r="AV450" s="93">
        <f t="shared" si="184"/>
        <v>49009</v>
      </c>
      <c r="AX450" s="5" t="s">
        <v>730</v>
      </c>
      <c r="BF450" s="1">
        <v>0</v>
      </c>
    </row>
    <row r="451" spans="1:58" hidden="1" outlineLevel="1">
      <c r="A451" t="s">
        <v>1100</v>
      </c>
      <c r="B451" t="s">
        <v>640</v>
      </c>
      <c r="C451" s="1">
        <f t="shared" si="173"/>
        <v>109879</v>
      </c>
      <c r="D451" s="5">
        <f>IF(N451&gt;0, RANK(N451,(N451:P451,Q451:AE451)),0)</f>
        <v>2</v>
      </c>
      <c r="E451" s="5">
        <f>IF(O451&gt;0,RANK(O451,(N451:P451,Q451:AE451)),0)</f>
        <v>1</v>
      </c>
      <c r="F451" s="5">
        <f>IF(P451&gt;0,RANK(P451,(N451:P451,Q451:AE451)),0)</f>
        <v>0</v>
      </c>
      <c r="G451" s="1">
        <f t="shared" si="174"/>
        <v>74895</v>
      </c>
      <c r="H451" s="2">
        <f t="shared" si="175"/>
        <v>0.68161341111586382</v>
      </c>
      <c r="I451" s="2"/>
      <c r="J451" s="2">
        <f t="shared" si="176"/>
        <v>0.14655211641896995</v>
      </c>
      <c r="K451" s="2">
        <f t="shared" si="177"/>
        <v>0.82816552753483375</v>
      </c>
      <c r="L451" s="2">
        <f t="shared" si="178"/>
        <v>0</v>
      </c>
      <c r="M451" s="2">
        <f t="shared" si="179"/>
        <v>2.528235604619633E-2</v>
      </c>
      <c r="N451" s="1">
        <v>16103</v>
      </c>
      <c r="O451" s="1">
        <v>90998</v>
      </c>
      <c r="Q451" s="1">
        <v>2724</v>
      </c>
      <c r="U451" s="1">
        <v>54</v>
      </c>
      <c r="AG451" s="5">
        <f>IF(Q451&gt;0,RANK(Q451,(N451:P451,Q451:AE451)),0)</f>
        <v>3</v>
      </c>
      <c r="AH451" s="5">
        <f>IF(R451&gt;0,RANK(R451,(N451:P451,Q451:AE451)),0)</f>
        <v>0</v>
      </c>
      <c r="AI451" s="5">
        <f>IF(T451&gt;0,RANK(T451,(N451:P451,Q451:AE451)),0)</f>
        <v>0</v>
      </c>
      <c r="AJ451" s="5">
        <f>IF(S451&gt;0,RANK(S451,(N451:P451,Q451:AE451)),0)</f>
        <v>0</v>
      </c>
      <c r="AK451" s="2">
        <f t="shared" si="180"/>
        <v>2.479090636063306E-2</v>
      </c>
      <c r="AL451" s="2">
        <f t="shared" si="181"/>
        <v>0</v>
      </c>
      <c r="AM451" s="2">
        <f t="shared" si="182"/>
        <v>0</v>
      </c>
      <c r="AN451" s="2">
        <f t="shared" si="183"/>
        <v>0</v>
      </c>
      <c r="AP451" t="s">
        <v>1100</v>
      </c>
      <c r="AQ451" t="s">
        <v>640</v>
      </c>
      <c r="AR451">
        <v>1</v>
      </c>
      <c r="AT451" s="88">
        <v>49</v>
      </c>
      <c r="AU451" s="90">
        <v>11</v>
      </c>
      <c r="AV451" s="93">
        <f t="shared" si="184"/>
        <v>49011</v>
      </c>
      <c r="AX451" s="5" t="s">
        <v>730</v>
      </c>
      <c r="BF451" s="1">
        <v>54</v>
      </c>
    </row>
    <row r="452" spans="1:58" hidden="1" outlineLevel="1">
      <c r="A452" t="s">
        <v>459</v>
      </c>
      <c r="B452" t="s">
        <v>640</v>
      </c>
      <c r="C452" s="1">
        <f t="shared" si="173"/>
        <v>5683</v>
      </c>
      <c r="D452" s="5">
        <f>IF(N452&gt;0, RANK(N452,(N452:P452,Q452:AE452)),0)</f>
        <v>2</v>
      </c>
      <c r="E452" s="5">
        <f>IF(O452&gt;0,RANK(O452,(N452:P452,Q452:AE452)),0)</f>
        <v>1</v>
      </c>
      <c r="F452" s="5">
        <f>IF(P452&gt;0,RANK(P452,(N452:P452,Q452:AE452)),0)</f>
        <v>0</v>
      </c>
      <c r="G452" s="1">
        <f t="shared" si="174"/>
        <v>4375</v>
      </c>
      <c r="H452" s="2">
        <f t="shared" si="175"/>
        <v>0.76983987330635228</v>
      </c>
      <c r="I452" s="2"/>
      <c r="J452" s="2">
        <f t="shared" si="176"/>
        <v>0.10311455217314798</v>
      </c>
      <c r="K452" s="2">
        <f t="shared" si="177"/>
        <v>0.87295442547950031</v>
      </c>
      <c r="L452" s="2">
        <f t="shared" si="178"/>
        <v>0</v>
      </c>
      <c r="M452" s="2">
        <f t="shared" si="179"/>
        <v>2.3931022347351671E-2</v>
      </c>
      <c r="N452" s="1">
        <v>586</v>
      </c>
      <c r="O452" s="1">
        <v>4961</v>
      </c>
      <c r="Q452" s="1">
        <v>136</v>
      </c>
      <c r="U452" s="1">
        <v>0</v>
      </c>
      <c r="AG452" s="5">
        <f>IF(Q452&gt;0,RANK(Q452,(N452:P452,Q452:AE452)),0)</f>
        <v>3</v>
      </c>
      <c r="AH452" s="5">
        <f>IF(R452&gt;0,RANK(R452,(N452:P452,Q452:AE452)),0)</f>
        <v>0</v>
      </c>
      <c r="AI452" s="5">
        <f>IF(T452&gt;0,RANK(T452,(N452:P452,Q452:AE452)),0)</f>
        <v>0</v>
      </c>
      <c r="AJ452" s="5">
        <f>IF(S452&gt;0,RANK(S452,(N452:P452,Q452:AE452)),0)</f>
        <v>0</v>
      </c>
      <c r="AK452" s="2">
        <f t="shared" si="180"/>
        <v>2.3931022347351751E-2</v>
      </c>
      <c r="AL452" s="2">
        <f t="shared" si="181"/>
        <v>0</v>
      </c>
      <c r="AM452" s="2">
        <f t="shared" si="182"/>
        <v>0</v>
      </c>
      <c r="AN452" s="2">
        <f t="shared" si="183"/>
        <v>0</v>
      </c>
      <c r="AP452" t="s">
        <v>459</v>
      </c>
      <c r="AQ452" t="s">
        <v>640</v>
      </c>
      <c r="AR452">
        <v>2</v>
      </c>
      <c r="AT452" s="88">
        <v>49</v>
      </c>
      <c r="AU452" s="90">
        <v>13</v>
      </c>
      <c r="AV452" s="93">
        <f t="shared" si="184"/>
        <v>49013</v>
      </c>
      <c r="AX452" s="5" t="s">
        <v>730</v>
      </c>
      <c r="BF452" s="1">
        <v>0</v>
      </c>
    </row>
    <row r="453" spans="1:58" hidden="1" outlineLevel="1">
      <c r="A453" t="s">
        <v>1016</v>
      </c>
      <c r="B453" t="s">
        <v>640</v>
      </c>
      <c r="C453" s="1">
        <f t="shared" si="173"/>
        <v>4399</v>
      </c>
      <c r="D453" s="5">
        <f>IF(N453&gt;0, RANK(N453,(N453:P453,Q453:AE453)),0)</f>
        <v>2</v>
      </c>
      <c r="E453" s="5">
        <f>IF(O453&gt;0,RANK(O453,(N453:P453,Q453:AE453)),0)</f>
        <v>1</v>
      </c>
      <c r="F453" s="5">
        <f>IF(P453&gt;0,RANK(P453,(N453:P453,Q453:AE453)),0)</f>
        <v>0</v>
      </c>
      <c r="G453" s="1">
        <f t="shared" si="174"/>
        <v>2564</v>
      </c>
      <c r="H453" s="2">
        <f t="shared" si="175"/>
        <v>0.58285974085019321</v>
      </c>
      <c r="I453" s="2"/>
      <c r="J453" s="2">
        <f t="shared" si="176"/>
        <v>0.1941350306887929</v>
      </c>
      <c r="K453" s="2">
        <f t="shared" si="177"/>
        <v>0.77699477153898611</v>
      </c>
      <c r="L453" s="2">
        <f t="shared" si="178"/>
        <v>0</v>
      </c>
      <c r="M453" s="2">
        <f t="shared" si="179"/>
        <v>2.8870197772220996E-2</v>
      </c>
      <c r="N453" s="1">
        <v>854</v>
      </c>
      <c r="O453" s="1">
        <v>3418</v>
      </c>
      <c r="Q453" s="1">
        <v>127</v>
      </c>
      <c r="U453" s="1">
        <v>0</v>
      </c>
      <c r="AG453" s="5">
        <f>IF(Q453&gt;0,RANK(Q453,(N453:P453,Q453:AE453)),0)</f>
        <v>3</v>
      </c>
      <c r="AH453" s="5">
        <f>IF(R453&gt;0,RANK(R453,(N453:P453,Q453:AE453)),0)</f>
        <v>0</v>
      </c>
      <c r="AI453" s="5">
        <f>IF(T453&gt;0,RANK(T453,(N453:P453,Q453:AE453)),0)</f>
        <v>0</v>
      </c>
      <c r="AJ453" s="5">
        <f>IF(S453&gt;0,RANK(S453,(N453:P453,Q453:AE453)),0)</f>
        <v>0</v>
      </c>
      <c r="AK453" s="2">
        <f t="shared" si="180"/>
        <v>2.8870197772220961E-2</v>
      </c>
      <c r="AL453" s="2">
        <f t="shared" si="181"/>
        <v>0</v>
      </c>
      <c r="AM453" s="2">
        <f t="shared" si="182"/>
        <v>0</v>
      </c>
      <c r="AN453" s="2">
        <f t="shared" si="183"/>
        <v>0</v>
      </c>
      <c r="AP453" t="s">
        <v>1016</v>
      </c>
      <c r="AQ453" t="s">
        <v>640</v>
      </c>
      <c r="AR453">
        <v>2</v>
      </c>
      <c r="AT453" s="88">
        <v>49</v>
      </c>
      <c r="AU453" s="90">
        <v>15</v>
      </c>
      <c r="AV453" s="93">
        <f t="shared" si="184"/>
        <v>49015</v>
      </c>
      <c r="AX453" s="5" t="s">
        <v>730</v>
      </c>
      <c r="BF453" s="1">
        <v>0</v>
      </c>
    </row>
    <row r="454" spans="1:58" hidden="1" outlineLevel="1">
      <c r="A454" t="s">
        <v>402</v>
      </c>
      <c r="B454" t="s">
        <v>640</v>
      </c>
      <c r="C454" s="1">
        <f t="shared" si="173"/>
        <v>2141</v>
      </c>
      <c r="D454" s="5">
        <f>IF(N454&gt;0, RANK(N454,(N454:P454,Q454:AE454)),0)</f>
        <v>2</v>
      </c>
      <c r="E454" s="5">
        <f>IF(O454&gt;0,RANK(O454,(N454:P454,Q454:AE454)),0)</f>
        <v>1</v>
      </c>
      <c r="F454" s="5">
        <f>IF(P454&gt;0,RANK(P454,(N454:P454,Q454:AE454)),0)</f>
        <v>0</v>
      </c>
      <c r="G454" s="1">
        <f t="shared" ref="G454:G491" si="185">IF(C454&gt;0,MAX(N454:P454)-LARGE(N454:P454,2),0)</f>
        <v>1583</v>
      </c>
      <c r="H454" s="2">
        <f t="shared" ref="H454:H491" si="186">IF(C454&gt;0,G454/C454,0)</f>
        <v>0.7393741242410089</v>
      </c>
      <c r="I454" s="2"/>
      <c r="J454" s="2">
        <f t="shared" si="176"/>
        <v>0.11723493694535264</v>
      </c>
      <c r="K454" s="2">
        <f t="shared" si="177"/>
        <v>0.85660906118636149</v>
      </c>
      <c r="L454" s="2">
        <f t="shared" si="178"/>
        <v>0</v>
      </c>
      <c r="M454" s="2">
        <f t="shared" si="179"/>
        <v>2.6156001868285816E-2</v>
      </c>
      <c r="N454" s="1">
        <v>251</v>
      </c>
      <c r="O454" s="1">
        <v>1834</v>
      </c>
      <c r="Q454" s="1">
        <v>56</v>
      </c>
      <c r="U454" s="1">
        <v>0</v>
      </c>
      <c r="AG454" s="5">
        <f>IF(Q454&gt;0,RANK(Q454,(N454:P454,Q454:AE454)),0)</f>
        <v>3</v>
      </c>
      <c r="AH454" s="5">
        <f>IF(R454&gt;0,RANK(R454,(N454:P454,Q454:AE454)),0)</f>
        <v>0</v>
      </c>
      <c r="AI454" s="5">
        <f>IF(T454&gt;0,RANK(T454,(N454:P454,Q454:AE454)),0)</f>
        <v>0</v>
      </c>
      <c r="AJ454" s="5">
        <f>IF(S454&gt;0,RANK(S454,(N454:P454,Q454:AE454)),0)</f>
        <v>0</v>
      </c>
      <c r="AK454" s="2">
        <f t="shared" si="180"/>
        <v>2.6156001868285848E-2</v>
      </c>
      <c r="AL454" s="2">
        <f t="shared" si="181"/>
        <v>0</v>
      </c>
      <c r="AM454" s="2">
        <f t="shared" si="182"/>
        <v>0</v>
      </c>
      <c r="AN454" s="2">
        <f t="shared" si="183"/>
        <v>0</v>
      </c>
      <c r="AP454" t="s">
        <v>402</v>
      </c>
      <c r="AQ454" t="s">
        <v>640</v>
      </c>
      <c r="AR454">
        <v>2</v>
      </c>
      <c r="AT454" s="88">
        <v>49</v>
      </c>
      <c r="AU454" s="90">
        <v>17</v>
      </c>
      <c r="AV454" s="93">
        <f t="shared" si="184"/>
        <v>49017</v>
      </c>
      <c r="AX454" s="5" t="s">
        <v>730</v>
      </c>
      <c r="BF454" s="1">
        <v>0</v>
      </c>
    </row>
    <row r="455" spans="1:58" hidden="1" outlineLevel="1">
      <c r="A455" t="s">
        <v>746</v>
      </c>
      <c r="B455" t="s">
        <v>640</v>
      </c>
      <c r="C455" s="1">
        <f t="shared" si="173"/>
        <v>3949</v>
      </c>
      <c r="D455" s="5">
        <f>IF(N455&gt;0, RANK(N455,(N455:P455,Q455:AE455)),0)</f>
        <v>2</v>
      </c>
      <c r="E455" s="5">
        <f>IF(O455&gt;0,RANK(O455,(N455:P455,Q455:AE455)),0)</f>
        <v>1</v>
      </c>
      <c r="F455" s="5">
        <f>IF(P455&gt;0,RANK(P455,(N455:P455,Q455:AE455)),0)</f>
        <v>0</v>
      </c>
      <c r="G455" s="1">
        <f t="shared" si="185"/>
        <v>1210</v>
      </c>
      <c r="H455" s="2">
        <f t="shared" si="186"/>
        <v>0.30640668523676878</v>
      </c>
      <c r="I455" s="2"/>
      <c r="J455" s="2">
        <f t="shared" si="176"/>
        <v>0.32793112180298811</v>
      </c>
      <c r="K455" s="2">
        <f t="shared" si="177"/>
        <v>0.63433780703975695</v>
      </c>
      <c r="L455" s="2">
        <f t="shared" si="178"/>
        <v>0</v>
      </c>
      <c r="M455" s="2">
        <f t="shared" si="179"/>
        <v>3.7731071157254936E-2</v>
      </c>
      <c r="N455" s="1">
        <v>1295</v>
      </c>
      <c r="O455" s="1">
        <v>2505</v>
      </c>
      <c r="Q455" s="1">
        <v>149</v>
      </c>
      <c r="U455" s="1">
        <v>0</v>
      </c>
      <c r="AG455" s="5">
        <f>IF(Q455&gt;0,RANK(Q455,(N455:P455,Q455:AE455)),0)</f>
        <v>3</v>
      </c>
      <c r="AH455" s="5">
        <f>IF(R455&gt;0,RANK(R455,(N455:P455,Q455:AE455)),0)</f>
        <v>0</v>
      </c>
      <c r="AI455" s="5">
        <f>IF(T455&gt;0,RANK(T455,(N455:P455,Q455:AE455)),0)</f>
        <v>0</v>
      </c>
      <c r="AJ455" s="5">
        <f>IF(S455&gt;0,RANK(S455,(N455:P455,Q455:AE455)),0)</f>
        <v>0</v>
      </c>
      <c r="AK455" s="2">
        <f t="shared" si="180"/>
        <v>3.7731071157254999E-2</v>
      </c>
      <c r="AL455" s="2">
        <f t="shared" si="181"/>
        <v>0</v>
      </c>
      <c r="AM455" s="2">
        <f t="shared" si="182"/>
        <v>0</v>
      </c>
      <c r="AN455" s="2">
        <f t="shared" si="183"/>
        <v>0</v>
      </c>
      <c r="AP455" t="s">
        <v>746</v>
      </c>
      <c r="AQ455" t="s">
        <v>640</v>
      </c>
      <c r="AR455">
        <v>2</v>
      </c>
      <c r="AT455" s="88">
        <v>49</v>
      </c>
      <c r="AU455" s="90">
        <v>19</v>
      </c>
      <c r="AV455" s="93">
        <f t="shared" si="184"/>
        <v>49019</v>
      </c>
      <c r="AX455" s="5" t="s">
        <v>730</v>
      </c>
      <c r="BF455" s="1">
        <v>0</v>
      </c>
    </row>
    <row r="456" spans="1:58" hidden="1" outlineLevel="1">
      <c r="A456" t="s">
        <v>933</v>
      </c>
      <c r="B456" t="s">
        <v>640</v>
      </c>
      <c r="C456" s="1">
        <f t="shared" si="173"/>
        <v>16260</v>
      </c>
      <c r="D456" s="5">
        <f>IF(N456&gt;0, RANK(N456,(N456:P456,Q456:AE456)),0)</f>
        <v>2</v>
      </c>
      <c r="E456" s="5">
        <f>IF(O456&gt;0,RANK(O456,(N456:P456,Q456:AE456)),0)</f>
        <v>1</v>
      </c>
      <c r="F456" s="5">
        <f>IF(P456&gt;0,RANK(P456,(N456:P456,Q456:AE456)),0)</f>
        <v>0</v>
      </c>
      <c r="G456" s="1">
        <f t="shared" si="185"/>
        <v>12358</v>
      </c>
      <c r="H456" s="2">
        <f t="shared" si="186"/>
        <v>0.76002460024600249</v>
      </c>
      <c r="I456" s="2"/>
      <c r="J456" s="2">
        <f t="shared" si="176"/>
        <v>0.1046740467404674</v>
      </c>
      <c r="K456" s="2">
        <f t="shared" si="177"/>
        <v>0.86469864698646981</v>
      </c>
      <c r="L456" s="2">
        <f t="shared" si="178"/>
        <v>0</v>
      </c>
      <c r="M456" s="2">
        <f t="shared" si="179"/>
        <v>3.062730627306276E-2</v>
      </c>
      <c r="N456" s="1">
        <v>1702</v>
      </c>
      <c r="O456" s="1">
        <v>14060</v>
      </c>
      <c r="Q456" s="1">
        <v>498</v>
      </c>
      <c r="U456" s="1">
        <v>0</v>
      </c>
      <c r="AG456" s="5">
        <f>IF(Q456&gt;0,RANK(Q456,(N456:P456,Q456:AE456)),0)</f>
        <v>3</v>
      </c>
      <c r="AH456" s="5">
        <f>IF(R456&gt;0,RANK(R456,(N456:P456,Q456:AE456)),0)</f>
        <v>0</v>
      </c>
      <c r="AI456" s="5">
        <f>IF(T456&gt;0,RANK(T456,(N456:P456,Q456:AE456)),0)</f>
        <v>0</v>
      </c>
      <c r="AJ456" s="5">
        <f>IF(S456&gt;0,RANK(S456,(N456:P456,Q456:AE456)),0)</f>
        <v>0</v>
      </c>
      <c r="AK456" s="2">
        <f t="shared" si="180"/>
        <v>3.0627306273062732E-2</v>
      </c>
      <c r="AL456" s="2">
        <f t="shared" si="181"/>
        <v>0</v>
      </c>
      <c r="AM456" s="2">
        <f t="shared" si="182"/>
        <v>0</v>
      </c>
      <c r="AN456" s="2">
        <f t="shared" si="183"/>
        <v>0</v>
      </c>
      <c r="AP456" t="s">
        <v>933</v>
      </c>
      <c r="AQ456" t="s">
        <v>640</v>
      </c>
      <c r="AR456">
        <v>2</v>
      </c>
      <c r="AT456" s="88">
        <v>49</v>
      </c>
      <c r="AU456" s="90">
        <v>21</v>
      </c>
      <c r="AV456" s="93">
        <f t="shared" si="184"/>
        <v>49021</v>
      </c>
      <c r="AX456" s="5" t="s">
        <v>730</v>
      </c>
      <c r="BF456" s="1">
        <v>0</v>
      </c>
    </row>
    <row r="457" spans="1:58" hidden="1" outlineLevel="1">
      <c r="A457" t="s">
        <v>331</v>
      </c>
      <c r="B457" t="s">
        <v>640</v>
      </c>
      <c r="C457" s="1">
        <f t="shared" si="173"/>
        <v>3162</v>
      </c>
      <c r="D457" s="5">
        <f>IF(N457&gt;0, RANK(N457,(N457:P457,Q457:AE457)),0)</f>
        <v>2</v>
      </c>
      <c r="E457" s="5">
        <f>IF(O457&gt;0,RANK(O457,(N457:P457,Q457:AE457)),0)</f>
        <v>1</v>
      </c>
      <c r="F457" s="5">
        <f>IF(P457&gt;0,RANK(P457,(N457:P457,Q457:AE457)),0)</f>
        <v>0</v>
      </c>
      <c r="G457" s="1">
        <f t="shared" si="185"/>
        <v>1922</v>
      </c>
      <c r="H457" s="2">
        <f t="shared" si="186"/>
        <v>0.60784313725490191</v>
      </c>
      <c r="I457" s="2"/>
      <c r="J457" s="2">
        <f t="shared" si="176"/>
        <v>0.17141049968374447</v>
      </c>
      <c r="K457" s="2">
        <f t="shared" si="177"/>
        <v>0.77925363693864647</v>
      </c>
      <c r="L457" s="2">
        <f t="shared" si="178"/>
        <v>0</v>
      </c>
      <c r="M457" s="2">
        <f t="shared" si="179"/>
        <v>4.933586337760909E-2</v>
      </c>
      <c r="N457" s="1">
        <v>542</v>
      </c>
      <c r="O457" s="1">
        <v>2464</v>
      </c>
      <c r="Q457" s="1">
        <v>156</v>
      </c>
      <c r="U457" s="1">
        <v>0</v>
      </c>
      <c r="AG457" s="5">
        <f>IF(Q457&gt;0,RANK(Q457,(N457:P457,Q457:AE457)),0)</f>
        <v>3</v>
      </c>
      <c r="AH457" s="5">
        <f>IF(R457&gt;0,RANK(R457,(N457:P457,Q457:AE457)),0)</f>
        <v>0</v>
      </c>
      <c r="AI457" s="5">
        <f>IF(T457&gt;0,RANK(T457,(N457:P457,Q457:AE457)),0)</f>
        <v>0</v>
      </c>
      <c r="AJ457" s="5">
        <f>IF(S457&gt;0,RANK(S457,(N457:P457,Q457:AE457)),0)</f>
        <v>0</v>
      </c>
      <c r="AK457" s="2">
        <f t="shared" si="180"/>
        <v>4.9335863377609111E-2</v>
      </c>
      <c r="AL457" s="2">
        <f t="shared" si="181"/>
        <v>0</v>
      </c>
      <c r="AM457" s="2">
        <f t="shared" si="182"/>
        <v>0</v>
      </c>
      <c r="AN457" s="2">
        <f t="shared" si="183"/>
        <v>0</v>
      </c>
      <c r="AP457" t="s">
        <v>331</v>
      </c>
      <c r="AQ457" t="s">
        <v>640</v>
      </c>
      <c r="AR457">
        <v>0</v>
      </c>
      <c r="AT457" s="88">
        <v>49</v>
      </c>
      <c r="AU457" s="90">
        <v>23</v>
      </c>
      <c r="AV457" s="93">
        <f t="shared" si="184"/>
        <v>49023</v>
      </c>
      <c r="AX457" s="5" t="s">
        <v>730</v>
      </c>
      <c r="BF457" s="1">
        <v>0</v>
      </c>
    </row>
    <row r="458" spans="1:58" hidden="1" outlineLevel="1">
      <c r="A458" t="s">
        <v>1107</v>
      </c>
      <c r="B458" t="s">
        <v>640</v>
      </c>
      <c r="C458" s="1">
        <f t="shared" si="173"/>
        <v>3104</v>
      </c>
      <c r="D458" s="5">
        <f>IF(N458&gt;0, RANK(N458,(N458:P458,Q458:AE458)),0)</f>
        <v>2</v>
      </c>
      <c r="E458" s="5">
        <f>IF(O458&gt;0,RANK(O458,(N458:P458,Q458:AE458)),0)</f>
        <v>1</v>
      </c>
      <c r="F458" s="5">
        <f>IF(P458&gt;0,RANK(P458,(N458:P458,Q458:AE458)),0)</f>
        <v>0</v>
      </c>
      <c r="G458" s="1">
        <f t="shared" si="185"/>
        <v>1872</v>
      </c>
      <c r="H458" s="2">
        <f t="shared" si="186"/>
        <v>0.60309278350515461</v>
      </c>
      <c r="I458" s="2"/>
      <c r="J458" s="2">
        <f t="shared" si="176"/>
        <v>0.18524484536082475</v>
      </c>
      <c r="K458" s="2">
        <f t="shared" si="177"/>
        <v>0.78833762886597936</v>
      </c>
      <c r="L458" s="2">
        <f t="shared" si="178"/>
        <v>0</v>
      </c>
      <c r="M458" s="2">
        <f t="shared" si="179"/>
        <v>2.6417525773195893E-2</v>
      </c>
      <c r="N458" s="1">
        <v>575</v>
      </c>
      <c r="O458" s="1">
        <v>2447</v>
      </c>
      <c r="Q458" s="1">
        <v>82</v>
      </c>
      <c r="U458" s="1">
        <v>0</v>
      </c>
      <c r="AG458" s="5">
        <f>IF(Q458&gt;0,RANK(Q458,(N458:P458,Q458:AE458)),0)</f>
        <v>3</v>
      </c>
      <c r="AH458" s="5">
        <f>IF(R458&gt;0,RANK(R458,(N458:P458,Q458:AE458)),0)</f>
        <v>0</v>
      </c>
      <c r="AI458" s="5">
        <f>IF(T458&gt;0,RANK(T458,(N458:P458,Q458:AE458)),0)</f>
        <v>0</v>
      </c>
      <c r="AJ458" s="5">
        <f>IF(S458&gt;0,RANK(S458,(N458:P458,Q458:AE458)),0)</f>
        <v>0</v>
      </c>
      <c r="AK458" s="2">
        <f t="shared" si="180"/>
        <v>2.6417525773195876E-2</v>
      </c>
      <c r="AL458" s="2">
        <f t="shared" si="181"/>
        <v>0</v>
      </c>
      <c r="AM458" s="2">
        <f t="shared" si="182"/>
        <v>0</v>
      </c>
      <c r="AN458" s="2">
        <f t="shared" si="183"/>
        <v>0</v>
      </c>
      <c r="AP458" t="s">
        <v>1107</v>
      </c>
      <c r="AQ458" t="s">
        <v>640</v>
      </c>
      <c r="AR458">
        <v>2</v>
      </c>
      <c r="AT458" s="88">
        <v>49</v>
      </c>
      <c r="AU458" s="90">
        <v>25</v>
      </c>
      <c r="AV458" s="93">
        <f t="shared" si="184"/>
        <v>49025</v>
      </c>
      <c r="AX458" s="5" t="s">
        <v>730</v>
      </c>
      <c r="BF458" s="1">
        <v>0</v>
      </c>
    </row>
    <row r="459" spans="1:58" hidden="1" outlineLevel="1">
      <c r="A459" t="s">
        <v>200</v>
      </c>
      <c r="B459" t="s">
        <v>640</v>
      </c>
      <c r="C459" s="1">
        <f t="shared" si="173"/>
        <v>4674</v>
      </c>
      <c r="D459" s="5">
        <f>IF(N459&gt;0, RANK(N459,(N459:P459,Q459:AE459)),0)</f>
        <v>2</v>
      </c>
      <c r="E459" s="5">
        <f>IF(O459&gt;0,RANK(O459,(N459:P459,Q459:AE459)),0)</f>
        <v>1</v>
      </c>
      <c r="F459" s="5">
        <f>IF(P459&gt;0,RANK(P459,(N459:P459,Q459:AE459)),0)</f>
        <v>0</v>
      </c>
      <c r="G459" s="1">
        <f t="shared" si="185"/>
        <v>3067</v>
      </c>
      <c r="H459" s="2">
        <f t="shared" si="186"/>
        <v>0.65618314077877626</v>
      </c>
      <c r="I459" s="2"/>
      <c r="J459" s="2">
        <f t="shared" si="176"/>
        <v>0.14462986735130509</v>
      </c>
      <c r="K459" s="2">
        <f t="shared" si="177"/>
        <v>0.80081300813008127</v>
      </c>
      <c r="L459" s="2">
        <f t="shared" si="178"/>
        <v>0</v>
      </c>
      <c r="M459" s="2">
        <f t="shared" si="179"/>
        <v>5.4557124518613609E-2</v>
      </c>
      <c r="N459" s="1">
        <v>676</v>
      </c>
      <c r="O459" s="1">
        <v>3743</v>
      </c>
      <c r="Q459" s="1">
        <v>255</v>
      </c>
      <c r="U459" s="1">
        <v>0</v>
      </c>
      <c r="AG459" s="5">
        <f>IF(Q459&gt;0,RANK(Q459,(N459:P459,Q459:AE459)),0)</f>
        <v>3</v>
      </c>
      <c r="AH459" s="5">
        <f>IF(R459&gt;0,RANK(R459,(N459:P459,Q459:AE459)),0)</f>
        <v>0</v>
      </c>
      <c r="AI459" s="5">
        <f>IF(T459&gt;0,RANK(T459,(N459:P459,Q459:AE459)),0)</f>
        <v>0</v>
      </c>
      <c r="AJ459" s="5">
        <f>IF(S459&gt;0,RANK(S459,(N459:P459,Q459:AE459)),0)</f>
        <v>0</v>
      </c>
      <c r="AK459" s="2">
        <f t="shared" si="180"/>
        <v>5.4557124518613609E-2</v>
      </c>
      <c r="AL459" s="2">
        <f t="shared" si="181"/>
        <v>0</v>
      </c>
      <c r="AM459" s="2">
        <f t="shared" si="182"/>
        <v>0</v>
      </c>
      <c r="AN459" s="2">
        <f t="shared" si="183"/>
        <v>0</v>
      </c>
      <c r="AP459" t="s">
        <v>200</v>
      </c>
      <c r="AQ459" t="s">
        <v>640</v>
      </c>
      <c r="AR459">
        <v>3</v>
      </c>
      <c r="AT459" s="88">
        <v>49</v>
      </c>
      <c r="AU459" s="90">
        <v>27</v>
      </c>
      <c r="AV459" s="93">
        <f t="shared" si="184"/>
        <v>49027</v>
      </c>
      <c r="AX459" s="5" t="s">
        <v>730</v>
      </c>
      <c r="BF459" s="1">
        <v>0</v>
      </c>
    </row>
    <row r="460" spans="1:58" hidden="1" outlineLevel="1">
      <c r="A460" t="s">
        <v>694</v>
      </c>
      <c r="B460" t="s">
        <v>640</v>
      </c>
      <c r="C460" s="1">
        <f t="shared" si="173"/>
        <v>4112</v>
      </c>
      <c r="D460" s="5">
        <f>IF(N460&gt;0, RANK(N460,(N460:P460,Q460:AE460)),0)</f>
        <v>2</v>
      </c>
      <c r="E460" s="5">
        <f>IF(O460&gt;0,RANK(O460,(N460:P460,Q460:AE460)),0)</f>
        <v>1</v>
      </c>
      <c r="F460" s="5">
        <f>IF(P460&gt;0,RANK(P460,(N460:P460,Q460:AE460)),0)</f>
        <v>0</v>
      </c>
      <c r="G460" s="1">
        <f t="shared" si="185"/>
        <v>3241</v>
      </c>
      <c r="H460" s="2">
        <f t="shared" si="186"/>
        <v>0.78818093385214005</v>
      </c>
      <c r="I460" s="2"/>
      <c r="J460" s="2">
        <f t="shared" si="176"/>
        <v>9.0953307392996105E-2</v>
      </c>
      <c r="K460" s="2">
        <f t="shared" si="177"/>
        <v>0.87913424124513617</v>
      </c>
      <c r="L460" s="2">
        <f t="shared" si="178"/>
        <v>0</v>
      </c>
      <c r="M460" s="2">
        <f t="shared" si="179"/>
        <v>2.9912451361867709E-2</v>
      </c>
      <c r="N460" s="1">
        <v>374</v>
      </c>
      <c r="O460" s="1">
        <v>3615</v>
      </c>
      <c r="Q460" s="1">
        <v>123</v>
      </c>
      <c r="U460" s="1">
        <v>0</v>
      </c>
      <c r="AG460" s="5">
        <f>IF(Q460&gt;0,RANK(Q460,(N460:P460,Q460:AE460)),0)</f>
        <v>3</v>
      </c>
      <c r="AH460" s="5">
        <f>IF(R460&gt;0,RANK(R460,(N460:P460,Q460:AE460)),0)</f>
        <v>0</v>
      </c>
      <c r="AI460" s="5">
        <f>IF(T460&gt;0,RANK(T460,(N460:P460,Q460:AE460)),0)</f>
        <v>0</v>
      </c>
      <c r="AJ460" s="5">
        <f>IF(S460&gt;0,RANK(S460,(N460:P460,Q460:AE460)),0)</f>
        <v>0</v>
      </c>
      <c r="AK460" s="2">
        <f t="shared" si="180"/>
        <v>2.9912451361867706E-2</v>
      </c>
      <c r="AL460" s="2">
        <f t="shared" si="181"/>
        <v>0</v>
      </c>
      <c r="AM460" s="2">
        <f t="shared" si="182"/>
        <v>0</v>
      </c>
      <c r="AN460" s="2">
        <f t="shared" si="183"/>
        <v>0</v>
      </c>
      <c r="AP460" t="s">
        <v>694</v>
      </c>
      <c r="AQ460" t="s">
        <v>640</v>
      </c>
      <c r="AR460">
        <v>1</v>
      </c>
      <c r="AT460" s="88">
        <v>49</v>
      </c>
      <c r="AU460" s="90">
        <v>29</v>
      </c>
      <c r="AV460" s="93">
        <f t="shared" si="184"/>
        <v>49029</v>
      </c>
      <c r="AX460" s="5" t="s">
        <v>730</v>
      </c>
      <c r="BF460" s="1">
        <v>0</v>
      </c>
    </row>
    <row r="461" spans="1:58" hidden="1" outlineLevel="1">
      <c r="A461" t="s">
        <v>201</v>
      </c>
      <c r="B461" t="s">
        <v>640</v>
      </c>
      <c r="C461" s="1">
        <f t="shared" si="173"/>
        <v>783</v>
      </c>
      <c r="D461" s="5">
        <f>IF(N461&gt;0, RANK(N461,(N461:P461,Q461:AE461)),0)</f>
        <v>2</v>
      </c>
      <c r="E461" s="5">
        <f>IF(O461&gt;0,RANK(O461,(N461:P461,Q461:AE461)),0)</f>
        <v>1</v>
      </c>
      <c r="F461" s="5">
        <f>IF(P461&gt;0,RANK(P461,(N461:P461,Q461:AE461)),0)</f>
        <v>0</v>
      </c>
      <c r="G461" s="1">
        <f t="shared" si="185"/>
        <v>567</v>
      </c>
      <c r="H461" s="2">
        <f t="shared" si="186"/>
        <v>0.72413793103448276</v>
      </c>
      <c r="I461" s="2"/>
      <c r="J461" s="2">
        <f t="shared" si="176"/>
        <v>0.12132822477650064</v>
      </c>
      <c r="K461" s="2">
        <f t="shared" si="177"/>
        <v>0.84546615581098339</v>
      </c>
      <c r="L461" s="2">
        <f t="shared" si="178"/>
        <v>0</v>
      </c>
      <c r="M461" s="2">
        <f t="shared" si="179"/>
        <v>3.3205619412515985E-2</v>
      </c>
      <c r="N461" s="1">
        <v>95</v>
      </c>
      <c r="O461" s="1">
        <v>662</v>
      </c>
      <c r="Q461" s="1">
        <v>26</v>
      </c>
      <c r="U461" s="1">
        <v>0</v>
      </c>
      <c r="AG461" s="5">
        <f>IF(Q461&gt;0,RANK(Q461,(N461:P461,Q461:AE461)),0)</f>
        <v>3</v>
      </c>
      <c r="AH461" s="5">
        <f>IF(R461&gt;0,RANK(R461,(N461:P461,Q461:AE461)),0)</f>
        <v>0</v>
      </c>
      <c r="AI461" s="5">
        <f>IF(T461&gt;0,RANK(T461,(N461:P461,Q461:AE461)),0)</f>
        <v>0</v>
      </c>
      <c r="AJ461" s="5">
        <f>IF(S461&gt;0,RANK(S461,(N461:P461,Q461:AE461)),0)</f>
        <v>0</v>
      </c>
      <c r="AK461" s="2">
        <f t="shared" si="180"/>
        <v>3.3205619412515965E-2</v>
      </c>
      <c r="AL461" s="2">
        <f t="shared" si="181"/>
        <v>0</v>
      </c>
      <c r="AM461" s="2">
        <f t="shared" si="182"/>
        <v>0</v>
      </c>
      <c r="AN461" s="2">
        <f t="shared" si="183"/>
        <v>0</v>
      </c>
      <c r="AP461" t="s">
        <v>201</v>
      </c>
      <c r="AQ461" t="s">
        <v>640</v>
      </c>
      <c r="AR461">
        <v>2</v>
      </c>
      <c r="AT461" s="88">
        <v>49</v>
      </c>
      <c r="AU461" s="90">
        <v>31</v>
      </c>
      <c r="AV461" s="93">
        <f t="shared" si="184"/>
        <v>49031</v>
      </c>
      <c r="AX461" s="5" t="s">
        <v>730</v>
      </c>
      <c r="BF461" s="1">
        <v>0</v>
      </c>
    </row>
    <row r="462" spans="1:58" hidden="1" outlineLevel="1">
      <c r="A462" t="s">
        <v>537</v>
      </c>
      <c r="B462" t="s">
        <v>640</v>
      </c>
      <c r="C462" s="1">
        <f t="shared" si="173"/>
        <v>986</v>
      </c>
      <c r="D462" s="5">
        <f>IF(N462&gt;0, RANK(N462,(N462:P462,Q462:AE462)),0)</f>
        <v>2</v>
      </c>
      <c r="E462" s="5">
        <f>IF(O462&gt;0,RANK(O462,(N462:P462,Q462:AE462)),0)</f>
        <v>1</v>
      </c>
      <c r="F462" s="5">
        <f>IF(P462&gt;0,RANK(P462,(N462:P462,Q462:AE462)),0)</f>
        <v>0</v>
      </c>
      <c r="G462" s="1">
        <f t="shared" si="185"/>
        <v>789</v>
      </c>
      <c r="H462" s="2">
        <f t="shared" si="186"/>
        <v>0.80020283975659234</v>
      </c>
      <c r="I462" s="2"/>
      <c r="J462" s="2">
        <f t="shared" si="176"/>
        <v>9.0263691683569985E-2</v>
      </c>
      <c r="K462" s="2">
        <f t="shared" si="177"/>
        <v>0.8904665314401623</v>
      </c>
      <c r="L462" s="2">
        <f t="shared" si="178"/>
        <v>0</v>
      </c>
      <c r="M462" s="2">
        <f t="shared" si="179"/>
        <v>1.9269776876267741E-2</v>
      </c>
      <c r="N462" s="1">
        <v>89</v>
      </c>
      <c r="O462" s="1">
        <v>878</v>
      </c>
      <c r="Q462" s="1">
        <v>19</v>
      </c>
      <c r="U462" s="1">
        <v>0</v>
      </c>
      <c r="AG462" s="5">
        <f>IF(Q462&gt;0,RANK(Q462,(N462:P462,Q462:AE462)),0)</f>
        <v>3</v>
      </c>
      <c r="AH462" s="5">
        <f>IF(R462&gt;0,RANK(R462,(N462:P462,Q462:AE462)),0)</f>
        <v>0</v>
      </c>
      <c r="AI462" s="5">
        <f>IF(T462&gt;0,RANK(T462,(N462:P462,Q462:AE462)),0)</f>
        <v>0</v>
      </c>
      <c r="AJ462" s="5">
        <f>IF(S462&gt;0,RANK(S462,(N462:P462,Q462:AE462)),0)</f>
        <v>0</v>
      </c>
      <c r="AK462" s="2">
        <f t="shared" si="180"/>
        <v>1.9269776876267748E-2</v>
      </c>
      <c r="AL462" s="2">
        <f t="shared" si="181"/>
        <v>0</v>
      </c>
      <c r="AM462" s="2">
        <f t="shared" si="182"/>
        <v>0</v>
      </c>
      <c r="AN462" s="2">
        <f t="shared" si="183"/>
        <v>0</v>
      </c>
      <c r="AP462" t="s">
        <v>537</v>
      </c>
      <c r="AQ462" t="s">
        <v>640</v>
      </c>
      <c r="AR462">
        <v>1</v>
      </c>
      <c r="AT462" s="88">
        <v>49</v>
      </c>
      <c r="AU462" s="90">
        <v>33</v>
      </c>
      <c r="AV462" s="93">
        <f t="shared" si="184"/>
        <v>49033</v>
      </c>
      <c r="AX462" s="5" t="s">
        <v>730</v>
      </c>
      <c r="BF462" s="1">
        <v>0</v>
      </c>
    </row>
    <row r="463" spans="1:58" hidden="1" outlineLevel="1">
      <c r="A463" t="s">
        <v>503</v>
      </c>
      <c r="B463" t="s">
        <v>640</v>
      </c>
      <c r="C463" s="1">
        <f t="shared" si="173"/>
        <v>362663</v>
      </c>
      <c r="D463" s="5">
        <f>IF(N463&gt;0, RANK(N463,(N463:P463,Q463:AE463)),0)</f>
        <v>2</v>
      </c>
      <c r="E463" s="5">
        <f>IF(O463&gt;0,RANK(O463,(N463:P463,Q463:AE463)),0)</f>
        <v>1</v>
      </c>
      <c r="F463" s="5">
        <f>IF(P463&gt;0,RANK(P463,(N463:P463,Q463:AE463)),0)</f>
        <v>0</v>
      </c>
      <c r="G463" s="1">
        <f t="shared" si="185"/>
        <v>147021</v>
      </c>
      <c r="H463" s="2">
        <f t="shared" si="186"/>
        <v>0.40539288540601054</v>
      </c>
      <c r="I463" s="2"/>
      <c r="J463" s="2">
        <f t="shared" si="176"/>
        <v>0.28480986480561843</v>
      </c>
      <c r="K463" s="2">
        <f t="shared" si="177"/>
        <v>0.69020275021162902</v>
      </c>
      <c r="L463" s="2">
        <f t="shared" si="178"/>
        <v>0</v>
      </c>
      <c r="M463" s="2">
        <f t="shared" si="179"/>
        <v>2.4987384982752547E-2</v>
      </c>
      <c r="N463" s="1">
        <v>103290</v>
      </c>
      <c r="O463" s="1">
        <v>250311</v>
      </c>
      <c r="Q463" s="1">
        <v>8978</v>
      </c>
      <c r="U463" s="1">
        <v>84</v>
      </c>
      <c r="AG463" s="5">
        <f>IF(Q463&gt;0,RANK(Q463,(N463:P463,Q463:AE463)),0)</f>
        <v>3</v>
      </c>
      <c r="AH463" s="5">
        <f>IF(R463&gt;0,RANK(R463,(N463:P463,Q463:AE463)),0)</f>
        <v>0</v>
      </c>
      <c r="AI463" s="5">
        <f>IF(T463&gt;0,RANK(T463,(N463:P463,Q463:AE463)),0)</f>
        <v>0</v>
      </c>
      <c r="AJ463" s="5">
        <f>IF(S463&gt;0,RANK(S463,(N463:P463,Q463:AE463)),0)</f>
        <v>0</v>
      </c>
      <c r="AK463" s="2">
        <f t="shared" si="180"/>
        <v>2.4755764993947549E-2</v>
      </c>
      <c r="AL463" s="2">
        <f t="shared" si="181"/>
        <v>0</v>
      </c>
      <c r="AM463" s="2">
        <f t="shared" si="182"/>
        <v>0</v>
      </c>
      <c r="AN463" s="2">
        <f t="shared" si="183"/>
        <v>0</v>
      </c>
      <c r="AP463" t="s">
        <v>503</v>
      </c>
      <c r="AQ463" t="s">
        <v>640</v>
      </c>
      <c r="AR463">
        <v>0</v>
      </c>
      <c r="AT463" s="88">
        <v>49</v>
      </c>
      <c r="AU463" s="90">
        <v>35</v>
      </c>
      <c r="AV463" s="93">
        <f t="shared" si="184"/>
        <v>49035</v>
      </c>
      <c r="AX463" s="5" t="s">
        <v>730</v>
      </c>
      <c r="BF463" s="1">
        <v>84</v>
      </c>
    </row>
    <row r="464" spans="1:58" hidden="1" outlineLevel="1">
      <c r="A464" t="s">
        <v>731</v>
      </c>
      <c r="B464" t="s">
        <v>640</v>
      </c>
      <c r="C464" s="1">
        <f t="shared" si="173"/>
        <v>5068</v>
      </c>
      <c r="D464" s="5">
        <f>IF(N464&gt;0, RANK(N464,(N464:P464,Q464:AE464)),0)</f>
        <v>2</v>
      </c>
      <c r="E464" s="5">
        <f>IF(O464&gt;0,RANK(O464,(N464:P464,Q464:AE464)),0)</f>
        <v>1</v>
      </c>
      <c r="F464" s="5">
        <f>IF(P464&gt;0,RANK(P464,(N464:P464,Q464:AE464)),0)</f>
        <v>0</v>
      </c>
      <c r="G464" s="1">
        <f t="shared" si="185"/>
        <v>1171</v>
      </c>
      <c r="H464" s="2">
        <f t="shared" si="186"/>
        <v>0.23105761641673245</v>
      </c>
      <c r="I464" s="2"/>
      <c r="J464" s="2">
        <f t="shared" si="176"/>
        <v>0.3707576953433307</v>
      </c>
      <c r="K464" s="2">
        <f t="shared" si="177"/>
        <v>0.60181531176006309</v>
      </c>
      <c r="L464" s="2">
        <f t="shared" si="178"/>
        <v>0</v>
      </c>
      <c r="M464" s="2">
        <f t="shared" si="179"/>
        <v>2.7426992896606217E-2</v>
      </c>
      <c r="N464" s="1">
        <v>1879</v>
      </c>
      <c r="O464" s="1">
        <v>3050</v>
      </c>
      <c r="Q464" s="1">
        <v>139</v>
      </c>
      <c r="U464" s="1">
        <v>0</v>
      </c>
      <c r="AG464" s="5">
        <f>IF(Q464&gt;0,RANK(Q464,(N464:P464,Q464:AE464)),0)</f>
        <v>3</v>
      </c>
      <c r="AH464" s="5">
        <f>IF(R464&gt;0,RANK(R464,(N464:P464,Q464:AE464)),0)</f>
        <v>0</v>
      </c>
      <c r="AI464" s="5">
        <f>IF(T464&gt;0,RANK(T464,(N464:P464,Q464:AE464)),0)</f>
        <v>0</v>
      </c>
      <c r="AJ464" s="5">
        <f>IF(S464&gt;0,RANK(S464,(N464:P464,Q464:AE464)),0)</f>
        <v>0</v>
      </c>
      <c r="AK464" s="2">
        <f t="shared" si="180"/>
        <v>2.7426992896606155E-2</v>
      </c>
      <c r="AL464" s="2">
        <f t="shared" si="181"/>
        <v>0</v>
      </c>
      <c r="AM464" s="2">
        <f t="shared" si="182"/>
        <v>0</v>
      </c>
      <c r="AN464" s="2">
        <f t="shared" si="183"/>
        <v>0</v>
      </c>
      <c r="AP464" t="s">
        <v>731</v>
      </c>
      <c r="AQ464" t="s">
        <v>640</v>
      </c>
      <c r="AR464">
        <v>2</v>
      </c>
      <c r="AT464" s="88">
        <v>49</v>
      </c>
      <c r="AU464" s="90">
        <v>37</v>
      </c>
      <c r="AV464" s="93">
        <f t="shared" si="184"/>
        <v>49037</v>
      </c>
      <c r="AX464" s="5" t="s">
        <v>730</v>
      </c>
      <c r="BF464" s="1">
        <v>0</v>
      </c>
    </row>
    <row r="465" spans="1:58" hidden="1" outlineLevel="1">
      <c r="A465" t="s">
        <v>504</v>
      </c>
      <c r="B465" t="s">
        <v>640</v>
      </c>
      <c r="C465" s="1">
        <f t="shared" si="173"/>
        <v>8646</v>
      </c>
      <c r="D465" s="5">
        <f>IF(N465&gt;0, RANK(N465,(N465:P465,Q465:AE465)),0)</f>
        <v>2</v>
      </c>
      <c r="E465" s="5">
        <f>IF(O465&gt;0,RANK(O465,(N465:P465,Q465:AE465)),0)</f>
        <v>1</v>
      </c>
      <c r="F465" s="5">
        <f>IF(P465&gt;0,RANK(P465,(N465:P465,Q465:AE465)),0)</f>
        <v>0</v>
      </c>
      <c r="G465" s="1">
        <f t="shared" si="185"/>
        <v>5943</v>
      </c>
      <c r="H465" s="2">
        <f t="shared" si="186"/>
        <v>0.68736988202637062</v>
      </c>
      <c r="I465" s="2"/>
      <c r="J465" s="2">
        <f t="shared" si="176"/>
        <v>0.13671061762664816</v>
      </c>
      <c r="K465" s="2">
        <f t="shared" si="177"/>
        <v>0.82408049965301877</v>
      </c>
      <c r="L465" s="2">
        <f t="shared" si="178"/>
        <v>0</v>
      </c>
      <c r="M465" s="2">
        <f t="shared" si="179"/>
        <v>3.9208882720333071E-2</v>
      </c>
      <c r="N465" s="1">
        <v>1182</v>
      </c>
      <c r="O465" s="1">
        <v>7125</v>
      </c>
      <c r="Q465" s="1">
        <v>339</v>
      </c>
      <c r="U465" s="1">
        <v>0</v>
      </c>
      <c r="AG465" s="5">
        <f>IF(Q465&gt;0,RANK(Q465,(N465:P465,Q465:AE465)),0)</f>
        <v>3</v>
      </c>
      <c r="AH465" s="5">
        <f>IF(R465&gt;0,RANK(R465,(N465:P465,Q465:AE465)),0)</f>
        <v>0</v>
      </c>
      <c r="AI465" s="5">
        <f>IF(T465&gt;0,RANK(T465,(N465:P465,Q465:AE465)),0)</f>
        <v>0</v>
      </c>
      <c r="AJ465" s="5">
        <f>IF(S465&gt;0,RANK(S465,(N465:P465,Q465:AE465)),0)</f>
        <v>0</v>
      </c>
      <c r="AK465" s="2">
        <f t="shared" si="180"/>
        <v>3.9208882720333099E-2</v>
      </c>
      <c r="AL465" s="2">
        <f t="shared" si="181"/>
        <v>0</v>
      </c>
      <c r="AM465" s="2">
        <f t="shared" si="182"/>
        <v>0</v>
      </c>
      <c r="AN465" s="2">
        <f t="shared" si="183"/>
        <v>0</v>
      </c>
      <c r="AP465" t="s">
        <v>504</v>
      </c>
      <c r="AQ465" t="s">
        <v>640</v>
      </c>
      <c r="AR465">
        <v>3</v>
      </c>
      <c r="AT465" s="88">
        <v>49</v>
      </c>
      <c r="AU465" s="90">
        <v>39</v>
      </c>
      <c r="AV465" s="93">
        <f t="shared" si="184"/>
        <v>49039</v>
      </c>
      <c r="AX465" s="5" t="s">
        <v>730</v>
      </c>
      <c r="BF465" s="1">
        <v>0</v>
      </c>
    </row>
    <row r="466" spans="1:58" hidden="1" outlineLevel="1">
      <c r="A466" t="s">
        <v>198</v>
      </c>
      <c r="B466" t="s">
        <v>640</v>
      </c>
      <c r="C466" s="1">
        <f t="shared" si="173"/>
        <v>7826</v>
      </c>
      <c r="D466" s="5">
        <f>IF(N466&gt;0, RANK(N466,(N466:P466,Q466:AE466)),0)</f>
        <v>2</v>
      </c>
      <c r="E466" s="5">
        <f>IF(O466&gt;0,RANK(O466,(N466:P466,Q466:AE466)),0)</f>
        <v>1</v>
      </c>
      <c r="F466" s="5">
        <f>IF(P466&gt;0,RANK(P466,(N466:P466,Q466:AE466)),0)</f>
        <v>0</v>
      </c>
      <c r="G466" s="1">
        <f t="shared" si="185"/>
        <v>5414</v>
      </c>
      <c r="H466" s="2">
        <f t="shared" si="186"/>
        <v>0.69179657551750573</v>
      </c>
      <c r="I466" s="2"/>
      <c r="J466" s="2">
        <f t="shared" si="176"/>
        <v>0.13723485816509073</v>
      </c>
      <c r="K466" s="2">
        <f t="shared" si="177"/>
        <v>0.82903143368259646</v>
      </c>
      <c r="L466" s="2">
        <f t="shared" si="178"/>
        <v>0</v>
      </c>
      <c r="M466" s="2">
        <f t="shared" si="179"/>
        <v>3.3733708152312802E-2</v>
      </c>
      <c r="N466" s="1">
        <v>1074</v>
      </c>
      <c r="O466" s="1">
        <v>6488</v>
      </c>
      <c r="Q466" s="1">
        <v>264</v>
      </c>
      <c r="U466" s="1">
        <v>0</v>
      </c>
      <c r="AG466" s="5">
        <f>IF(Q466&gt;0,RANK(Q466,(N466:P466,Q466:AE466)),0)</f>
        <v>3</v>
      </c>
      <c r="AH466" s="5">
        <f>IF(R466&gt;0,RANK(R466,(N466:P466,Q466:AE466)),0)</f>
        <v>0</v>
      </c>
      <c r="AI466" s="5">
        <f>IF(T466&gt;0,RANK(T466,(N466:P466,Q466:AE466)),0)</f>
        <v>0</v>
      </c>
      <c r="AJ466" s="5">
        <f>IF(S466&gt;0,RANK(S466,(N466:P466,Q466:AE466)),0)</f>
        <v>0</v>
      </c>
      <c r="AK466" s="2">
        <f t="shared" si="180"/>
        <v>3.3733708152312802E-2</v>
      </c>
      <c r="AL466" s="2">
        <f t="shared" si="181"/>
        <v>0</v>
      </c>
      <c r="AM466" s="2">
        <f t="shared" si="182"/>
        <v>0</v>
      </c>
      <c r="AN466" s="2">
        <f t="shared" si="183"/>
        <v>0</v>
      </c>
      <c r="AP466" t="s">
        <v>198</v>
      </c>
      <c r="AQ466" t="s">
        <v>640</v>
      </c>
      <c r="AR466">
        <v>3</v>
      </c>
      <c r="AT466" s="88">
        <v>49</v>
      </c>
      <c r="AU466" s="90">
        <v>41</v>
      </c>
      <c r="AV466" s="93">
        <f t="shared" si="184"/>
        <v>49041</v>
      </c>
      <c r="AX466" s="5" t="s">
        <v>730</v>
      </c>
      <c r="BF466" s="1">
        <v>0</v>
      </c>
    </row>
    <row r="467" spans="1:58" hidden="1" outlineLevel="1">
      <c r="A467" t="s">
        <v>856</v>
      </c>
      <c r="B467" t="s">
        <v>640</v>
      </c>
      <c r="C467" s="1">
        <f t="shared" si="173"/>
        <v>16609</v>
      </c>
      <c r="D467" s="5">
        <f>IF(N467&gt;0, RANK(N467,(N467:P467,Q467:AE467)),0)</f>
        <v>2</v>
      </c>
      <c r="E467" s="5">
        <f>IF(O467&gt;0,RANK(O467,(N467:P467,Q467:AE467)),0)</f>
        <v>1</v>
      </c>
      <c r="F467" s="5">
        <f>IF(P467&gt;0,RANK(P467,(N467:P467,Q467:AE467)),0)</f>
        <v>0</v>
      </c>
      <c r="G467" s="1">
        <f t="shared" si="185"/>
        <v>7302</v>
      </c>
      <c r="H467" s="2">
        <f t="shared" si="186"/>
        <v>0.43964115840809198</v>
      </c>
      <c r="I467" s="2"/>
      <c r="J467" s="2">
        <f t="shared" si="176"/>
        <v>0.26907098561021131</v>
      </c>
      <c r="K467" s="2">
        <f t="shared" si="177"/>
        <v>0.70871214401830329</v>
      </c>
      <c r="L467" s="2">
        <f t="shared" si="178"/>
        <v>0</v>
      </c>
      <c r="M467" s="2">
        <f t="shared" si="179"/>
        <v>2.2216870371485342E-2</v>
      </c>
      <c r="N467" s="1">
        <v>4469</v>
      </c>
      <c r="O467" s="1">
        <v>11771</v>
      </c>
      <c r="Q467" s="1">
        <v>369</v>
      </c>
      <c r="U467" s="1">
        <v>0</v>
      </c>
      <c r="AG467" s="5">
        <f>IF(Q467&gt;0,RANK(Q467,(N467:P467,Q467:AE467)),0)</f>
        <v>3</v>
      </c>
      <c r="AH467" s="5">
        <f>IF(R467&gt;0,RANK(R467,(N467:P467,Q467:AE467)),0)</f>
        <v>0</v>
      </c>
      <c r="AI467" s="5">
        <f>IF(T467&gt;0,RANK(T467,(N467:P467,Q467:AE467)),0)</f>
        <v>0</v>
      </c>
      <c r="AJ467" s="5">
        <f>IF(S467&gt;0,RANK(S467,(N467:P467,Q467:AE467)),0)</f>
        <v>0</v>
      </c>
      <c r="AK467" s="2">
        <f t="shared" si="180"/>
        <v>2.2216870371485339E-2</v>
      </c>
      <c r="AL467" s="2">
        <f t="shared" si="181"/>
        <v>0</v>
      </c>
      <c r="AM467" s="2">
        <f t="shared" si="182"/>
        <v>0</v>
      </c>
      <c r="AN467" s="2">
        <f t="shared" si="183"/>
        <v>0</v>
      </c>
      <c r="AP467" t="s">
        <v>856</v>
      </c>
      <c r="AQ467" t="s">
        <v>640</v>
      </c>
      <c r="AR467">
        <v>1</v>
      </c>
      <c r="AT467" s="88">
        <v>49</v>
      </c>
      <c r="AU467" s="90">
        <v>43</v>
      </c>
      <c r="AV467" s="93">
        <f t="shared" si="184"/>
        <v>49043</v>
      </c>
      <c r="AX467" s="5" t="s">
        <v>730</v>
      </c>
      <c r="BF467" s="1">
        <v>0</v>
      </c>
    </row>
    <row r="468" spans="1:58" hidden="1" outlineLevel="1">
      <c r="A468" t="s">
        <v>322</v>
      </c>
      <c r="B468" t="s">
        <v>640</v>
      </c>
      <c r="C468" s="1">
        <f t="shared" si="173"/>
        <v>17254</v>
      </c>
      <c r="D468" s="5">
        <f>IF(N468&gt;0, RANK(N468,(N468:P468,Q468:AE468)),0)</f>
        <v>2</v>
      </c>
      <c r="E468" s="5">
        <f>IF(O468&gt;0,RANK(O468,(N468:P468,Q468:AE468)),0)</f>
        <v>1</v>
      </c>
      <c r="F468" s="5">
        <f>IF(P468&gt;0,RANK(P468,(N468:P468,Q468:AE468)),0)</f>
        <v>0</v>
      </c>
      <c r="G468" s="1">
        <f t="shared" si="185"/>
        <v>10166</v>
      </c>
      <c r="H468" s="2">
        <f t="shared" si="186"/>
        <v>0.58919670800973689</v>
      </c>
      <c r="I468" s="2"/>
      <c r="J468" s="2">
        <f t="shared" si="176"/>
        <v>0.18986901588037555</v>
      </c>
      <c r="K468" s="2">
        <f t="shared" si="177"/>
        <v>0.77906572389011242</v>
      </c>
      <c r="L468" s="2">
        <f t="shared" si="178"/>
        <v>0</v>
      </c>
      <c r="M468" s="2">
        <f t="shared" si="179"/>
        <v>3.1065260229512059E-2</v>
      </c>
      <c r="N468" s="1">
        <v>3276</v>
      </c>
      <c r="O468" s="1">
        <v>13442</v>
      </c>
      <c r="Q468" s="1">
        <v>536</v>
      </c>
      <c r="U468" s="1">
        <v>0</v>
      </c>
      <c r="AG468" s="5">
        <f>IF(Q468&gt;0,RANK(Q468,(N468:P468,Q468:AE468)),0)</f>
        <v>3</v>
      </c>
      <c r="AH468" s="5">
        <f>IF(R468&gt;0,RANK(R468,(N468:P468,Q468:AE468)),0)</f>
        <v>0</v>
      </c>
      <c r="AI468" s="5">
        <f>IF(T468&gt;0,RANK(T468,(N468:P468,Q468:AE468)),0)</f>
        <v>0</v>
      </c>
      <c r="AJ468" s="5">
        <f>IF(S468&gt;0,RANK(S468,(N468:P468,Q468:AE468)),0)</f>
        <v>0</v>
      </c>
      <c r="AK468" s="2">
        <f t="shared" si="180"/>
        <v>3.1065260229511997E-2</v>
      </c>
      <c r="AL468" s="2">
        <f t="shared" si="181"/>
        <v>0</v>
      </c>
      <c r="AM468" s="2">
        <f t="shared" si="182"/>
        <v>0</v>
      </c>
      <c r="AN468" s="2">
        <f t="shared" si="183"/>
        <v>0</v>
      </c>
      <c r="AP468" t="s">
        <v>322</v>
      </c>
      <c r="AQ468" t="s">
        <v>640</v>
      </c>
      <c r="AR468">
        <v>1</v>
      </c>
      <c r="AT468" s="88">
        <v>49</v>
      </c>
      <c r="AU468" s="90">
        <v>45</v>
      </c>
      <c r="AV468" s="93">
        <f t="shared" si="184"/>
        <v>49045</v>
      </c>
      <c r="AX468" s="5" t="s">
        <v>730</v>
      </c>
      <c r="BF468" s="1">
        <v>0</v>
      </c>
    </row>
    <row r="469" spans="1:58" hidden="1" outlineLevel="1">
      <c r="A469" t="s">
        <v>876</v>
      </c>
      <c r="B469" t="s">
        <v>640</v>
      </c>
      <c r="C469" s="1">
        <f t="shared" si="173"/>
        <v>9949</v>
      </c>
      <c r="D469" s="5">
        <f>IF(N469&gt;0, RANK(N469,(N469:P469,Q469:AE469)),0)</f>
        <v>2</v>
      </c>
      <c r="E469" s="5">
        <f>IF(O469&gt;0,RANK(O469,(N469:P469,Q469:AE469)),0)</f>
        <v>1</v>
      </c>
      <c r="F469" s="5">
        <f>IF(P469&gt;0,RANK(P469,(N469:P469,Q469:AE469)),0)</f>
        <v>0</v>
      </c>
      <c r="G469" s="1">
        <f t="shared" si="185"/>
        <v>7702</v>
      </c>
      <c r="H469" s="2">
        <f t="shared" si="186"/>
        <v>0.77414815559352701</v>
      </c>
      <c r="I469" s="2"/>
      <c r="J469" s="2">
        <f t="shared" si="176"/>
        <v>0.10001005126143331</v>
      </c>
      <c r="K469" s="2">
        <f t="shared" si="177"/>
        <v>0.87415820685496026</v>
      </c>
      <c r="L469" s="2">
        <f t="shared" si="178"/>
        <v>0</v>
      </c>
      <c r="M469" s="2">
        <f t="shared" si="179"/>
        <v>2.5831741883606485E-2</v>
      </c>
      <c r="N469" s="1">
        <v>995</v>
      </c>
      <c r="O469" s="1">
        <v>8697</v>
      </c>
      <c r="Q469" s="1">
        <v>257</v>
      </c>
      <c r="U469" s="1">
        <v>0</v>
      </c>
      <c r="AG469" s="5">
        <f>IF(Q469&gt;0,RANK(Q469,(N469:P469,Q469:AE469)),0)</f>
        <v>3</v>
      </c>
      <c r="AH469" s="5">
        <f>IF(R469&gt;0,RANK(R469,(N469:P469,Q469:AE469)),0)</f>
        <v>0</v>
      </c>
      <c r="AI469" s="5">
        <f>IF(T469&gt;0,RANK(T469,(N469:P469,Q469:AE469)),0)</f>
        <v>0</v>
      </c>
      <c r="AJ469" s="5">
        <f>IF(S469&gt;0,RANK(S469,(N469:P469,Q469:AE469)),0)</f>
        <v>0</v>
      </c>
      <c r="AK469" s="2">
        <f t="shared" si="180"/>
        <v>2.5831741883606391E-2</v>
      </c>
      <c r="AL469" s="2">
        <f t="shared" si="181"/>
        <v>0</v>
      </c>
      <c r="AM469" s="2">
        <f t="shared" si="182"/>
        <v>0</v>
      </c>
      <c r="AN469" s="2">
        <f t="shared" si="183"/>
        <v>0</v>
      </c>
      <c r="AP469" t="s">
        <v>876</v>
      </c>
      <c r="AQ469" t="s">
        <v>640</v>
      </c>
      <c r="AR469">
        <v>2</v>
      </c>
      <c r="AT469" s="88">
        <v>49</v>
      </c>
      <c r="AU469" s="90">
        <v>47</v>
      </c>
      <c r="AV469" s="93">
        <f t="shared" si="184"/>
        <v>49047</v>
      </c>
      <c r="AX469" s="5" t="s">
        <v>730</v>
      </c>
      <c r="BF469" s="1">
        <v>0</v>
      </c>
    </row>
    <row r="470" spans="1:58" hidden="1" outlineLevel="1">
      <c r="A470" t="s">
        <v>1104</v>
      </c>
      <c r="B470" t="s">
        <v>640</v>
      </c>
      <c r="C470" s="1">
        <f t="shared" si="173"/>
        <v>157030</v>
      </c>
      <c r="D470" s="5">
        <f>IF(N470&gt;0, RANK(N470,(N470:P470,Q470:AE470)),0)</f>
        <v>2</v>
      </c>
      <c r="E470" s="5">
        <f>IF(O470&gt;0,RANK(O470,(N470:P470,Q470:AE470)),0)</f>
        <v>1</v>
      </c>
      <c r="F470" s="5">
        <f>IF(P470&gt;0,RANK(P470,(N470:P470,Q470:AE470)),0)</f>
        <v>0</v>
      </c>
      <c r="G470" s="1">
        <f t="shared" si="185"/>
        <v>120952</v>
      </c>
      <c r="H470" s="2">
        <f t="shared" si="186"/>
        <v>0.77024772336496206</v>
      </c>
      <c r="I470" s="2"/>
      <c r="J470" s="2">
        <f t="shared" si="176"/>
        <v>0.10062408456982742</v>
      </c>
      <c r="K470" s="2">
        <f t="shared" si="177"/>
        <v>0.87087180793478958</v>
      </c>
      <c r="L470" s="2">
        <f t="shared" si="178"/>
        <v>0</v>
      </c>
      <c r="M470" s="2">
        <f t="shared" si="179"/>
        <v>2.8504107495383013E-2</v>
      </c>
      <c r="N470" s="1">
        <v>15801</v>
      </c>
      <c r="O470" s="1">
        <v>136753</v>
      </c>
      <c r="Q470" s="1">
        <v>4464</v>
      </c>
      <c r="U470" s="1">
        <v>12</v>
      </c>
      <c r="AG470" s="5">
        <f>IF(Q470&gt;0,RANK(Q470,(N470:P470,Q470:AE470)),0)</f>
        <v>3</v>
      </c>
      <c r="AH470" s="5">
        <f>IF(R470&gt;0,RANK(R470,(N470:P470,Q470:AE470)),0)</f>
        <v>0</v>
      </c>
      <c r="AI470" s="5">
        <f>IF(T470&gt;0,RANK(T470,(N470:P470,Q470:AE470)),0)</f>
        <v>0</v>
      </c>
      <c r="AJ470" s="5">
        <f>IF(S470&gt;0,RANK(S470,(N470:P470,Q470:AE470)),0)</f>
        <v>0</v>
      </c>
      <c r="AK470" s="2">
        <f t="shared" si="180"/>
        <v>2.842768897662867E-2</v>
      </c>
      <c r="AL470" s="2">
        <f t="shared" si="181"/>
        <v>0</v>
      </c>
      <c r="AM470" s="2">
        <f t="shared" si="182"/>
        <v>0</v>
      </c>
      <c r="AN470" s="2">
        <f t="shared" si="183"/>
        <v>0</v>
      </c>
      <c r="AP470" t="s">
        <v>1104</v>
      </c>
      <c r="AQ470" t="s">
        <v>640</v>
      </c>
      <c r="AR470">
        <v>0</v>
      </c>
      <c r="AT470" s="88">
        <v>49</v>
      </c>
      <c r="AU470" s="90">
        <v>49</v>
      </c>
      <c r="AV470" s="93">
        <f t="shared" si="184"/>
        <v>49049</v>
      </c>
      <c r="AX470" s="5" t="s">
        <v>730</v>
      </c>
      <c r="BF470" s="1">
        <v>12</v>
      </c>
    </row>
    <row r="471" spans="1:58" hidden="1" outlineLevel="1">
      <c r="A471" t="s">
        <v>202</v>
      </c>
      <c r="B471" t="s">
        <v>640</v>
      </c>
      <c r="C471" s="1">
        <f t="shared" si="173"/>
        <v>8423</v>
      </c>
      <c r="D471" s="5">
        <f>IF(N471&gt;0, RANK(N471,(N471:P471,Q471:AE471)),0)</f>
        <v>2</v>
      </c>
      <c r="E471" s="5">
        <f>IF(O471&gt;0,RANK(O471,(N471:P471,Q471:AE471)),0)</f>
        <v>1</v>
      </c>
      <c r="F471" s="5">
        <f>IF(P471&gt;0,RANK(P471,(N471:P471,Q471:AE471)),0)</f>
        <v>0</v>
      </c>
      <c r="G471" s="1">
        <f t="shared" si="185"/>
        <v>5427</v>
      </c>
      <c r="H471" s="2">
        <f t="shared" si="186"/>
        <v>0.64430725394752464</v>
      </c>
      <c r="I471" s="2"/>
      <c r="J471" s="2">
        <f t="shared" si="176"/>
        <v>0.16704262139380269</v>
      </c>
      <c r="K471" s="2">
        <f t="shared" si="177"/>
        <v>0.8113498753413273</v>
      </c>
      <c r="L471" s="2">
        <f t="shared" si="178"/>
        <v>0</v>
      </c>
      <c r="M471" s="2">
        <f t="shared" si="179"/>
        <v>2.1607503264870043E-2</v>
      </c>
      <c r="N471" s="1">
        <v>1407</v>
      </c>
      <c r="O471" s="1">
        <v>6834</v>
      </c>
      <c r="Q471" s="1">
        <v>182</v>
      </c>
      <c r="U471" s="1">
        <v>0</v>
      </c>
      <c r="AG471" s="5">
        <f>IF(Q471&gt;0,RANK(Q471,(N471:P471,Q471:AE471)),0)</f>
        <v>3</v>
      </c>
      <c r="AH471" s="5">
        <f>IF(R471&gt;0,RANK(R471,(N471:P471,Q471:AE471)),0)</f>
        <v>0</v>
      </c>
      <c r="AI471" s="5">
        <f>IF(T471&gt;0,RANK(T471,(N471:P471,Q471:AE471)),0)</f>
        <v>0</v>
      </c>
      <c r="AJ471" s="5">
        <f>IF(S471&gt;0,RANK(S471,(N471:P471,Q471:AE471)),0)</f>
        <v>0</v>
      </c>
      <c r="AK471" s="2">
        <f t="shared" si="180"/>
        <v>2.1607503264869998E-2</v>
      </c>
      <c r="AL471" s="2">
        <f t="shared" si="181"/>
        <v>0</v>
      </c>
      <c r="AM471" s="2">
        <f t="shared" si="182"/>
        <v>0</v>
      </c>
      <c r="AN471" s="2">
        <f t="shared" si="183"/>
        <v>0</v>
      </c>
      <c r="AP471" t="s">
        <v>202</v>
      </c>
      <c r="AQ471" t="s">
        <v>640</v>
      </c>
      <c r="AR471">
        <v>2</v>
      </c>
      <c r="AT471" s="88">
        <v>49</v>
      </c>
      <c r="AU471" s="90">
        <v>51</v>
      </c>
      <c r="AV471" s="93">
        <f t="shared" si="184"/>
        <v>49051</v>
      </c>
      <c r="AX471" s="5" t="s">
        <v>730</v>
      </c>
      <c r="BF471" s="1">
        <v>0</v>
      </c>
    </row>
    <row r="472" spans="1:58" hidden="1" outlineLevel="1">
      <c r="A472" t="s">
        <v>696</v>
      </c>
      <c r="B472" t="s">
        <v>640</v>
      </c>
      <c r="C472" s="1">
        <f t="shared" si="173"/>
        <v>48841</v>
      </c>
      <c r="D472" s="5">
        <f>IF(N472&gt;0, RANK(N472,(N472:P472,Q472:AE472)),0)</f>
        <v>2</v>
      </c>
      <c r="E472" s="5">
        <f>IF(O472&gt;0,RANK(O472,(N472:P472,Q472:AE472)),0)</f>
        <v>1</v>
      </c>
      <c r="F472" s="5">
        <f>IF(P472&gt;0,RANK(P472,(N472:P472,Q472:AE472)),0)</f>
        <v>0</v>
      </c>
      <c r="G472" s="1">
        <f t="shared" si="185"/>
        <v>34809</v>
      </c>
      <c r="H472" s="2">
        <f t="shared" si="186"/>
        <v>0.71270039515980421</v>
      </c>
      <c r="I472" s="2"/>
      <c r="J472" s="2">
        <f t="shared" si="176"/>
        <v>0.13195880510227062</v>
      </c>
      <c r="K472" s="2">
        <f t="shared" si="177"/>
        <v>0.84465920026207486</v>
      </c>
      <c r="L472" s="2">
        <f t="shared" si="178"/>
        <v>0</v>
      </c>
      <c r="M472" s="2">
        <f t="shared" si="179"/>
        <v>2.3381994635654491E-2</v>
      </c>
      <c r="N472" s="1">
        <v>6445</v>
      </c>
      <c r="O472" s="1">
        <v>41254</v>
      </c>
      <c r="Q472" s="1">
        <v>1142</v>
      </c>
      <c r="U472" s="1">
        <v>0</v>
      </c>
      <c r="AG472" s="5">
        <f>IF(Q472&gt;0,RANK(Q472,(N472:P472,Q472:AE472)),0)</f>
        <v>3</v>
      </c>
      <c r="AH472" s="5">
        <f>IF(R472&gt;0,RANK(R472,(N472:P472,Q472:AE472)),0)</f>
        <v>0</v>
      </c>
      <c r="AI472" s="5">
        <f>IF(T472&gt;0,RANK(T472,(N472:P472,Q472:AE472)),0)</f>
        <v>0</v>
      </c>
      <c r="AJ472" s="5">
        <f>IF(S472&gt;0,RANK(S472,(N472:P472,Q472:AE472)),0)</f>
        <v>0</v>
      </c>
      <c r="AK472" s="2">
        <f t="shared" si="180"/>
        <v>2.338199463565447E-2</v>
      </c>
      <c r="AL472" s="2">
        <f t="shared" si="181"/>
        <v>0</v>
      </c>
      <c r="AM472" s="2">
        <f t="shared" si="182"/>
        <v>0</v>
      </c>
      <c r="AN472" s="2">
        <f t="shared" si="183"/>
        <v>0</v>
      </c>
      <c r="AP472" t="s">
        <v>696</v>
      </c>
      <c r="AQ472" t="s">
        <v>640</v>
      </c>
      <c r="AR472">
        <v>2</v>
      </c>
      <c r="AT472" s="88">
        <v>49</v>
      </c>
      <c r="AU472" s="90">
        <v>53</v>
      </c>
      <c r="AV472" s="93">
        <f t="shared" si="184"/>
        <v>49053</v>
      </c>
      <c r="AX472" s="5" t="s">
        <v>730</v>
      </c>
      <c r="BF472" s="1">
        <v>0</v>
      </c>
    </row>
    <row r="473" spans="1:58" hidden="1" outlineLevel="1">
      <c r="A473" t="s">
        <v>209</v>
      </c>
      <c r="B473" t="s">
        <v>640</v>
      </c>
      <c r="C473" s="1">
        <f t="shared" si="173"/>
        <v>1282</v>
      </c>
      <c r="D473" s="5">
        <f>IF(N473&gt;0, RANK(N473,(N473:P473,Q473:AE473)),0)</f>
        <v>2</v>
      </c>
      <c r="E473" s="5">
        <f>IF(O473&gt;0,RANK(O473,(N473:P473,Q473:AE473)),0)</f>
        <v>1</v>
      </c>
      <c r="F473" s="5">
        <f>IF(P473&gt;0,RANK(P473,(N473:P473,Q473:AE473)),0)</f>
        <v>0</v>
      </c>
      <c r="G473" s="1">
        <f t="shared" si="185"/>
        <v>784</v>
      </c>
      <c r="H473" s="2">
        <f t="shared" si="186"/>
        <v>0.6115444617784711</v>
      </c>
      <c r="I473" s="2"/>
      <c r="J473" s="2">
        <f t="shared" si="176"/>
        <v>0.18252730109204368</v>
      </c>
      <c r="K473" s="2">
        <f t="shared" si="177"/>
        <v>0.79407176287051484</v>
      </c>
      <c r="L473" s="2">
        <f t="shared" si="178"/>
        <v>0</v>
      </c>
      <c r="M473" s="2">
        <f t="shared" si="179"/>
        <v>2.3400936037441533E-2</v>
      </c>
      <c r="N473" s="1">
        <v>234</v>
      </c>
      <c r="O473" s="1">
        <v>1018</v>
      </c>
      <c r="Q473" s="1">
        <v>30</v>
      </c>
      <c r="U473" s="1">
        <v>0</v>
      </c>
      <c r="AG473" s="5">
        <f>IF(Q473&gt;0,RANK(Q473,(N473:P473,Q473:AE473)),0)</f>
        <v>3</v>
      </c>
      <c r="AH473" s="5">
        <f>IF(R473&gt;0,RANK(R473,(N473:P473,Q473:AE473)),0)</f>
        <v>0</v>
      </c>
      <c r="AI473" s="5">
        <f>IF(T473&gt;0,RANK(T473,(N473:P473,Q473:AE473)),0)</f>
        <v>0</v>
      </c>
      <c r="AJ473" s="5">
        <f>IF(S473&gt;0,RANK(S473,(N473:P473,Q473:AE473)),0)</f>
        <v>0</v>
      </c>
      <c r="AK473" s="2">
        <f t="shared" si="180"/>
        <v>2.3400936037441498E-2</v>
      </c>
      <c r="AL473" s="2">
        <f t="shared" si="181"/>
        <v>0</v>
      </c>
      <c r="AM473" s="2">
        <f t="shared" si="182"/>
        <v>0</v>
      </c>
      <c r="AN473" s="2">
        <f t="shared" si="183"/>
        <v>0</v>
      </c>
      <c r="AP473" t="s">
        <v>209</v>
      </c>
      <c r="AQ473" t="s">
        <v>640</v>
      </c>
      <c r="AR473">
        <v>2</v>
      </c>
      <c r="AT473" s="88">
        <v>49</v>
      </c>
      <c r="AU473" s="90">
        <v>55</v>
      </c>
      <c r="AV473" s="93">
        <f t="shared" si="184"/>
        <v>49055</v>
      </c>
      <c r="AX473" s="5" t="s">
        <v>730</v>
      </c>
      <c r="BF473" s="1">
        <v>0</v>
      </c>
    </row>
    <row r="474" spans="1:58" hidden="1" outlineLevel="1">
      <c r="A474" t="s">
        <v>605</v>
      </c>
      <c r="B474" t="s">
        <v>640</v>
      </c>
      <c r="C474" s="1">
        <f t="shared" si="173"/>
        <v>72484</v>
      </c>
      <c r="D474" s="5">
        <f>IF(N474&gt;0, RANK(N474,(N474:P474,Q474:AE474)),0)</f>
        <v>2</v>
      </c>
      <c r="E474" s="5">
        <f>IF(O474&gt;0,RANK(O474,(N474:P474,Q474:AE474)),0)</f>
        <v>1</v>
      </c>
      <c r="F474" s="5">
        <f>IF(P474&gt;0,RANK(P474,(N474:P474,Q474:AE474)),0)</f>
        <v>0</v>
      </c>
      <c r="G474" s="1">
        <f t="shared" si="185"/>
        <v>43071</v>
      </c>
      <c r="H474" s="2">
        <f t="shared" si="186"/>
        <v>0.59421389548038184</v>
      </c>
      <c r="I474" s="2"/>
      <c r="J474" s="2">
        <f t="shared" si="176"/>
        <v>0.19016610562330996</v>
      </c>
      <c r="K474" s="2">
        <f t="shared" si="177"/>
        <v>0.78438000110369188</v>
      </c>
      <c r="L474" s="2">
        <f t="shared" si="178"/>
        <v>0</v>
      </c>
      <c r="M474" s="2">
        <f t="shared" si="179"/>
        <v>2.5453893272998185E-2</v>
      </c>
      <c r="N474" s="1">
        <v>13784</v>
      </c>
      <c r="O474" s="1">
        <v>56855</v>
      </c>
      <c r="Q474" s="1">
        <v>1845</v>
      </c>
      <c r="U474" s="1">
        <v>0</v>
      </c>
      <c r="AG474" s="5">
        <f>IF(Q474&gt;0,RANK(Q474,(N474:P474,Q474:AE474)),0)</f>
        <v>3</v>
      </c>
      <c r="AH474" s="5">
        <f>IF(R474&gt;0,RANK(R474,(N474:P474,Q474:AE474)),0)</f>
        <v>0</v>
      </c>
      <c r="AI474" s="5">
        <f>IF(T474&gt;0,RANK(T474,(N474:P474,Q474:AE474)),0)</f>
        <v>0</v>
      </c>
      <c r="AJ474" s="5">
        <f>IF(S474&gt;0,RANK(S474,(N474:P474,Q474:AE474)),0)</f>
        <v>0</v>
      </c>
      <c r="AK474" s="2">
        <f t="shared" si="180"/>
        <v>2.5453893272998178E-2</v>
      </c>
      <c r="AL474" s="2">
        <f t="shared" si="181"/>
        <v>0</v>
      </c>
      <c r="AM474" s="2">
        <f t="shared" si="182"/>
        <v>0</v>
      </c>
      <c r="AN474" s="2">
        <f t="shared" si="183"/>
        <v>0</v>
      </c>
      <c r="AP474" t="s">
        <v>605</v>
      </c>
      <c r="AQ474" t="s">
        <v>640</v>
      </c>
      <c r="AR474">
        <v>1</v>
      </c>
      <c r="AT474" s="88">
        <v>49</v>
      </c>
      <c r="AU474" s="90">
        <v>57</v>
      </c>
      <c r="AV474" s="93">
        <f t="shared" si="184"/>
        <v>49057</v>
      </c>
      <c r="AX474" s="5" t="s">
        <v>730</v>
      </c>
      <c r="BF474" s="1">
        <v>0</v>
      </c>
    </row>
    <row r="475" spans="1:58" collapsed="1">
      <c r="A475" t="s">
        <v>1104</v>
      </c>
      <c r="B475" t="s">
        <v>961</v>
      </c>
      <c r="C475" s="1">
        <f t="shared" si="173"/>
        <v>945525</v>
      </c>
      <c r="D475" s="5">
        <f>IF(N475&gt;0, RANK(N475,(N475:P475,Q475:AE475)),0)</f>
        <v>2</v>
      </c>
      <c r="E475" s="5">
        <f>IF(O475&gt;0,RANK(O475,(N475:P475,Q475:AE475)),0)</f>
        <v>1</v>
      </c>
      <c r="F475" s="5">
        <f>IF(P475&gt;0,RANK(P475,(N475:P475,Q475:AE475)),0)</f>
        <v>0</v>
      </c>
      <c r="G475" s="1">
        <f t="shared" si="185"/>
        <v>547546</v>
      </c>
      <c r="H475" s="2">
        <f t="shared" si="186"/>
        <v>0.57909203881441529</v>
      </c>
      <c r="I475" s="2"/>
      <c r="J475" s="2">
        <f t="shared" si="176"/>
        <v>0.19724808968562438</v>
      </c>
      <c r="K475" s="2">
        <f t="shared" si="177"/>
        <v>0.77634012850003964</v>
      </c>
      <c r="L475" s="2">
        <f t="shared" si="178"/>
        <v>0</v>
      </c>
      <c r="M475" s="2">
        <f t="shared" si="179"/>
        <v>2.6411781814336011E-2</v>
      </c>
      <c r="N475" s="1">
        <f>SUM(N446:N474)</f>
        <v>186503</v>
      </c>
      <c r="O475" s="1">
        <f>SUM(O446:O474)</f>
        <v>734049</v>
      </c>
      <c r="Q475" s="1">
        <f>SUM(Q446:Q474)</f>
        <v>24820</v>
      </c>
      <c r="U475" s="1">
        <f>SUM(U446:U474)</f>
        <v>153</v>
      </c>
      <c r="AG475" s="5">
        <f>IF(Q475&gt;0,RANK(Q475,(N475:P475,Q475:AE475)),0)</f>
        <v>3</v>
      </c>
      <c r="AH475" s="5">
        <f>IF(R475&gt;0,RANK(R475,(N475:P475,Q475:AE475)),0)</f>
        <v>0</v>
      </c>
      <c r="AI475" s="5">
        <f>IF(T475&gt;0,RANK(T475,(N475:P475,Q475:AE475)),0)</f>
        <v>0</v>
      </c>
      <c r="AJ475" s="5">
        <f>IF(S475&gt;0,RANK(S475,(N475:P475,Q475:AE475)),0)</f>
        <v>0</v>
      </c>
      <c r="AK475" s="2">
        <f t="shared" si="180"/>
        <v>2.6249966949578277E-2</v>
      </c>
      <c r="AL475" s="2">
        <f t="shared" si="181"/>
        <v>0</v>
      </c>
      <c r="AM475" s="2">
        <f t="shared" si="182"/>
        <v>0</v>
      </c>
      <c r="AN475" s="2">
        <f t="shared" si="183"/>
        <v>0</v>
      </c>
      <c r="AP475" t="s">
        <v>1104</v>
      </c>
      <c r="AQ475" t="s">
        <v>961</v>
      </c>
      <c r="AT475" s="88">
        <v>49</v>
      </c>
      <c r="AU475" s="90"/>
      <c r="AV475" s="88">
        <v>49</v>
      </c>
      <c r="AX475" s="5" t="s">
        <v>168</v>
      </c>
      <c r="BF475" s="1">
        <f>SUM(BF446:BF474)</f>
        <v>153</v>
      </c>
    </row>
    <row r="476" spans="1:58">
      <c r="C476" s="1"/>
      <c r="E476" s="5"/>
      <c r="F476" s="5"/>
      <c r="I476" s="2"/>
      <c r="AG476" s="1"/>
      <c r="AH476" s="1"/>
      <c r="AI476" s="1"/>
      <c r="AJ476" s="1"/>
      <c r="AK476" s="1"/>
      <c r="AL476" s="5"/>
      <c r="AM476" s="5"/>
      <c r="AN476" s="5"/>
      <c r="AO476" s="5"/>
      <c r="AP476" s="2"/>
      <c r="AQ476" s="2"/>
      <c r="AR476" s="2"/>
      <c r="AS476" s="2"/>
      <c r="AT476" s="2"/>
      <c r="AU476"/>
      <c r="AV476"/>
      <c r="AX476"/>
      <c r="AY476" s="88"/>
      <c r="AZ476" s="90"/>
      <c r="BA476" s="91"/>
      <c r="BC476" s="5"/>
    </row>
    <row r="477" spans="1:58" hidden="1" outlineLevel="1">
      <c r="A477" t="s">
        <v>845</v>
      </c>
      <c r="B477" t="s">
        <v>846</v>
      </c>
      <c r="C477" s="1">
        <f t="shared" ref="C477:C491" si="187">SUM(N477:AE477)</f>
        <v>19046</v>
      </c>
      <c r="D477" s="5">
        <f>IF(N477&gt;0, RANK(N477,(N477:P477,Q477:AE477)),0)</f>
        <v>3</v>
      </c>
      <c r="E477" s="5">
        <f>IF(O477&gt;0,RANK(O477,(N477:P477,Q477:AE477)),0)</f>
        <v>1</v>
      </c>
      <c r="F477" s="5">
        <f>IF(P477&gt;0,RANK(P477,(N477:P477,Q477:AE477)),0)</f>
        <v>2</v>
      </c>
      <c r="G477" s="1">
        <f t="shared" si="185"/>
        <v>6116</v>
      </c>
      <c r="H477" s="2">
        <f t="shared" si="186"/>
        <v>0.32111729497007246</v>
      </c>
      <c r="I477" s="2"/>
      <c r="J477" s="2">
        <f t="shared" si="176"/>
        <v>0.19458153943085163</v>
      </c>
      <c r="K477" s="2">
        <f t="shared" si="177"/>
        <v>0.55434211908012176</v>
      </c>
      <c r="L477" s="2">
        <f t="shared" si="178"/>
        <v>0.23322482411004936</v>
      </c>
      <c r="M477" s="2">
        <f t="shared" si="179"/>
        <v>1.7851517378977222E-2</v>
      </c>
      <c r="N477" s="1">
        <f>SUMIF(Town!$AO$246:$AO$491,$AV477,Town!N$246:N$491)</f>
        <v>3706</v>
      </c>
      <c r="O477" s="1">
        <f>SUMIF(Town!$AO$246:$AO$491,$AV477,Town!O$246:O$491)</f>
        <v>10558</v>
      </c>
      <c r="P477" s="1">
        <f>SUMIF(Town!$AO$246:$AO$491,$AV477,Town!P$246:P$491)</f>
        <v>4442</v>
      </c>
      <c r="T477" s="1">
        <f>SUMIF(Town!$AO$246:$AO$491,$AV477,Town!T$246:T$491)</f>
        <v>43</v>
      </c>
      <c r="U477" s="1">
        <f>SUMIF(Town!$AO$246:$AO$491,$AV477,Town!U$246:U$491)</f>
        <v>16</v>
      </c>
      <c r="V477" s="1">
        <f>SUMIF(Town!$AO$246:$AO$491,$AV477,Town!V$246:V$491)</f>
        <v>56</v>
      </c>
      <c r="W477" s="1">
        <f>SUMIF(Town!$AO$246:$AO$491,$AV477,Town!W$246:W$491)</f>
        <v>120</v>
      </c>
      <c r="X477" s="1">
        <f>SUMIF(Town!$AO$246:$AO$491,$AV477,Town!X$246:X$491)</f>
        <v>105</v>
      </c>
      <c r="AG477" s="5">
        <f>IF(Q477&gt;0,RANK(Q477,(N477:P477,Q477:AE477)),0)</f>
        <v>0</v>
      </c>
      <c r="AH477" s="5">
        <f>IF(R477&gt;0,RANK(R477,(N477:P477,Q477:AE477)),0)</f>
        <v>0</v>
      </c>
      <c r="AI477" s="5">
        <f>IF(T477&gt;0,RANK(T477,(N477:P477,Q477:AE477)),0)</f>
        <v>7</v>
      </c>
      <c r="AJ477" s="5">
        <f>IF(S477&gt;0,RANK(S477,(N477:P477,Q477:AE477)),0)</f>
        <v>0</v>
      </c>
      <c r="AK477" s="2">
        <f t="shared" ref="AK477:AK491" si="188">IF($C477=0,"-",Q477/$C477)</f>
        <v>0</v>
      </c>
      <c r="AL477" s="2">
        <f t="shared" ref="AL477:AL491" si="189">IF($C477=0,"-",R477/$C477)</f>
        <v>0</v>
      </c>
      <c r="AM477" s="2">
        <f t="shared" ref="AM477:AM491" si="190">IF($C477=0,"-",T477/$C477)</f>
        <v>2.257691903811824E-3</v>
      </c>
      <c r="AN477" s="2">
        <f t="shared" ref="AN477:AN491" si="191">IF($C477=0,"-",S477/$C477)</f>
        <v>0</v>
      </c>
      <c r="AO477" s="5"/>
      <c r="AP477" t="s">
        <v>845</v>
      </c>
      <c r="AQ477" t="s">
        <v>846</v>
      </c>
      <c r="AT477" s="88">
        <v>50</v>
      </c>
      <c r="AU477" s="90">
        <v>1</v>
      </c>
      <c r="AV477" s="91">
        <f t="shared" ref="AV477:AV490" si="192">AT477*1000+AU477</f>
        <v>50001</v>
      </c>
      <c r="AX477" s="5" t="s">
        <v>730</v>
      </c>
      <c r="AY477" s="88"/>
      <c r="AZ477" s="90"/>
      <c r="BA477" s="91"/>
      <c r="BC477" s="5"/>
    </row>
    <row r="478" spans="1:58" hidden="1" outlineLevel="1">
      <c r="A478" t="s">
        <v>847</v>
      </c>
      <c r="B478" t="s">
        <v>846</v>
      </c>
      <c r="C478" s="1">
        <f t="shared" si="187"/>
        <v>18628</v>
      </c>
      <c r="D478" s="5">
        <f>IF(N478&gt;0, RANK(N478,(N478:P478,Q478:AE478)),0)</f>
        <v>2</v>
      </c>
      <c r="E478" s="5">
        <f>IF(O478&gt;0,RANK(O478,(N478:P478,Q478:AE478)),0)</f>
        <v>1</v>
      </c>
      <c r="F478" s="5">
        <f>IF(P478&gt;0,RANK(P478,(N478:P478,Q478:AE478)),0)</f>
        <v>3</v>
      </c>
      <c r="G478" s="1">
        <f t="shared" si="185"/>
        <v>4045</v>
      </c>
      <c r="H478" s="2">
        <f t="shared" si="186"/>
        <v>0.21714623147949325</v>
      </c>
      <c r="I478" s="2"/>
      <c r="J478" s="2">
        <f t="shared" si="176"/>
        <v>0.31146660940519649</v>
      </c>
      <c r="K478" s="2">
        <f t="shared" si="177"/>
        <v>0.52861284088468974</v>
      </c>
      <c r="L478" s="2">
        <f t="shared" si="178"/>
        <v>0.11504187245007516</v>
      </c>
      <c r="M478" s="2">
        <f t="shared" si="179"/>
        <v>4.4878677260038552E-2</v>
      </c>
      <c r="N478" s="1">
        <f>SUMIF(Town!$AO$246:$AO$491,$AV478,Town!N$246:N$491)</f>
        <v>5802</v>
      </c>
      <c r="O478" s="1">
        <f>SUMIF(Town!$AO$246:$AO$491,$AV478,Town!O$246:O$491)</f>
        <v>9847</v>
      </c>
      <c r="P478" s="1">
        <f>SUMIF(Town!$AO$246:$AO$491,$AV478,Town!P$246:P$491)</f>
        <v>2143</v>
      </c>
      <c r="T478" s="1">
        <f>SUMIF(Town!$AO$246:$AO$491,$AV478,Town!T$246:T$491)</f>
        <v>199</v>
      </c>
      <c r="U478" s="1">
        <f>SUMIF(Town!$AO$246:$AO$491,$AV478,Town!U$246:U$491)</f>
        <v>8</v>
      </c>
      <c r="V478" s="1">
        <f>SUMIF(Town!$AO$246:$AO$491,$AV478,Town!V$246:V$491)</f>
        <v>210</v>
      </c>
      <c r="W478" s="1">
        <f>SUMIF(Town!$AO$246:$AO$491,$AV478,Town!W$246:W$491)</f>
        <v>298</v>
      </c>
      <c r="X478" s="1">
        <f>SUMIF(Town!$AO$246:$AO$491,$AV478,Town!X$246:X$491)</f>
        <v>121</v>
      </c>
      <c r="AG478" s="5">
        <f>IF(Q478&gt;0,RANK(Q478,(N478:P478,Q478:AE478)),0)</f>
        <v>0</v>
      </c>
      <c r="AH478" s="5">
        <f>IF(R478&gt;0,RANK(R478,(N478:P478,Q478:AE478)),0)</f>
        <v>0</v>
      </c>
      <c r="AI478" s="5">
        <f>IF(T478&gt;0,RANK(T478,(N478:P478,Q478:AE478)),0)</f>
        <v>6</v>
      </c>
      <c r="AJ478" s="5">
        <f>IF(S478&gt;0,RANK(S478,(N478:P478,Q478:AE478)),0)</f>
        <v>0</v>
      </c>
      <c r="AK478" s="2">
        <f t="shared" si="188"/>
        <v>0</v>
      </c>
      <c r="AL478" s="2">
        <f t="shared" si="189"/>
        <v>0</v>
      </c>
      <c r="AM478" s="2">
        <f t="shared" si="190"/>
        <v>1.0682843031994847E-2</v>
      </c>
      <c r="AN478" s="2">
        <f t="shared" si="191"/>
        <v>0</v>
      </c>
      <c r="AO478" s="5"/>
      <c r="AP478" t="s">
        <v>847</v>
      </c>
      <c r="AQ478" t="s">
        <v>846</v>
      </c>
      <c r="AT478" s="88">
        <v>50</v>
      </c>
      <c r="AU478" s="90">
        <v>3</v>
      </c>
      <c r="AV478" s="91">
        <f t="shared" si="192"/>
        <v>50003</v>
      </c>
      <c r="AX478" s="5" t="s">
        <v>730</v>
      </c>
      <c r="AY478" s="88"/>
      <c r="AZ478" s="90"/>
      <c r="BA478" s="91"/>
      <c r="BC478" s="5"/>
    </row>
    <row r="479" spans="1:58" hidden="1" outlineLevel="1">
      <c r="A479" t="s">
        <v>848</v>
      </c>
      <c r="B479" t="s">
        <v>846</v>
      </c>
      <c r="C479" s="1">
        <f t="shared" si="187"/>
        <v>14535</v>
      </c>
      <c r="D479" s="5">
        <f>IF(N479&gt;0, RANK(N479,(N479:P479,Q479:AE479)),0)</f>
        <v>3</v>
      </c>
      <c r="E479" s="5">
        <f>IF(O479&gt;0,RANK(O479,(N479:P479,Q479:AE479)),0)</f>
        <v>1</v>
      </c>
      <c r="F479" s="5">
        <f>IF(P479&gt;0,RANK(P479,(N479:P479,Q479:AE479)),0)</f>
        <v>2</v>
      </c>
      <c r="G479" s="1">
        <f t="shared" si="185"/>
        <v>6092</v>
      </c>
      <c r="H479" s="2">
        <f t="shared" si="186"/>
        <v>0.4191262469900241</v>
      </c>
      <c r="I479" s="2"/>
      <c r="J479" s="2">
        <f t="shared" si="176"/>
        <v>0.14234606123151014</v>
      </c>
      <c r="K479" s="2">
        <f t="shared" si="177"/>
        <v>0.61981424148606812</v>
      </c>
      <c r="L479" s="2">
        <f t="shared" si="178"/>
        <v>0.20068799449604402</v>
      </c>
      <c r="M479" s="2">
        <f t="shared" si="179"/>
        <v>3.7151702786377694E-2</v>
      </c>
      <c r="N479" s="1">
        <f>SUMIF(Town!$AO$246:$AO$491,$AV479,Town!N$246:N$491)</f>
        <v>2069</v>
      </c>
      <c r="O479" s="1">
        <f>SUMIF(Town!$AO$246:$AO$491,$AV479,Town!O$246:O$491)</f>
        <v>9009</v>
      </c>
      <c r="P479" s="1">
        <f>SUMIF(Town!$AO$246:$AO$491,$AV479,Town!P$246:P$491)</f>
        <v>2917</v>
      </c>
      <c r="T479" s="1">
        <f>SUMIF(Town!$AO$246:$AO$491,$AV479,Town!T$246:T$491)</f>
        <v>55</v>
      </c>
      <c r="U479" s="1">
        <f>SUMIF(Town!$AO$246:$AO$491,$AV479,Town!U$246:U$491)</f>
        <v>3</v>
      </c>
      <c r="V479" s="1">
        <f>SUMIF(Town!$AO$246:$AO$491,$AV479,Town!V$246:V$491)</f>
        <v>56</v>
      </c>
      <c r="W479" s="1">
        <f>SUMIF(Town!$AO$246:$AO$491,$AV479,Town!W$246:W$491)</f>
        <v>146</v>
      </c>
      <c r="X479" s="1">
        <f>SUMIF(Town!$AO$246:$AO$491,$AV479,Town!X$246:X$491)</f>
        <v>280</v>
      </c>
      <c r="AG479" s="5">
        <f>IF(Q479&gt;0,RANK(Q479,(N479:P479,Q479:AE479)),0)</f>
        <v>0</v>
      </c>
      <c r="AH479" s="5">
        <f>IF(R479&gt;0,RANK(R479,(N479:P479,Q479:AE479)),0)</f>
        <v>0</v>
      </c>
      <c r="AI479" s="5">
        <f>IF(T479&gt;0,RANK(T479,(N479:P479,Q479:AE479)),0)</f>
        <v>7</v>
      </c>
      <c r="AJ479" s="5">
        <f>IF(S479&gt;0,RANK(S479,(N479:P479,Q479:AE479)),0)</f>
        <v>0</v>
      </c>
      <c r="AK479" s="2">
        <f t="shared" si="188"/>
        <v>0</v>
      </c>
      <c r="AL479" s="2">
        <f t="shared" si="189"/>
        <v>0</v>
      </c>
      <c r="AM479" s="2">
        <f t="shared" si="190"/>
        <v>3.7839697282421739E-3</v>
      </c>
      <c r="AN479" s="2">
        <f t="shared" si="191"/>
        <v>0</v>
      </c>
      <c r="AO479" s="5"/>
      <c r="AP479" t="s">
        <v>848</v>
      </c>
      <c r="AQ479" t="s">
        <v>846</v>
      </c>
      <c r="AT479" s="88">
        <v>50</v>
      </c>
      <c r="AU479" s="90">
        <v>5</v>
      </c>
      <c r="AV479" s="91">
        <f t="shared" si="192"/>
        <v>50005</v>
      </c>
      <c r="AX479" s="5" t="s">
        <v>730</v>
      </c>
      <c r="AY479" s="88"/>
      <c r="AZ479" s="90"/>
      <c r="BA479" s="91"/>
      <c r="BC479" s="5"/>
    </row>
    <row r="480" spans="1:58" hidden="1" outlineLevel="1">
      <c r="A480" t="s">
        <v>545</v>
      </c>
      <c r="B480" t="s">
        <v>846</v>
      </c>
      <c r="C480" s="1">
        <f t="shared" si="187"/>
        <v>81574</v>
      </c>
      <c r="D480" s="5">
        <f>IF(N480&gt;0, RANK(N480,(N480:P480,Q480:AE480)),0)</f>
        <v>3</v>
      </c>
      <c r="E480" s="5">
        <f>IF(O480&gt;0,RANK(O480,(N480:P480,Q480:AE480)),0)</f>
        <v>1</v>
      </c>
      <c r="F480" s="5">
        <f>IF(P480&gt;0,RANK(P480,(N480:P480,Q480:AE480)),0)</f>
        <v>2</v>
      </c>
      <c r="G480" s="1">
        <f t="shared" si="185"/>
        <v>23195</v>
      </c>
      <c r="H480" s="2">
        <f t="shared" si="186"/>
        <v>0.28434305048177116</v>
      </c>
      <c r="I480" s="2"/>
      <c r="J480" s="2">
        <f t="shared" si="176"/>
        <v>0.23126241204305292</v>
      </c>
      <c r="K480" s="2">
        <f t="shared" si="177"/>
        <v>0.51686811974403613</v>
      </c>
      <c r="L480" s="2">
        <f t="shared" si="178"/>
        <v>0.23252506926226493</v>
      </c>
      <c r="M480" s="2">
        <f t="shared" si="179"/>
        <v>1.9344398950646075E-2</v>
      </c>
      <c r="N480" s="1">
        <f>SUMIF(Town!$AO$246:$AO$491,$AV480,Town!N$246:N$491)</f>
        <v>18865</v>
      </c>
      <c r="O480" s="1">
        <f>SUMIF(Town!$AO$246:$AO$491,$AV480,Town!O$246:O$491)</f>
        <v>42163</v>
      </c>
      <c r="P480" s="1">
        <f>SUMIF(Town!$AO$246:$AO$491,$AV480,Town!P$246:P$491)</f>
        <v>18968</v>
      </c>
      <c r="T480" s="1">
        <f>SUMIF(Town!$AO$246:$AO$491,$AV480,Town!T$246:T$491)</f>
        <v>235</v>
      </c>
      <c r="U480" s="1">
        <f>SUMIF(Town!$AO$246:$AO$491,$AV480,Town!U$246:U$491)</f>
        <v>113</v>
      </c>
      <c r="V480" s="1">
        <f>SUMIF(Town!$AO$246:$AO$491,$AV480,Town!V$246:V$491)</f>
        <v>253</v>
      </c>
      <c r="W480" s="1">
        <f>SUMIF(Town!$AO$246:$AO$491,$AV480,Town!W$246:W$491)</f>
        <v>593</v>
      </c>
      <c r="X480" s="1">
        <f>SUMIF(Town!$AO$246:$AO$491,$AV480,Town!X$246:X$491)</f>
        <v>384</v>
      </c>
      <c r="AG480" s="5">
        <f>IF(Q480&gt;0,RANK(Q480,(N480:P480,Q480:AE480)),0)</f>
        <v>0</v>
      </c>
      <c r="AH480" s="5">
        <f>IF(R480&gt;0,RANK(R480,(N480:P480,Q480:AE480)),0)</f>
        <v>0</v>
      </c>
      <c r="AI480" s="5">
        <f>IF(T480&gt;0,RANK(T480,(N480:P480,Q480:AE480)),0)</f>
        <v>7</v>
      </c>
      <c r="AJ480" s="5">
        <f>IF(S480&gt;0,RANK(S480,(N480:P480,Q480:AE480)),0)</f>
        <v>0</v>
      </c>
      <c r="AK480" s="2">
        <f t="shared" si="188"/>
        <v>0</v>
      </c>
      <c r="AL480" s="2">
        <f t="shared" si="189"/>
        <v>0</v>
      </c>
      <c r="AM480" s="2">
        <f t="shared" si="190"/>
        <v>2.8808198690759312E-3</v>
      </c>
      <c r="AN480" s="2">
        <f t="shared" si="191"/>
        <v>0</v>
      </c>
      <c r="AO480" s="5"/>
      <c r="AP480" t="s">
        <v>545</v>
      </c>
      <c r="AQ480" t="s">
        <v>846</v>
      </c>
      <c r="AT480" s="88">
        <v>50</v>
      </c>
      <c r="AU480" s="90">
        <v>7</v>
      </c>
      <c r="AV480" s="91">
        <f t="shared" si="192"/>
        <v>50007</v>
      </c>
      <c r="AX480" s="5" t="s">
        <v>730</v>
      </c>
      <c r="AY480" s="88"/>
      <c r="AZ480" s="90"/>
      <c r="BA480" s="91"/>
      <c r="BC480" s="5"/>
    </row>
    <row r="481" spans="1:55" hidden="1" outlineLevel="1">
      <c r="A481" t="s">
        <v>993</v>
      </c>
      <c r="B481" t="s">
        <v>846</v>
      </c>
      <c r="C481" s="1">
        <f t="shared" si="187"/>
        <v>3032</v>
      </c>
      <c r="D481" s="5">
        <f>IF(N481&gt;0, RANK(N481,(N481:P481,Q481:AE481)),0)</f>
        <v>2</v>
      </c>
      <c r="E481" s="5">
        <f>IF(O481&gt;0,RANK(O481,(N481:P481,Q481:AE481)),0)</f>
        <v>1</v>
      </c>
      <c r="F481" s="5">
        <f>IF(P481&gt;0,RANK(P481,(N481:P481,Q481:AE481)),0)</f>
        <v>3</v>
      </c>
      <c r="G481" s="1">
        <f t="shared" si="185"/>
        <v>1506</v>
      </c>
      <c r="H481" s="2">
        <f t="shared" si="186"/>
        <v>0.49670184696569919</v>
      </c>
      <c r="I481" s="2"/>
      <c r="J481" s="2">
        <f t="shared" si="176"/>
        <v>0.16029023746701848</v>
      </c>
      <c r="K481" s="2">
        <f t="shared" si="177"/>
        <v>0.65699208443271773</v>
      </c>
      <c r="L481" s="2">
        <f t="shared" si="178"/>
        <v>0.13357519788918207</v>
      </c>
      <c r="M481" s="2">
        <f t="shared" si="179"/>
        <v>4.9142480211081668E-2</v>
      </c>
      <c r="N481" s="1">
        <f>SUMIF(Town!$AO$246:$AO$491,$AV481,Town!N$246:N$491)</f>
        <v>486</v>
      </c>
      <c r="O481" s="1">
        <f>SUMIF(Town!$AO$246:$AO$491,$AV481,Town!O$246:O$491)</f>
        <v>1992</v>
      </c>
      <c r="P481" s="1">
        <f>SUMIF(Town!$AO$246:$AO$491,$AV481,Town!P$246:P$491)</f>
        <v>405</v>
      </c>
      <c r="T481" s="1">
        <f>SUMIF(Town!$AO$246:$AO$491,$AV481,Town!T$246:T$491)</f>
        <v>20</v>
      </c>
      <c r="U481" s="1">
        <f>SUMIF(Town!$AO$246:$AO$491,$AV481,Town!U$246:U$491)</f>
        <v>3</v>
      </c>
      <c r="V481" s="1">
        <f>SUMIF(Town!$AO$246:$AO$491,$AV481,Town!V$246:V$491)</f>
        <v>23</v>
      </c>
      <c r="W481" s="1">
        <f>SUMIF(Town!$AO$246:$AO$491,$AV481,Town!W$246:W$491)</f>
        <v>49</v>
      </c>
      <c r="X481" s="1">
        <f>SUMIF(Town!$AO$246:$AO$491,$AV481,Town!X$246:X$491)</f>
        <v>54</v>
      </c>
      <c r="AG481" s="5">
        <f>IF(Q481&gt;0,RANK(Q481,(N481:P481,Q481:AE481)),0)</f>
        <v>0</v>
      </c>
      <c r="AH481" s="5">
        <f>IF(R481&gt;0,RANK(R481,(N481:P481,Q481:AE481)),0)</f>
        <v>0</v>
      </c>
      <c r="AI481" s="5">
        <f>IF(T481&gt;0,RANK(T481,(N481:P481,Q481:AE481)),0)</f>
        <v>7</v>
      </c>
      <c r="AJ481" s="5">
        <f>IF(S481&gt;0,RANK(S481,(N481:P481,Q481:AE481)),0)</f>
        <v>0</v>
      </c>
      <c r="AK481" s="2">
        <f t="shared" si="188"/>
        <v>0</v>
      </c>
      <c r="AL481" s="2">
        <f t="shared" si="189"/>
        <v>0</v>
      </c>
      <c r="AM481" s="2">
        <f t="shared" si="190"/>
        <v>6.5963060686015833E-3</v>
      </c>
      <c r="AN481" s="2">
        <f t="shared" si="191"/>
        <v>0</v>
      </c>
      <c r="AO481" s="5"/>
      <c r="AP481" t="s">
        <v>993</v>
      </c>
      <c r="AQ481" t="s">
        <v>846</v>
      </c>
      <c r="AT481" s="88">
        <v>50</v>
      </c>
      <c r="AU481" s="90">
        <v>9</v>
      </c>
      <c r="AV481" s="91">
        <f t="shared" si="192"/>
        <v>50009</v>
      </c>
      <c r="AX481" s="5" t="s">
        <v>730</v>
      </c>
      <c r="AY481" s="88"/>
      <c r="AZ481" s="90"/>
      <c r="BA481" s="91"/>
      <c r="BC481" s="5"/>
    </row>
    <row r="482" spans="1:55" hidden="1" outlineLevel="1">
      <c r="A482" t="s">
        <v>1069</v>
      </c>
      <c r="B482" t="s">
        <v>846</v>
      </c>
      <c r="C482" s="1">
        <f t="shared" si="187"/>
        <v>21278</v>
      </c>
      <c r="D482" s="5">
        <f>IF(N482&gt;0, RANK(N482,(N482:P482,Q482:AE482)),0)</f>
        <v>3</v>
      </c>
      <c r="E482" s="5">
        <f>IF(O482&gt;0,RANK(O482,(N482:P482,Q482:AE482)),0)</f>
        <v>1</v>
      </c>
      <c r="F482" s="5">
        <f>IF(P482&gt;0,RANK(P482,(N482:P482,Q482:AE482)),0)</f>
        <v>2</v>
      </c>
      <c r="G482" s="1">
        <f t="shared" si="185"/>
        <v>9844</v>
      </c>
      <c r="H482" s="2">
        <f t="shared" si="186"/>
        <v>0.4626374659272488</v>
      </c>
      <c r="I482" s="2"/>
      <c r="J482" s="2">
        <f t="shared" si="176"/>
        <v>0.14117868220697433</v>
      </c>
      <c r="K482" s="2">
        <f t="shared" si="177"/>
        <v>0.65043707115330385</v>
      </c>
      <c r="L482" s="2">
        <f t="shared" si="178"/>
        <v>0.18779960522605507</v>
      </c>
      <c r="M482" s="2">
        <f t="shared" si="179"/>
        <v>2.058464141366681E-2</v>
      </c>
      <c r="N482" s="1">
        <f>SUMIF(Town!$AO$246:$AO$491,$AV482,Town!N$246:N$491)</f>
        <v>3004</v>
      </c>
      <c r="O482" s="1">
        <f>SUMIF(Town!$AO$246:$AO$491,$AV482,Town!O$246:O$491)</f>
        <v>13840</v>
      </c>
      <c r="P482" s="1">
        <f>SUMIF(Town!$AO$246:$AO$491,$AV482,Town!P$246:P$491)</f>
        <v>3996</v>
      </c>
      <c r="T482" s="1">
        <f>SUMIF(Town!$AO$246:$AO$491,$AV482,Town!T$246:T$491)</f>
        <v>65</v>
      </c>
      <c r="U482" s="1">
        <f>SUMIF(Town!$AO$246:$AO$491,$AV482,Town!U$246:U$491)</f>
        <v>9</v>
      </c>
      <c r="V482" s="1">
        <f>SUMIF(Town!$AO$246:$AO$491,$AV482,Town!V$246:V$491)</f>
        <v>71</v>
      </c>
      <c r="W482" s="1">
        <f>SUMIF(Town!$AO$246:$AO$491,$AV482,Town!W$246:W$491)</f>
        <v>170</v>
      </c>
      <c r="X482" s="1">
        <f>SUMIF(Town!$AO$246:$AO$491,$AV482,Town!X$246:X$491)</f>
        <v>123</v>
      </c>
      <c r="AG482" s="5">
        <f>IF(Q482&gt;0,RANK(Q482,(N482:P482,Q482:AE482)),0)</f>
        <v>0</v>
      </c>
      <c r="AH482" s="5">
        <f>IF(R482&gt;0,RANK(R482,(N482:P482,Q482:AE482)),0)</f>
        <v>0</v>
      </c>
      <c r="AI482" s="5">
        <f>IF(T482&gt;0,RANK(T482,(N482:P482,Q482:AE482)),0)</f>
        <v>7</v>
      </c>
      <c r="AJ482" s="5">
        <f>IF(S482&gt;0,RANK(S482,(N482:P482,Q482:AE482)),0)</f>
        <v>0</v>
      </c>
      <c r="AK482" s="2">
        <f t="shared" si="188"/>
        <v>0</v>
      </c>
      <c r="AL482" s="2">
        <f t="shared" si="189"/>
        <v>0</v>
      </c>
      <c r="AM482" s="2">
        <f t="shared" si="190"/>
        <v>3.0547983833067015E-3</v>
      </c>
      <c r="AN482" s="2">
        <f t="shared" si="191"/>
        <v>0</v>
      </c>
      <c r="AO482" s="5"/>
      <c r="AP482" t="s">
        <v>1069</v>
      </c>
      <c r="AQ482" t="s">
        <v>846</v>
      </c>
      <c r="AT482" s="88">
        <v>50</v>
      </c>
      <c r="AU482" s="90">
        <v>11</v>
      </c>
      <c r="AV482" s="91">
        <f t="shared" si="192"/>
        <v>50011</v>
      </c>
      <c r="AX482" s="5" t="s">
        <v>730</v>
      </c>
      <c r="AY482" s="88"/>
      <c r="AZ482" s="90"/>
      <c r="BA482" s="91"/>
      <c r="BC482" s="5"/>
    </row>
    <row r="483" spans="1:55" hidden="1" outlineLevel="1">
      <c r="A483" t="s">
        <v>994</v>
      </c>
      <c r="B483" t="s">
        <v>846</v>
      </c>
      <c r="C483" s="1">
        <f t="shared" si="187"/>
        <v>4230</v>
      </c>
      <c r="D483" s="5">
        <f>IF(N483&gt;0, RANK(N483,(N483:P483,Q483:AE483)),0)</f>
        <v>3</v>
      </c>
      <c r="E483" s="5">
        <f>IF(O483&gt;0,RANK(O483,(N483:P483,Q483:AE483)),0)</f>
        <v>1</v>
      </c>
      <c r="F483" s="5">
        <f>IF(P483&gt;0,RANK(P483,(N483:P483,Q483:AE483)),0)</f>
        <v>2</v>
      </c>
      <c r="G483" s="1">
        <f t="shared" si="185"/>
        <v>1619</v>
      </c>
      <c r="H483" s="2">
        <f t="shared" si="186"/>
        <v>0.38274231678486997</v>
      </c>
      <c r="I483" s="2"/>
      <c r="J483" s="2">
        <f t="shared" si="176"/>
        <v>0.17044917257683215</v>
      </c>
      <c r="K483" s="2">
        <f t="shared" si="177"/>
        <v>0.59645390070921989</v>
      </c>
      <c r="L483" s="2">
        <f t="shared" si="178"/>
        <v>0.21371158392434988</v>
      </c>
      <c r="M483" s="2">
        <f t="shared" si="179"/>
        <v>1.9385342789598109E-2</v>
      </c>
      <c r="N483" s="1">
        <f>SUMIF(Town!$AO$246:$AO$491,$AV483,Town!N$246:N$491)</f>
        <v>721</v>
      </c>
      <c r="O483" s="1">
        <f>SUMIF(Town!$AO$246:$AO$491,$AV483,Town!O$246:O$491)</f>
        <v>2523</v>
      </c>
      <c r="P483" s="1">
        <f>SUMIF(Town!$AO$246:$AO$491,$AV483,Town!P$246:P$491)</f>
        <v>904</v>
      </c>
      <c r="T483" s="1">
        <f>SUMIF(Town!$AO$246:$AO$491,$AV483,Town!T$246:T$491)</f>
        <v>16</v>
      </c>
      <c r="U483" s="1">
        <f>SUMIF(Town!$AO$246:$AO$491,$AV483,Town!U$246:U$491)</f>
        <v>1</v>
      </c>
      <c r="V483" s="1">
        <f>SUMIF(Town!$AO$246:$AO$491,$AV483,Town!V$246:V$491)</f>
        <v>15</v>
      </c>
      <c r="W483" s="1">
        <f>SUMIF(Town!$AO$246:$AO$491,$AV483,Town!W$246:W$491)</f>
        <v>29</v>
      </c>
      <c r="X483" s="1">
        <f>SUMIF(Town!$AO$246:$AO$491,$AV483,Town!X$246:X$491)</f>
        <v>21</v>
      </c>
      <c r="AG483" s="5">
        <f>IF(Q483&gt;0,RANK(Q483,(N483:P483,Q483:AE483)),0)</f>
        <v>0</v>
      </c>
      <c r="AH483" s="5">
        <f>IF(R483&gt;0,RANK(R483,(N483:P483,Q483:AE483)),0)</f>
        <v>0</v>
      </c>
      <c r="AI483" s="5">
        <f>IF(T483&gt;0,RANK(T483,(N483:P483,Q483:AE483)),0)</f>
        <v>6</v>
      </c>
      <c r="AJ483" s="5">
        <f>IF(S483&gt;0,RANK(S483,(N483:P483,Q483:AE483)),0)</f>
        <v>0</v>
      </c>
      <c r="AK483" s="2">
        <f t="shared" si="188"/>
        <v>0</v>
      </c>
      <c r="AL483" s="2">
        <f t="shared" si="189"/>
        <v>0</v>
      </c>
      <c r="AM483" s="2">
        <f t="shared" si="190"/>
        <v>3.7825059101654845E-3</v>
      </c>
      <c r="AN483" s="2">
        <f t="shared" si="191"/>
        <v>0</v>
      </c>
      <c r="AO483" s="5"/>
      <c r="AP483" t="s">
        <v>994</v>
      </c>
      <c r="AQ483" t="s">
        <v>846</v>
      </c>
      <c r="AT483" s="88">
        <v>50</v>
      </c>
      <c r="AU483" s="90">
        <v>13</v>
      </c>
      <c r="AV483" s="91">
        <f t="shared" si="192"/>
        <v>50013</v>
      </c>
      <c r="AX483" s="5" t="s">
        <v>730</v>
      </c>
      <c r="AY483" s="88"/>
      <c r="AZ483" s="90"/>
      <c r="BA483" s="91"/>
      <c r="BC483" s="5"/>
    </row>
    <row r="484" spans="1:55" hidden="1" outlineLevel="1">
      <c r="A484" t="s">
        <v>995</v>
      </c>
      <c r="B484" t="s">
        <v>846</v>
      </c>
      <c r="C484" s="1">
        <f t="shared" si="187"/>
        <v>12475</v>
      </c>
      <c r="D484" s="5">
        <f>IF(N484&gt;0, RANK(N484,(N484:P484,Q484:AE484)),0)</f>
        <v>3</v>
      </c>
      <c r="E484" s="5">
        <f>IF(O484&gt;0,RANK(O484,(N484:P484,Q484:AE484)),0)</f>
        <v>1</v>
      </c>
      <c r="F484" s="5">
        <f>IF(P484&gt;0,RANK(P484,(N484:P484,Q484:AE484)),0)</f>
        <v>2</v>
      </c>
      <c r="G484" s="1">
        <f t="shared" si="185"/>
        <v>3315</v>
      </c>
      <c r="H484" s="2">
        <f t="shared" si="186"/>
        <v>0.2657314629258517</v>
      </c>
      <c r="I484" s="2"/>
      <c r="J484" s="2">
        <f t="shared" si="176"/>
        <v>0.16376753507014027</v>
      </c>
      <c r="K484" s="2">
        <f t="shared" si="177"/>
        <v>0.53883767535070137</v>
      </c>
      <c r="L484" s="2">
        <f t="shared" si="178"/>
        <v>0.27310621242484973</v>
      </c>
      <c r="M484" s="2">
        <f t="shared" si="179"/>
        <v>2.4288577154308599E-2</v>
      </c>
      <c r="N484" s="1">
        <f>SUMIF(Town!$AO$246:$AO$491,$AV484,Town!N$246:N$491)</f>
        <v>2043</v>
      </c>
      <c r="O484" s="1">
        <f>SUMIF(Town!$AO$246:$AO$491,$AV484,Town!O$246:O$491)</f>
        <v>6722</v>
      </c>
      <c r="P484" s="1">
        <f>SUMIF(Town!$AO$246:$AO$491,$AV484,Town!P$246:P$491)</f>
        <v>3407</v>
      </c>
      <c r="T484" s="1">
        <f>SUMIF(Town!$AO$246:$AO$491,$AV484,Town!T$246:T$491)</f>
        <v>37</v>
      </c>
      <c r="U484" s="1">
        <f>SUMIF(Town!$AO$246:$AO$491,$AV484,Town!U$246:U$491)</f>
        <v>14</v>
      </c>
      <c r="V484" s="1">
        <f>SUMIF(Town!$AO$246:$AO$491,$AV484,Town!V$246:V$491)</f>
        <v>39</v>
      </c>
      <c r="W484" s="1">
        <f>SUMIF(Town!$AO$246:$AO$491,$AV484,Town!W$246:W$491)</f>
        <v>106</v>
      </c>
      <c r="X484" s="1">
        <f>SUMIF(Town!$AO$246:$AO$491,$AV484,Town!X$246:X$491)</f>
        <v>107</v>
      </c>
      <c r="AG484" s="5">
        <f>IF(Q484&gt;0,RANK(Q484,(N484:P484,Q484:AE484)),0)</f>
        <v>0</v>
      </c>
      <c r="AH484" s="5">
        <f>IF(R484&gt;0,RANK(R484,(N484:P484,Q484:AE484)),0)</f>
        <v>0</v>
      </c>
      <c r="AI484" s="5">
        <f>IF(T484&gt;0,RANK(T484,(N484:P484,Q484:AE484)),0)</f>
        <v>7</v>
      </c>
      <c r="AJ484" s="5">
        <f>IF(S484&gt;0,RANK(S484,(N484:P484,Q484:AE484)),0)</f>
        <v>0</v>
      </c>
      <c r="AK484" s="2">
        <f t="shared" si="188"/>
        <v>0</v>
      </c>
      <c r="AL484" s="2">
        <f t="shared" si="189"/>
        <v>0</v>
      </c>
      <c r="AM484" s="2">
        <f t="shared" si="190"/>
        <v>2.9659318637274548E-3</v>
      </c>
      <c r="AN484" s="2">
        <f t="shared" si="191"/>
        <v>0</v>
      </c>
      <c r="AO484" s="5"/>
      <c r="AP484" t="s">
        <v>995</v>
      </c>
      <c r="AQ484" t="s">
        <v>846</v>
      </c>
      <c r="AT484" s="88">
        <v>50</v>
      </c>
      <c r="AU484" s="90">
        <v>15</v>
      </c>
      <c r="AV484" s="91">
        <f t="shared" si="192"/>
        <v>50015</v>
      </c>
      <c r="AX484" s="5" t="s">
        <v>730</v>
      </c>
      <c r="AY484" s="88"/>
      <c r="AZ484" s="90"/>
      <c r="BA484" s="91"/>
      <c r="BC484" s="5"/>
    </row>
    <row r="485" spans="1:55" hidden="1" outlineLevel="1">
      <c r="A485" t="s">
        <v>310</v>
      </c>
      <c r="B485" t="s">
        <v>846</v>
      </c>
      <c r="C485" s="1">
        <f t="shared" si="187"/>
        <v>14972</v>
      </c>
      <c r="D485" s="5">
        <f>IF(N485&gt;0, RANK(N485,(N485:P485,Q485:AE485)),0)</f>
        <v>3</v>
      </c>
      <c r="E485" s="5">
        <f>IF(O485&gt;0,RANK(O485,(N485:P485,Q485:AE485)),0)</f>
        <v>1</v>
      </c>
      <c r="F485" s="5">
        <f>IF(P485&gt;0,RANK(P485,(N485:P485,Q485:AE485)),0)</f>
        <v>2</v>
      </c>
      <c r="G485" s="1">
        <f t="shared" si="185"/>
        <v>4637</v>
      </c>
      <c r="H485" s="2">
        <f t="shared" si="186"/>
        <v>0.30971146139460326</v>
      </c>
      <c r="I485" s="2"/>
      <c r="J485" s="2">
        <f t="shared" si="176"/>
        <v>0.19977290943093776</v>
      </c>
      <c r="K485" s="2">
        <f t="shared" si="177"/>
        <v>0.54107667646273039</v>
      </c>
      <c r="L485" s="2">
        <f t="shared" si="178"/>
        <v>0.23136521506812718</v>
      </c>
      <c r="M485" s="2">
        <f t="shared" si="179"/>
        <v>2.77851990382047E-2</v>
      </c>
      <c r="N485" s="1">
        <f>SUMIF(Town!$AO$246:$AO$491,$AV485,Town!N$246:N$491)</f>
        <v>2991</v>
      </c>
      <c r="O485" s="1">
        <f>SUMIF(Town!$AO$246:$AO$491,$AV485,Town!O$246:O$491)</f>
        <v>8101</v>
      </c>
      <c r="P485" s="1">
        <f>SUMIF(Town!$AO$246:$AO$491,$AV485,Town!P$246:P$491)</f>
        <v>3464</v>
      </c>
      <c r="T485" s="1">
        <f>SUMIF(Town!$AO$246:$AO$491,$AV485,Town!T$246:T$491)</f>
        <v>61</v>
      </c>
      <c r="U485" s="1">
        <f>SUMIF(Town!$AO$246:$AO$491,$AV485,Town!U$246:U$491)</f>
        <v>11</v>
      </c>
      <c r="V485" s="1">
        <f>SUMIF(Town!$AO$246:$AO$491,$AV485,Town!V$246:V$491)</f>
        <v>70</v>
      </c>
      <c r="W485" s="1">
        <f>SUMIF(Town!$AO$246:$AO$491,$AV485,Town!W$246:W$491)</f>
        <v>160</v>
      </c>
      <c r="X485" s="1">
        <f>SUMIF(Town!$AO$246:$AO$491,$AV485,Town!X$246:X$491)</f>
        <v>114</v>
      </c>
      <c r="AG485" s="5">
        <f>IF(Q485&gt;0,RANK(Q485,(N485:P485,Q485:AE485)),0)</f>
        <v>0</v>
      </c>
      <c r="AH485" s="5">
        <f>IF(R485&gt;0,RANK(R485,(N485:P485,Q485:AE485)),0)</f>
        <v>0</v>
      </c>
      <c r="AI485" s="5">
        <f>IF(T485&gt;0,RANK(T485,(N485:P485,Q485:AE485)),0)</f>
        <v>7</v>
      </c>
      <c r="AJ485" s="5">
        <f>IF(S485&gt;0,RANK(S485,(N485:P485,Q485:AE485)),0)</f>
        <v>0</v>
      </c>
      <c r="AK485" s="2">
        <f t="shared" si="188"/>
        <v>0</v>
      </c>
      <c r="AL485" s="2">
        <f t="shared" si="189"/>
        <v>0</v>
      </c>
      <c r="AM485" s="2">
        <f t="shared" si="190"/>
        <v>4.0742719743521241E-3</v>
      </c>
      <c r="AN485" s="2">
        <f t="shared" si="191"/>
        <v>0</v>
      </c>
      <c r="AO485" s="5"/>
      <c r="AP485" t="s">
        <v>310</v>
      </c>
      <c r="AQ485" t="s">
        <v>846</v>
      </c>
      <c r="AT485" s="88">
        <v>50</v>
      </c>
      <c r="AU485" s="90">
        <v>17</v>
      </c>
      <c r="AV485" s="91">
        <f t="shared" si="192"/>
        <v>50017</v>
      </c>
      <c r="AX485" s="5" t="s">
        <v>730</v>
      </c>
      <c r="AY485" s="88"/>
      <c r="AZ485" s="90"/>
      <c r="BA485" s="91"/>
      <c r="BC485" s="5"/>
    </row>
    <row r="486" spans="1:55" hidden="1" outlineLevel="1">
      <c r="A486" t="s">
        <v>996</v>
      </c>
      <c r="B486" t="s">
        <v>846</v>
      </c>
      <c r="C486" s="1">
        <f t="shared" si="187"/>
        <v>12624</v>
      </c>
      <c r="D486" s="5">
        <f>IF(N486&gt;0, RANK(N486,(N486:P486,Q486:AE486)),0)</f>
        <v>3</v>
      </c>
      <c r="E486" s="5">
        <f>IF(O486&gt;0,RANK(O486,(N486:P486,Q486:AE486)),0)</f>
        <v>1</v>
      </c>
      <c r="F486" s="5">
        <f>IF(P486&gt;0,RANK(P486,(N486:P486,Q486:AE486)),0)</f>
        <v>2</v>
      </c>
      <c r="G486" s="1">
        <f t="shared" si="185"/>
        <v>4626</v>
      </c>
      <c r="H486" s="2">
        <f t="shared" si="186"/>
        <v>0.3664448669201521</v>
      </c>
      <c r="I486" s="2"/>
      <c r="J486" s="2">
        <f t="shared" si="176"/>
        <v>0.13807034220532319</v>
      </c>
      <c r="K486" s="2">
        <f t="shared" si="177"/>
        <v>0.58071926489226866</v>
      </c>
      <c r="L486" s="2">
        <f t="shared" si="178"/>
        <v>0.21427439797211661</v>
      </c>
      <c r="M486" s="2">
        <f t="shared" si="179"/>
        <v>6.6935994930291509E-2</v>
      </c>
      <c r="N486" s="1">
        <f>SUMIF(Town!$AO$246:$AO$491,$AV486,Town!N$246:N$491)</f>
        <v>1743</v>
      </c>
      <c r="O486" s="1">
        <f>SUMIF(Town!$AO$246:$AO$491,$AV486,Town!O$246:O$491)</f>
        <v>7331</v>
      </c>
      <c r="P486" s="1">
        <f>SUMIF(Town!$AO$246:$AO$491,$AV486,Town!P$246:P$491)</f>
        <v>2705</v>
      </c>
      <c r="T486" s="1">
        <f>SUMIF(Town!$AO$246:$AO$491,$AV486,Town!T$246:T$491)</f>
        <v>52</v>
      </c>
      <c r="U486" s="1">
        <f>SUMIF(Town!$AO$246:$AO$491,$AV486,Town!U$246:U$491)</f>
        <v>2</v>
      </c>
      <c r="V486" s="1">
        <f>SUMIF(Town!$AO$246:$AO$491,$AV486,Town!V$246:V$491)</f>
        <v>36</v>
      </c>
      <c r="W486" s="1">
        <f>SUMIF(Town!$AO$246:$AO$491,$AV486,Town!W$246:W$491)</f>
        <v>346</v>
      </c>
      <c r="X486" s="1">
        <f>SUMIF(Town!$AO$246:$AO$491,$AV486,Town!X$246:X$491)</f>
        <v>409</v>
      </c>
      <c r="AG486" s="5">
        <f>IF(Q486&gt;0,RANK(Q486,(N486:P486,Q486:AE486)),0)</f>
        <v>0</v>
      </c>
      <c r="AH486" s="5">
        <f>IF(R486&gt;0,RANK(R486,(N486:P486,Q486:AE486)),0)</f>
        <v>0</v>
      </c>
      <c r="AI486" s="5">
        <f>IF(T486&gt;0,RANK(T486,(N486:P486,Q486:AE486)),0)</f>
        <v>6</v>
      </c>
      <c r="AJ486" s="5">
        <f>IF(S486&gt;0,RANK(S486,(N486:P486,Q486:AE486)),0)</f>
        <v>0</v>
      </c>
      <c r="AK486" s="2">
        <f t="shared" si="188"/>
        <v>0</v>
      </c>
      <c r="AL486" s="2">
        <f t="shared" si="189"/>
        <v>0</v>
      </c>
      <c r="AM486" s="2">
        <f t="shared" si="190"/>
        <v>4.1191381495564007E-3</v>
      </c>
      <c r="AN486" s="2">
        <f t="shared" si="191"/>
        <v>0</v>
      </c>
      <c r="AO486" s="5"/>
      <c r="AP486" t="s">
        <v>996</v>
      </c>
      <c r="AQ486" t="s">
        <v>846</v>
      </c>
      <c r="AT486" s="88">
        <v>50</v>
      </c>
      <c r="AU486" s="90">
        <v>19</v>
      </c>
      <c r="AV486" s="91">
        <f t="shared" si="192"/>
        <v>50019</v>
      </c>
      <c r="AX486" s="5" t="s">
        <v>730</v>
      </c>
      <c r="AY486" s="88"/>
      <c r="AZ486" s="90"/>
      <c r="BA486" s="91"/>
      <c r="BC486" s="5"/>
    </row>
    <row r="487" spans="1:55" hidden="1" outlineLevel="1">
      <c r="A487" t="s">
        <v>1039</v>
      </c>
      <c r="B487" t="s">
        <v>846</v>
      </c>
      <c r="C487" s="1">
        <f t="shared" si="187"/>
        <v>31163</v>
      </c>
      <c r="D487" s="5">
        <f>IF(N487&gt;0, RANK(N487,(N487:P487,Q487:AE487)),0)</f>
        <v>3</v>
      </c>
      <c r="E487" s="5">
        <f>IF(O487&gt;0,RANK(O487,(N487:P487,Q487:AE487)),0)</f>
        <v>1</v>
      </c>
      <c r="F487" s="5">
        <f>IF(P487&gt;0,RANK(P487,(N487:P487,Q487:AE487)),0)</f>
        <v>2</v>
      </c>
      <c r="G487" s="1">
        <f t="shared" si="185"/>
        <v>11958</v>
      </c>
      <c r="H487" s="2">
        <f t="shared" si="186"/>
        <v>0.38372428841895839</v>
      </c>
      <c r="I487" s="2"/>
      <c r="J487" s="2">
        <f t="shared" si="176"/>
        <v>0.19019349870038185</v>
      </c>
      <c r="K487" s="2">
        <f t="shared" si="177"/>
        <v>0.58306324808266208</v>
      </c>
      <c r="L487" s="2">
        <f t="shared" si="178"/>
        <v>0.19933895966370374</v>
      </c>
      <c r="M487" s="2">
        <f t="shared" si="179"/>
        <v>2.7404293553252357E-2</v>
      </c>
      <c r="N487" s="1">
        <f>SUMIF(Town!$AO$246:$AO$491,$AV487,Town!N$246:N$491)</f>
        <v>5927</v>
      </c>
      <c r="O487" s="1">
        <f>SUMIF(Town!$AO$246:$AO$491,$AV487,Town!O$246:O$491)</f>
        <v>18170</v>
      </c>
      <c r="P487" s="1">
        <f>SUMIF(Town!$AO$246:$AO$491,$AV487,Town!P$246:P$491)</f>
        <v>6212</v>
      </c>
      <c r="T487" s="1">
        <f>SUMIF(Town!$AO$246:$AO$491,$AV487,Town!T$246:T$491)</f>
        <v>166</v>
      </c>
      <c r="U487" s="1">
        <f>SUMIF(Town!$AO$246:$AO$491,$AV487,Town!U$246:U$491)</f>
        <v>15</v>
      </c>
      <c r="V487" s="1">
        <f>SUMIF(Town!$AO$246:$AO$491,$AV487,Town!V$246:V$491)</f>
        <v>207</v>
      </c>
      <c r="W487" s="1">
        <f>SUMIF(Town!$AO$246:$AO$491,$AV487,Town!W$246:W$491)</f>
        <v>283</v>
      </c>
      <c r="X487" s="1">
        <f>SUMIF(Town!$AO$246:$AO$491,$AV487,Town!X$246:X$491)</f>
        <v>183</v>
      </c>
      <c r="AG487" s="5">
        <f>IF(Q487&gt;0,RANK(Q487,(N487:P487,Q487:AE487)),0)</f>
        <v>0</v>
      </c>
      <c r="AH487" s="5">
        <f>IF(R487&gt;0,RANK(R487,(N487:P487,Q487:AE487)),0)</f>
        <v>0</v>
      </c>
      <c r="AI487" s="5">
        <f>IF(T487&gt;0,RANK(T487,(N487:P487,Q487:AE487)),0)</f>
        <v>7</v>
      </c>
      <c r="AJ487" s="5">
        <f>IF(S487&gt;0,RANK(S487,(N487:P487,Q487:AE487)),0)</f>
        <v>0</v>
      </c>
      <c r="AK487" s="2">
        <f t="shared" si="188"/>
        <v>0</v>
      </c>
      <c r="AL487" s="2">
        <f t="shared" si="189"/>
        <v>0</v>
      </c>
      <c r="AM487" s="2">
        <f t="shared" si="190"/>
        <v>5.3268298944260826E-3</v>
      </c>
      <c r="AN487" s="2">
        <f t="shared" si="191"/>
        <v>0</v>
      </c>
      <c r="AO487" s="5"/>
      <c r="AP487" t="s">
        <v>1039</v>
      </c>
      <c r="AQ487" t="s">
        <v>846</v>
      </c>
      <c r="AT487" s="88">
        <v>50</v>
      </c>
      <c r="AU487" s="90">
        <v>21</v>
      </c>
      <c r="AV487" s="91">
        <f t="shared" si="192"/>
        <v>50021</v>
      </c>
      <c r="AX487" s="5" t="s">
        <v>730</v>
      </c>
      <c r="AY487" s="88"/>
      <c r="AZ487" s="90"/>
      <c r="BA487" s="91"/>
      <c r="BC487" s="5"/>
    </row>
    <row r="488" spans="1:55" hidden="1" outlineLevel="1">
      <c r="A488" t="s">
        <v>696</v>
      </c>
      <c r="B488" t="s">
        <v>846</v>
      </c>
      <c r="C488" s="1">
        <f t="shared" si="187"/>
        <v>31705</v>
      </c>
      <c r="D488" s="5">
        <f>IF(N488&gt;0, RANK(N488,(N488:P488,Q488:AE488)),0)</f>
        <v>3</v>
      </c>
      <c r="E488" s="5">
        <f>IF(O488&gt;0,RANK(O488,(N488:P488,Q488:AE488)),0)</f>
        <v>1</v>
      </c>
      <c r="F488" s="5">
        <f>IF(P488&gt;0,RANK(P488,(N488:P488,Q488:AE488)),0)</f>
        <v>2</v>
      </c>
      <c r="G488" s="1">
        <f t="shared" si="185"/>
        <v>6457</v>
      </c>
      <c r="H488" s="2">
        <f t="shared" si="186"/>
        <v>0.20365872890711245</v>
      </c>
      <c r="I488" s="2"/>
      <c r="J488" s="2">
        <f t="shared" si="176"/>
        <v>0.18287336382274089</v>
      </c>
      <c r="K488" s="2">
        <f t="shared" si="177"/>
        <v>0.4989749250906797</v>
      </c>
      <c r="L488" s="2">
        <f t="shared" si="178"/>
        <v>0.29531619618356725</v>
      </c>
      <c r="M488" s="2">
        <f t="shared" si="179"/>
        <v>2.2835514903012166E-2</v>
      </c>
      <c r="N488" s="1">
        <f>SUMIF(Town!$AO$246:$AO$491,$AV488,Town!N$246:N$491)</f>
        <v>5798</v>
      </c>
      <c r="O488" s="1">
        <f>SUMIF(Town!$AO$246:$AO$491,$AV488,Town!O$246:O$491)</f>
        <v>15820</v>
      </c>
      <c r="P488" s="1">
        <f>SUMIF(Town!$AO$246:$AO$491,$AV488,Town!P$246:P$491)</f>
        <v>9363</v>
      </c>
      <c r="T488" s="1">
        <f>SUMIF(Town!$AO$246:$AO$491,$AV488,Town!T$246:T$491)</f>
        <v>131</v>
      </c>
      <c r="U488" s="1">
        <f>SUMIF(Town!$AO$246:$AO$491,$AV488,Town!U$246:U$491)</f>
        <v>21</v>
      </c>
      <c r="V488" s="1">
        <f>SUMIF(Town!$AO$246:$AO$491,$AV488,Town!V$246:V$491)</f>
        <v>91</v>
      </c>
      <c r="W488" s="1">
        <f>SUMIF(Town!$AO$246:$AO$491,$AV488,Town!W$246:W$491)</f>
        <v>214</v>
      </c>
      <c r="X488" s="1">
        <f>SUMIF(Town!$AO$246:$AO$491,$AV488,Town!X$246:X$491)</f>
        <v>267</v>
      </c>
      <c r="AG488" s="5">
        <f>IF(Q488&gt;0,RANK(Q488,(N488:P488,Q488:AE488)),0)</f>
        <v>0</v>
      </c>
      <c r="AH488" s="5">
        <f>IF(R488&gt;0,RANK(R488,(N488:P488,Q488:AE488)),0)</f>
        <v>0</v>
      </c>
      <c r="AI488" s="5">
        <f>IF(T488&gt;0,RANK(T488,(N488:P488,Q488:AE488)),0)</f>
        <v>6</v>
      </c>
      <c r="AJ488" s="5">
        <f>IF(S488&gt;0,RANK(S488,(N488:P488,Q488:AE488)),0)</f>
        <v>0</v>
      </c>
      <c r="AK488" s="2">
        <f t="shared" si="188"/>
        <v>0</v>
      </c>
      <c r="AL488" s="2">
        <f t="shared" si="189"/>
        <v>0</v>
      </c>
      <c r="AM488" s="2">
        <f t="shared" si="190"/>
        <v>4.1318404037218107E-3</v>
      </c>
      <c r="AN488" s="2">
        <f t="shared" si="191"/>
        <v>0</v>
      </c>
      <c r="AO488" s="5"/>
      <c r="AP488" t="s">
        <v>696</v>
      </c>
      <c r="AQ488" t="s">
        <v>846</v>
      </c>
      <c r="AT488" s="88">
        <v>50</v>
      </c>
      <c r="AU488" s="90">
        <v>23</v>
      </c>
      <c r="AV488" s="91">
        <f t="shared" si="192"/>
        <v>50023</v>
      </c>
      <c r="AX488" s="5" t="s">
        <v>730</v>
      </c>
      <c r="AY488" s="88"/>
      <c r="AZ488" s="90"/>
      <c r="BA488" s="91"/>
      <c r="BC488" s="5"/>
    </row>
    <row r="489" spans="1:55" hidden="1" outlineLevel="1">
      <c r="A489" t="s">
        <v>1040</v>
      </c>
      <c r="B489" t="s">
        <v>846</v>
      </c>
      <c r="C489" s="1">
        <f t="shared" si="187"/>
        <v>23329</v>
      </c>
      <c r="D489" s="5">
        <f>IF(N489&gt;0, RANK(N489,(N489:P489,Q489:AE489)),0)</f>
        <v>2</v>
      </c>
      <c r="E489" s="5">
        <f>IF(O489&gt;0,RANK(O489,(N489:P489,Q489:AE489)),0)</f>
        <v>1</v>
      </c>
      <c r="F489" s="5">
        <f>IF(P489&gt;0,RANK(P489,(N489:P489,Q489:AE489)),0)</f>
        <v>3</v>
      </c>
      <c r="G489" s="1">
        <f t="shared" si="185"/>
        <v>123</v>
      </c>
      <c r="H489" s="2">
        <f t="shared" si="186"/>
        <v>5.272407732864675E-3</v>
      </c>
      <c r="I489" s="2"/>
      <c r="J489" s="2">
        <f t="shared" si="176"/>
        <v>0.36735393715975823</v>
      </c>
      <c r="K489" s="2">
        <f t="shared" si="177"/>
        <v>0.37262634489262292</v>
      </c>
      <c r="L489" s="2">
        <f t="shared" si="178"/>
        <v>0.21029619786531784</v>
      </c>
      <c r="M489" s="2">
        <f t="shared" si="179"/>
        <v>4.9723520082300965E-2</v>
      </c>
      <c r="N489" s="1">
        <f>SUMIF(Town!$AO$246:$AO$491,$AV489,Town!N$246:N$491)</f>
        <v>8570</v>
      </c>
      <c r="O489" s="1">
        <f>SUMIF(Town!$AO$246:$AO$491,$AV489,Town!O$246:O$491)</f>
        <v>8693</v>
      </c>
      <c r="P489" s="1">
        <f>SUMIF(Town!$AO$246:$AO$491,$AV489,Town!P$246:P$491)</f>
        <v>4906</v>
      </c>
      <c r="T489" s="1">
        <f>SUMIF(Town!$AO$246:$AO$491,$AV489,Town!T$246:T$491)</f>
        <v>485</v>
      </c>
      <c r="U489" s="1">
        <f>SUMIF(Town!$AO$246:$AO$491,$AV489,Town!U$246:U$491)</f>
        <v>22</v>
      </c>
      <c r="V489" s="1">
        <f>SUMIF(Town!$AO$246:$AO$491,$AV489,Town!V$246:V$491)</f>
        <v>244</v>
      </c>
      <c r="W489" s="1">
        <f>SUMIF(Town!$AO$246:$AO$491,$AV489,Town!W$246:W$491)</f>
        <v>295</v>
      </c>
      <c r="X489" s="1">
        <f>SUMIF(Town!$AO$246:$AO$491,$AV489,Town!X$246:X$491)</f>
        <v>114</v>
      </c>
      <c r="AG489" s="5">
        <f>IF(Q489&gt;0,RANK(Q489,(N489:P489,Q489:AE489)),0)</f>
        <v>0</v>
      </c>
      <c r="AH489" s="5">
        <f>IF(R489&gt;0,RANK(R489,(N489:P489,Q489:AE489)),0)</f>
        <v>0</v>
      </c>
      <c r="AI489" s="5">
        <f>IF(T489&gt;0,RANK(T489,(N489:P489,Q489:AE489)),0)</f>
        <v>4</v>
      </c>
      <c r="AJ489" s="5">
        <f>IF(S489&gt;0,RANK(S489,(N489:P489,Q489:AE489)),0)</f>
        <v>0</v>
      </c>
      <c r="AK489" s="2">
        <f t="shared" si="188"/>
        <v>0</v>
      </c>
      <c r="AL489" s="2">
        <f t="shared" si="189"/>
        <v>0</v>
      </c>
      <c r="AM489" s="2">
        <f t="shared" si="190"/>
        <v>2.0789575206824125E-2</v>
      </c>
      <c r="AN489" s="2">
        <f t="shared" si="191"/>
        <v>0</v>
      </c>
      <c r="AO489" s="5"/>
      <c r="AP489" t="s">
        <v>1040</v>
      </c>
      <c r="AQ489" t="s">
        <v>846</v>
      </c>
      <c r="AT489" s="88">
        <v>50</v>
      </c>
      <c r="AU489" s="90">
        <v>25</v>
      </c>
      <c r="AV489" s="91">
        <f t="shared" si="192"/>
        <v>50025</v>
      </c>
      <c r="AX489" s="5" t="s">
        <v>730</v>
      </c>
      <c r="AY489" s="88"/>
      <c r="AZ489" s="90"/>
      <c r="BA489" s="91"/>
      <c r="BC489" s="5"/>
    </row>
    <row r="490" spans="1:55" hidden="1" outlineLevel="1">
      <c r="A490" t="s">
        <v>1041</v>
      </c>
      <c r="B490" t="s">
        <v>846</v>
      </c>
      <c r="C490" s="1">
        <f t="shared" si="187"/>
        <v>30494</v>
      </c>
      <c r="D490" s="5">
        <f>IF(N490&gt;0, RANK(N490,(N490:P490,Q490:AE490)),0)</f>
        <v>2</v>
      </c>
      <c r="E490" s="5">
        <f>IF(O490&gt;0,RANK(O490,(N490:P490,Q490:AE490)),0)</f>
        <v>1</v>
      </c>
      <c r="F490" s="5">
        <f>IF(P490&gt;0,RANK(P490,(N490:P490,Q490:AE490)),0)</f>
        <v>3</v>
      </c>
      <c r="G490" s="1">
        <f t="shared" si="185"/>
        <v>7914</v>
      </c>
      <c r="H490" s="2">
        <f t="shared" si="186"/>
        <v>0.25952646422247</v>
      </c>
      <c r="I490" s="2"/>
      <c r="J490" s="2">
        <f t="shared" si="176"/>
        <v>0.25608316390109531</v>
      </c>
      <c r="K490" s="2">
        <f t="shared" si="177"/>
        <v>0.51560962812356526</v>
      </c>
      <c r="L490" s="2">
        <f t="shared" si="178"/>
        <v>0.19541549157211255</v>
      </c>
      <c r="M490" s="2">
        <f t="shared" si="179"/>
        <v>3.2891716403226884E-2</v>
      </c>
      <c r="N490" s="1">
        <f>SUMIF(Town!$AO$246:$AO$491,$AV490,Town!N$246:N$491)</f>
        <v>7809</v>
      </c>
      <c r="O490" s="1">
        <f>SUMIF(Town!$AO$246:$AO$491,$AV490,Town!O$246:O$491)</f>
        <v>15723</v>
      </c>
      <c r="P490" s="1">
        <f>SUMIF(Town!$AO$246:$AO$491,$AV490,Town!P$246:P$491)</f>
        <v>5959</v>
      </c>
      <c r="T490" s="1">
        <f>SUMIF(Town!$AO$246:$AO$491,$AV490,Town!T$246:T$491)</f>
        <v>145</v>
      </c>
      <c r="U490" s="1">
        <f>SUMIF(Town!$AO$246:$AO$491,$AV490,Town!U$246:U$491)</f>
        <v>20</v>
      </c>
      <c r="V490" s="1">
        <f>SUMIF(Town!$AO$246:$AO$491,$AV490,Town!V$246:V$491)</f>
        <v>333</v>
      </c>
      <c r="W490" s="1">
        <f>SUMIF(Town!$AO$246:$AO$491,$AV490,Town!W$246:W$491)</f>
        <v>297</v>
      </c>
      <c r="X490" s="1">
        <f>SUMIF(Town!$AO$246:$AO$491,$AV490,Town!X$246:X$491)</f>
        <v>208</v>
      </c>
      <c r="AG490" s="5">
        <f>IF(Q490&gt;0,RANK(Q490,(N490:P490,Q490:AE490)),0)</f>
        <v>0</v>
      </c>
      <c r="AH490" s="5">
        <f>IF(R490&gt;0,RANK(R490,(N490:P490,Q490:AE490)),0)</f>
        <v>0</v>
      </c>
      <c r="AI490" s="5">
        <f>IF(T490&gt;0,RANK(T490,(N490:P490,Q490:AE490)),0)</f>
        <v>7</v>
      </c>
      <c r="AJ490" s="5">
        <f>IF(S490&gt;0,RANK(S490,(N490:P490,Q490:AE490)),0)</f>
        <v>0</v>
      </c>
      <c r="AK490" s="2">
        <f t="shared" si="188"/>
        <v>0</v>
      </c>
      <c r="AL490" s="2">
        <f t="shared" si="189"/>
        <v>0</v>
      </c>
      <c r="AM490" s="2">
        <f t="shared" si="190"/>
        <v>4.7550337771364859E-3</v>
      </c>
      <c r="AN490" s="2">
        <f t="shared" si="191"/>
        <v>0</v>
      </c>
      <c r="AO490" s="5"/>
      <c r="AP490" t="s">
        <v>1041</v>
      </c>
      <c r="AQ490" t="s">
        <v>846</v>
      </c>
      <c r="AT490" s="88">
        <v>50</v>
      </c>
      <c r="AU490" s="90">
        <v>27</v>
      </c>
      <c r="AV490" s="91">
        <f t="shared" si="192"/>
        <v>50027</v>
      </c>
      <c r="AX490" s="5" t="s">
        <v>730</v>
      </c>
      <c r="AY490" s="88"/>
      <c r="AZ490" s="90"/>
      <c r="BA490" s="91"/>
      <c r="BC490" s="5"/>
    </row>
    <row r="491" spans="1:55" collapsed="1">
      <c r="A491" t="s">
        <v>1042</v>
      </c>
      <c r="B491" t="s">
        <v>961</v>
      </c>
      <c r="C491" s="1">
        <f t="shared" si="187"/>
        <v>319085</v>
      </c>
      <c r="D491" s="5">
        <f>IF(N491&gt;0, RANK(N491,(N491:P491,Q491:AE491)),0)</f>
        <v>3</v>
      </c>
      <c r="E491" s="5">
        <f>IF(O491&gt;0,RANK(O491,(N491:P491,Q491:AE491)),0)</f>
        <v>1</v>
      </c>
      <c r="F491" s="5">
        <f>IF(P491&gt;0,RANK(P491,(N491:P491,Q491:AE491)),0)</f>
        <v>2</v>
      </c>
      <c r="G491" s="1">
        <f t="shared" si="185"/>
        <v>100701</v>
      </c>
      <c r="H491" s="2">
        <f t="shared" si="186"/>
        <v>0.31559302380243509</v>
      </c>
      <c r="I491" s="2"/>
      <c r="J491" s="2">
        <f t="shared" si="176"/>
        <v>0.21791685601015404</v>
      </c>
      <c r="K491" s="2">
        <f t="shared" si="177"/>
        <v>0.53431530783333592</v>
      </c>
      <c r="L491" s="2">
        <f t="shared" si="178"/>
        <v>0.21872228403090085</v>
      </c>
      <c r="M491" s="2">
        <f t="shared" si="179"/>
        <v>2.9045552125609136E-2</v>
      </c>
      <c r="N491" s="1">
        <f>SUM(N477:N490)</f>
        <v>69534</v>
      </c>
      <c r="O491" s="1">
        <f>SUM(O477:O490)</f>
        <v>170492</v>
      </c>
      <c r="P491" s="1">
        <f>SUM(P477:P490)</f>
        <v>69791</v>
      </c>
      <c r="T491" s="1">
        <f>SUM(T477:T490)</f>
        <v>1710</v>
      </c>
      <c r="U491" s="1">
        <f>SUM(U477:U490)</f>
        <v>258</v>
      </c>
      <c r="V491" s="1">
        <f>SUM(V477:V490)</f>
        <v>1704</v>
      </c>
      <c r="W491" s="1">
        <f>SUM(W477:W490)</f>
        <v>3106</v>
      </c>
      <c r="X491" s="1">
        <f>SUM(X477:X490)</f>
        <v>2490</v>
      </c>
      <c r="AG491" s="5">
        <f>IF(Q491&gt;0,RANK(Q491,(N491:P491,Q491:AE491)),0)</f>
        <v>0</v>
      </c>
      <c r="AH491" s="5">
        <f>IF(R491&gt;0,RANK(R491,(N491:P491,Q491:AE491)),0)</f>
        <v>0</v>
      </c>
      <c r="AI491" s="5">
        <f>IF(T491&gt;0,RANK(T491,(N491:P491,Q491:AE491)),0)</f>
        <v>6</v>
      </c>
      <c r="AJ491" s="5">
        <f>IF(S491&gt;0,RANK(S491,(N491:P491,Q491:AE491)),0)</f>
        <v>0</v>
      </c>
      <c r="AK491" s="2">
        <f t="shared" si="188"/>
        <v>0</v>
      </c>
      <c r="AL491" s="2">
        <f t="shared" si="189"/>
        <v>0</v>
      </c>
      <c r="AM491" s="2">
        <f t="shared" si="190"/>
        <v>5.3590736010780829E-3</v>
      </c>
      <c r="AN491" s="2">
        <f t="shared" si="191"/>
        <v>0</v>
      </c>
      <c r="AO491" s="5"/>
      <c r="AP491" t="s">
        <v>1042</v>
      </c>
      <c r="AQ491" t="s">
        <v>961</v>
      </c>
      <c r="AT491" s="88">
        <v>50</v>
      </c>
      <c r="AU491" s="90"/>
      <c r="AV491" s="88">
        <v>50</v>
      </c>
      <c r="AX491" s="5" t="s">
        <v>168</v>
      </c>
      <c r="AY491" s="88"/>
      <c r="AZ491" s="90"/>
      <c r="BA491" s="88"/>
      <c r="BC491" s="5"/>
    </row>
    <row r="492" spans="1:55">
      <c r="C492" s="1"/>
      <c r="E492" s="5"/>
      <c r="F492" s="5"/>
      <c r="I492" s="2"/>
      <c r="AG492" s="5"/>
      <c r="AH492" s="5"/>
      <c r="AI492" s="5"/>
      <c r="AJ492" s="5"/>
      <c r="AT492" s="88"/>
      <c r="AU492" s="90"/>
      <c r="AV492" s="93"/>
    </row>
    <row r="493" spans="1:55" hidden="1" outlineLevel="1">
      <c r="A493" t="s">
        <v>461</v>
      </c>
      <c r="B493" t="s">
        <v>94</v>
      </c>
      <c r="C493" s="1">
        <f t="shared" ref="C493:C532" si="193">SUM(N493:AE493)</f>
        <v>4816</v>
      </c>
      <c r="D493" s="5">
        <f>IF(N493&gt;0, RANK(N493,(N493:P493,Q493:AE493)),0)</f>
        <v>2</v>
      </c>
      <c r="E493" s="5">
        <f>IF(O493&gt;0,RANK(O493,(N493:P493,Q493:AE493)),0)</f>
        <v>1</v>
      </c>
      <c r="F493" s="5">
        <f>IF(P493&gt;0,RANK(P493,(N493:P493,Q493:AE493)),0)</f>
        <v>0</v>
      </c>
      <c r="G493" s="1">
        <f t="shared" ref="G493:G509" si="194">IF(C493&gt;0,MAX(N493:P493)-LARGE(N493:P493,2),0)</f>
        <v>1910</v>
      </c>
      <c r="H493" s="2">
        <f t="shared" ref="H493:H509" si="195">IF(C493&gt;0,G493/C493,0)</f>
        <v>0.39659468438538203</v>
      </c>
      <c r="I493" s="2"/>
      <c r="J493" s="2">
        <f t="shared" ref="J493:J532" si="196">IF($C493=0,"-",N493/$C493)</f>
        <v>0.30170265780730898</v>
      </c>
      <c r="K493" s="2">
        <f t="shared" ref="K493:K532" si="197">IF($C493=0,"-",O493/$C493)</f>
        <v>0.69829734219269102</v>
      </c>
      <c r="L493" s="2">
        <f t="shared" ref="L493:L532" si="198">IF($C493=0,"-",P493/$C493)</f>
        <v>0</v>
      </c>
      <c r="M493" s="2">
        <f t="shared" ref="M493:M532" si="199">IF(C493=0,"-",(1-J493-K493-L493))</f>
        <v>0</v>
      </c>
      <c r="N493" s="1">
        <v>1453</v>
      </c>
      <c r="O493" s="1">
        <v>3363</v>
      </c>
      <c r="AG493" s="5">
        <f>IF(Q493&gt;0,RANK(Q493,(N493:P493,Q493:AE493)),0)</f>
        <v>0</v>
      </c>
      <c r="AH493" s="5">
        <f>IF(R493&gt;0,RANK(R493,(N493:P493,Q493:AE493)),0)</f>
        <v>0</v>
      </c>
      <c r="AI493" s="5">
        <f>IF(T493&gt;0,RANK(T493,(N493:P493,Q493:AE493)),0)</f>
        <v>0</v>
      </c>
      <c r="AJ493" s="5">
        <f>IF(S493&gt;0,RANK(S493,(N493:P493,Q493:AE493)),0)</f>
        <v>0</v>
      </c>
      <c r="AK493" s="2">
        <f t="shared" ref="AK493:AK532" si="200">IF($C493=0,"-",Q493/$C493)</f>
        <v>0</v>
      </c>
      <c r="AL493" s="2">
        <f t="shared" ref="AL493:AL532" si="201">IF($C493=0,"-",R493/$C493)</f>
        <v>0</v>
      </c>
      <c r="AM493" s="2">
        <f t="shared" ref="AM493:AM532" si="202">IF($C493=0,"-",T493/$C493)</f>
        <v>0</v>
      </c>
      <c r="AN493" s="2">
        <f t="shared" ref="AN493:AN532" si="203">IF($C493=0,"-",S493/$C493)</f>
        <v>0</v>
      </c>
      <c r="AP493" t="s">
        <v>461</v>
      </c>
      <c r="AQ493" t="s">
        <v>94</v>
      </c>
      <c r="AR493">
        <v>0</v>
      </c>
      <c r="AT493" s="88">
        <v>53</v>
      </c>
      <c r="AU493" s="90">
        <v>1</v>
      </c>
      <c r="AV493" s="93">
        <f t="shared" ref="AV493:AV542" si="204">1000*AT493+AU493</f>
        <v>53001</v>
      </c>
      <c r="AX493" s="5" t="s">
        <v>730</v>
      </c>
    </row>
    <row r="494" spans="1:55" hidden="1" outlineLevel="1">
      <c r="A494" t="s">
        <v>1114</v>
      </c>
      <c r="B494" t="s">
        <v>94</v>
      </c>
      <c r="C494" s="1">
        <f t="shared" si="193"/>
        <v>9686</v>
      </c>
      <c r="D494" s="5">
        <f>IF(N494&gt;0, RANK(N494,(N494:P494,Q494:AE494)),0)</f>
        <v>2</v>
      </c>
      <c r="E494" s="5">
        <f>IF(O494&gt;0,RANK(O494,(N494:P494,Q494:AE494)),0)</f>
        <v>1</v>
      </c>
      <c r="F494" s="5">
        <f>IF(P494&gt;0,RANK(P494,(N494:P494,Q494:AE494)),0)</f>
        <v>0</v>
      </c>
      <c r="G494" s="1">
        <f t="shared" si="194"/>
        <v>1178</v>
      </c>
      <c r="H494" s="2">
        <f t="shared" si="195"/>
        <v>0.12161883130291141</v>
      </c>
      <c r="I494" s="2"/>
      <c r="J494" s="2">
        <f t="shared" si="196"/>
        <v>0.4391905843485443</v>
      </c>
      <c r="K494" s="2">
        <f t="shared" si="197"/>
        <v>0.5608094156514557</v>
      </c>
      <c r="L494" s="2">
        <f t="shared" si="198"/>
        <v>0</v>
      </c>
      <c r="M494" s="2">
        <f t="shared" si="199"/>
        <v>0</v>
      </c>
      <c r="N494" s="1">
        <v>4254</v>
      </c>
      <c r="O494" s="1">
        <v>5432</v>
      </c>
      <c r="AG494" s="5">
        <f>IF(Q494&gt;0,RANK(Q494,(N494:P494,Q494:AE494)),0)</f>
        <v>0</v>
      </c>
      <c r="AH494" s="5">
        <f>IF(R494&gt;0,RANK(R494,(N494:P494,Q494:AE494)),0)</f>
        <v>0</v>
      </c>
      <c r="AI494" s="5">
        <f>IF(T494&gt;0,RANK(T494,(N494:P494,Q494:AE494)),0)</f>
        <v>0</v>
      </c>
      <c r="AJ494" s="5">
        <f>IF(S494&gt;0,RANK(S494,(N494:P494,Q494:AE494)),0)</f>
        <v>0</v>
      </c>
      <c r="AK494" s="2">
        <f t="shared" si="200"/>
        <v>0</v>
      </c>
      <c r="AL494" s="2">
        <f t="shared" si="201"/>
        <v>0</v>
      </c>
      <c r="AM494" s="2">
        <f t="shared" si="202"/>
        <v>0</v>
      </c>
      <c r="AN494" s="2">
        <f t="shared" si="203"/>
        <v>0</v>
      </c>
      <c r="AP494" t="s">
        <v>1114</v>
      </c>
      <c r="AQ494" t="s">
        <v>94</v>
      </c>
      <c r="AR494">
        <v>5</v>
      </c>
      <c r="AT494" s="88">
        <v>53</v>
      </c>
      <c r="AU494" s="90">
        <v>3</v>
      </c>
      <c r="AV494" s="93">
        <f t="shared" si="204"/>
        <v>53003</v>
      </c>
      <c r="AX494" s="5" t="s">
        <v>730</v>
      </c>
    </row>
    <row r="495" spans="1:55" hidden="1" outlineLevel="1">
      <c r="A495" t="s">
        <v>479</v>
      </c>
      <c r="B495" t="s">
        <v>94</v>
      </c>
      <c r="C495" s="1">
        <f t="shared" si="193"/>
        <v>72603</v>
      </c>
      <c r="D495" s="5">
        <f>IF(N495&gt;0, RANK(N495,(N495:P495,Q495:AE495)),0)</f>
        <v>2</v>
      </c>
      <c r="E495" s="5">
        <f>IF(O495&gt;0,RANK(O495,(N495:P495,Q495:AE495)),0)</f>
        <v>1</v>
      </c>
      <c r="F495" s="5">
        <f>IF(P495&gt;0,RANK(P495,(N495:P495,Q495:AE495)),0)</f>
        <v>0</v>
      </c>
      <c r="G495" s="1">
        <f t="shared" si="194"/>
        <v>28667</v>
      </c>
      <c r="H495" s="2">
        <f t="shared" si="195"/>
        <v>0.39484594300511</v>
      </c>
      <c r="I495" s="2"/>
      <c r="J495" s="2">
        <f t="shared" si="196"/>
        <v>0.302577028497445</v>
      </c>
      <c r="K495" s="2">
        <f t="shared" si="197"/>
        <v>0.69742297150255494</v>
      </c>
      <c r="L495" s="2">
        <f t="shared" si="198"/>
        <v>0</v>
      </c>
      <c r="M495" s="2">
        <f t="shared" si="199"/>
        <v>1.1102230246251565E-16</v>
      </c>
      <c r="N495" s="1">
        <v>21968</v>
      </c>
      <c r="O495" s="1">
        <v>50635</v>
      </c>
      <c r="AG495" s="5">
        <f>IF(Q495&gt;0,RANK(Q495,(N495:P495,Q495:AE495)),0)</f>
        <v>0</v>
      </c>
      <c r="AH495" s="5">
        <f>IF(R495&gt;0,RANK(R495,(N495:P495,Q495:AE495)),0)</f>
        <v>0</v>
      </c>
      <c r="AI495" s="5">
        <f>IF(T495&gt;0,RANK(T495,(N495:P495,Q495:AE495)),0)</f>
        <v>0</v>
      </c>
      <c r="AJ495" s="5">
        <f>IF(S495&gt;0,RANK(S495,(N495:P495,Q495:AE495)),0)</f>
        <v>0</v>
      </c>
      <c r="AK495" s="2">
        <f t="shared" si="200"/>
        <v>0</v>
      </c>
      <c r="AL495" s="2">
        <f t="shared" si="201"/>
        <v>0</v>
      </c>
      <c r="AM495" s="2">
        <f t="shared" si="202"/>
        <v>0</v>
      </c>
      <c r="AN495" s="2">
        <f t="shared" si="203"/>
        <v>0</v>
      </c>
      <c r="AP495" t="s">
        <v>479</v>
      </c>
      <c r="AQ495" t="s">
        <v>94</v>
      </c>
      <c r="AR495">
        <v>4</v>
      </c>
      <c r="AT495" s="88">
        <v>53</v>
      </c>
      <c r="AU495" s="90">
        <v>5</v>
      </c>
      <c r="AV495" s="93">
        <f t="shared" si="204"/>
        <v>53005</v>
      </c>
      <c r="AX495" s="5" t="s">
        <v>730</v>
      </c>
    </row>
    <row r="496" spans="1:55" hidden="1" outlineLevel="1">
      <c r="A496" t="s">
        <v>210</v>
      </c>
      <c r="B496" t="s">
        <v>94</v>
      </c>
      <c r="C496" s="1">
        <f t="shared" si="193"/>
        <v>31817</v>
      </c>
      <c r="D496" s="5">
        <f>IF(N496&gt;0, RANK(N496,(N496:P496,Q496:AE496)),0)</f>
        <v>2</v>
      </c>
      <c r="E496" s="5">
        <f>IF(O496&gt;0,RANK(O496,(N496:P496,Q496:AE496)),0)</f>
        <v>1</v>
      </c>
      <c r="F496" s="5">
        <f>IF(P496&gt;0,RANK(P496,(N496:P496,Q496:AE496)),0)</f>
        <v>0</v>
      </c>
      <c r="G496" s="1">
        <f t="shared" si="194"/>
        <v>7643</v>
      </c>
      <c r="H496" s="2">
        <f t="shared" si="195"/>
        <v>0.24021749379262658</v>
      </c>
      <c r="I496" s="2"/>
      <c r="J496" s="2">
        <f t="shared" si="196"/>
        <v>0.37989125310368671</v>
      </c>
      <c r="K496" s="2">
        <f t="shared" si="197"/>
        <v>0.62010874689631335</v>
      </c>
      <c r="L496" s="2">
        <f t="shared" si="198"/>
        <v>0</v>
      </c>
      <c r="M496" s="2">
        <f t="shared" si="199"/>
        <v>0</v>
      </c>
      <c r="N496" s="1">
        <v>12087</v>
      </c>
      <c r="O496" s="1">
        <v>19730</v>
      </c>
      <c r="AG496" s="5">
        <f>IF(Q496&gt;0,RANK(Q496,(N496:P496,Q496:AE496)),0)</f>
        <v>0</v>
      </c>
      <c r="AH496" s="5">
        <f>IF(R496&gt;0,RANK(R496,(N496:P496,Q496:AE496)),0)</f>
        <v>0</v>
      </c>
      <c r="AI496" s="5">
        <f>IF(T496&gt;0,RANK(T496,(N496:P496,Q496:AE496)),0)</f>
        <v>0</v>
      </c>
      <c r="AJ496" s="5">
        <f>IF(S496&gt;0,RANK(S496,(N496:P496,Q496:AE496)),0)</f>
        <v>0</v>
      </c>
      <c r="AK496" s="2">
        <f t="shared" si="200"/>
        <v>0</v>
      </c>
      <c r="AL496" s="2">
        <f t="shared" si="201"/>
        <v>0</v>
      </c>
      <c r="AM496" s="2">
        <f t="shared" si="202"/>
        <v>0</v>
      </c>
      <c r="AN496" s="2">
        <f t="shared" si="203"/>
        <v>0</v>
      </c>
      <c r="AP496" t="s">
        <v>210</v>
      </c>
      <c r="AQ496" t="s">
        <v>94</v>
      </c>
      <c r="AR496">
        <v>4</v>
      </c>
      <c r="AT496" s="88">
        <v>53</v>
      </c>
      <c r="AU496" s="90">
        <v>7</v>
      </c>
      <c r="AV496" s="93">
        <f t="shared" si="204"/>
        <v>53007</v>
      </c>
      <c r="AX496" s="5" t="s">
        <v>730</v>
      </c>
    </row>
    <row r="497" spans="1:50" hidden="1" outlineLevel="1">
      <c r="A497" t="s">
        <v>501</v>
      </c>
      <c r="B497" t="s">
        <v>94</v>
      </c>
      <c r="C497" s="1">
        <f t="shared" si="193"/>
        <v>38418</v>
      </c>
      <c r="D497" s="5">
        <f>IF(N497&gt;0, RANK(N497,(N497:P497,Q497:AE497)),0)</f>
        <v>2</v>
      </c>
      <c r="E497" s="5">
        <f>IF(O497&gt;0,RANK(O497,(N497:P497,Q497:AE497)),0)</f>
        <v>1</v>
      </c>
      <c r="F497" s="5">
        <f>IF(P497&gt;0,RANK(P497,(N497:P497,Q497:AE497)),0)</f>
        <v>0</v>
      </c>
      <c r="G497" s="1">
        <f t="shared" si="194"/>
        <v>444</v>
      </c>
      <c r="H497" s="2">
        <f t="shared" si="195"/>
        <v>1.1557082617523036E-2</v>
      </c>
      <c r="I497" s="2"/>
      <c r="J497" s="2">
        <f t="shared" si="196"/>
        <v>0.49422145869123846</v>
      </c>
      <c r="K497" s="2">
        <f t="shared" si="197"/>
        <v>0.50577854130876154</v>
      </c>
      <c r="L497" s="2">
        <f t="shared" si="198"/>
        <v>0</v>
      </c>
      <c r="M497" s="2">
        <f t="shared" si="199"/>
        <v>0</v>
      </c>
      <c r="N497" s="1">
        <v>18987</v>
      </c>
      <c r="O497" s="1">
        <v>19431</v>
      </c>
      <c r="AG497" s="5">
        <f>IF(Q497&gt;0,RANK(Q497,(N497:P497,Q497:AE497)),0)</f>
        <v>0</v>
      </c>
      <c r="AH497" s="5">
        <f>IF(R497&gt;0,RANK(R497,(N497:P497,Q497:AE497)),0)</f>
        <v>0</v>
      </c>
      <c r="AI497" s="5">
        <f>IF(T497&gt;0,RANK(T497,(N497:P497,Q497:AE497)),0)</f>
        <v>0</v>
      </c>
      <c r="AJ497" s="5">
        <f>IF(S497&gt;0,RANK(S497,(N497:P497,Q497:AE497)),0)</f>
        <v>0</v>
      </c>
      <c r="AK497" s="2">
        <f t="shared" si="200"/>
        <v>0</v>
      </c>
      <c r="AL497" s="2">
        <f t="shared" si="201"/>
        <v>0</v>
      </c>
      <c r="AM497" s="2">
        <f t="shared" si="202"/>
        <v>0</v>
      </c>
      <c r="AN497" s="2">
        <f t="shared" si="203"/>
        <v>0</v>
      </c>
      <c r="AP497" t="s">
        <v>501</v>
      </c>
      <c r="AQ497" t="s">
        <v>94</v>
      </c>
      <c r="AR497">
        <v>6</v>
      </c>
      <c r="AT497" s="88">
        <v>53</v>
      </c>
      <c r="AU497" s="90">
        <v>9</v>
      </c>
      <c r="AV497" s="93">
        <f t="shared" si="204"/>
        <v>53009</v>
      </c>
      <c r="AX497" s="5" t="s">
        <v>730</v>
      </c>
    </row>
    <row r="498" spans="1:50" hidden="1" outlineLevel="1">
      <c r="A498" t="s">
        <v>467</v>
      </c>
      <c r="B498" t="s">
        <v>94</v>
      </c>
      <c r="C498" s="1">
        <f t="shared" si="193"/>
        <v>178984</v>
      </c>
      <c r="D498" s="5">
        <f>IF(N498&gt;0, RANK(N498,(N498:P498,Q498:AE498)),0)</f>
        <v>2</v>
      </c>
      <c r="E498" s="5">
        <f>IF(O498&gt;0,RANK(O498,(N498:P498,Q498:AE498)),0)</f>
        <v>1</v>
      </c>
      <c r="F498" s="5">
        <f>IF(P498&gt;0,RANK(P498,(N498:P498,Q498:AE498)),0)</f>
        <v>0</v>
      </c>
      <c r="G498" s="1">
        <f t="shared" si="194"/>
        <v>3618</v>
      </c>
      <c r="H498" s="2">
        <f t="shared" si="195"/>
        <v>2.0214097349483751E-2</v>
      </c>
      <c r="I498" s="2"/>
      <c r="J498" s="2">
        <f t="shared" si="196"/>
        <v>0.48989295132525812</v>
      </c>
      <c r="K498" s="2">
        <f t="shared" si="197"/>
        <v>0.51010704867474188</v>
      </c>
      <c r="L498" s="2">
        <f t="shared" si="198"/>
        <v>0</v>
      </c>
      <c r="M498" s="2">
        <f t="shared" si="199"/>
        <v>0</v>
      </c>
      <c r="N498" s="1">
        <v>87683</v>
      </c>
      <c r="O498" s="1">
        <v>91301</v>
      </c>
      <c r="AG498" s="5">
        <f>IF(Q498&gt;0,RANK(Q498,(N498:P498,Q498:AE498)),0)</f>
        <v>0</v>
      </c>
      <c r="AH498" s="5">
        <f>IF(R498&gt;0,RANK(R498,(N498:P498,Q498:AE498)),0)</f>
        <v>0</v>
      </c>
      <c r="AI498" s="5">
        <f>IF(T498&gt;0,RANK(T498,(N498:P498,Q498:AE498)),0)</f>
        <v>0</v>
      </c>
      <c r="AJ498" s="5">
        <f>IF(S498&gt;0,RANK(S498,(N498:P498,Q498:AE498)),0)</f>
        <v>0</v>
      </c>
      <c r="AK498" s="2">
        <f t="shared" si="200"/>
        <v>0</v>
      </c>
      <c r="AL498" s="2">
        <f t="shared" si="201"/>
        <v>0</v>
      </c>
      <c r="AM498" s="2">
        <f t="shared" si="202"/>
        <v>0</v>
      </c>
      <c r="AN498" s="2">
        <f t="shared" si="203"/>
        <v>0</v>
      </c>
      <c r="AP498" t="s">
        <v>467</v>
      </c>
      <c r="AQ498" t="s">
        <v>94</v>
      </c>
      <c r="AR498">
        <v>3</v>
      </c>
      <c r="AT498" s="88">
        <v>53</v>
      </c>
      <c r="AU498" s="90">
        <v>11</v>
      </c>
      <c r="AV498" s="93">
        <f t="shared" si="204"/>
        <v>53011</v>
      </c>
      <c r="AX498" s="5" t="s">
        <v>730</v>
      </c>
    </row>
    <row r="499" spans="1:50" hidden="1" outlineLevel="1">
      <c r="A499" t="s">
        <v>616</v>
      </c>
      <c r="B499" t="s">
        <v>94</v>
      </c>
      <c r="C499" s="1">
        <f t="shared" si="193"/>
        <v>2243</v>
      </c>
      <c r="D499" s="5">
        <f>IF(N499&gt;0, RANK(N499,(N499:P499,Q499:AE499)),0)</f>
        <v>2</v>
      </c>
      <c r="E499" s="5">
        <f>IF(O499&gt;0,RANK(O499,(N499:P499,Q499:AE499)),0)</f>
        <v>1</v>
      </c>
      <c r="F499" s="5">
        <f>IF(P499&gt;0,RANK(P499,(N499:P499,Q499:AE499)),0)</f>
        <v>0</v>
      </c>
      <c r="G499" s="1">
        <f t="shared" si="194"/>
        <v>831</v>
      </c>
      <c r="H499" s="2">
        <f t="shared" si="195"/>
        <v>0.37048595630851539</v>
      </c>
      <c r="I499" s="2"/>
      <c r="J499" s="2">
        <f t="shared" si="196"/>
        <v>0.31475702184574234</v>
      </c>
      <c r="K499" s="2">
        <f t="shared" si="197"/>
        <v>0.68524297815425772</v>
      </c>
      <c r="L499" s="2">
        <f t="shared" si="198"/>
        <v>0</v>
      </c>
      <c r="M499" s="2">
        <f t="shared" si="199"/>
        <v>0</v>
      </c>
      <c r="N499" s="1">
        <v>706</v>
      </c>
      <c r="O499" s="1">
        <v>1537</v>
      </c>
      <c r="AG499" s="5">
        <f>IF(Q499&gt;0,RANK(Q499,(N499:P499,Q499:AE499)),0)</f>
        <v>0</v>
      </c>
      <c r="AH499" s="5">
        <f>IF(R499&gt;0,RANK(R499,(N499:P499,Q499:AE499)),0)</f>
        <v>0</v>
      </c>
      <c r="AI499" s="5">
        <f>IF(T499&gt;0,RANK(T499,(N499:P499,Q499:AE499)),0)</f>
        <v>0</v>
      </c>
      <c r="AJ499" s="5">
        <f>IF(S499&gt;0,RANK(S499,(N499:P499,Q499:AE499)),0)</f>
        <v>0</v>
      </c>
      <c r="AK499" s="2">
        <f t="shared" si="200"/>
        <v>0</v>
      </c>
      <c r="AL499" s="2">
        <f t="shared" si="201"/>
        <v>0</v>
      </c>
      <c r="AM499" s="2">
        <f t="shared" si="202"/>
        <v>0</v>
      </c>
      <c r="AN499" s="2">
        <f t="shared" si="203"/>
        <v>0</v>
      </c>
      <c r="AP499" t="s">
        <v>616</v>
      </c>
      <c r="AQ499" t="s">
        <v>94</v>
      </c>
      <c r="AR499">
        <v>5</v>
      </c>
      <c r="AT499" s="88">
        <v>53</v>
      </c>
      <c r="AU499" s="90">
        <v>13</v>
      </c>
      <c r="AV499" s="93">
        <f t="shared" si="204"/>
        <v>53013</v>
      </c>
      <c r="AX499" s="5" t="s">
        <v>730</v>
      </c>
    </row>
    <row r="500" spans="1:50" hidden="1" outlineLevel="1">
      <c r="A500" t="s">
        <v>72</v>
      </c>
      <c r="B500" t="s">
        <v>94</v>
      </c>
      <c r="C500" s="1">
        <f t="shared" si="193"/>
        <v>44677</v>
      </c>
      <c r="D500" s="5">
        <f>IF(N500&gt;0, RANK(N500,(N500:P500,Q500:AE500)),0)</f>
        <v>2</v>
      </c>
      <c r="E500" s="5">
        <f>IF(O500&gt;0,RANK(O500,(N500:P500,Q500:AE500)),0)</f>
        <v>1</v>
      </c>
      <c r="F500" s="5">
        <f>IF(P500&gt;0,RANK(P500,(N500:P500,Q500:AE500)),0)</f>
        <v>0</v>
      </c>
      <c r="G500" s="1">
        <f t="shared" si="194"/>
        <v>3231</v>
      </c>
      <c r="H500" s="2">
        <f t="shared" si="195"/>
        <v>7.2319090359692903E-2</v>
      </c>
      <c r="I500" s="2"/>
      <c r="J500" s="2">
        <f t="shared" si="196"/>
        <v>0.46384045482015357</v>
      </c>
      <c r="K500" s="2">
        <f t="shared" si="197"/>
        <v>0.53615954517984643</v>
      </c>
      <c r="L500" s="2">
        <f t="shared" si="198"/>
        <v>0</v>
      </c>
      <c r="M500" s="2">
        <f t="shared" si="199"/>
        <v>0</v>
      </c>
      <c r="N500" s="1">
        <v>20723</v>
      </c>
      <c r="O500" s="1">
        <v>23954</v>
      </c>
      <c r="AG500" s="5">
        <f>IF(Q500&gt;0,RANK(Q500,(N500:P500,Q500:AE500)),0)</f>
        <v>0</v>
      </c>
      <c r="AH500" s="5">
        <f>IF(R500&gt;0,RANK(R500,(N500:P500,Q500:AE500)),0)</f>
        <v>0</v>
      </c>
      <c r="AI500" s="5">
        <f>IF(T500&gt;0,RANK(T500,(N500:P500,Q500:AE500)),0)</f>
        <v>0</v>
      </c>
      <c r="AJ500" s="5">
        <f>IF(S500&gt;0,RANK(S500,(N500:P500,Q500:AE500)),0)</f>
        <v>0</v>
      </c>
      <c r="AK500" s="2">
        <f t="shared" si="200"/>
        <v>0</v>
      </c>
      <c r="AL500" s="2">
        <f t="shared" si="201"/>
        <v>0</v>
      </c>
      <c r="AM500" s="2">
        <f t="shared" si="202"/>
        <v>0</v>
      </c>
      <c r="AN500" s="2">
        <f t="shared" si="203"/>
        <v>0</v>
      </c>
      <c r="AP500" t="s">
        <v>72</v>
      </c>
      <c r="AQ500" t="s">
        <v>94</v>
      </c>
      <c r="AR500">
        <v>3</v>
      </c>
      <c r="AT500" s="88">
        <v>53</v>
      </c>
      <c r="AU500" s="90">
        <v>15</v>
      </c>
      <c r="AV500" s="93">
        <f t="shared" si="204"/>
        <v>53015</v>
      </c>
      <c r="AX500" s="5" t="s">
        <v>730</v>
      </c>
    </row>
    <row r="501" spans="1:50" hidden="1" outlineLevel="1">
      <c r="A501" t="s">
        <v>742</v>
      </c>
      <c r="B501" t="s">
        <v>94</v>
      </c>
      <c r="C501" s="1">
        <f t="shared" si="193"/>
        <v>15141</v>
      </c>
      <c r="D501" s="5">
        <f>IF(N501&gt;0, RANK(N501,(N501:P501,Q501:AE501)),0)</f>
        <v>2</v>
      </c>
      <c r="E501" s="5">
        <f>IF(O501&gt;0,RANK(O501,(N501:P501,Q501:AE501)),0)</f>
        <v>1</v>
      </c>
      <c r="F501" s="5">
        <f>IF(P501&gt;0,RANK(P501,(N501:P501,Q501:AE501)),0)</f>
        <v>0</v>
      </c>
      <c r="G501" s="1">
        <f t="shared" si="194"/>
        <v>4885</v>
      </c>
      <c r="H501" s="2">
        <f t="shared" si="195"/>
        <v>0.32263390793210489</v>
      </c>
      <c r="I501" s="2"/>
      <c r="J501" s="2">
        <f t="shared" si="196"/>
        <v>0.33868304603394755</v>
      </c>
      <c r="K501" s="2">
        <f t="shared" si="197"/>
        <v>0.66131695396605239</v>
      </c>
      <c r="L501" s="2">
        <f t="shared" si="198"/>
        <v>0</v>
      </c>
      <c r="M501" s="2">
        <f t="shared" si="199"/>
        <v>0</v>
      </c>
      <c r="N501" s="1">
        <v>5128</v>
      </c>
      <c r="O501" s="1">
        <v>10013</v>
      </c>
      <c r="AG501" s="5">
        <f>IF(Q501&gt;0,RANK(Q501,(N501:P501,Q501:AE501)),0)</f>
        <v>0</v>
      </c>
      <c r="AH501" s="5">
        <f>IF(R501&gt;0,RANK(R501,(N501:P501,Q501:AE501)),0)</f>
        <v>0</v>
      </c>
      <c r="AI501" s="5">
        <f>IF(T501&gt;0,RANK(T501,(N501:P501,Q501:AE501)),0)</f>
        <v>0</v>
      </c>
      <c r="AJ501" s="5">
        <f>IF(S501&gt;0,RANK(S501,(N501:P501,Q501:AE501)),0)</f>
        <v>0</v>
      </c>
      <c r="AK501" s="2">
        <f t="shared" si="200"/>
        <v>0</v>
      </c>
      <c r="AL501" s="2">
        <f t="shared" si="201"/>
        <v>0</v>
      </c>
      <c r="AM501" s="2">
        <f t="shared" si="202"/>
        <v>0</v>
      </c>
      <c r="AN501" s="2">
        <f t="shared" si="203"/>
        <v>0</v>
      </c>
      <c r="AP501" t="s">
        <v>742</v>
      </c>
      <c r="AQ501" t="s">
        <v>94</v>
      </c>
      <c r="AR501">
        <v>4</v>
      </c>
      <c r="AT501" s="88">
        <v>53</v>
      </c>
      <c r="AU501" s="90">
        <v>17</v>
      </c>
      <c r="AV501" s="93">
        <f t="shared" si="204"/>
        <v>53017</v>
      </c>
      <c r="AX501" s="5" t="s">
        <v>730</v>
      </c>
    </row>
    <row r="502" spans="1:50" hidden="1" outlineLevel="1">
      <c r="A502" t="s">
        <v>647</v>
      </c>
      <c r="B502" t="s">
        <v>94</v>
      </c>
      <c r="C502" s="1">
        <f t="shared" si="193"/>
        <v>3470</v>
      </c>
      <c r="D502" s="5">
        <f>IF(N502&gt;0, RANK(N502,(N502:P502,Q502:AE502)),0)</f>
        <v>2</v>
      </c>
      <c r="E502" s="5">
        <f>IF(O502&gt;0,RANK(O502,(N502:P502,Q502:AE502)),0)</f>
        <v>1</v>
      </c>
      <c r="F502" s="5">
        <f>IF(P502&gt;0,RANK(P502,(N502:P502,Q502:AE502)),0)</f>
        <v>0</v>
      </c>
      <c r="G502" s="1">
        <f t="shared" si="194"/>
        <v>810</v>
      </c>
      <c r="H502" s="2">
        <f t="shared" si="195"/>
        <v>0.2334293948126801</v>
      </c>
      <c r="I502" s="2"/>
      <c r="J502" s="2">
        <f t="shared" si="196"/>
        <v>0.38328530259365995</v>
      </c>
      <c r="K502" s="2">
        <f t="shared" si="197"/>
        <v>0.61671469740634011</v>
      </c>
      <c r="L502" s="2">
        <f t="shared" si="198"/>
        <v>0</v>
      </c>
      <c r="M502" s="2">
        <f t="shared" si="199"/>
        <v>-1.1102230246251565E-16</v>
      </c>
      <c r="N502" s="1">
        <v>1330</v>
      </c>
      <c r="O502" s="1">
        <v>2140</v>
      </c>
      <c r="AG502" s="5">
        <f>IF(Q502&gt;0,RANK(Q502,(N502:P502,Q502:AE502)),0)</f>
        <v>0</v>
      </c>
      <c r="AH502" s="5">
        <f>IF(R502&gt;0,RANK(R502,(N502:P502,Q502:AE502)),0)</f>
        <v>0</v>
      </c>
      <c r="AI502" s="5">
        <f>IF(T502&gt;0,RANK(T502,(N502:P502,Q502:AE502)),0)</f>
        <v>0</v>
      </c>
      <c r="AJ502" s="5">
        <f>IF(S502&gt;0,RANK(S502,(N502:P502,Q502:AE502)),0)</f>
        <v>0</v>
      </c>
      <c r="AK502" s="2">
        <f t="shared" si="200"/>
        <v>0</v>
      </c>
      <c r="AL502" s="2">
        <f t="shared" si="201"/>
        <v>0</v>
      </c>
      <c r="AM502" s="2">
        <f t="shared" si="202"/>
        <v>0</v>
      </c>
      <c r="AN502" s="2">
        <f t="shared" si="203"/>
        <v>0</v>
      </c>
      <c r="AP502" t="s">
        <v>647</v>
      </c>
      <c r="AQ502" t="s">
        <v>94</v>
      </c>
      <c r="AR502">
        <v>5</v>
      </c>
      <c r="AT502" s="88">
        <v>53</v>
      </c>
      <c r="AU502" s="90">
        <v>19</v>
      </c>
      <c r="AV502" s="93">
        <f t="shared" si="204"/>
        <v>53019</v>
      </c>
      <c r="AX502" s="5" t="s">
        <v>730</v>
      </c>
    </row>
    <row r="503" spans="1:50" hidden="1" outlineLevel="1">
      <c r="A503" t="s">
        <v>1069</v>
      </c>
      <c r="B503" t="s">
        <v>94</v>
      </c>
      <c r="C503" s="1">
        <f t="shared" si="193"/>
        <v>19641</v>
      </c>
      <c r="D503" s="5">
        <f>IF(N503&gt;0, RANK(N503,(N503:P503,Q503:AE503)),0)</f>
        <v>2</v>
      </c>
      <c r="E503" s="5">
        <f>IF(O503&gt;0,RANK(O503,(N503:P503,Q503:AE503)),0)</f>
        <v>1</v>
      </c>
      <c r="F503" s="5">
        <f>IF(P503&gt;0,RANK(P503,(N503:P503,Q503:AE503)),0)</f>
        <v>0</v>
      </c>
      <c r="G503" s="1">
        <f t="shared" si="194"/>
        <v>6911</v>
      </c>
      <c r="H503" s="2">
        <f t="shared" si="195"/>
        <v>0.35186599460312612</v>
      </c>
      <c r="I503" s="2"/>
      <c r="J503" s="2">
        <f t="shared" si="196"/>
        <v>0.32406700269843697</v>
      </c>
      <c r="K503" s="2">
        <f t="shared" si="197"/>
        <v>0.67593299730156309</v>
      </c>
      <c r="L503" s="2">
        <f t="shared" si="198"/>
        <v>0</v>
      </c>
      <c r="M503" s="2">
        <f t="shared" si="199"/>
        <v>0</v>
      </c>
      <c r="N503" s="1">
        <v>6365</v>
      </c>
      <c r="O503" s="1">
        <v>13276</v>
      </c>
      <c r="AG503" s="5">
        <f>IF(Q503&gt;0,RANK(Q503,(N503:P503,Q503:AE503)),0)</f>
        <v>0</v>
      </c>
      <c r="AH503" s="5">
        <f>IF(R503&gt;0,RANK(R503,(N503:P503,Q503:AE503)),0)</f>
        <v>0</v>
      </c>
      <c r="AI503" s="5">
        <f>IF(T503&gt;0,RANK(T503,(N503:P503,Q503:AE503)),0)</f>
        <v>0</v>
      </c>
      <c r="AJ503" s="5">
        <f>IF(S503&gt;0,RANK(S503,(N503:P503,Q503:AE503)),0)</f>
        <v>0</v>
      </c>
      <c r="AK503" s="2">
        <f t="shared" si="200"/>
        <v>0</v>
      </c>
      <c r="AL503" s="2">
        <f t="shared" si="201"/>
        <v>0</v>
      </c>
      <c r="AM503" s="2">
        <f t="shared" si="202"/>
        <v>0</v>
      </c>
      <c r="AN503" s="2">
        <f t="shared" si="203"/>
        <v>0</v>
      </c>
      <c r="AP503" t="s">
        <v>1069</v>
      </c>
      <c r="AQ503" t="s">
        <v>94</v>
      </c>
      <c r="AR503">
        <v>4</v>
      </c>
      <c r="AT503" s="88">
        <v>53</v>
      </c>
      <c r="AU503" s="90">
        <v>21</v>
      </c>
      <c r="AV503" s="93">
        <f t="shared" si="204"/>
        <v>53021</v>
      </c>
      <c r="AX503" s="5" t="s">
        <v>730</v>
      </c>
    </row>
    <row r="504" spans="1:50" hidden="1" outlineLevel="1">
      <c r="A504" t="s">
        <v>402</v>
      </c>
      <c r="B504" t="s">
        <v>94</v>
      </c>
      <c r="C504" s="1">
        <f t="shared" si="193"/>
        <v>1356</v>
      </c>
      <c r="D504" s="5">
        <f>IF(N504&gt;0, RANK(N504,(N504:P504,Q504:AE504)),0)</f>
        <v>2</v>
      </c>
      <c r="E504" s="5">
        <f>IF(O504&gt;0,RANK(O504,(N504:P504,Q504:AE504)),0)</f>
        <v>1</v>
      </c>
      <c r="F504" s="5">
        <f>IF(P504&gt;0,RANK(P504,(N504:P504,Q504:AE504)),0)</f>
        <v>0</v>
      </c>
      <c r="G504" s="1">
        <f t="shared" si="194"/>
        <v>488</v>
      </c>
      <c r="H504" s="2">
        <f t="shared" si="195"/>
        <v>0.35988200589970504</v>
      </c>
      <c r="I504" s="2"/>
      <c r="J504" s="2">
        <f t="shared" si="196"/>
        <v>0.32005899705014751</v>
      </c>
      <c r="K504" s="2">
        <f t="shared" si="197"/>
        <v>0.67994100294985249</v>
      </c>
      <c r="L504" s="2">
        <f t="shared" si="198"/>
        <v>0</v>
      </c>
      <c r="M504" s="2">
        <f t="shared" si="199"/>
        <v>0</v>
      </c>
      <c r="N504" s="1">
        <v>434</v>
      </c>
      <c r="O504" s="1">
        <v>922</v>
      </c>
      <c r="AG504" s="5">
        <f>IF(Q504&gt;0,RANK(Q504,(N504:P504,Q504:AE504)),0)</f>
        <v>0</v>
      </c>
      <c r="AH504" s="5">
        <f>IF(R504&gt;0,RANK(R504,(N504:P504,Q504:AE504)),0)</f>
        <v>0</v>
      </c>
      <c r="AI504" s="5">
        <f>IF(T504&gt;0,RANK(T504,(N504:P504,Q504:AE504)),0)</f>
        <v>0</v>
      </c>
      <c r="AJ504" s="5">
        <f>IF(S504&gt;0,RANK(S504,(N504:P504,Q504:AE504)),0)</f>
        <v>0</v>
      </c>
      <c r="AK504" s="2">
        <f t="shared" si="200"/>
        <v>0</v>
      </c>
      <c r="AL504" s="2">
        <f t="shared" si="201"/>
        <v>0</v>
      </c>
      <c r="AM504" s="2">
        <f t="shared" si="202"/>
        <v>0</v>
      </c>
      <c r="AN504" s="2">
        <f t="shared" si="203"/>
        <v>0</v>
      </c>
      <c r="AP504" t="s">
        <v>402</v>
      </c>
      <c r="AQ504" t="s">
        <v>94</v>
      </c>
      <c r="AR504">
        <v>5</v>
      </c>
      <c r="AT504" s="88">
        <v>53</v>
      </c>
      <c r="AU504" s="90">
        <v>23</v>
      </c>
      <c r="AV504" s="93">
        <f t="shared" si="204"/>
        <v>53023</v>
      </c>
      <c r="AX504" s="5" t="s">
        <v>730</v>
      </c>
    </row>
    <row r="505" spans="1:50" hidden="1" outlineLevel="1">
      <c r="A505" t="s">
        <v>747</v>
      </c>
      <c r="B505" t="s">
        <v>94</v>
      </c>
      <c r="C505" s="1">
        <f t="shared" si="193"/>
        <v>27336</v>
      </c>
      <c r="D505" s="5">
        <f>IF(N505&gt;0, RANK(N505,(N505:P505,Q505:AE505)),0)</f>
        <v>2</v>
      </c>
      <c r="E505" s="5">
        <f>IF(O505&gt;0,RANK(O505,(N505:P505,Q505:AE505)),0)</f>
        <v>1</v>
      </c>
      <c r="F505" s="5">
        <f>IF(P505&gt;0,RANK(P505,(N505:P505,Q505:AE505)),0)</f>
        <v>0</v>
      </c>
      <c r="G505" s="1">
        <f t="shared" si="194"/>
        <v>9872</v>
      </c>
      <c r="H505" s="2">
        <f t="shared" si="195"/>
        <v>0.36113549897570968</v>
      </c>
      <c r="I505" s="2"/>
      <c r="J505" s="2">
        <f t="shared" si="196"/>
        <v>0.31943225051214513</v>
      </c>
      <c r="K505" s="2">
        <f t="shared" si="197"/>
        <v>0.68056774948785481</v>
      </c>
      <c r="L505" s="2">
        <f t="shared" si="198"/>
        <v>0</v>
      </c>
      <c r="M505" s="2">
        <f t="shared" si="199"/>
        <v>0</v>
      </c>
      <c r="N505" s="1">
        <v>8732</v>
      </c>
      <c r="O505" s="1">
        <v>18604</v>
      </c>
      <c r="AG505" s="5">
        <f>IF(Q505&gt;0,RANK(Q505,(N505:P505,Q505:AE505)),0)</f>
        <v>0</v>
      </c>
      <c r="AH505" s="5">
        <f>IF(R505&gt;0,RANK(R505,(N505:P505,Q505:AE505)),0)</f>
        <v>0</v>
      </c>
      <c r="AI505" s="5">
        <f>IF(T505&gt;0,RANK(T505,(N505:P505,Q505:AE505)),0)</f>
        <v>0</v>
      </c>
      <c r="AJ505" s="5">
        <f>IF(S505&gt;0,RANK(S505,(N505:P505,Q505:AE505)),0)</f>
        <v>0</v>
      </c>
      <c r="AK505" s="2">
        <f t="shared" si="200"/>
        <v>0</v>
      </c>
      <c r="AL505" s="2">
        <f t="shared" si="201"/>
        <v>0</v>
      </c>
      <c r="AM505" s="2">
        <f t="shared" si="202"/>
        <v>0</v>
      </c>
      <c r="AN505" s="2">
        <f t="shared" si="203"/>
        <v>0</v>
      </c>
      <c r="AP505" t="s">
        <v>747</v>
      </c>
      <c r="AQ505" t="s">
        <v>94</v>
      </c>
      <c r="AR505">
        <v>4</v>
      </c>
      <c r="AT505" s="88">
        <v>53</v>
      </c>
      <c r="AU505" s="90">
        <v>25</v>
      </c>
      <c r="AV505" s="93">
        <f t="shared" si="204"/>
        <v>53025</v>
      </c>
      <c r="AX505" s="5" t="s">
        <v>730</v>
      </c>
    </row>
    <row r="506" spans="1:50" hidden="1" outlineLevel="1">
      <c r="A506" t="s">
        <v>682</v>
      </c>
      <c r="B506" t="s">
        <v>94</v>
      </c>
      <c r="C506" s="1">
        <f t="shared" si="193"/>
        <v>29136</v>
      </c>
      <c r="D506" s="5">
        <f>IF(N506&gt;0, RANK(N506,(N506:P506,Q506:AE506)),0)</f>
        <v>1</v>
      </c>
      <c r="E506" s="5">
        <f>IF(O506&gt;0,RANK(O506,(N506:P506,Q506:AE506)),0)</f>
        <v>2</v>
      </c>
      <c r="F506" s="5">
        <f>IF(P506&gt;0,RANK(P506,(N506:P506,Q506:AE506)),0)</f>
        <v>0</v>
      </c>
      <c r="G506" s="1">
        <f t="shared" si="194"/>
        <v>2322</v>
      </c>
      <c r="H506" s="2">
        <f t="shared" si="195"/>
        <v>7.9695222405271826E-2</v>
      </c>
      <c r="I506" s="2"/>
      <c r="J506" s="2">
        <f t="shared" si="196"/>
        <v>0.53984761120263591</v>
      </c>
      <c r="K506" s="2">
        <f t="shared" si="197"/>
        <v>0.46015238879736409</v>
      </c>
      <c r="L506" s="2">
        <f t="shared" si="198"/>
        <v>0</v>
      </c>
      <c r="M506" s="2">
        <f t="shared" si="199"/>
        <v>0</v>
      </c>
      <c r="N506" s="1">
        <v>15729</v>
      </c>
      <c r="O506" s="1">
        <v>13407</v>
      </c>
      <c r="AG506" s="5">
        <f>IF(Q506&gt;0,RANK(Q506,(N506:P506,Q506:AE506)),0)</f>
        <v>0</v>
      </c>
      <c r="AH506" s="5">
        <f>IF(R506&gt;0,RANK(R506,(N506:P506,Q506:AE506)),0)</f>
        <v>0</v>
      </c>
      <c r="AI506" s="5">
        <f>IF(T506&gt;0,RANK(T506,(N506:P506,Q506:AE506)),0)</f>
        <v>0</v>
      </c>
      <c r="AJ506" s="5">
        <f>IF(S506&gt;0,RANK(S506,(N506:P506,Q506:AE506)),0)</f>
        <v>0</v>
      </c>
      <c r="AK506" s="2">
        <f t="shared" si="200"/>
        <v>0</v>
      </c>
      <c r="AL506" s="2">
        <f t="shared" si="201"/>
        <v>0</v>
      </c>
      <c r="AM506" s="2">
        <f t="shared" si="202"/>
        <v>0</v>
      </c>
      <c r="AN506" s="2">
        <f t="shared" si="203"/>
        <v>0</v>
      </c>
      <c r="AP506" t="s">
        <v>682</v>
      </c>
      <c r="AQ506" t="s">
        <v>94</v>
      </c>
      <c r="AR506">
        <v>6</v>
      </c>
      <c r="AT506" s="88">
        <v>53</v>
      </c>
      <c r="AU506" s="90">
        <v>27</v>
      </c>
      <c r="AV506" s="93">
        <f t="shared" si="204"/>
        <v>53027</v>
      </c>
      <c r="AX506" s="5" t="s">
        <v>730</v>
      </c>
    </row>
    <row r="507" spans="1:50" hidden="1" outlineLevel="1">
      <c r="A507" t="s">
        <v>635</v>
      </c>
      <c r="B507" t="s">
        <v>94</v>
      </c>
      <c r="C507" s="1">
        <f t="shared" si="193"/>
        <v>41579</v>
      </c>
      <c r="D507" s="5">
        <f>IF(N507&gt;0, RANK(N507,(N507:P507,Q507:AE507)),0)</f>
        <v>1</v>
      </c>
      <c r="E507" s="5">
        <f>IF(O507&gt;0,RANK(O507,(N507:P507,Q507:AE507)),0)</f>
        <v>2</v>
      </c>
      <c r="F507" s="5">
        <f>IF(P507&gt;0,RANK(P507,(N507:P507,Q507:AE507)),0)</f>
        <v>0</v>
      </c>
      <c r="G507" s="1">
        <f t="shared" si="194"/>
        <v>203</v>
      </c>
      <c r="H507" s="2">
        <f t="shared" si="195"/>
        <v>4.8822723009211378E-3</v>
      </c>
      <c r="I507" s="2"/>
      <c r="J507" s="2">
        <f t="shared" si="196"/>
        <v>0.5024411361504606</v>
      </c>
      <c r="K507" s="2">
        <f t="shared" si="197"/>
        <v>0.49755886384953946</v>
      </c>
      <c r="L507" s="2">
        <f t="shared" si="198"/>
        <v>0</v>
      </c>
      <c r="M507" s="2">
        <f t="shared" si="199"/>
        <v>-5.5511151231257827E-17</v>
      </c>
      <c r="N507" s="1">
        <v>20891</v>
      </c>
      <c r="O507" s="1">
        <v>20688</v>
      </c>
      <c r="AG507" s="5">
        <f>IF(Q507&gt;0,RANK(Q507,(N507:P507,Q507:AE507)),0)</f>
        <v>0</v>
      </c>
      <c r="AH507" s="5">
        <f>IF(R507&gt;0,RANK(R507,(N507:P507,Q507:AE507)),0)</f>
        <v>0</v>
      </c>
      <c r="AI507" s="5">
        <f>IF(T507&gt;0,RANK(T507,(N507:P507,Q507:AE507)),0)</f>
        <v>0</v>
      </c>
      <c r="AJ507" s="5">
        <f>IF(S507&gt;0,RANK(S507,(N507:P507,Q507:AE507)),0)</f>
        <v>0</v>
      </c>
      <c r="AK507" s="2">
        <f t="shared" si="200"/>
        <v>0</v>
      </c>
      <c r="AL507" s="2">
        <f t="shared" si="201"/>
        <v>0</v>
      </c>
      <c r="AM507" s="2">
        <f t="shared" si="202"/>
        <v>0</v>
      </c>
      <c r="AN507" s="2">
        <f t="shared" si="203"/>
        <v>0</v>
      </c>
      <c r="AP507" t="s">
        <v>635</v>
      </c>
      <c r="AQ507" t="s">
        <v>94</v>
      </c>
      <c r="AR507">
        <v>2</v>
      </c>
      <c r="AT507" s="88">
        <v>53</v>
      </c>
      <c r="AU507" s="90">
        <v>29</v>
      </c>
      <c r="AV507" s="93">
        <f t="shared" si="204"/>
        <v>53029</v>
      </c>
      <c r="AX507" s="5" t="s">
        <v>730</v>
      </c>
    </row>
    <row r="508" spans="1:50" hidden="1" outlineLevel="1">
      <c r="A508" t="s">
        <v>608</v>
      </c>
      <c r="B508" t="s">
        <v>94</v>
      </c>
      <c r="C508" s="1">
        <f t="shared" si="193"/>
        <v>19788</v>
      </c>
      <c r="D508" s="5">
        <f>IF(N508&gt;0, RANK(N508,(N508:P508,Q508:AE508)),0)</f>
        <v>1</v>
      </c>
      <c r="E508" s="5">
        <f>IF(O508&gt;0,RANK(O508,(N508:P508,Q508:AE508)),0)</f>
        <v>2</v>
      </c>
      <c r="F508" s="5">
        <f>IF(P508&gt;0,RANK(P508,(N508:P508,Q508:AE508)),0)</f>
        <v>0</v>
      </c>
      <c r="G508" s="1">
        <f t="shared" si="194"/>
        <v>5388</v>
      </c>
      <c r="H508" s="2">
        <f t="shared" si="195"/>
        <v>0.27228623408126135</v>
      </c>
      <c r="I508" s="2"/>
      <c r="J508" s="2">
        <f t="shared" si="196"/>
        <v>0.63614311704063065</v>
      </c>
      <c r="K508" s="2">
        <f t="shared" si="197"/>
        <v>0.3638568829593693</v>
      </c>
      <c r="L508" s="2">
        <f t="shared" si="198"/>
        <v>0</v>
      </c>
      <c r="M508" s="2">
        <f t="shared" si="199"/>
        <v>5.5511151231257827E-17</v>
      </c>
      <c r="N508" s="1">
        <v>12588</v>
      </c>
      <c r="O508" s="1">
        <v>7200</v>
      </c>
      <c r="AG508" s="5">
        <f>IF(Q508&gt;0,RANK(Q508,(N508:P508,Q508:AE508)),0)</f>
        <v>0</v>
      </c>
      <c r="AH508" s="5">
        <f>IF(R508&gt;0,RANK(R508,(N508:P508,Q508:AE508)),0)</f>
        <v>0</v>
      </c>
      <c r="AI508" s="5">
        <f>IF(T508&gt;0,RANK(T508,(N508:P508,Q508:AE508)),0)</f>
        <v>0</v>
      </c>
      <c r="AJ508" s="5">
        <f>IF(S508&gt;0,RANK(S508,(N508:P508,Q508:AE508)),0)</f>
        <v>0</v>
      </c>
      <c r="AK508" s="2">
        <f t="shared" si="200"/>
        <v>0</v>
      </c>
      <c r="AL508" s="2">
        <f t="shared" si="201"/>
        <v>0</v>
      </c>
      <c r="AM508" s="2">
        <f t="shared" si="202"/>
        <v>0</v>
      </c>
      <c r="AN508" s="2">
        <f t="shared" si="203"/>
        <v>0</v>
      </c>
      <c r="AP508" t="s">
        <v>608</v>
      </c>
      <c r="AQ508" t="s">
        <v>94</v>
      </c>
      <c r="AR508">
        <v>6</v>
      </c>
      <c r="AT508" s="88">
        <v>53</v>
      </c>
      <c r="AU508" s="90">
        <v>31</v>
      </c>
      <c r="AV508" s="93">
        <f t="shared" si="204"/>
        <v>53031</v>
      </c>
      <c r="AX508" s="5" t="s">
        <v>730</v>
      </c>
    </row>
    <row r="509" spans="1:50" hidden="1" outlineLevel="1">
      <c r="A509" t="s">
        <v>99</v>
      </c>
      <c r="B509" t="s">
        <v>94</v>
      </c>
      <c r="C509" s="1">
        <f t="shared" si="193"/>
        <v>909177</v>
      </c>
      <c r="D509" s="5">
        <f>IF(N509&gt;0, RANK(N509,(N509:P509,Q509:AE509)),0)</f>
        <v>1</v>
      </c>
      <c r="E509" s="5">
        <f>IF(O509&gt;0,RANK(O509,(N509:P509,Q509:AE509)),0)</f>
        <v>2</v>
      </c>
      <c r="F509" s="5">
        <f>IF(P509&gt;0,RANK(P509,(N509:P509,Q509:AE509)),0)</f>
        <v>0</v>
      </c>
      <c r="G509" s="1">
        <f t="shared" si="194"/>
        <v>257537</v>
      </c>
      <c r="H509" s="2">
        <f t="shared" si="195"/>
        <v>0.28326387491104593</v>
      </c>
      <c r="I509" s="2"/>
      <c r="J509" s="2">
        <f t="shared" si="196"/>
        <v>0.64163193745552294</v>
      </c>
      <c r="K509" s="2">
        <f t="shared" si="197"/>
        <v>0.35836806254447706</v>
      </c>
      <c r="L509" s="2">
        <f t="shared" si="198"/>
        <v>0</v>
      </c>
      <c r="M509" s="2">
        <f t="shared" si="199"/>
        <v>0</v>
      </c>
      <c r="N509" s="1">
        <v>583357</v>
      </c>
      <c r="O509" s="1">
        <v>325820</v>
      </c>
      <c r="AG509" s="5">
        <f>IF(Q509&gt;0,RANK(Q509,(N509:P509,Q509:AE509)),0)</f>
        <v>0</v>
      </c>
      <c r="AH509" s="5">
        <f>IF(R509&gt;0,RANK(R509,(N509:P509,Q509:AE509)),0)</f>
        <v>0</v>
      </c>
      <c r="AI509" s="5">
        <f>IF(T509&gt;0,RANK(T509,(N509:P509,Q509:AE509)),0)</f>
        <v>0</v>
      </c>
      <c r="AJ509" s="5">
        <f>IF(S509&gt;0,RANK(S509,(N509:P509,Q509:AE509)),0)</f>
        <v>0</v>
      </c>
      <c r="AK509" s="2">
        <f t="shared" si="200"/>
        <v>0</v>
      </c>
      <c r="AL509" s="2">
        <f t="shared" si="201"/>
        <v>0</v>
      </c>
      <c r="AM509" s="2">
        <f t="shared" si="202"/>
        <v>0</v>
      </c>
      <c r="AN509" s="2">
        <f t="shared" si="203"/>
        <v>0</v>
      </c>
      <c r="AP509" t="s">
        <v>99</v>
      </c>
      <c r="AQ509" t="s">
        <v>94</v>
      </c>
      <c r="AR509">
        <v>0</v>
      </c>
      <c r="AT509" s="88">
        <v>53</v>
      </c>
      <c r="AU509" s="90">
        <v>33</v>
      </c>
      <c r="AV509" s="93">
        <f t="shared" si="204"/>
        <v>53033</v>
      </c>
      <c r="AX509" s="5" t="s">
        <v>730</v>
      </c>
    </row>
    <row r="510" spans="1:50" hidden="1" outlineLevel="1">
      <c r="A510" t="s">
        <v>824</v>
      </c>
      <c r="B510" t="s">
        <v>94</v>
      </c>
      <c r="C510" s="1">
        <f t="shared" si="193"/>
        <v>123134</v>
      </c>
      <c r="D510" s="5">
        <f>IF(N510&gt;0, RANK(N510,(N510:P510,Q510:AE510)),0)</f>
        <v>1</v>
      </c>
      <c r="E510" s="5">
        <f>IF(O510&gt;0,RANK(O510,(N510:P510,Q510:AE510)),0)</f>
        <v>2</v>
      </c>
      <c r="F510" s="5">
        <f>IF(P510&gt;0,RANK(P510,(N510:P510,Q510:AE510)),0)</f>
        <v>0</v>
      </c>
      <c r="G510" s="1">
        <f t="shared" ref="G510:G573" si="205">IF(C510&gt;0,MAX(N510:P510)-LARGE(N510:P510,2),0)</f>
        <v>1822</v>
      </c>
      <c r="H510" s="2">
        <f t="shared" ref="H510:H573" si="206">IF(C510&gt;0,G510/C510,0)</f>
        <v>1.4796887943216333E-2</v>
      </c>
      <c r="I510" s="2"/>
      <c r="J510" s="2">
        <f t="shared" si="196"/>
        <v>0.50739844397160816</v>
      </c>
      <c r="K510" s="2">
        <f t="shared" si="197"/>
        <v>0.49260155602839184</v>
      </c>
      <c r="L510" s="2">
        <f t="shared" si="198"/>
        <v>0</v>
      </c>
      <c r="M510" s="2">
        <f t="shared" si="199"/>
        <v>0</v>
      </c>
      <c r="N510" s="1">
        <v>62478</v>
      </c>
      <c r="O510" s="1">
        <v>60656</v>
      </c>
      <c r="AG510" s="5">
        <f>IF(Q510&gt;0,RANK(Q510,(N510:P510,Q510:AE510)),0)</f>
        <v>0</v>
      </c>
      <c r="AH510" s="5">
        <f>IF(R510&gt;0,RANK(R510,(N510:P510,Q510:AE510)),0)</f>
        <v>0</v>
      </c>
      <c r="AI510" s="5">
        <f>IF(T510&gt;0,RANK(T510,(N510:P510,Q510:AE510)),0)</f>
        <v>0</v>
      </c>
      <c r="AJ510" s="5">
        <f>IF(S510&gt;0,RANK(S510,(N510:P510,Q510:AE510)),0)</f>
        <v>0</v>
      </c>
      <c r="AK510" s="2">
        <f t="shared" si="200"/>
        <v>0</v>
      </c>
      <c r="AL510" s="2">
        <f t="shared" si="201"/>
        <v>0</v>
      </c>
      <c r="AM510" s="2">
        <f t="shared" si="202"/>
        <v>0</v>
      </c>
      <c r="AN510" s="2">
        <f t="shared" si="203"/>
        <v>0</v>
      </c>
      <c r="AP510" t="s">
        <v>824</v>
      </c>
      <c r="AQ510" t="s">
        <v>94</v>
      </c>
      <c r="AR510">
        <v>0</v>
      </c>
      <c r="AT510" s="88">
        <v>53</v>
      </c>
      <c r="AU510" s="90">
        <v>35</v>
      </c>
      <c r="AV510" s="93">
        <f t="shared" si="204"/>
        <v>53035</v>
      </c>
      <c r="AX510" s="5" t="s">
        <v>730</v>
      </c>
    </row>
    <row r="511" spans="1:50" hidden="1" outlineLevel="1">
      <c r="A511" t="s">
        <v>171</v>
      </c>
      <c r="B511" t="s">
        <v>94</v>
      </c>
      <c r="C511" s="1">
        <f t="shared" si="193"/>
        <v>17720</v>
      </c>
      <c r="D511" s="5">
        <f>IF(N511&gt;0, RANK(N511,(N511:P511,Q511:AE511)),0)</f>
        <v>2</v>
      </c>
      <c r="E511" s="5">
        <f>IF(O511&gt;0,RANK(O511,(N511:P511,Q511:AE511)),0)</f>
        <v>1</v>
      </c>
      <c r="F511" s="5">
        <f>IF(P511&gt;0,RANK(P511,(N511:P511,Q511:AE511)),0)</f>
        <v>0</v>
      </c>
      <c r="G511" s="1">
        <f t="shared" si="205"/>
        <v>3744</v>
      </c>
      <c r="H511" s="2">
        <f t="shared" si="206"/>
        <v>0.21128668171557563</v>
      </c>
      <c r="I511" s="2"/>
      <c r="J511" s="2">
        <f t="shared" si="196"/>
        <v>0.39435665914221218</v>
      </c>
      <c r="K511" s="2">
        <f t="shared" si="197"/>
        <v>0.60564334085778782</v>
      </c>
      <c r="L511" s="2">
        <f t="shared" si="198"/>
        <v>0</v>
      </c>
      <c r="M511" s="2">
        <f t="shared" si="199"/>
        <v>0</v>
      </c>
      <c r="N511" s="1">
        <v>6988</v>
      </c>
      <c r="O511" s="1">
        <v>10732</v>
      </c>
      <c r="AG511" s="5">
        <f>IF(Q511&gt;0,RANK(Q511,(N511:P511,Q511:AE511)),0)</f>
        <v>0</v>
      </c>
      <c r="AH511" s="5">
        <f>IF(R511&gt;0,RANK(R511,(N511:P511,Q511:AE511)),0)</f>
        <v>0</v>
      </c>
      <c r="AI511" s="5">
        <f>IF(T511&gt;0,RANK(T511,(N511:P511,Q511:AE511)),0)</f>
        <v>0</v>
      </c>
      <c r="AJ511" s="5">
        <f>IF(S511&gt;0,RANK(S511,(N511:P511,Q511:AE511)),0)</f>
        <v>0</v>
      </c>
      <c r="AK511" s="2">
        <f t="shared" si="200"/>
        <v>0</v>
      </c>
      <c r="AL511" s="2">
        <f t="shared" si="201"/>
        <v>0</v>
      </c>
      <c r="AM511" s="2">
        <f t="shared" si="202"/>
        <v>0</v>
      </c>
      <c r="AN511" s="2">
        <f t="shared" si="203"/>
        <v>0</v>
      </c>
      <c r="AP511" t="s">
        <v>171</v>
      </c>
      <c r="AQ511" t="s">
        <v>94</v>
      </c>
      <c r="AR511">
        <v>4</v>
      </c>
      <c r="AT511" s="88">
        <v>53</v>
      </c>
      <c r="AU511" s="90">
        <v>37</v>
      </c>
      <c r="AV511" s="93">
        <f t="shared" si="204"/>
        <v>53037</v>
      </c>
      <c r="AX511" s="5" t="s">
        <v>730</v>
      </c>
    </row>
    <row r="512" spans="1:50" hidden="1" outlineLevel="1">
      <c r="A512" t="s">
        <v>69</v>
      </c>
      <c r="B512" t="s">
        <v>94</v>
      </c>
      <c r="C512" s="1">
        <f t="shared" si="193"/>
        <v>9992</v>
      </c>
      <c r="D512" s="5">
        <f>IF(N512&gt;0, RANK(N512,(N512:P512,Q512:AE512)),0)</f>
        <v>2</v>
      </c>
      <c r="E512" s="5">
        <f>IF(O512&gt;0,RANK(O512,(N512:P512,Q512:AE512)),0)</f>
        <v>1</v>
      </c>
      <c r="F512" s="5">
        <f>IF(P512&gt;0,RANK(P512,(N512:P512,Q512:AE512)),0)</f>
        <v>0</v>
      </c>
      <c r="G512" s="1">
        <f t="shared" si="205"/>
        <v>916</v>
      </c>
      <c r="H512" s="2">
        <f t="shared" si="206"/>
        <v>9.1673338670936744E-2</v>
      </c>
      <c r="I512" s="2"/>
      <c r="J512" s="2">
        <f t="shared" si="196"/>
        <v>0.45416333066453163</v>
      </c>
      <c r="K512" s="2">
        <f t="shared" si="197"/>
        <v>0.54583666933546837</v>
      </c>
      <c r="L512" s="2">
        <f t="shared" si="198"/>
        <v>0</v>
      </c>
      <c r="M512" s="2">
        <f t="shared" si="199"/>
        <v>0</v>
      </c>
      <c r="N512" s="1">
        <v>4538</v>
      </c>
      <c r="O512" s="1">
        <v>5454</v>
      </c>
      <c r="AG512" s="5">
        <f>IF(Q512&gt;0,RANK(Q512,(N512:P512,Q512:AE512)),0)</f>
        <v>0</v>
      </c>
      <c r="AH512" s="5">
        <f>IF(R512&gt;0,RANK(R512,(N512:P512,Q512:AE512)),0)</f>
        <v>0</v>
      </c>
      <c r="AI512" s="5">
        <f>IF(T512&gt;0,RANK(T512,(N512:P512,Q512:AE512)),0)</f>
        <v>0</v>
      </c>
      <c r="AJ512" s="5">
        <f>IF(S512&gt;0,RANK(S512,(N512:P512,Q512:AE512)),0)</f>
        <v>0</v>
      </c>
      <c r="AK512" s="2">
        <f t="shared" si="200"/>
        <v>0</v>
      </c>
      <c r="AL512" s="2">
        <f t="shared" si="201"/>
        <v>0</v>
      </c>
      <c r="AM512" s="2">
        <f t="shared" si="202"/>
        <v>0</v>
      </c>
      <c r="AN512" s="2">
        <f t="shared" si="203"/>
        <v>0</v>
      </c>
      <c r="AP512" t="s">
        <v>69</v>
      </c>
      <c r="AQ512" t="s">
        <v>94</v>
      </c>
      <c r="AR512">
        <v>4</v>
      </c>
      <c r="AT512" s="88">
        <v>53</v>
      </c>
      <c r="AU512" s="90">
        <v>39</v>
      </c>
      <c r="AV512" s="93">
        <f t="shared" si="204"/>
        <v>53039</v>
      </c>
      <c r="AX512" s="5" t="s">
        <v>730</v>
      </c>
    </row>
    <row r="513" spans="1:50" hidden="1" outlineLevel="1">
      <c r="A513" t="s">
        <v>1051</v>
      </c>
      <c r="B513" t="s">
        <v>94</v>
      </c>
      <c r="C513" s="1">
        <f t="shared" si="193"/>
        <v>34630</v>
      </c>
      <c r="D513" s="5">
        <f>IF(N513&gt;0, RANK(N513,(N513:P513,Q513:AE513)),0)</f>
        <v>2</v>
      </c>
      <c r="E513" s="5">
        <f>IF(O513&gt;0,RANK(O513,(N513:P513,Q513:AE513)),0)</f>
        <v>1</v>
      </c>
      <c r="F513" s="5">
        <f>IF(P513&gt;0,RANK(P513,(N513:P513,Q513:AE513)),0)</f>
        <v>0</v>
      </c>
      <c r="G513" s="1">
        <f t="shared" si="205"/>
        <v>10064</v>
      </c>
      <c r="H513" s="2">
        <f t="shared" si="206"/>
        <v>0.29061507363557609</v>
      </c>
      <c r="I513" s="2"/>
      <c r="J513" s="2">
        <f t="shared" si="196"/>
        <v>0.35469246318221198</v>
      </c>
      <c r="K513" s="2">
        <f t="shared" si="197"/>
        <v>0.64530753681778807</v>
      </c>
      <c r="L513" s="2">
        <f t="shared" si="198"/>
        <v>0</v>
      </c>
      <c r="M513" s="2">
        <f t="shared" si="199"/>
        <v>0</v>
      </c>
      <c r="N513" s="1">
        <v>12283</v>
      </c>
      <c r="O513" s="1">
        <v>22347</v>
      </c>
      <c r="AG513" s="5">
        <f>IF(Q513&gt;0,RANK(Q513,(N513:P513,Q513:AE513)),0)</f>
        <v>0</v>
      </c>
      <c r="AH513" s="5">
        <f>IF(R513&gt;0,RANK(R513,(N513:P513,Q513:AE513)),0)</f>
        <v>0</v>
      </c>
      <c r="AI513" s="5">
        <f>IF(T513&gt;0,RANK(T513,(N513:P513,Q513:AE513)),0)</f>
        <v>0</v>
      </c>
      <c r="AJ513" s="5">
        <f>IF(S513&gt;0,RANK(S513,(N513:P513,Q513:AE513)),0)</f>
        <v>0</v>
      </c>
      <c r="AK513" s="2">
        <f t="shared" si="200"/>
        <v>0</v>
      </c>
      <c r="AL513" s="2">
        <f t="shared" si="201"/>
        <v>0</v>
      </c>
      <c r="AM513" s="2">
        <f t="shared" si="202"/>
        <v>0</v>
      </c>
      <c r="AN513" s="2">
        <f t="shared" si="203"/>
        <v>0</v>
      </c>
      <c r="AP513" t="s">
        <v>1051</v>
      </c>
      <c r="AQ513" t="s">
        <v>94</v>
      </c>
      <c r="AR513">
        <v>3</v>
      </c>
      <c r="AT513" s="88">
        <v>53</v>
      </c>
      <c r="AU513" s="90">
        <v>41</v>
      </c>
      <c r="AV513" s="93">
        <f t="shared" si="204"/>
        <v>53041</v>
      </c>
      <c r="AX513" s="5" t="s">
        <v>730</v>
      </c>
    </row>
    <row r="514" spans="1:50" hidden="1" outlineLevel="1">
      <c r="A514" t="s">
        <v>286</v>
      </c>
      <c r="B514" t="s">
        <v>94</v>
      </c>
      <c r="C514" s="1">
        <f t="shared" si="193"/>
        <v>5920</v>
      </c>
      <c r="D514" s="5">
        <f>IF(N514&gt;0, RANK(N514,(N514:P514,Q514:AE514)),0)</f>
        <v>2</v>
      </c>
      <c r="E514" s="5">
        <f>IF(O514&gt;0,RANK(O514,(N514:P514,Q514:AE514)),0)</f>
        <v>1</v>
      </c>
      <c r="F514" s="5">
        <f>IF(P514&gt;0,RANK(P514,(N514:P514,Q514:AE514)),0)</f>
        <v>0</v>
      </c>
      <c r="G514" s="1">
        <f t="shared" si="205"/>
        <v>1816</v>
      </c>
      <c r="H514" s="2">
        <f t="shared" si="206"/>
        <v>0.30675675675675673</v>
      </c>
      <c r="I514" s="2"/>
      <c r="J514" s="2">
        <f t="shared" si="196"/>
        <v>0.34662162162162163</v>
      </c>
      <c r="K514" s="2">
        <f t="shared" si="197"/>
        <v>0.65337837837837842</v>
      </c>
      <c r="L514" s="2">
        <f t="shared" si="198"/>
        <v>0</v>
      </c>
      <c r="M514" s="2">
        <f t="shared" si="199"/>
        <v>0</v>
      </c>
      <c r="N514" s="1">
        <v>2052</v>
      </c>
      <c r="O514" s="1">
        <v>3868</v>
      </c>
      <c r="AG514" s="5">
        <f>IF(Q514&gt;0,RANK(Q514,(N514:P514,Q514:AE514)),0)</f>
        <v>0</v>
      </c>
      <c r="AH514" s="5">
        <f>IF(R514&gt;0,RANK(R514,(N514:P514,Q514:AE514)),0)</f>
        <v>0</v>
      </c>
      <c r="AI514" s="5">
        <f>IF(T514&gt;0,RANK(T514,(N514:P514,Q514:AE514)),0)</f>
        <v>0</v>
      </c>
      <c r="AJ514" s="5">
        <f>IF(S514&gt;0,RANK(S514,(N514:P514,Q514:AE514)),0)</f>
        <v>0</v>
      </c>
      <c r="AK514" s="2">
        <f t="shared" si="200"/>
        <v>0</v>
      </c>
      <c r="AL514" s="2">
        <f t="shared" si="201"/>
        <v>0</v>
      </c>
      <c r="AM514" s="2">
        <f t="shared" si="202"/>
        <v>0</v>
      </c>
      <c r="AN514" s="2">
        <f t="shared" si="203"/>
        <v>0</v>
      </c>
      <c r="AP514" t="s">
        <v>286</v>
      </c>
      <c r="AQ514" t="s">
        <v>94</v>
      </c>
      <c r="AR514">
        <v>5</v>
      </c>
      <c r="AT514" s="88">
        <v>53</v>
      </c>
      <c r="AU514" s="90">
        <v>43</v>
      </c>
      <c r="AV514" s="93">
        <f t="shared" si="204"/>
        <v>53043</v>
      </c>
      <c r="AX514" s="5" t="s">
        <v>730</v>
      </c>
    </row>
    <row r="515" spans="1:50" hidden="1" outlineLevel="1">
      <c r="A515" t="s">
        <v>327</v>
      </c>
      <c r="B515" t="s">
        <v>94</v>
      </c>
      <c r="C515" s="1">
        <f t="shared" si="193"/>
        <v>28123</v>
      </c>
      <c r="D515" s="5">
        <f>IF(N515&gt;0, RANK(N515,(N515:P515,Q515:AE515)),0)</f>
        <v>2</v>
      </c>
      <c r="E515" s="5">
        <f>IF(O515&gt;0,RANK(O515,(N515:P515,Q515:AE515)),0)</f>
        <v>1</v>
      </c>
      <c r="F515" s="5">
        <f>IF(P515&gt;0,RANK(P515,(N515:P515,Q515:AE515)),0)</f>
        <v>0</v>
      </c>
      <c r="G515" s="1">
        <f t="shared" si="205"/>
        <v>239</v>
      </c>
      <c r="H515" s="2">
        <f t="shared" si="206"/>
        <v>8.4983821071720651E-3</v>
      </c>
      <c r="I515" s="2"/>
      <c r="J515" s="2">
        <f t="shared" si="196"/>
        <v>0.49575080894641399</v>
      </c>
      <c r="K515" s="2">
        <f t="shared" si="197"/>
        <v>0.50424919105358601</v>
      </c>
      <c r="L515" s="2">
        <f t="shared" si="198"/>
        <v>0</v>
      </c>
      <c r="M515" s="2">
        <f t="shared" si="199"/>
        <v>0</v>
      </c>
      <c r="N515" s="1">
        <v>13942</v>
      </c>
      <c r="O515" s="1">
        <v>14181</v>
      </c>
      <c r="AG515" s="5">
        <f>IF(Q515&gt;0,RANK(Q515,(N515:P515,Q515:AE515)),0)</f>
        <v>0</v>
      </c>
      <c r="AH515" s="5">
        <f>IF(R515&gt;0,RANK(R515,(N515:P515,Q515:AE515)),0)</f>
        <v>0</v>
      </c>
      <c r="AI515" s="5">
        <f>IF(T515&gt;0,RANK(T515,(N515:P515,Q515:AE515)),0)</f>
        <v>0</v>
      </c>
      <c r="AJ515" s="5">
        <f>IF(S515&gt;0,RANK(S515,(N515:P515,Q515:AE515)),0)</f>
        <v>0</v>
      </c>
      <c r="AK515" s="2">
        <f t="shared" si="200"/>
        <v>0</v>
      </c>
      <c r="AL515" s="2">
        <f t="shared" si="201"/>
        <v>0</v>
      </c>
      <c r="AM515" s="2">
        <f t="shared" si="202"/>
        <v>0</v>
      </c>
      <c r="AN515" s="2">
        <f t="shared" si="203"/>
        <v>0</v>
      </c>
      <c r="AP515" t="s">
        <v>327</v>
      </c>
      <c r="AQ515" t="s">
        <v>94</v>
      </c>
      <c r="AR515">
        <v>6</v>
      </c>
      <c r="AT515" s="88">
        <v>53</v>
      </c>
      <c r="AU515" s="90">
        <v>45</v>
      </c>
      <c r="AV515" s="93">
        <f t="shared" si="204"/>
        <v>53045</v>
      </c>
      <c r="AX515" s="5" t="s">
        <v>730</v>
      </c>
    </row>
    <row r="516" spans="1:50" hidden="1" outlineLevel="1">
      <c r="A516" t="s">
        <v>913</v>
      </c>
      <c r="B516" t="s">
        <v>94</v>
      </c>
      <c r="C516" s="1">
        <f t="shared" si="193"/>
        <v>16743</v>
      </c>
      <c r="D516" s="5">
        <f>IF(N516&gt;0, RANK(N516,(N516:P516,Q516:AE516)),0)</f>
        <v>2</v>
      </c>
      <c r="E516" s="5">
        <f>IF(O516&gt;0,RANK(O516,(N516:P516,Q516:AE516)),0)</f>
        <v>1</v>
      </c>
      <c r="F516" s="5">
        <f>IF(P516&gt;0,RANK(P516,(N516:P516,Q516:AE516)),0)</f>
        <v>0</v>
      </c>
      <c r="G516" s="1">
        <f t="shared" si="205"/>
        <v>3593</v>
      </c>
      <c r="H516" s="2">
        <f t="shared" si="206"/>
        <v>0.21459714507555397</v>
      </c>
      <c r="I516" s="2"/>
      <c r="J516" s="2">
        <f t="shared" si="196"/>
        <v>0.39270142746222303</v>
      </c>
      <c r="K516" s="2">
        <f t="shared" si="197"/>
        <v>0.60729857253777697</v>
      </c>
      <c r="L516" s="2">
        <f t="shared" si="198"/>
        <v>0</v>
      </c>
      <c r="M516" s="2">
        <f t="shared" si="199"/>
        <v>0</v>
      </c>
      <c r="N516" s="1">
        <v>6575</v>
      </c>
      <c r="O516" s="1">
        <v>10168</v>
      </c>
      <c r="AG516" s="5">
        <f>IF(Q516&gt;0,RANK(Q516,(N516:P516,Q516:AE516)),0)</f>
        <v>0</v>
      </c>
      <c r="AH516" s="5">
        <f>IF(R516&gt;0,RANK(R516,(N516:P516,Q516:AE516)),0)</f>
        <v>0</v>
      </c>
      <c r="AI516" s="5">
        <f>IF(T516&gt;0,RANK(T516,(N516:P516,Q516:AE516)),0)</f>
        <v>0</v>
      </c>
      <c r="AJ516" s="5">
        <f>IF(S516&gt;0,RANK(S516,(N516:P516,Q516:AE516)),0)</f>
        <v>0</v>
      </c>
      <c r="AK516" s="2">
        <f t="shared" si="200"/>
        <v>0</v>
      </c>
      <c r="AL516" s="2">
        <f t="shared" si="201"/>
        <v>0</v>
      </c>
      <c r="AM516" s="2">
        <f t="shared" si="202"/>
        <v>0</v>
      </c>
      <c r="AN516" s="2">
        <f t="shared" si="203"/>
        <v>0</v>
      </c>
      <c r="AP516" t="s">
        <v>913</v>
      </c>
      <c r="AQ516" t="s">
        <v>94</v>
      </c>
      <c r="AR516">
        <v>5</v>
      </c>
      <c r="AT516" s="88">
        <v>53</v>
      </c>
      <c r="AU516" s="90">
        <v>47</v>
      </c>
      <c r="AV516" s="93">
        <f t="shared" si="204"/>
        <v>53047</v>
      </c>
      <c r="AX516" s="5" t="s">
        <v>730</v>
      </c>
    </row>
    <row r="517" spans="1:50" hidden="1" outlineLevel="1">
      <c r="A517" t="s">
        <v>1038</v>
      </c>
      <c r="B517" t="s">
        <v>94</v>
      </c>
      <c r="C517" s="1">
        <f t="shared" si="193"/>
        <v>10893</v>
      </c>
      <c r="D517" s="5">
        <f>IF(N517&gt;0, RANK(N517,(N517:P517,Q517:AE517)),0)</f>
        <v>1</v>
      </c>
      <c r="E517" s="5">
        <f>IF(O517&gt;0,RANK(O517,(N517:P517,Q517:AE517)),0)</f>
        <v>2</v>
      </c>
      <c r="F517" s="5">
        <f>IF(P517&gt;0,RANK(P517,(N517:P517,Q517:AE517)),0)</f>
        <v>0</v>
      </c>
      <c r="G517" s="1">
        <f t="shared" si="205"/>
        <v>497</v>
      </c>
      <c r="H517" s="2">
        <f t="shared" si="206"/>
        <v>4.5625631139263746E-2</v>
      </c>
      <c r="I517" s="2"/>
      <c r="J517" s="2">
        <f t="shared" si="196"/>
        <v>0.52281281556963188</v>
      </c>
      <c r="K517" s="2">
        <f t="shared" si="197"/>
        <v>0.47718718443036812</v>
      </c>
      <c r="L517" s="2">
        <f t="shared" si="198"/>
        <v>0</v>
      </c>
      <c r="M517" s="2">
        <f t="shared" si="199"/>
        <v>0</v>
      </c>
      <c r="N517" s="1">
        <v>5695</v>
      </c>
      <c r="O517" s="1">
        <v>5198</v>
      </c>
      <c r="AG517" s="5">
        <f>IF(Q517&gt;0,RANK(Q517,(N517:P517,Q517:AE517)),0)</f>
        <v>0</v>
      </c>
      <c r="AH517" s="5">
        <f>IF(R517&gt;0,RANK(R517,(N517:P517,Q517:AE517)),0)</f>
        <v>0</v>
      </c>
      <c r="AI517" s="5">
        <f>IF(T517&gt;0,RANK(T517,(N517:P517,Q517:AE517)),0)</f>
        <v>0</v>
      </c>
      <c r="AJ517" s="5">
        <f>IF(S517&gt;0,RANK(S517,(N517:P517,Q517:AE517)),0)</f>
        <v>0</v>
      </c>
      <c r="AK517" s="2">
        <f t="shared" si="200"/>
        <v>0</v>
      </c>
      <c r="AL517" s="2">
        <f t="shared" si="201"/>
        <v>0</v>
      </c>
      <c r="AM517" s="2">
        <f t="shared" si="202"/>
        <v>0</v>
      </c>
      <c r="AN517" s="2">
        <f t="shared" si="203"/>
        <v>0</v>
      </c>
      <c r="AP517" t="s">
        <v>1038</v>
      </c>
      <c r="AQ517" t="s">
        <v>94</v>
      </c>
      <c r="AR517">
        <v>3</v>
      </c>
      <c r="AT517" s="88">
        <v>53</v>
      </c>
      <c r="AU517" s="90">
        <v>49</v>
      </c>
      <c r="AV517" s="93">
        <f t="shared" si="204"/>
        <v>53049</v>
      </c>
      <c r="AX517" s="5" t="s">
        <v>730</v>
      </c>
    </row>
    <row r="518" spans="1:50" hidden="1" outlineLevel="1">
      <c r="A518" t="s">
        <v>1013</v>
      </c>
      <c r="B518" t="s">
        <v>94</v>
      </c>
      <c r="C518" s="1">
        <f t="shared" si="193"/>
        <v>6483</v>
      </c>
      <c r="D518" s="5">
        <f>IF(N518&gt;0, RANK(N518,(N518:P518,Q518:AE518)),0)</f>
        <v>2</v>
      </c>
      <c r="E518" s="5">
        <f>IF(O518&gt;0,RANK(O518,(N518:P518,Q518:AE518)),0)</f>
        <v>1</v>
      </c>
      <c r="F518" s="5">
        <f>IF(P518&gt;0,RANK(P518,(N518:P518,Q518:AE518)),0)</f>
        <v>0</v>
      </c>
      <c r="G518" s="1">
        <f t="shared" si="205"/>
        <v>1341</v>
      </c>
      <c r="H518" s="2">
        <f t="shared" si="206"/>
        <v>0.20684868116612679</v>
      </c>
      <c r="I518" s="2"/>
      <c r="J518" s="2">
        <f t="shared" si="196"/>
        <v>0.39657565941693662</v>
      </c>
      <c r="K518" s="2">
        <f t="shared" si="197"/>
        <v>0.60342434058306338</v>
      </c>
      <c r="L518" s="2">
        <f t="shared" si="198"/>
        <v>0</v>
      </c>
      <c r="M518" s="2">
        <f t="shared" si="199"/>
        <v>0</v>
      </c>
      <c r="N518" s="1">
        <v>2571</v>
      </c>
      <c r="O518" s="1">
        <v>3912</v>
      </c>
      <c r="AG518" s="5">
        <f>IF(Q518&gt;0,RANK(Q518,(N518:P518,Q518:AE518)),0)</f>
        <v>0</v>
      </c>
      <c r="AH518" s="5">
        <f>IF(R518&gt;0,RANK(R518,(N518:P518,Q518:AE518)),0)</f>
        <v>0</v>
      </c>
      <c r="AI518" s="5">
        <f>IF(T518&gt;0,RANK(T518,(N518:P518,Q518:AE518)),0)</f>
        <v>0</v>
      </c>
      <c r="AJ518" s="5">
        <f>IF(S518&gt;0,RANK(S518,(N518:P518,Q518:AE518)),0)</f>
        <v>0</v>
      </c>
      <c r="AK518" s="2">
        <f t="shared" si="200"/>
        <v>0</v>
      </c>
      <c r="AL518" s="2">
        <f t="shared" si="201"/>
        <v>0</v>
      </c>
      <c r="AM518" s="2">
        <f t="shared" si="202"/>
        <v>0</v>
      </c>
      <c r="AN518" s="2">
        <f t="shared" si="203"/>
        <v>0</v>
      </c>
      <c r="AP518" t="s">
        <v>1013</v>
      </c>
      <c r="AQ518" t="s">
        <v>94</v>
      </c>
      <c r="AR518">
        <v>5</v>
      </c>
      <c r="AT518" s="88">
        <v>53</v>
      </c>
      <c r="AU518" s="90">
        <v>51</v>
      </c>
      <c r="AV518" s="93">
        <f t="shared" si="204"/>
        <v>53051</v>
      </c>
      <c r="AX518" s="5" t="s">
        <v>730</v>
      </c>
    </row>
    <row r="519" spans="1:50" hidden="1" outlineLevel="1">
      <c r="A519" t="s">
        <v>189</v>
      </c>
      <c r="B519" t="s">
        <v>94</v>
      </c>
      <c r="C519" s="1">
        <f t="shared" si="193"/>
        <v>325925</v>
      </c>
      <c r="D519" s="5">
        <f>IF(N519&gt;0, RANK(N519,(N519:P519,Q519:AE519)),0)</f>
        <v>1</v>
      </c>
      <c r="E519" s="5">
        <f>IF(O519&gt;0,RANK(O519,(N519:P519,Q519:AE519)),0)</f>
        <v>2</v>
      </c>
      <c r="F519" s="5">
        <f>IF(P519&gt;0,RANK(P519,(N519:P519,Q519:AE519)),0)</f>
        <v>0</v>
      </c>
      <c r="G519" s="1">
        <f t="shared" si="205"/>
        <v>7199</v>
      </c>
      <c r="H519" s="2">
        <f t="shared" si="206"/>
        <v>2.2087903658817212E-2</v>
      </c>
      <c r="I519" s="2"/>
      <c r="J519" s="2">
        <f t="shared" si="196"/>
        <v>0.51104395182940865</v>
      </c>
      <c r="K519" s="2">
        <f t="shared" si="197"/>
        <v>0.48895604817059141</v>
      </c>
      <c r="L519" s="2">
        <f t="shared" si="198"/>
        <v>0</v>
      </c>
      <c r="M519" s="2">
        <f t="shared" si="199"/>
        <v>-5.5511151231257827E-17</v>
      </c>
      <c r="N519" s="1">
        <v>166562</v>
      </c>
      <c r="O519" s="1">
        <v>159363</v>
      </c>
      <c r="AG519" s="5">
        <f>IF(Q519&gt;0,RANK(Q519,(N519:P519,Q519:AE519)),0)</f>
        <v>0</v>
      </c>
      <c r="AH519" s="5">
        <f>IF(R519&gt;0,RANK(R519,(N519:P519,Q519:AE519)),0)</f>
        <v>0</v>
      </c>
      <c r="AI519" s="5">
        <f>IF(T519&gt;0,RANK(T519,(N519:P519,Q519:AE519)),0)</f>
        <v>0</v>
      </c>
      <c r="AJ519" s="5">
        <f>IF(S519&gt;0,RANK(S519,(N519:P519,Q519:AE519)),0)</f>
        <v>0</v>
      </c>
      <c r="AK519" s="2">
        <f t="shared" si="200"/>
        <v>0</v>
      </c>
      <c r="AL519" s="2">
        <f t="shared" si="201"/>
        <v>0</v>
      </c>
      <c r="AM519" s="2">
        <f t="shared" si="202"/>
        <v>0</v>
      </c>
      <c r="AN519" s="2">
        <f t="shared" si="203"/>
        <v>0</v>
      </c>
      <c r="AP519" t="s">
        <v>189</v>
      </c>
      <c r="AQ519" t="s">
        <v>94</v>
      </c>
      <c r="AR519">
        <v>0</v>
      </c>
      <c r="AT519" s="88">
        <v>53</v>
      </c>
      <c r="AU519" s="90">
        <v>53</v>
      </c>
      <c r="AV519" s="93">
        <f t="shared" si="204"/>
        <v>53053</v>
      </c>
      <c r="AX519" s="5" t="s">
        <v>730</v>
      </c>
    </row>
    <row r="520" spans="1:50" hidden="1" outlineLevel="1">
      <c r="A520" t="s">
        <v>731</v>
      </c>
      <c r="B520" t="s">
        <v>94</v>
      </c>
      <c r="C520" s="1">
        <f t="shared" si="193"/>
        <v>10400</v>
      </c>
      <c r="D520" s="5">
        <f>IF(N520&gt;0, RANK(N520,(N520:P520,Q520:AE520)),0)</f>
        <v>1</v>
      </c>
      <c r="E520" s="5">
        <f>IF(O520&gt;0,RANK(O520,(N520:P520,Q520:AE520)),0)</f>
        <v>2</v>
      </c>
      <c r="F520" s="5">
        <f>IF(P520&gt;0,RANK(P520,(N520:P520,Q520:AE520)),0)</f>
        <v>0</v>
      </c>
      <c r="G520" s="1">
        <f t="shared" si="205"/>
        <v>3688</v>
      </c>
      <c r="H520" s="2">
        <f t="shared" si="206"/>
        <v>0.35461538461538461</v>
      </c>
      <c r="I520" s="2"/>
      <c r="J520" s="2">
        <f t="shared" si="196"/>
        <v>0.67730769230769228</v>
      </c>
      <c r="K520" s="2">
        <f t="shared" si="197"/>
        <v>0.32269230769230767</v>
      </c>
      <c r="L520" s="2">
        <f t="shared" si="198"/>
        <v>0</v>
      </c>
      <c r="M520" s="2">
        <f t="shared" si="199"/>
        <v>5.5511151231257827E-17</v>
      </c>
      <c r="N520" s="1">
        <v>7044</v>
      </c>
      <c r="O520" s="1">
        <v>3356</v>
      </c>
      <c r="AG520" s="5">
        <f>IF(Q520&gt;0,RANK(Q520,(N520:P520,Q520:AE520)),0)</f>
        <v>0</v>
      </c>
      <c r="AH520" s="5">
        <f>IF(R520&gt;0,RANK(R520,(N520:P520,Q520:AE520)),0)</f>
        <v>0</v>
      </c>
      <c r="AI520" s="5">
        <f>IF(T520&gt;0,RANK(T520,(N520:P520,Q520:AE520)),0)</f>
        <v>0</v>
      </c>
      <c r="AJ520" s="5">
        <f>IF(S520&gt;0,RANK(S520,(N520:P520,Q520:AE520)),0)</f>
        <v>0</v>
      </c>
      <c r="AK520" s="2">
        <f t="shared" si="200"/>
        <v>0</v>
      </c>
      <c r="AL520" s="2">
        <f t="shared" si="201"/>
        <v>0</v>
      </c>
      <c r="AM520" s="2">
        <f t="shared" si="202"/>
        <v>0</v>
      </c>
      <c r="AN520" s="2">
        <f t="shared" si="203"/>
        <v>0</v>
      </c>
      <c r="AP520" t="s">
        <v>731</v>
      </c>
      <c r="AQ520" t="s">
        <v>94</v>
      </c>
      <c r="AR520">
        <v>2</v>
      </c>
      <c r="AT520" s="88">
        <v>53</v>
      </c>
      <c r="AU520" s="90">
        <v>55</v>
      </c>
      <c r="AV520" s="93">
        <f t="shared" si="204"/>
        <v>53055</v>
      </c>
      <c r="AX520" s="5" t="s">
        <v>730</v>
      </c>
    </row>
    <row r="521" spans="1:50" hidden="1" outlineLevel="1">
      <c r="A521" t="s">
        <v>1009</v>
      </c>
      <c r="B521" t="s">
        <v>94</v>
      </c>
      <c r="C521" s="1">
        <f t="shared" si="193"/>
        <v>55460</v>
      </c>
      <c r="D521" s="5">
        <f>IF(N521&gt;0, RANK(N521,(N521:P521,Q521:AE521)),0)</f>
        <v>1</v>
      </c>
      <c r="E521" s="5">
        <f>IF(O521&gt;0,RANK(O521,(N521:P521,Q521:AE521)),0)</f>
        <v>2</v>
      </c>
      <c r="F521" s="5">
        <f>IF(P521&gt;0,RANK(P521,(N521:P521,Q521:AE521)),0)</f>
        <v>0</v>
      </c>
      <c r="G521" s="1">
        <f t="shared" si="205"/>
        <v>370</v>
      </c>
      <c r="H521" s="2">
        <f t="shared" si="206"/>
        <v>6.6714749368914535E-3</v>
      </c>
      <c r="I521" s="2"/>
      <c r="J521" s="2">
        <f t="shared" si="196"/>
        <v>0.50333573746844573</v>
      </c>
      <c r="K521" s="2">
        <f t="shared" si="197"/>
        <v>0.49666426253155427</v>
      </c>
      <c r="L521" s="2">
        <f t="shared" si="198"/>
        <v>0</v>
      </c>
      <c r="M521" s="2">
        <f t="shared" si="199"/>
        <v>0</v>
      </c>
      <c r="N521" s="1">
        <v>27915</v>
      </c>
      <c r="O521" s="1">
        <v>27545</v>
      </c>
      <c r="AG521" s="5">
        <f>IF(Q521&gt;0,RANK(Q521,(N521:P521,Q521:AE521)),0)</f>
        <v>0</v>
      </c>
      <c r="AH521" s="5">
        <f>IF(R521&gt;0,RANK(R521,(N521:P521,Q521:AE521)),0)</f>
        <v>0</v>
      </c>
      <c r="AI521" s="5">
        <f>IF(T521&gt;0,RANK(T521,(N521:P521,Q521:AE521)),0)</f>
        <v>0</v>
      </c>
      <c r="AJ521" s="5">
        <f>IF(S521&gt;0,RANK(S521,(N521:P521,Q521:AE521)),0)</f>
        <v>0</v>
      </c>
      <c r="AK521" s="2">
        <f t="shared" si="200"/>
        <v>0</v>
      </c>
      <c r="AL521" s="2">
        <f t="shared" si="201"/>
        <v>0</v>
      </c>
      <c r="AM521" s="2">
        <f t="shared" si="202"/>
        <v>0</v>
      </c>
      <c r="AN521" s="2">
        <f t="shared" si="203"/>
        <v>0</v>
      </c>
      <c r="AP521" t="s">
        <v>1009</v>
      </c>
      <c r="AQ521" t="s">
        <v>94</v>
      </c>
      <c r="AR521">
        <v>2</v>
      </c>
      <c r="AT521" s="88">
        <v>53</v>
      </c>
      <c r="AU521" s="90">
        <v>57</v>
      </c>
      <c r="AV521" s="93">
        <f t="shared" si="204"/>
        <v>53057</v>
      </c>
      <c r="AX521" s="5" t="s">
        <v>730</v>
      </c>
    </row>
    <row r="522" spans="1:50" hidden="1" outlineLevel="1">
      <c r="A522" t="s">
        <v>852</v>
      </c>
      <c r="B522" t="s">
        <v>94</v>
      </c>
      <c r="C522" s="1">
        <f t="shared" si="193"/>
        <v>5377</v>
      </c>
      <c r="D522" s="5">
        <f>IF(N522&gt;0, RANK(N522,(N522:P522,Q522:AE522)),0)</f>
        <v>2</v>
      </c>
      <c r="E522" s="5">
        <f>IF(O522&gt;0,RANK(O522,(N522:P522,Q522:AE522)),0)</f>
        <v>1</v>
      </c>
      <c r="F522" s="5">
        <f>IF(P522&gt;0,RANK(P522,(N522:P522,Q522:AE522)),0)</f>
        <v>0</v>
      </c>
      <c r="G522" s="1">
        <f t="shared" si="205"/>
        <v>249</v>
      </c>
      <c r="H522" s="2">
        <f t="shared" si="206"/>
        <v>4.6308350381253485E-2</v>
      </c>
      <c r="I522" s="2"/>
      <c r="J522" s="2">
        <f t="shared" si="196"/>
        <v>0.47684582480937326</v>
      </c>
      <c r="K522" s="2">
        <f t="shared" si="197"/>
        <v>0.52315417519062679</v>
      </c>
      <c r="L522" s="2">
        <f t="shared" si="198"/>
        <v>0</v>
      </c>
      <c r="M522" s="2">
        <f t="shared" si="199"/>
        <v>0</v>
      </c>
      <c r="N522" s="1">
        <v>2564</v>
      </c>
      <c r="O522" s="1">
        <v>2813</v>
      </c>
      <c r="AG522" s="5">
        <f>IF(Q522&gt;0,RANK(Q522,(N522:P522,Q522:AE522)),0)</f>
        <v>0</v>
      </c>
      <c r="AH522" s="5">
        <f>IF(R522&gt;0,RANK(R522,(N522:P522,Q522:AE522)),0)</f>
        <v>0</v>
      </c>
      <c r="AI522" s="5">
        <f>IF(T522&gt;0,RANK(T522,(N522:P522,Q522:AE522)),0)</f>
        <v>0</v>
      </c>
      <c r="AJ522" s="5">
        <f>IF(S522&gt;0,RANK(S522,(N522:P522,Q522:AE522)),0)</f>
        <v>0</v>
      </c>
      <c r="AK522" s="2">
        <f t="shared" si="200"/>
        <v>0</v>
      </c>
      <c r="AL522" s="2">
        <f t="shared" si="201"/>
        <v>0</v>
      </c>
      <c r="AM522" s="2">
        <f t="shared" si="202"/>
        <v>0</v>
      </c>
      <c r="AN522" s="2">
        <f t="shared" si="203"/>
        <v>0</v>
      </c>
      <c r="AP522" t="s">
        <v>852</v>
      </c>
      <c r="AQ522" t="s">
        <v>94</v>
      </c>
      <c r="AR522">
        <v>0</v>
      </c>
      <c r="AT522" s="88">
        <v>53</v>
      </c>
      <c r="AU522" s="90">
        <v>59</v>
      </c>
      <c r="AV522" s="93">
        <f t="shared" si="204"/>
        <v>53059</v>
      </c>
      <c r="AX522" s="5" t="s">
        <v>730</v>
      </c>
    </row>
    <row r="523" spans="1:50" hidden="1" outlineLevel="1">
      <c r="A523" t="s">
        <v>853</v>
      </c>
      <c r="B523" t="s">
        <v>94</v>
      </c>
      <c r="C523" s="1">
        <f t="shared" si="193"/>
        <v>317380</v>
      </c>
      <c r="D523" s="5">
        <f>IF(N523&gt;0, RANK(N523,(N523:P523,Q523:AE523)),0)</f>
        <v>1</v>
      </c>
      <c r="E523" s="5">
        <f>IF(O523&gt;0,RANK(O523,(N523:P523,Q523:AE523)),0)</f>
        <v>2</v>
      </c>
      <c r="F523" s="5">
        <f>IF(P523&gt;0,RANK(P523,(N523:P523,Q523:AE523)),0)</f>
        <v>0</v>
      </c>
      <c r="G523" s="1">
        <f t="shared" si="205"/>
        <v>16970</v>
      </c>
      <c r="H523" s="2">
        <f t="shared" si="206"/>
        <v>5.346902766399899E-2</v>
      </c>
      <c r="I523" s="2"/>
      <c r="J523" s="2">
        <f t="shared" si="196"/>
        <v>0.52673451383199954</v>
      </c>
      <c r="K523" s="2">
        <f t="shared" si="197"/>
        <v>0.47326548616800052</v>
      </c>
      <c r="L523" s="2">
        <f t="shared" si="198"/>
        <v>0</v>
      </c>
      <c r="M523" s="2">
        <f t="shared" si="199"/>
        <v>-5.5511151231257827E-17</v>
      </c>
      <c r="N523" s="1">
        <v>167175</v>
      </c>
      <c r="O523" s="1">
        <v>150205</v>
      </c>
      <c r="AG523" s="5">
        <f>IF(Q523&gt;0,RANK(Q523,(N523:P523,Q523:AE523)),0)</f>
        <v>0</v>
      </c>
      <c r="AH523" s="5">
        <f>IF(R523&gt;0,RANK(R523,(N523:P523,Q523:AE523)),0)</f>
        <v>0</v>
      </c>
      <c r="AI523" s="5">
        <f>IF(T523&gt;0,RANK(T523,(N523:P523,Q523:AE523)),0)</f>
        <v>0</v>
      </c>
      <c r="AJ523" s="5">
        <f>IF(S523&gt;0,RANK(S523,(N523:P523,Q523:AE523)),0)</f>
        <v>0</v>
      </c>
      <c r="AK523" s="2">
        <f t="shared" si="200"/>
        <v>0</v>
      </c>
      <c r="AL523" s="2">
        <f t="shared" si="201"/>
        <v>0</v>
      </c>
      <c r="AM523" s="2">
        <f t="shared" si="202"/>
        <v>0</v>
      </c>
      <c r="AN523" s="2">
        <f t="shared" si="203"/>
        <v>0</v>
      </c>
      <c r="AP523" t="s">
        <v>853</v>
      </c>
      <c r="AQ523" t="s">
        <v>94</v>
      </c>
      <c r="AR523">
        <v>0</v>
      </c>
      <c r="AT523" s="88">
        <v>53</v>
      </c>
      <c r="AU523" s="90">
        <v>61</v>
      </c>
      <c r="AV523" s="93">
        <f t="shared" si="204"/>
        <v>53061</v>
      </c>
      <c r="AX523" s="5" t="s">
        <v>730</v>
      </c>
    </row>
    <row r="524" spans="1:50" hidden="1" outlineLevel="1">
      <c r="A524" t="s">
        <v>483</v>
      </c>
      <c r="B524" t="s">
        <v>94</v>
      </c>
      <c r="C524" s="1">
        <f t="shared" si="193"/>
        <v>216939</v>
      </c>
      <c r="D524" s="5">
        <f>IF(N524&gt;0, RANK(N524,(N524:P524,Q524:AE524)),0)</f>
        <v>2</v>
      </c>
      <c r="E524" s="5">
        <f>IF(O524&gt;0,RANK(O524,(N524:P524,Q524:AE524)),0)</f>
        <v>1</v>
      </c>
      <c r="F524" s="5">
        <f>IF(P524&gt;0,RANK(P524,(N524:P524,Q524:AE524)),0)</f>
        <v>0</v>
      </c>
      <c r="G524" s="1">
        <f t="shared" si="205"/>
        <v>8201</v>
      </c>
      <c r="H524" s="2">
        <f t="shared" si="206"/>
        <v>3.7803253449126252E-2</v>
      </c>
      <c r="I524" s="2"/>
      <c r="J524" s="2">
        <f t="shared" si="196"/>
        <v>0.48109837327543686</v>
      </c>
      <c r="K524" s="2">
        <f t="shared" si="197"/>
        <v>0.51890162672456308</v>
      </c>
      <c r="L524" s="2">
        <f t="shared" si="198"/>
        <v>0</v>
      </c>
      <c r="M524" s="2">
        <f t="shared" si="199"/>
        <v>1.1102230246251565E-16</v>
      </c>
      <c r="N524" s="1">
        <v>104369</v>
      </c>
      <c r="O524" s="1">
        <v>112570</v>
      </c>
      <c r="AG524" s="5">
        <f>IF(Q524&gt;0,RANK(Q524,(N524:P524,Q524:AE524)),0)</f>
        <v>0</v>
      </c>
      <c r="AH524" s="5">
        <f>IF(R524&gt;0,RANK(R524,(N524:P524,Q524:AE524)),0)</f>
        <v>0</v>
      </c>
      <c r="AI524" s="5">
        <f>IF(T524&gt;0,RANK(T524,(N524:P524,Q524:AE524)),0)</f>
        <v>0</v>
      </c>
      <c r="AJ524" s="5">
        <f>IF(S524&gt;0,RANK(S524,(N524:P524,Q524:AE524)),0)</f>
        <v>0</v>
      </c>
      <c r="AK524" s="2">
        <f t="shared" si="200"/>
        <v>0</v>
      </c>
      <c r="AL524" s="2">
        <f t="shared" si="201"/>
        <v>0</v>
      </c>
      <c r="AM524" s="2">
        <f t="shared" si="202"/>
        <v>0</v>
      </c>
      <c r="AN524" s="2">
        <f t="shared" si="203"/>
        <v>0</v>
      </c>
      <c r="AP524" t="s">
        <v>483</v>
      </c>
      <c r="AQ524" t="s">
        <v>94</v>
      </c>
      <c r="AR524">
        <v>5</v>
      </c>
      <c r="AT524" s="88">
        <v>53</v>
      </c>
      <c r="AU524" s="90">
        <v>63</v>
      </c>
      <c r="AV524" s="93">
        <f t="shared" si="204"/>
        <v>53063</v>
      </c>
      <c r="AX524" s="5" t="s">
        <v>730</v>
      </c>
    </row>
    <row r="525" spans="1:50" hidden="1" outlineLevel="1">
      <c r="A525" t="s">
        <v>826</v>
      </c>
      <c r="B525" t="s">
        <v>94</v>
      </c>
      <c r="C525" s="1">
        <f t="shared" si="193"/>
        <v>22189</v>
      </c>
      <c r="D525" s="5">
        <f>IF(N525&gt;0, RANK(N525,(N525:P525,Q525:AE525)),0)</f>
        <v>2</v>
      </c>
      <c r="E525" s="5">
        <f>IF(O525&gt;0,RANK(O525,(N525:P525,Q525:AE525)),0)</f>
        <v>1</v>
      </c>
      <c r="F525" s="5">
        <f>IF(P525&gt;0,RANK(P525,(N525:P525,Q525:AE525)),0)</f>
        <v>0</v>
      </c>
      <c r="G525" s="1">
        <f t="shared" si="205"/>
        <v>6647</v>
      </c>
      <c r="H525" s="2">
        <f t="shared" si="206"/>
        <v>0.29956284645545089</v>
      </c>
      <c r="I525" s="2"/>
      <c r="J525" s="2">
        <f t="shared" si="196"/>
        <v>0.35021857677227453</v>
      </c>
      <c r="K525" s="2">
        <f t="shared" si="197"/>
        <v>0.64978142322772547</v>
      </c>
      <c r="L525" s="2">
        <f t="shared" si="198"/>
        <v>0</v>
      </c>
      <c r="M525" s="2">
        <f t="shared" si="199"/>
        <v>0</v>
      </c>
      <c r="N525" s="1">
        <v>7771</v>
      </c>
      <c r="O525" s="1">
        <v>14418</v>
      </c>
      <c r="AG525" s="5">
        <f>IF(Q525&gt;0,RANK(Q525,(N525:P525,Q525:AE525)),0)</f>
        <v>0</v>
      </c>
      <c r="AH525" s="5">
        <f>IF(R525&gt;0,RANK(R525,(N525:P525,Q525:AE525)),0)</f>
        <v>0</v>
      </c>
      <c r="AI525" s="5">
        <f>IF(T525&gt;0,RANK(T525,(N525:P525,Q525:AE525)),0)</f>
        <v>0</v>
      </c>
      <c r="AJ525" s="5">
        <f>IF(S525&gt;0,RANK(S525,(N525:P525,Q525:AE525)),0)</f>
        <v>0</v>
      </c>
      <c r="AK525" s="2">
        <f t="shared" si="200"/>
        <v>0</v>
      </c>
      <c r="AL525" s="2">
        <f t="shared" si="201"/>
        <v>0</v>
      </c>
      <c r="AM525" s="2">
        <f t="shared" si="202"/>
        <v>0</v>
      </c>
      <c r="AN525" s="2">
        <f t="shared" si="203"/>
        <v>0</v>
      </c>
      <c r="AP525" t="s">
        <v>826</v>
      </c>
      <c r="AQ525" t="s">
        <v>94</v>
      </c>
      <c r="AR525">
        <v>5</v>
      </c>
      <c r="AT525" s="88">
        <v>53</v>
      </c>
      <c r="AU525" s="90">
        <v>65</v>
      </c>
      <c r="AV525" s="93">
        <f t="shared" si="204"/>
        <v>53065</v>
      </c>
      <c r="AX525" s="5" t="s">
        <v>730</v>
      </c>
    </row>
    <row r="526" spans="1:50" hidden="1" outlineLevel="1">
      <c r="A526" t="s">
        <v>1119</v>
      </c>
      <c r="B526" t="s">
        <v>94</v>
      </c>
      <c r="C526" s="1">
        <f t="shared" si="193"/>
        <v>125532</v>
      </c>
      <c r="D526" s="5">
        <f>IF(N526&gt;0, RANK(N526,(N526:P526,Q526:AE526)),0)</f>
        <v>1</v>
      </c>
      <c r="E526" s="5">
        <f>IF(O526&gt;0,RANK(O526,(N526:P526,Q526:AE526)),0)</f>
        <v>2</v>
      </c>
      <c r="F526" s="5">
        <f>IF(P526&gt;0,RANK(P526,(N526:P526,Q526:AE526)),0)</f>
        <v>0</v>
      </c>
      <c r="G526" s="1">
        <f t="shared" si="205"/>
        <v>19772</v>
      </c>
      <c r="H526" s="2">
        <f t="shared" si="206"/>
        <v>0.15750565592836885</v>
      </c>
      <c r="I526" s="2"/>
      <c r="J526" s="2">
        <f t="shared" si="196"/>
        <v>0.57875282796418448</v>
      </c>
      <c r="K526" s="2">
        <f t="shared" si="197"/>
        <v>0.42124717203581558</v>
      </c>
      <c r="L526" s="2">
        <f t="shared" si="198"/>
        <v>0</v>
      </c>
      <c r="M526" s="2">
        <f t="shared" si="199"/>
        <v>-5.5511151231257827E-17</v>
      </c>
      <c r="N526" s="1">
        <v>72652</v>
      </c>
      <c r="O526" s="1">
        <v>52880</v>
      </c>
      <c r="AG526" s="5">
        <f>IF(Q526&gt;0,RANK(Q526,(N526:P526,Q526:AE526)),0)</f>
        <v>0</v>
      </c>
      <c r="AH526" s="5">
        <f>IF(R526&gt;0,RANK(R526,(N526:P526,Q526:AE526)),0)</f>
        <v>0</v>
      </c>
      <c r="AI526" s="5">
        <f>IF(T526&gt;0,RANK(T526,(N526:P526,Q526:AE526)),0)</f>
        <v>0</v>
      </c>
      <c r="AJ526" s="5">
        <f>IF(S526&gt;0,RANK(S526,(N526:P526,Q526:AE526)),0)</f>
        <v>0</v>
      </c>
      <c r="AK526" s="2">
        <f t="shared" si="200"/>
        <v>0</v>
      </c>
      <c r="AL526" s="2">
        <f t="shared" si="201"/>
        <v>0</v>
      </c>
      <c r="AM526" s="2">
        <f t="shared" si="202"/>
        <v>0</v>
      </c>
      <c r="AN526" s="2">
        <f t="shared" si="203"/>
        <v>0</v>
      </c>
      <c r="AP526" t="s">
        <v>1119</v>
      </c>
      <c r="AQ526" t="s">
        <v>94</v>
      </c>
      <c r="AR526">
        <v>0</v>
      </c>
      <c r="AT526" s="88">
        <v>53</v>
      </c>
      <c r="AU526" s="90">
        <v>67</v>
      </c>
      <c r="AV526" s="93">
        <f t="shared" si="204"/>
        <v>53067</v>
      </c>
      <c r="AX526" s="5" t="s">
        <v>730</v>
      </c>
    </row>
    <row r="527" spans="1:50" hidden="1" outlineLevel="1">
      <c r="A527" t="s">
        <v>190</v>
      </c>
      <c r="B527" t="s">
        <v>94</v>
      </c>
      <c r="C527" s="1">
        <f t="shared" si="193"/>
        <v>2290</v>
      </c>
      <c r="D527" s="5">
        <f>IF(N527&gt;0, RANK(N527,(N527:P527,Q527:AE527)),0)</f>
        <v>2</v>
      </c>
      <c r="E527" s="5">
        <f>IF(O527&gt;0,RANK(O527,(N527:P527,Q527:AE527)),0)</f>
        <v>1</v>
      </c>
      <c r="F527" s="5">
        <f>IF(P527&gt;0,RANK(P527,(N527:P527,Q527:AE527)),0)</f>
        <v>0</v>
      </c>
      <c r="G527" s="1">
        <f t="shared" si="205"/>
        <v>370</v>
      </c>
      <c r="H527" s="2">
        <f t="shared" si="206"/>
        <v>0.16157205240174671</v>
      </c>
      <c r="I527" s="2"/>
      <c r="J527" s="2">
        <f t="shared" si="196"/>
        <v>0.41921397379912662</v>
      </c>
      <c r="K527" s="2">
        <f t="shared" si="197"/>
        <v>0.58078602620087338</v>
      </c>
      <c r="L527" s="2">
        <f t="shared" si="198"/>
        <v>0</v>
      </c>
      <c r="M527" s="2">
        <f t="shared" si="199"/>
        <v>0</v>
      </c>
      <c r="N527" s="1">
        <v>960</v>
      </c>
      <c r="O527" s="1">
        <v>1330</v>
      </c>
      <c r="AG527" s="5">
        <f>IF(Q527&gt;0,RANK(Q527,(N527:P527,Q527:AE527)),0)</f>
        <v>0</v>
      </c>
      <c r="AH527" s="5">
        <f>IF(R527&gt;0,RANK(R527,(N527:P527,Q527:AE527)),0)</f>
        <v>0</v>
      </c>
      <c r="AI527" s="5">
        <f>IF(T527&gt;0,RANK(T527,(N527:P527,Q527:AE527)),0)</f>
        <v>0</v>
      </c>
      <c r="AJ527" s="5">
        <f>IF(S527&gt;0,RANK(S527,(N527:P527,Q527:AE527)),0)</f>
        <v>0</v>
      </c>
      <c r="AK527" s="2">
        <f t="shared" si="200"/>
        <v>0</v>
      </c>
      <c r="AL527" s="2">
        <f t="shared" si="201"/>
        <v>0</v>
      </c>
      <c r="AM527" s="2">
        <f t="shared" si="202"/>
        <v>0</v>
      </c>
      <c r="AN527" s="2">
        <f t="shared" si="203"/>
        <v>0</v>
      </c>
      <c r="AP527" t="s">
        <v>190</v>
      </c>
      <c r="AQ527" t="s">
        <v>94</v>
      </c>
      <c r="AR527">
        <v>3</v>
      </c>
      <c r="AT527" s="88">
        <v>53</v>
      </c>
      <c r="AU527" s="90">
        <v>69</v>
      </c>
      <c r="AV527" s="93">
        <f t="shared" si="204"/>
        <v>53069</v>
      </c>
      <c r="AX527" s="5" t="s">
        <v>730</v>
      </c>
    </row>
    <row r="528" spans="1:50" hidden="1" outlineLevel="1">
      <c r="A528" t="s">
        <v>768</v>
      </c>
      <c r="B528" t="s">
        <v>94</v>
      </c>
      <c r="C528" s="1">
        <f t="shared" si="193"/>
        <v>24542</v>
      </c>
      <c r="D528" s="5">
        <f>IF(N528&gt;0, RANK(N528,(N528:P528,Q528:AE528)),0)</f>
        <v>2</v>
      </c>
      <c r="E528" s="5">
        <f>IF(O528&gt;0,RANK(O528,(N528:P528,Q528:AE528)),0)</f>
        <v>1</v>
      </c>
      <c r="F528" s="5">
        <f>IF(P528&gt;0,RANK(P528,(N528:P528,Q528:AE528)),0)</f>
        <v>0</v>
      </c>
      <c r="G528" s="1">
        <f t="shared" si="205"/>
        <v>5732</v>
      </c>
      <c r="H528" s="2">
        <f t="shared" si="206"/>
        <v>0.23355879716404532</v>
      </c>
      <c r="I528" s="2"/>
      <c r="J528" s="2">
        <f t="shared" si="196"/>
        <v>0.38322060141797737</v>
      </c>
      <c r="K528" s="2">
        <f t="shared" si="197"/>
        <v>0.61677939858202269</v>
      </c>
      <c r="L528" s="2">
        <f t="shared" si="198"/>
        <v>0</v>
      </c>
      <c r="M528" s="2">
        <f t="shared" si="199"/>
        <v>0</v>
      </c>
      <c r="N528" s="1">
        <v>9405</v>
      </c>
      <c r="O528" s="1">
        <v>15137</v>
      </c>
      <c r="AG528" s="5">
        <f>IF(Q528&gt;0,RANK(Q528,(N528:P528,Q528:AE528)),0)</f>
        <v>0</v>
      </c>
      <c r="AH528" s="5">
        <f>IF(R528&gt;0,RANK(R528,(N528:P528,Q528:AE528)),0)</f>
        <v>0</v>
      </c>
      <c r="AI528" s="5">
        <f>IF(T528&gt;0,RANK(T528,(N528:P528,Q528:AE528)),0)</f>
        <v>0</v>
      </c>
      <c r="AJ528" s="5">
        <f>IF(S528&gt;0,RANK(S528,(N528:P528,Q528:AE528)),0)</f>
        <v>0</v>
      </c>
      <c r="AK528" s="2">
        <f t="shared" si="200"/>
        <v>0</v>
      </c>
      <c r="AL528" s="2">
        <f t="shared" si="201"/>
        <v>0</v>
      </c>
      <c r="AM528" s="2">
        <f t="shared" si="202"/>
        <v>0</v>
      </c>
      <c r="AN528" s="2">
        <f t="shared" si="203"/>
        <v>0</v>
      </c>
      <c r="AP528" t="s">
        <v>768</v>
      </c>
      <c r="AQ528" t="s">
        <v>94</v>
      </c>
      <c r="AR528">
        <v>5</v>
      </c>
      <c r="AT528" s="88">
        <v>53</v>
      </c>
      <c r="AU528" s="90">
        <v>71</v>
      </c>
      <c r="AV528" s="93">
        <f t="shared" si="204"/>
        <v>53071</v>
      </c>
      <c r="AX528" s="5" t="s">
        <v>730</v>
      </c>
    </row>
    <row r="529" spans="1:58" hidden="1" outlineLevel="1">
      <c r="A529" t="s">
        <v>769</v>
      </c>
      <c r="B529" t="s">
        <v>94</v>
      </c>
      <c r="C529" s="1">
        <f t="shared" si="193"/>
        <v>99224</v>
      </c>
      <c r="D529" s="5">
        <f>IF(N529&gt;0, RANK(N529,(N529:P529,Q529:AE529)),0)</f>
        <v>1</v>
      </c>
      <c r="E529" s="5">
        <f>IF(O529&gt;0,RANK(O529,(N529:P529,Q529:AE529)),0)</f>
        <v>2</v>
      </c>
      <c r="F529" s="5">
        <f>IF(P529&gt;0,RANK(P529,(N529:P529,Q529:AE529)),0)</f>
        <v>0</v>
      </c>
      <c r="G529" s="1">
        <f t="shared" si="205"/>
        <v>9274</v>
      </c>
      <c r="H529" s="2">
        <f t="shared" si="206"/>
        <v>9.3465290655486574E-2</v>
      </c>
      <c r="I529" s="2"/>
      <c r="J529" s="2">
        <f t="shared" si="196"/>
        <v>0.54673264532774324</v>
      </c>
      <c r="K529" s="2">
        <f t="shared" si="197"/>
        <v>0.45326735467225671</v>
      </c>
      <c r="L529" s="2">
        <f t="shared" si="198"/>
        <v>0</v>
      </c>
      <c r="M529" s="2">
        <f t="shared" si="199"/>
        <v>5.5511151231257827E-17</v>
      </c>
      <c r="N529" s="1">
        <v>54249</v>
      </c>
      <c r="O529" s="1">
        <v>44975</v>
      </c>
      <c r="AG529" s="5">
        <f>IF(Q529&gt;0,RANK(Q529,(N529:P529,Q529:AE529)),0)</f>
        <v>0</v>
      </c>
      <c r="AH529" s="5">
        <f>IF(R529&gt;0,RANK(R529,(N529:P529,Q529:AE529)),0)</f>
        <v>0</v>
      </c>
      <c r="AI529" s="5">
        <f>IF(T529&gt;0,RANK(T529,(N529:P529,Q529:AE529)),0)</f>
        <v>0</v>
      </c>
      <c r="AJ529" s="5">
        <f>IF(S529&gt;0,RANK(S529,(N529:P529,Q529:AE529)),0)</f>
        <v>0</v>
      </c>
      <c r="AK529" s="2">
        <f t="shared" si="200"/>
        <v>0</v>
      </c>
      <c r="AL529" s="2">
        <f t="shared" si="201"/>
        <v>0</v>
      </c>
      <c r="AM529" s="2">
        <f t="shared" si="202"/>
        <v>0</v>
      </c>
      <c r="AN529" s="2">
        <f t="shared" si="203"/>
        <v>0</v>
      </c>
      <c r="AP529" t="s">
        <v>769</v>
      </c>
      <c r="AQ529" t="s">
        <v>94</v>
      </c>
      <c r="AR529">
        <v>2</v>
      </c>
      <c r="AT529" s="88">
        <v>53</v>
      </c>
      <c r="AU529" s="90">
        <v>73</v>
      </c>
      <c r="AV529" s="93">
        <f t="shared" si="204"/>
        <v>53073</v>
      </c>
      <c r="AX529" s="5" t="s">
        <v>730</v>
      </c>
    </row>
    <row r="530" spans="1:58" hidden="1" outlineLevel="1">
      <c r="A530" t="s">
        <v>326</v>
      </c>
      <c r="B530" t="s">
        <v>94</v>
      </c>
      <c r="C530" s="1">
        <f t="shared" si="193"/>
        <v>17259</v>
      </c>
      <c r="D530" s="5">
        <f>IF(N530&gt;0, RANK(N530,(N530:P530,Q530:AE530)),0)</f>
        <v>2</v>
      </c>
      <c r="E530" s="5">
        <f>IF(O530&gt;0,RANK(O530,(N530:P530,Q530:AE530)),0)</f>
        <v>1</v>
      </c>
      <c r="F530" s="5">
        <f>IF(P530&gt;0,RANK(P530,(N530:P530,Q530:AE530)),0)</f>
        <v>0</v>
      </c>
      <c r="G530" s="1">
        <f t="shared" si="205"/>
        <v>533</v>
      </c>
      <c r="H530" s="2">
        <f t="shared" si="206"/>
        <v>3.0882438148212527E-2</v>
      </c>
      <c r="I530" s="2"/>
      <c r="J530" s="2">
        <f t="shared" si="196"/>
        <v>0.48455878092589372</v>
      </c>
      <c r="K530" s="2">
        <f t="shared" si="197"/>
        <v>0.51544121907410623</v>
      </c>
      <c r="L530" s="2">
        <f t="shared" si="198"/>
        <v>0</v>
      </c>
      <c r="M530" s="2">
        <f t="shared" si="199"/>
        <v>0</v>
      </c>
      <c r="N530" s="1">
        <v>8363</v>
      </c>
      <c r="O530" s="1">
        <v>8896</v>
      </c>
      <c r="AG530" s="5">
        <f>IF(Q530&gt;0,RANK(Q530,(N530:P530,Q530:AE530)),0)</f>
        <v>0</v>
      </c>
      <c r="AH530" s="5">
        <f>IF(R530&gt;0,RANK(R530,(N530:P530,Q530:AE530)),0)</f>
        <v>0</v>
      </c>
      <c r="AI530" s="5">
        <f>IF(T530&gt;0,RANK(T530,(N530:P530,Q530:AE530)),0)</f>
        <v>0</v>
      </c>
      <c r="AJ530" s="5">
        <f>IF(S530&gt;0,RANK(S530,(N530:P530,Q530:AE530)),0)</f>
        <v>0</v>
      </c>
      <c r="AK530" s="2">
        <f t="shared" si="200"/>
        <v>0</v>
      </c>
      <c r="AL530" s="2">
        <f t="shared" si="201"/>
        <v>0</v>
      </c>
      <c r="AM530" s="2">
        <f t="shared" si="202"/>
        <v>0</v>
      </c>
      <c r="AN530" s="2">
        <f t="shared" si="203"/>
        <v>0</v>
      </c>
      <c r="AP530" t="s">
        <v>326</v>
      </c>
      <c r="AQ530" t="s">
        <v>94</v>
      </c>
      <c r="AR530">
        <v>5</v>
      </c>
      <c r="AT530" s="88">
        <v>53</v>
      </c>
      <c r="AU530" s="90">
        <v>75</v>
      </c>
      <c r="AV530" s="93">
        <f t="shared" si="204"/>
        <v>53075</v>
      </c>
      <c r="AX530" s="5" t="s">
        <v>730</v>
      </c>
    </row>
    <row r="531" spans="1:58" hidden="1" outlineLevel="1">
      <c r="A531" t="s">
        <v>770</v>
      </c>
      <c r="B531" t="s">
        <v>94</v>
      </c>
      <c r="C531" s="1">
        <f t="shared" si="193"/>
        <v>76839</v>
      </c>
      <c r="D531" s="5">
        <f>IF(N531&gt;0, RANK(N531,(N531:P531,Q531:AE531)),0)</f>
        <v>2</v>
      </c>
      <c r="E531" s="5">
        <f>IF(O531&gt;0,RANK(O531,(N531:P531,Q531:AE531)),0)</f>
        <v>1</v>
      </c>
      <c r="F531" s="5">
        <f>IF(P531&gt;0,RANK(P531,(N531:P531,Q531:AE531)),0)</f>
        <v>0</v>
      </c>
      <c r="G531" s="1">
        <f t="shared" si="205"/>
        <v>16495</v>
      </c>
      <c r="H531" s="2">
        <f t="shared" si="206"/>
        <v>0.21466963390986349</v>
      </c>
      <c r="I531" s="2"/>
      <c r="J531" s="2">
        <f t="shared" si="196"/>
        <v>0.39266518304506826</v>
      </c>
      <c r="K531" s="2">
        <f t="shared" si="197"/>
        <v>0.60733481695493174</v>
      </c>
      <c r="L531" s="2">
        <f t="shared" si="198"/>
        <v>0</v>
      </c>
      <c r="M531" s="2">
        <f t="shared" si="199"/>
        <v>0</v>
      </c>
      <c r="N531" s="1">
        <v>30172</v>
      </c>
      <c r="O531" s="1">
        <v>46667</v>
      </c>
      <c r="AG531" s="5">
        <f>IF(Q531&gt;0,RANK(Q531,(N531:P531,Q531:AE531)),0)</f>
        <v>0</v>
      </c>
      <c r="AH531" s="5">
        <f>IF(R531&gt;0,RANK(R531,(N531:P531,Q531:AE531)),0)</f>
        <v>0</v>
      </c>
      <c r="AI531" s="5">
        <f>IF(T531&gt;0,RANK(T531,(N531:P531,Q531:AE531)),0)</f>
        <v>0</v>
      </c>
      <c r="AJ531" s="5">
        <f>IF(S531&gt;0,RANK(S531,(N531:P531,Q531:AE531)),0)</f>
        <v>0</v>
      </c>
      <c r="AK531" s="2">
        <f t="shared" si="200"/>
        <v>0</v>
      </c>
      <c r="AL531" s="2">
        <f t="shared" si="201"/>
        <v>0</v>
      </c>
      <c r="AM531" s="2">
        <f t="shared" si="202"/>
        <v>0</v>
      </c>
      <c r="AN531" s="2">
        <f t="shared" si="203"/>
        <v>0</v>
      </c>
      <c r="AP531" t="s">
        <v>770</v>
      </c>
      <c r="AQ531" t="s">
        <v>94</v>
      </c>
      <c r="AR531">
        <v>4</v>
      </c>
      <c r="AT531" s="88">
        <v>53</v>
      </c>
      <c r="AU531" s="90">
        <v>77</v>
      </c>
      <c r="AV531" s="93">
        <f t="shared" si="204"/>
        <v>53077</v>
      </c>
      <c r="AX531" s="5" t="s">
        <v>730</v>
      </c>
    </row>
    <row r="532" spans="1:58" collapsed="1">
      <c r="A532" t="s">
        <v>696</v>
      </c>
      <c r="B532" t="s">
        <v>961</v>
      </c>
      <c r="C532" s="1">
        <f t="shared" si="193"/>
        <v>3002862</v>
      </c>
      <c r="D532" s="5">
        <f>IF(N532&gt;0, RANK(N532,(N532:P532,Q532:AE532)),0)</f>
        <v>1</v>
      </c>
      <c r="E532" s="5">
        <f>IF(O532&gt;0,RANK(O532,(N532:P532,Q532:AE532)),0)</f>
        <v>2</v>
      </c>
      <c r="F532" s="5">
        <f>IF(P532&gt;0,RANK(P532,(N532:P532,Q532:AE532)),0)</f>
        <v>0</v>
      </c>
      <c r="G532" s="1">
        <f t="shared" si="205"/>
        <v>194614</v>
      </c>
      <c r="H532" s="2">
        <f t="shared" si="206"/>
        <v>6.4809505065500844E-2</v>
      </c>
      <c r="I532" s="2"/>
      <c r="J532" s="2">
        <f t="shared" si="196"/>
        <v>0.53240475253275044</v>
      </c>
      <c r="K532" s="2">
        <f t="shared" si="197"/>
        <v>0.46759524746724956</v>
      </c>
      <c r="L532" s="2">
        <f t="shared" si="198"/>
        <v>0</v>
      </c>
      <c r="M532" s="2">
        <f t="shared" si="199"/>
        <v>0</v>
      </c>
      <c r="N532" s="1">
        <f>SUM(N493:N531)</f>
        <v>1598738</v>
      </c>
      <c r="O532" s="1">
        <f>SUM(O493:O531)</f>
        <v>1404124</v>
      </c>
      <c r="AG532" s="5">
        <f>IF(Q532&gt;0,RANK(Q532,(N532:P532,Q532:AE532)),0)</f>
        <v>0</v>
      </c>
      <c r="AH532" s="5">
        <f>IF(R532&gt;0,RANK(R532,(N532:P532,Q532:AE532)),0)</f>
        <v>0</v>
      </c>
      <c r="AI532" s="5">
        <f>IF(T532&gt;0,RANK(T532,(N532:P532,Q532:AE532)),0)</f>
        <v>0</v>
      </c>
      <c r="AJ532" s="5">
        <f>IF(S532&gt;0,RANK(S532,(N532:P532,Q532:AE532)),0)</f>
        <v>0</v>
      </c>
      <c r="AK532" s="2">
        <f t="shared" si="200"/>
        <v>0</v>
      </c>
      <c r="AL532" s="2">
        <f t="shared" si="201"/>
        <v>0</v>
      </c>
      <c r="AM532" s="2">
        <f t="shared" si="202"/>
        <v>0</v>
      </c>
      <c r="AN532" s="2">
        <f t="shared" si="203"/>
        <v>0</v>
      </c>
      <c r="AP532" t="s">
        <v>696</v>
      </c>
      <c r="AQ532" t="s">
        <v>961</v>
      </c>
      <c r="AT532" s="88">
        <v>53</v>
      </c>
      <c r="AU532" s="90"/>
      <c r="AV532" s="88">
        <v>53</v>
      </c>
      <c r="AX532" s="5" t="s">
        <v>168</v>
      </c>
    </row>
    <row r="533" spans="1:58">
      <c r="C533" s="1"/>
      <c r="E533" s="5"/>
      <c r="F533" s="5"/>
      <c r="I533" s="2"/>
      <c r="AG533" s="5"/>
      <c r="AH533" s="5"/>
      <c r="AI533" s="5"/>
      <c r="AJ533" s="5"/>
      <c r="AT533" s="88"/>
      <c r="AU533" s="90"/>
      <c r="AV533" s="93"/>
      <c r="BF533" t="s">
        <v>1100</v>
      </c>
    </row>
    <row r="534" spans="1:58" hidden="1" outlineLevel="1">
      <c r="A534" t="s">
        <v>783</v>
      </c>
      <c r="B534" t="s">
        <v>394</v>
      </c>
      <c r="C534" s="1">
        <f t="shared" ref="C534:C565" si="207">SUM(N534:AE534)</f>
        <v>6255</v>
      </c>
      <c r="D534" s="5">
        <f>IF(N534&gt;0, RANK(N534,(N534:P534,Q534:AE534)),0)</f>
        <v>1</v>
      </c>
      <c r="E534" s="5">
        <f>IF(O534&gt;0,RANK(O534,(N534:P534,Q534:AE534)),0)</f>
        <v>2</v>
      </c>
      <c r="F534" s="5">
        <f>IF(P534&gt;0,RANK(P534,(N534:P534,Q534:AE534)),0)</f>
        <v>0</v>
      </c>
      <c r="G534" s="1">
        <f t="shared" si="205"/>
        <v>3187</v>
      </c>
      <c r="H534" s="2">
        <f t="shared" si="206"/>
        <v>0.5095123900879297</v>
      </c>
      <c r="I534" s="2"/>
      <c r="J534" s="2">
        <f t="shared" ref="J534:J565" si="208">IF($C534=0,"-",N534/$C534)</f>
        <v>0.73749000799360509</v>
      </c>
      <c r="K534" s="2">
        <f t="shared" ref="K534:K565" si="209">IF($C534=0,"-",O534/$C534)</f>
        <v>0.22797761790567547</v>
      </c>
      <c r="L534" s="2">
        <f t="shared" ref="L534:L565" si="210">IF($C534=0,"-",P534/$C534)</f>
        <v>0</v>
      </c>
      <c r="M534" s="2">
        <f t="shared" ref="M534:M565" si="211">IF(C534=0,"-",(1-J534-K534-L534))</f>
        <v>3.4532374100719437E-2</v>
      </c>
      <c r="N534" s="1">
        <v>4613</v>
      </c>
      <c r="O534" s="1">
        <v>1426</v>
      </c>
      <c r="R534" s="1">
        <v>1</v>
      </c>
      <c r="S534" s="1">
        <v>215</v>
      </c>
      <c r="U534" s="1">
        <v>0</v>
      </c>
      <c r="AG534" s="5">
        <f>IF(Q534&gt;0,RANK(Q534,(N534:P534,Q534:AE534)),0)</f>
        <v>0</v>
      </c>
      <c r="AH534" s="5">
        <f>IF(R534&gt;0,RANK(R534,(N534:P534,Q534:AE534)),0)</f>
        <v>4</v>
      </c>
      <c r="AI534" s="5">
        <f>IF(T534&gt;0,RANK(T534,(N534:P534,Q534:AE534)),0)</f>
        <v>0</v>
      </c>
      <c r="AJ534" s="5">
        <f>IF(S534&gt;0,RANK(S534,(N534:P534,Q534:AE534)),0)</f>
        <v>3</v>
      </c>
      <c r="AK534" s="2">
        <f t="shared" ref="AK534:AK565" si="212">IF($C534=0,"-",Q534/$C534)</f>
        <v>0</v>
      </c>
      <c r="AL534" s="2">
        <f t="shared" ref="AL534:AL565" si="213">IF($C534=0,"-",R534/$C534)</f>
        <v>1.598721023181455E-4</v>
      </c>
      <c r="AM534" s="2">
        <f t="shared" ref="AM534:AM565" si="214">IF($C534=0,"-",T534/$C534)</f>
        <v>0</v>
      </c>
      <c r="AN534" s="2">
        <f t="shared" ref="AN534:AN565" si="215">IF($C534=0,"-",S534/$C534)</f>
        <v>3.4372501998401278E-2</v>
      </c>
      <c r="AP534" t="s">
        <v>783</v>
      </c>
      <c r="AQ534" t="s">
        <v>394</v>
      </c>
      <c r="AR534">
        <v>1</v>
      </c>
      <c r="AT534" s="88">
        <v>54</v>
      </c>
      <c r="AU534" s="90">
        <v>1</v>
      </c>
      <c r="AV534" s="93">
        <f t="shared" si="204"/>
        <v>54001</v>
      </c>
      <c r="AX534" s="5" t="s">
        <v>730</v>
      </c>
      <c r="BF534" s="1">
        <v>0</v>
      </c>
    </row>
    <row r="535" spans="1:58" hidden="1" outlineLevel="1">
      <c r="A535" t="s">
        <v>1035</v>
      </c>
      <c r="B535" t="s">
        <v>394</v>
      </c>
      <c r="C535" s="1">
        <f t="shared" si="207"/>
        <v>36371</v>
      </c>
      <c r="D535" s="5">
        <f>IF(N535&gt;0, RANK(N535,(N535:P535,Q535:AE535)),0)</f>
        <v>1</v>
      </c>
      <c r="E535" s="5">
        <f>IF(O535&gt;0,RANK(O535,(N535:P535,Q535:AE535)),0)</f>
        <v>2</v>
      </c>
      <c r="F535" s="5">
        <f>IF(P535&gt;0,RANK(P535,(N535:P535,Q535:AE535)),0)</f>
        <v>0</v>
      </c>
      <c r="G535" s="1">
        <f t="shared" si="205"/>
        <v>8257</v>
      </c>
      <c r="H535" s="2">
        <f t="shared" si="206"/>
        <v>0.22702152814055154</v>
      </c>
      <c r="I535" s="2"/>
      <c r="J535" s="2">
        <f t="shared" si="208"/>
        <v>0.59236754557202165</v>
      </c>
      <c r="K535" s="2">
        <f t="shared" si="209"/>
        <v>0.3653460174314701</v>
      </c>
      <c r="L535" s="2">
        <f t="shared" si="210"/>
        <v>0</v>
      </c>
      <c r="M535" s="2">
        <f t="shared" si="211"/>
        <v>4.2286436996508248E-2</v>
      </c>
      <c r="N535" s="1">
        <v>21545</v>
      </c>
      <c r="O535" s="1">
        <v>13288</v>
      </c>
      <c r="R535" s="1">
        <v>12</v>
      </c>
      <c r="S535" s="1">
        <v>1525</v>
      </c>
      <c r="U535" s="1">
        <v>1</v>
      </c>
      <c r="AG535" s="5">
        <f>IF(Q535&gt;0,RANK(Q535,(N535:P535,Q535:AE535)),0)</f>
        <v>0</v>
      </c>
      <c r="AH535" s="5">
        <f>IF(R535&gt;0,RANK(R535,(N535:P535,Q535:AE535)),0)</f>
        <v>4</v>
      </c>
      <c r="AI535" s="5">
        <f>IF(T535&gt;0,RANK(T535,(N535:P535,Q535:AE535)),0)</f>
        <v>0</v>
      </c>
      <c r="AJ535" s="5">
        <f>IF(S535&gt;0,RANK(S535,(N535:P535,Q535:AE535)),0)</f>
        <v>3</v>
      </c>
      <c r="AK535" s="2">
        <f t="shared" si="212"/>
        <v>0</v>
      </c>
      <c r="AL535" s="2">
        <f t="shared" si="213"/>
        <v>3.2993318852932282E-4</v>
      </c>
      <c r="AM535" s="2">
        <f t="shared" si="214"/>
        <v>0</v>
      </c>
      <c r="AN535" s="2">
        <f t="shared" si="215"/>
        <v>4.1929009375601442E-2</v>
      </c>
      <c r="AP535" t="s">
        <v>1035</v>
      </c>
      <c r="AQ535" t="s">
        <v>394</v>
      </c>
      <c r="AR535">
        <v>2</v>
      </c>
      <c r="AT535" s="88">
        <v>54</v>
      </c>
      <c r="AU535" s="90">
        <v>3</v>
      </c>
      <c r="AV535" s="93">
        <f t="shared" si="204"/>
        <v>54003</v>
      </c>
      <c r="AX535" s="5" t="s">
        <v>730</v>
      </c>
      <c r="BF535" s="1">
        <v>1</v>
      </c>
    </row>
    <row r="536" spans="1:58" hidden="1" outlineLevel="1">
      <c r="A536" t="s">
        <v>313</v>
      </c>
      <c r="B536" t="s">
        <v>394</v>
      </c>
      <c r="C536" s="1">
        <f t="shared" si="207"/>
        <v>8342</v>
      </c>
      <c r="D536" s="5">
        <f>IF(N536&gt;0, RANK(N536,(N536:P536,Q536:AE536)),0)</f>
        <v>1</v>
      </c>
      <c r="E536" s="5">
        <f>IF(O536&gt;0,RANK(O536,(N536:P536,Q536:AE536)),0)</f>
        <v>2</v>
      </c>
      <c r="F536" s="5">
        <f>IF(P536&gt;0,RANK(P536,(N536:P536,Q536:AE536)),0)</f>
        <v>0</v>
      </c>
      <c r="G536" s="1">
        <f t="shared" si="205"/>
        <v>4395</v>
      </c>
      <c r="H536" s="2">
        <f t="shared" si="206"/>
        <v>0.52685207384320309</v>
      </c>
      <c r="I536" s="2"/>
      <c r="J536" s="2">
        <f t="shared" si="208"/>
        <v>0.73411651882042672</v>
      </c>
      <c r="K536" s="2">
        <f t="shared" si="209"/>
        <v>0.20726444497722368</v>
      </c>
      <c r="L536" s="2">
        <f t="shared" si="210"/>
        <v>0</v>
      </c>
      <c r="M536" s="2">
        <f t="shared" si="211"/>
        <v>5.8619036202349595E-2</v>
      </c>
      <c r="N536" s="1">
        <v>6124</v>
      </c>
      <c r="O536" s="1">
        <v>1729</v>
      </c>
      <c r="R536" s="1">
        <v>0</v>
      </c>
      <c r="S536" s="1">
        <v>489</v>
      </c>
      <c r="U536" s="1">
        <v>0</v>
      </c>
      <c r="AG536" s="5">
        <f>IF(Q536&gt;0,RANK(Q536,(N536:P536,Q536:AE536)),0)</f>
        <v>0</v>
      </c>
      <c r="AH536" s="5">
        <f>IF(R536&gt;0,RANK(R536,(N536:P536,Q536:AE536)),0)</f>
        <v>0</v>
      </c>
      <c r="AI536" s="5">
        <f>IF(T536&gt;0,RANK(T536,(N536:P536,Q536:AE536)),0)</f>
        <v>0</v>
      </c>
      <c r="AJ536" s="5">
        <f>IF(S536&gt;0,RANK(S536,(N536:P536,Q536:AE536)),0)</f>
        <v>3</v>
      </c>
      <c r="AK536" s="2">
        <f t="shared" si="212"/>
        <v>0</v>
      </c>
      <c r="AL536" s="2">
        <f t="shared" si="213"/>
        <v>0</v>
      </c>
      <c r="AM536" s="2">
        <f t="shared" si="214"/>
        <v>0</v>
      </c>
      <c r="AN536" s="2">
        <f t="shared" si="215"/>
        <v>5.8619036202349553E-2</v>
      </c>
      <c r="AP536" t="s">
        <v>313</v>
      </c>
      <c r="AQ536" t="s">
        <v>394</v>
      </c>
      <c r="AR536">
        <v>3</v>
      </c>
      <c r="AT536" s="88">
        <v>54</v>
      </c>
      <c r="AU536" s="90">
        <v>5</v>
      </c>
      <c r="AV536" s="93">
        <f t="shared" si="204"/>
        <v>54005</v>
      </c>
      <c r="AX536" s="5" t="s">
        <v>730</v>
      </c>
      <c r="BF536" s="1">
        <v>0</v>
      </c>
    </row>
    <row r="537" spans="1:58" hidden="1" outlineLevel="1">
      <c r="A537" t="s">
        <v>1117</v>
      </c>
      <c r="B537" t="s">
        <v>394</v>
      </c>
      <c r="C537" s="1">
        <f t="shared" si="207"/>
        <v>5303</v>
      </c>
      <c r="D537" s="5">
        <f>IF(N537&gt;0, RANK(N537,(N537:P537,Q537:AE537)),0)</f>
        <v>1</v>
      </c>
      <c r="E537" s="5">
        <f>IF(O537&gt;0,RANK(O537,(N537:P537,Q537:AE537)),0)</f>
        <v>2</v>
      </c>
      <c r="F537" s="5">
        <f>IF(P537&gt;0,RANK(P537,(N537:P537,Q537:AE537)),0)</f>
        <v>0</v>
      </c>
      <c r="G537" s="1">
        <f t="shared" si="205"/>
        <v>2972</v>
      </c>
      <c r="H537" s="2">
        <f t="shared" si="206"/>
        <v>0.56043748821421835</v>
      </c>
      <c r="I537" s="2"/>
      <c r="J537" s="2">
        <f t="shared" si="208"/>
        <v>0.7699415425231001</v>
      </c>
      <c r="K537" s="2">
        <f t="shared" si="209"/>
        <v>0.20950405430888178</v>
      </c>
      <c r="L537" s="2">
        <f t="shared" si="210"/>
        <v>0</v>
      </c>
      <c r="M537" s="2">
        <f t="shared" si="211"/>
        <v>2.0554403168018126E-2</v>
      </c>
      <c r="N537" s="1">
        <v>4083</v>
      </c>
      <c r="O537" s="1">
        <v>1111</v>
      </c>
      <c r="R537" s="1">
        <v>0</v>
      </c>
      <c r="S537" s="1">
        <v>109</v>
      </c>
      <c r="U537" s="1">
        <v>0</v>
      </c>
      <c r="AG537" s="5">
        <f>IF(Q537&gt;0,RANK(Q537,(N537:P537,Q537:AE537)),0)</f>
        <v>0</v>
      </c>
      <c r="AH537" s="5">
        <f>IF(R537&gt;0,RANK(R537,(N537:P537,Q537:AE537)),0)</f>
        <v>0</v>
      </c>
      <c r="AI537" s="5">
        <f>IF(T537&gt;0,RANK(T537,(N537:P537,Q537:AE537)),0)</f>
        <v>0</v>
      </c>
      <c r="AJ537" s="5">
        <f>IF(S537&gt;0,RANK(S537,(N537:P537,Q537:AE537)),0)</f>
        <v>3</v>
      </c>
      <c r="AK537" s="2">
        <f t="shared" si="212"/>
        <v>0</v>
      </c>
      <c r="AL537" s="2">
        <f t="shared" si="213"/>
        <v>0</v>
      </c>
      <c r="AM537" s="2">
        <f t="shared" si="214"/>
        <v>0</v>
      </c>
      <c r="AN537" s="2">
        <f t="shared" si="215"/>
        <v>2.0554403168018102E-2</v>
      </c>
      <c r="AP537" t="s">
        <v>1117</v>
      </c>
      <c r="AQ537" t="s">
        <v>394</v>
      </c>
      <c r="AR537">
        <v>2</v>
      </c>
      <c r="AT537" s="88">
        <v>54</v>
      </c>
      <c r="AU537" s="90">
        <v>7</v>
      </c>
      <c r="AV537" s="93">
        <f t="shared" si="204"/>
        <v>54007</v>
      </c>
      <c r="AX537" s="5" t="s">
        <v>730</v>
      </c>
      <c r="BF537" s="1">
        <v>0</v>
      </c>
    </row>
    <row r="538" spans="1:58" hidden="1" outlineLevel="1">
      <c r="A538" t="s">
        <v>977</v>
      </c>
      <c r="B538" t="s">
        <v>394</v>
      </c>
      <c r="C538" s="1">
        <f t="shared" si="207"/>
        <v>9771</v>
      </c>
      <c r="D538" s="5">
        <f>IF(N538&gt;0, RANK(N538,(N538:P538,Q538:AE538)),0)</f>
        <v>1</v>
      </c>
      <c r="E538" s="5">
        <f>IF(O538&gt;0,RANK(O538,(N538:P538,Q538:AE538)),0)</f>
        <v>2</v>
      </c>
      <c r="F538" s="5">
        <f>IF(P538&gt;0,RANK(P538,(N538:P538,Q538:AE538)),0)</f>
        <v>0</v>
      </c>
      <c r="G538" s="1">
        <f t="shared" si="205"/>
        <v>6107</v>
      </c>
      <c r="H538" s="2">
        <f t="shared" si="206"/>
        <v>0.62501279295875545</v>
      </c>
      <c r="I538" s="2"/>
      <c r="J538" s="2">
        <f t="shared" si="208"/>
        <v>0.79756422065295263</v>
      </c>
      <c r="K538" s="2">
        <f t="shared" si="209"/>
        <v>0.17255142769419712</v>
      </c>
      <c r="L538" s="2">
        <f t="shared" si="210"/>
        <v>0</v>
      </c>
      <c r="M538" s="2">
        <f t="shared" si="211"/>
        <v>2.988435165285025E-2</v>
      </c>
      <c r="N538" s="1">
        <v>7793</v>
      </c>
      <c r="O538" s="1">
        <v>1686</v>
      </c>
      <c r="R538" s="1">
        <v>0</v>
      </c>
      <c r="S538" s="1">
        <v>292</v>
      </c>
      <c r="U538" s="1">
        <v>0</v>
      </c>
      <c r="AG538" s="5">
        <f>IF(Q538&gt;0,RANK(Q538,(N538:P538,Q538:AE538)),0)</f>
        <v>0</v>
      </c>
      <c r="AH538" s="5">
        <f>IF(R538&gt;0,RANK(R538,(N538:P538,Q538:AE538)),0)</f>
        <v>0</v>
      </c>
      <c r="AI538" s="5">
        <f>IF(T538&gt;0,RANK(T538,(N538:P538,Q538:AE538)),0)</f>
        <v>0</v>
      </c>
      <c r="AJ538" s="5">
        <f>IF(S538&gt;0,RANK(S538,(N538:P538,Q538:AE538)),0)</f>
        <v>3</v>
      </c>
      <c r="AK538" s="2">
        <f t="shared" si="212"/>
        <v>0</v>
      </c>
      <c r="AL538" s="2">
        <f t="shared" si="213"/>
        <v>0</v>
      </c>
      <c r="AM538" s="2">
        <f t="shared" si="214"/>
        <v>0</v>
      </c>
      <c r="AN538" s="2">
        <f t="shared" si="215"/>
        <v>2.988435165285027E-2</v>
      </c>
      <c r="AP538" t="s">
        <v>977</v>
      </c>
      <c r="AQ538" t="s">
        <v>394</v>
      </c>
      <c r="AR538">
        <v>1</v>
      </c>
      <c r="AT538" s="88">
        <v>54</v>
      </c>
      <c r="AU538" s="90">
        <v>9</v>
      </c>
      <c r="AV538" s="93">
        <f t="shared" si="204"/>
        <v>54009</v>
      </c>
      <c r="AX538" s="5" t="s">
        <v>730</v>
      </c>
      <c r="BF538" s="1">
        <v>0</v>
      </c>
    </row>
    <row r="539" spans="1:58" hidden="1" outlineLevel="1">
      <c r="A539" t="s">
        <v>603</v>
      </c>
      <c r="B539" t="s">
        <v>394</v>
      </c>
      <c r="C539" s="1">
        <f t="shared" si="207"/>
        <v>34668</v>
      </c>
      <c r="D539" s="5">
        <f>IF(N539&gt;0, RANK(N539,(N539:P539,Q539:AE539)),0)</f>
        <v>1</v>
      </c>
      <c r="E539" s="5">
        <f>IF(O539&gt;0,RANK(O539,(N539:P539,Q539:AE539)),0)</f>
        <v>2</v>
      </c>
      <c r="F539" s="5">
        <f>IF(P539&gt;0,RANK(P539,(N539:P539,Q539:AE539)),0)</f>
        <v>0</v>
      </c>
      <c r="G539" s="1">
        <f t="shared" si="205"/>
        <v>20319</v>
      </c>
      <c r="H539" s="2">
        <f t="shared" si="206"/>
        <v>0.58610245759778468</v>
      </c>
      <c r="I539" s="2"/>
      <c r="J539" s="2">
        <f t="shared" si="208"/>
        <v>0.77795084804430603</v>
      </c>
      <c r="K539" s="2">
        <f t="shared" si="209"/>
        <v>0.1918483904465213</v>
      </c>
      <c r="L539" s="2">
        <f t="shared" si="210"/>
        <v>0</v>
      </c>
      <c r="M539" s="2">
        <f t="shared" si="211"/>
        <v>3.0200761509172669E-2</v>
      </c>
      <c r="N539" s="1">
        <v>26970</v>
      </c>
      <c r="O539" s="1">
        <v>6651</v>
      </c>
      <c r="R539" s="1">
        <v>5</v>
      </c>
      <c r="S539" s="1">
        <v>1041</v>
      </c>
      <c r="U539" s="1">
        <v>1</v>
      </c>
      <c r="AG539" s="5">
        <f>IF(Q539&gt;0,RANK(Q539,(N539:P539,Q539:AE539)),0)</f>
        <v>0</v>
      </c>
      <c r="AH539" s="5">
        <f>IF(R539&gt;0,RANK(R539,(N539:P539,Q539:AE539)),0)</f>
        <v>4</v>
      </c>
      <c r="AI539" s="5">
        <f>IF(T539&gt;0,RANK(T539,(N539:P539,Q539:AE539)),0)</f>
        <v>0</v>
      </c>
      <c r="AJ539" s="5">
        <f>IF(S539&gt;0,RANK(S539,(N539:P539,Q539:AE539)),0)</f>
        <v>3</v>
      </c>
      <c r="AK539" s="2">
        <f t="shared" si="212"/>
        <v>0</v>
      </c>
      <c r="AL539" s="2">
        <f t="shared" si="213"/>
        <v>1.4422522210684206E-4</v>
      </c>
      <c r="AM539" s="2">
        <f t="shared" si="214"/>
        <v>0</v>
      </c>
      <c r="AN539" s="2">
        <f t="shared" si="215"/>
        <v>3.0027691242644514E-2</v>
      </c>
      <c r="AP539" t="s">
        <v>603</v>
      </c>
      <c r="AQ539" t="s">
        <v>394</v>
      </c>
      <c r="AR539">
        <v>3</v>
      </c>
      <c r="AT539" s="88">
        <v>54</v>
      </c>
      <c r="AU539" s="90">
        <v>11</v>
      </c>
      <c r="AV539" s="93">
        <f t="shared" si="204"/>
        <v>54011</v>
      </c>
      <c r="AX539" s="5" t="s">
        <v>730</v>
      </c>
      <c r="BF539" s="1">
        <v>1</v>
      </c>
    </row>
    <row r="540" spans="1:58" hidden="1" outlineLevel="1">
      <c r="A540" t="s">
        <v>460</v>
      </c>
      <c r="B540" t="s">
        <v>394</v>
      </c>
      <c r="C540" s="1">
        <f t="shared" si="207"/>
        <v>2423</v>
      </c>
      <c r="D540" s="5">
        <f>IF(N540&gt;0, RANK(N540,(N540:P540,Q540:AE540)),0)</f>
        <v>1</v>
      </c>
      <c r="E540" s="5">
        <f>IF(O540&gt;0,RANK(O540,(N540:P540,Q540:AE540)),0)</f>
        <v>2</v>
      </c>
      <c r="F540" s="5">
        <f>IF(P540&gt;0,RANK(P540,(N540:P540,Q540:AE540)),0)</f>
        <v>0</v>
      </c>
      <c r="G540" s="1">
        <f t="shared" si="205"/>
        <v>977</v>
      </c>
      <c r="H540" s="2">
        <f t="shared" si="206"/>
        <v>0.40321914981427981</v>
      </c>
      <c r="I540" s="2"/>
      <c r="J540" s="2">
        <f t="shared" si="208"/>
        <v>0.66529096161782919</v>
      </c>
      <c r="K540" s="2">
        <f t="shared" si="209"/>
        <v>0.26207181180354933</v>
      </c>
      <c r="L540" s="2">
        <f t="shared" si="210"/>
        <v>0</v>
      </c>
      <c r="M540" s="2">
        <f t="shared" si="211"/>
        <v>7.2637226578621483E-2</v>
      </c>
      <c r="N540" s="1">
        <v>1612</v>
      </c>
      <c r="O540" s="1">
        <v>635</v>
      </c>
      <c r="R540" s="1">
        <v>2</v>
      </c>
      <c r="S540" s="1">
        <v>174</v>
      </c>
      <c r="U540" s="1">
        <v>0</v>
      </c>
      <c r="AG540" s="5">
        <f>IF(Q540&gt;0,RANK(Q540,(N540:P540,Q540:AE540)),0)</f>
        <v>0</v>
      </c>
      <c r="AH540" s="5">
        <f>IF(R540&gt;0,RANK(R540,(N540:P540,Q540:AE540)),0)</f>
        <v>4</v>
      </c>
      <c r="AI540" s="5">
        <f>IF(T540&gt;0,RANK(T540,(N540:P540,Q540:AE540)),0)</f>
        <v>0</v>
      </c>
      <c r="AJ540" s="5">
        <f>IF(S540&gt;0,RANK(S540,(N540:P540,Q540:AE540)),0)</f>
        <v>3</v>
      </c>
      <c r="AK540" s="2">
        <f t="shared" si="212"/>
        <v>0</v>
      </c>
      <c r="AL540" s="2">
        <f t="shared" si="213"/>
        <v>8.2542302930251759E-4</v>
      </c>
      <c r="AM540" s="2">
        <f t="shared" si="214"/>
        <v>0</v>
      </c>
      <c r="AN540" s="2">
        <f t="shared" si="215"/>
        <v>7.1811803549319028E-2</v>
      </c>
      <c r="AP540" t="s">
        <v>460</v>
      </c>
      <c r="AQ540" t="s">
        <v>394</v>
      </c>
      <c r="AR540">
        <v>2</v>
      </c>
      <c r="AT540" s="88">
        <v>54</v>
      </c>
      <c r="AU540" s="90">
        <v>13</v>
      </c>
      <c r="AV540" s="93">
        <f t="shared" si="204"/>
        <v>54013</v>
      </c>
      <c r="AX540" s="5" t="s">
        <v>730</v>
      </c>
      <c r="BF540" s="1">
        <v>0</v>
      </c>
    </row>
    <row r="541" spans="1:58" hidden="1" outlineLevel="1">
      <c r="A541" t="s">
        <v>823</v>
      </c>
      <c r="B541" t="s">
        <v>394</v>
      </c>
      <c r="C541" s="1">
        <f t="shared" si="207"/>
        <v>3267</v>
      </c>
      <c r="D541" s="5">
        <f>IF(N541&gt;0, RANK(N541,(N541:P541,Q541:AE541)),0)</f>
        <v>1</v>
      </c>
      <c r="E541" s="5">
        <f>IF(O541&gt;0,RANK(O541,(N541:P541,Q541:AE541)),0)</f>
        <v>2</v>
      </c>
      <c r="F541" s="5">
        <f>IF(P541&gt;0,RANK(P541,(N541:P541,Q541:AE541)),0)</f>
        <v>0</v>
      </c>
      <c r="G541" s="1">
        <f t="shared" si="205"/>
        <v>1534</v>
      </c>
      <c r="H541" s="2">
        <f t="shared" si="206"/>
        <v>0.46954392408937862</v>
      </c>
      <c r="I541" s="2"/>
      <c r="J541" s="2">
        <f t="shared" si="208"/>
        <v>0.7089072543617998</v>
      </c>
      <c r="K541" s="2">
        <f t="shared" si="209"/>
        <v>0.23936333027242118</v>
      </c>
      <c r="L541" s="2">
        <f t="shared" si="210"/>
        <v>0</v>
      </c>
      <c r="M541" s="2">
        <f t="shared" si="211"/>
        <v>5.1729415365779019E-2</v>
      </c>
      <c r="N541" s="1">
        <v>2316</v>
      </c>
      <c r="O541" s="1">
        <v>782</v>
      </c>
      <c r="R541" s="1">
        <v>0</v>
      </c>
      <c r="S541" s="53">
        <v>169</v>
      </c>
      <c r="U541" s="1">
        <v>0</v>
      </c>
      <c r="AG541" s="5">
        <f>IF(Q541&gt;0,RANK(Q541,(N541:P541,Q541:AE541)),0)</f>
        <v>0</v>
      </c>
      <c r="AH541" s="5">
        <f>IF(R541&gt;0,RANK(R541,(N541:P541,Q541:AE541)),0)</f>
        <v>0</v>
      </c>
      <c r="AI541" s="5">
        <f>IF(T541&gt;0,RANK(T541,(N541:P541,Q541:AE541)),0)</f>
        <v>0</v>
      </c>
      <c r="AJ541" s="5">
        <f>IF(S541&gt;0,RANK(S541,(N541:P541,Q541:AE541)),0)</f>
        <v>3</v>
      </c>
      <c r="AK541" s="2">
        <f t="shared" si="212"/>
        <v>0</v>
      </c>
      <c r="AL541" s="2">
        <f t="shared" si="213"/>
        <v>0</v>
      </c>
      <c r="AM541" s="2">
        <f t="shared" si="214"/>
        <v>0</v>
      </c>
      <c r="AN541" s="2">
        <f t="shared" si="215"/>
        <v>5.1729415365779005E-2</v>
      </c>
      <c r="AP541" t="s">
        <v>823</v>
      </c>
      <c r="AQ541" t="s">
        <v>394</v>
      </c>
      <c r="AR541">
        <v>2</v>
      </c>
      <c r="AT541" s="88">
        <v>54</v>
      </c>
      <c r="AU541" s="90">
        <v>15</v>
      </c>
      <c r="AV541" s="93">
        <f t="shared" si="204"/>
        <v>54015</v>
      </c>
      <c r="AX541" s="5" t="s">
        <v>730</v>
      </c>
      <c r="BF541" s="1">
        <v>0</v>
      </c>
    </row>
    <row r="542" spans="1:58" hidden="1" outlineLevel="1">
      <c r="A542" t="s">
        <v>477</v>
      </c>
      <c r="B542" t="s">
        <v>394</v>
      </c>
      <c r="C542" s="1">
        <f t="shared" si="207"/>
        <v>3015</v>
      </c>
      <c r="D542" s="5">
        <f>IF(N542&gt;0, RANK(N542,(N542:P542,Q542:AE542)),0)</f>
        <v>1</v>
      </c>
      <c r="E542" s="5">
        <f>IF(O542&gt;0,RANK(O542,(N542:P542,Q542:AE542)),0)</f>
        <v>2</v>
      </c>
      <c r="F542" s="5">
        <f>IF(P542&gt;0,RANK(P542,(N542:P542,Q542:AE542)),0)</f>
        <v>0</v>
      </c>
      <c r="G542" s="1">
        <f t="shared" si="205"/>
        <v>847</v>
      </c>
      <c r="H542" s="2">
        <f t="shared" si="206"/>
        <v>0.28092868988391378</v>
      </c>
      <c r="I542" s="2"/>
      <c r="J542" s="2">
        <f t="shared" si="208"/>
        <v>0.61956882255389722</v>
      </c>
      <c r="K542" s="2">
        <f t="shared" si="209"/>
        <v>0.33864013266998344</v>
      </c>
      <c r="L542" s="2">
        <f t="shared" si="210"/>
        <v>0</v>
      </c>
      <c r="M542" s="2">
        <f t="shared" si="211"/>
        <v>4.1791044776119335E-2</v>
      </c>
      <c r="N542" s="1">
        <v>1868</v>
      </c>
      <c r="O542" s="1">
        <v>1021</v>
      </c>
      <c r="R542" s="1">
        <v>0</v>
      </c>
      <c r="S542" s="1">
        <v>126</v>
      </c>
      <c r="U542" s="1">
        <v>0</v>
      </c>
      <c r="AG542" s="5">
        <f>IF(Q542&gt;0,RANK(Q542,(N542:P542,Q542:AE542)),0)</f>
        <v>0</v>
      </c>
      <c r="AH542" s="5">
        <f>IF(R542&gt;0,RANK(R542,(N542:P542,Q542:AE542)),0)</f>
        <v>0</v>
      </c>
      <c r="AI542" s="5">
        <f>IF(T542&gt;0,RANK(T542,(N542:P542,Q542:AE542)),0)</f>
        <v>0</v>
      </c>
      <c r="AJ542" s="5">
        <f>IF(S542&gt;0,RANK(S542,(N542:P542,Q542:AE542)),0)</f>
        <v>3</v>
      </c>
      <c r="AK542" s="2">
        <f t="shared" si="212"/>
        <v>0</v>
      </c>
      <c r="AL542" s="2">
        <f t="shared" si="213"/>
        <v>0</v>
      </c>
      <c r="AM542" s="2">
        <f t="shared" si="214"/>
        <v>0</v>
      </c>
      <c r="AN542" s="2">
        <f t="shared" si="215"/>
        <v>4.1791044776119404E-2</v>
      </c>
      <c r="AP542" t="s">
        <v>477</v>
      </c>
      <c r="AQ542" t="s">
        <v>394</v>
      </c>
      <c r="AR542">
        <v>1</v>
      </c>
      <c r="AT542" s="88">
        <v>54</v>
      </c>
      <c r="AU542" s="90">
        <v>17</v>
      </c>
      <c r="AV542" s="93">
        <f t="shared" si="204"/>
        <v>54017</v>
      </c>
      <c r="AX542" s="5" t="s">
        <v>730</v>
      </c>
      <c r="BF542" s="1">
        <v>0</v>
      </c>
    </row>
    <row r="543" spans="1:58" hidden="1" outlineLevel="1">
      <c r="A543" t="s">
        <v>630</v>
      </c>
      <c r="B543" t="s">
        <v>394</v>
      </c>
      <c r="C543" s="1">
        <f t="shared" si="207"/>
        <v>15248</v>
      </c>
      <c r="D543" s="5">
        <f>IF(N543&gt;0, RANK(N543,(N543:P543,Q543:AE543)),0)</f>
        <v>1</v>
      </c>
      <c r="E543" s="5">
        <f>IF(O543&gt;0,RANK(O543,(N543:P543,Q543:AE543)),0)</f>
        <v>2</v>
      </c>
      <c r="F543" s="5">
        <f>IF(P543&gt;0,RANK(P543,(N543:P543,Q543:AE543)),0)</f>
        <v>0</v>
      </c>
      <c r="G543" s="1">
        <f t="shared" si="205"/>
        <v>5999</v>
      </c>
      <c r="H543" s="2">
        <f t="shared" si="206"/>
        <v>0.39342864637985309</v>
      </c>
      <c r="I543" s="2"/>
      <c r="J543" s="2">
        <f t="shared" si="208"/>
        <v>0.67582633788037771</v>
      </c>
      <c r="K543" s="2">
        <f t="shared" si="209"/>
        <v>0.28239769150052468</v>
      </c>
      <c r="L543" s="2">
        <f t="shared" si="210"/>
        <v>0</v>
      </c>
      <c r="M543" s="2">
        <f t="shared" si="211"/>
        <v>4.1775970619097602E-2</v>
      </c>
      <c r="N543" s="1">
        <v>10305</v>
      </c>
      <c r="O543" s="1">
        <v>4306</v>
      </c>
      <c r="R543" s="1">
        <v>0</v>
      </c>
      <c r="S543" s="1">
        <v>636</v>
      </c>
      <c r="U543" s="1">
        <v>1</v>
      </c>
      <c r="AG543" s="5">
        <f>IF(Q543&gt;0,RANK(Q543,(N543:P543,Q543:AE543)),0)</f>
        <v>0</v>
      </c>
      <c r="AH543" s="5">
        <f>IF(R543&gt;0,RANK(R543,(N543:P543,Q543:AE543)),0)</f>
        <v>0</v>
      </c>
      <c r="AI543" s="5">
        <f>IF(T543&gt;0,RANK(T543,(N543:P543,Q543:AE543)),0)</f>
        <v>0</v>
      </c>
      <c r="AJ543" s="5">
        <f>IF(S543&gt;0,RANK(S543,(N543:P543,Q543:AE543)),0)</f>
        <v>3</v>
      </c>
      <c r="AK543" s="2">
        <f t="shared" si="212"/>
        <v>0</v>
      </c>
      <c r="AL543" s="2">
        <f t="shared" si="213"/>
        <v>0</v>
      </c>
      <c r="AM543" s="2">
        <f t="shared" si="214"/>
        <v>0</v>
      </c>
      <c r="AN543" s="2">
        <f t="shared" si="215"/>
        <v>4.1710388247639035E-2</v>
      </c>
      <c r="AP543" t="s">
        <v>630</v>
      </c>
      <c r="AQ543" t="s">
        <v>394</v>
      </c>
      <c r="AR543">
        <v>3</v>
      </c>
      <c r="AT543" s="88">
        <v>54</v>
      </c>
      <c r="AU543" s="90">
        <v>19</v>
      </c>
      <c r="AV543" s="93">
        <f t="shared" ref="AV543:AV588" si="216">1000*AT543+AU543</f>
        <v>54019</v>
      </c>
      <c r="AX543" s="5" t="s">
        <v>730</v>
      </c>
      <c r="BF543" s="1">
        <v>1</v>
      </c>
    </row>
    <row r="544" spans="1:58" hidden="1" outlineLevel="1">
      <c r="A544" t="s">
        <v>596</v>
      </c>
      <c r="B544" t="s">
        <v>394</v>
      </c>
      <c r="C544" s="1">
        <f t="shared" si="207"/>
        <v>2506</v>
      </c>
      <c r="D544" s="5">
        <f>IF(N544&gt;0, RANK(N544,(N544:P544,Q544:AE544)),0)</f>
        <v>1</v>
      </c>
      <c r="E544" s="5">
        <f>IF(O544&gt;0,RANK(O544,(N544:P544,Q544:AE544)),0)</f>
        <v>2</v>
      </c>
      <c r="F544" s="5">
        <f>IF(P544&gt;0,RANK(P544,(N544:P544,Q544:AE544)),0)</f>
        <v>0</v>
      </c>
      <c r="G544" s="1">
        <f t="shared" si="205"/>
        <v>1133</v>
      </c>
      <c r="H544" s="2">
        <f t="shared" si="206"/>
        <v>0.45211492418196331</v>
      </c>
      <c r="I544" s="2"/>
      <c r="J544" s="2">
        <f t="shared" si="208"/>
        <v>0.68954509177972867</v>
      </c>
      <c r="K544" s="2">
        <f t="shared" si="209"/>
        <v>0.23743016759776536</v>
      </c>
      <c r="L544" s="2">
        <f t="shared" si="210"/>
        <v>0</v>
      </c>
      <c r="M544" s="2">
        <f t="shared" si="211"/>
        <v>7.3024740622505968E-2</v>
      </c>
      <c r="N544" s="1">
        <v>1728</v>
      </c>
      <c r="O544" s="1">
        <v>595</v>
      </c>
      <c r="R544" s="1">
        <v>0</v>
      </c>
      <c r="S544" s="1">
        <v>183</v>
      </c>
      <c r="U544" s="1">
        <v>0</v>
      </c>
      <c r="AG544" s="5">
        <f>IF(Q544&gt;0,RANK(Q544,(N544:P544,Q544:AE544)),0)</f>
        <v>0</v>
      </c>
      <c r="AH544" s="5">
        <f>IF(R544&gt;0,RANK(R544,(N544:P544,Q544:AE544)),0)</f>
        <v>0</v>
      </c>
      <c r="AI544" s="5">
        <f>IF(T544&gt;0,RANK(T544,(N544:P544,Q544:AE544)),0)</f>
        <v>0</v>
      </c>
      <c r="AJ544" s="5">
        <f>IF(S544&gt;0,RANK(S544,(N544:P544,Q544:AE544)),0)</f>
        <v>3</v>
      </c>
      <c r="AK544" s="2">
        <f t="shared" si="212"/>
        <v>0</v>
      </c>
      <c r="AL544" s="2">
        <f t="shared" si="213"/>
        <v>0</v>
      </c>
      <c r="AM544" s="2">
        <f t="shared" si="214"/>
        <v>0</v>
      </c>
      <c r="AN544" s="2">
        <f t="shared" si="215"/>
        <v>7.3024740622505982E-2</v>
      </c>
      <c r="AP544" t="s">
        <v>596</v>
      </c>
      <c r="AQ544" t="s">
        <v>394</v>
      </c>
      <c r="AR544">
        <v>1</v>
      </c>
      <c r="AT544" s="88">
        <v>54</v>
      </c>
      <c r="AU544" s="90">
        <v>21</v>
      </c>
      <c r="AV544" s="93">
        <f t="shared" si="216"/>
        <v>54021</v>
      </c>
      <c r="AX544" s="5" t="s">
        <v>730</v>
      </c>
      <c r="BF544" s="1">
        <v>0</v>
      </c>
    </row>
    <row r="545" spans="1:58" hidden="1" outlineLevel="1">
      <c r="A545" t="s">
        <v>747</v>
      </c>
      <c r="B545" t="s">
        <v>394</v>
      </c>
      <c r="C545" s="1">
        <f t="shared" si="207"/>
        <v>4051</v>
      </c>
      <c r="D545" s="5">
        <f>IF(N545&gt;0, RANK(N545,(N545:P545,Q545:AE545)),0)</f>
        <v>1</v>
      </c>
      <c r="E545" s="5">
        <f>IF(O545&gt;0,RANK(O545,(N545:P545,Q545:AE545)),0)</f>
        <v>2</v>
      </c>
      <c r="F545" s="5">
        <f>IF(P545&gt;0,RANK(P545,(N545:P545,Q545:AE545)),0)</f>
        <v>0</v>
      </c>
      <c r="G545" s="1">
        <f t="shared" si="205"/>
        <v>917</v>
      </c>
      <c r="H545" s="2">
        <f t="shared" si="206"/>
        <v>0.22636386077511725</v>
      </c>
      <c r="I545" s="2"/>
      <c r="J545" s="2">
        <f t="shared" si="208"/>
        <v>0.59861762527770923</v>
      </c>
      <c r="K545" s="2">
        <f t="shared" si="209"/>
        <v>0.37225376450259196</v>
      </c>
      <c r="L545" s="2">
        <f t="shared" si="210"/>
        <v>0</v>
      </c>
      <c r="M545" s="2">
        <f t="shared" si="211"/>
        <v>2.9128610219698814E-2</v>
      </c>
      <c r="N545" s="1">
        <v>2425</v>
      </c>
      <c r="O545" s="1">
        <v>1508</v>
      </c>
      <c r="R545" s="1">
        <v>0</v>
      </c>
      <c r="S545" s="1">
        <v>118</v>
      </c>
      <c r="U545" s="1">
        <v>0</v>
      </c>
      <c r="AG545" s="5">
        <f>IF(Q545&gt;0,RANK(Q545,(N545:P545,Q545:AE545)),0)</f>
        <v>0</v>
      </c>
      <c r="AH545" s="5">
        <f>IF(R545&gt;0,RANK(R545,(N545:P545,Q545:AE545)),0)</f>
        <v>0</v>
      </c>
      <c r="AI545" s="5">
        <f>IF(T545&gt;0,RANK(T545,(N545:P545,Q545:AE545)),0)</f>
        <v>0</v>
      </c>
      <c r="AJ545" s="5">
        <f>IF(S545&gt;0,RANK(S545,(N545:P545,Q545:AE545)),0)</f>
        <v>3</v>
      </c>
      <c r="AK545" s="2">
        <f t="shared" si="212"/>
        <v>0</v>
      </c>
      <c r="AL545" s="2">
        <f t="shared" si="213"/>
        <v>0</v>
      </c>
      <c r="AM545" s="2">
        <f t="shared" si="214"/>
        <v>0</v>
      </c>
      <c r="AN545" s="2">
        <f t="shared" si="215"/>
        <v>2.9128610219698838E-2</v>
      </c>
      <c r="AP545" t="s">
        <v>747</v>
      </c>
      <c r="AQ545" t="s">
        <v>394</v>
      </c>
      <c r="AR545">
        <v>1</v>
      </c>
      <c r="AT545" s="88">
        <v>54</v>
      </c>
      <c r="AU545" s="90">
        <v>23</v>
      </c>
      <c r="AV545" s="93">
        <f t="shared" si="216"/>
        <v>54023</v>
      </c>
      <c r="AX545" s="5" t="s">
        <v>730</v>
      </c>
      <c r="BF545" s="1">
        <v>0</v>
      </c>
    </row>
    <row r="546" spans="1:58" hidden="1" outlineLevel="1">
      <c r="A546" t="s">
        <v>299</v>
      </c>
      <c r="B546" t="s">
        <v>394</v>
      </c>
      <c r="C546" s="1">
        <f t="shared" si="207"/>
        <v>13700</v>
      </c>
      <c r="D546" s="5">
        <f>IF(N546&gt;0, RANK(N546,(N546:P546,Q546:AE546)),0)</f>
        <v>1</v>
      </c>
      <c r="E546" s="5">
        <f>IF(O546&gt;0,RANK(O546,(N546:P546,Q546:AE546)),0)</f>
        <v>2</v>
      </c>
      <c r="F546" s="5">
        <f>IF(P546&gt;0,RANK(P546,(N546:P546,Q546:AE546)),0)</f>
        <v>0</v>
      </c>
      <c r="G546" s="1">
        <f t="shared" si="205"/>
        <v>5915</v>
      </c>
      <c r="H546" s="2">
        <f t="shared" si="206"/>
        <v>0.43175182481751823</v>
      </c>
      <c r="I546" s="2"/>
      <c r="J546" s="2">
        <f t="shared" si="208"/>
        <v>0.69496350364963499</v>
      </c>
      <c r="K546" s="2">
        <f t="shared" si="209"/>
        <v>0.26321167883211677</v>
      </c>
      <c r="L546" s="2">
        <f t="shared" si="210"/>
        <v>0</v>
      </c>
      <c r="M546" s="2">
        <f t="shared" si="211"/>
        <v>4.1824817518248236E-2</v>
      </c>
      <c r="N546" s="1">
        <v>9521</v>
      </c>
      <c r="O546" s="1">
        <v>3606</v>
      </c>
      <c r="R546" s="1">
        <v>8</v>
      </c>
      <c r="S546" s="1">
        <v>565</v>
      </c>
      <c r="U546" s="1">
        <v>0</v>
      </c>
      <c r="AG546" s="5">
        <f>IF(Q546&gt;0,RANK(Q546,(N546:P546,Q546:AE546)),0)</f>
        <v>0</v>
      </c>
      <c r="AH546" s="5">
        <f>IF(R546&gt;0,RANK(R546,(N546:P546,Q546:AE546)),0)</f>
        <v>4</v>
      </c>
      <c r="AI546" s="5">
        <f>IF(T546&gt;0,RANK(T546,(N546:P546,Q546:AE546)),0)</f>
        <v>0</v>
      </c>
      <c r="AJ546" s="5">
        <f>IF(S546&gt;0,RANK(S546,(N546:P546,Q546:AE546)),0)</f>
        <v>3</v>
      </c>
      <c r="AK546" s="2">
        <f t="shared" si="212"/>
        <v>0</v>
      </c>
      <c r="AL546" s="2">
        <f t="shared" si="213"/>
        <v>5.8394160583941611E-4</v>
      </c>
      <c r="AM546" s="2">
        <f t="shared" si="214"/>
        <v>0</v>
      </c>
      <c r="AN546" s="2">
        <f t="shared" si="215"/>
        <v>4.1240875912408756E-2</v>
      </c>
      <c r="AP546" t="s">
        <v>299</v>
      </c>
      <c r="AQ546" t="s">
        <v>394</v>
      </c>
      <c r="AR546">
        <v>3</v>
      </c>
      <c r="AT546" s="88">
        <v>54</v>
      </c>
      <c r="AU546" s="90">
        <v>25</v>
      </c>
      <c r="AV546" s="93">
        <f t="shared" si="216"/>
        <v>54025</v>
      </c>
      <c r="AX546" s="5" t="s">
        <v>730</v>
      </c>
      <c r="BF546" s="1">
        <v>0</v>
      </c>
    </row>
    <row r="547" spans="1:58" hidden="1" outlineLevel="1">
      <c r="A547" t="s">
        <v>588</v>
      </c>
      <c r="B547" t="s">
        <v>394</v>
      </c>
      <c r="C547" s="1">
        <f t="shared" si="207"/>
        <v>8254</v>
      </c>
      <c r="D547" s="5">
        <f>IF(N547&gt;0, RANK(N547,(N547:P547,Q547:AE547)),0)</f>
        <v>1</v>
      </c>
      <c r="E547" s="5">
        <f>IF(O547&gt;0,RANK(O547,(N547:P547,Q547:AE547)),0)</f>
        <v>2</v>
      </c>
      <c r="F547" s="5">
        <f>IF(P547&gt;0,RANK(P547,(N547:P547,Q547:AE547)),0)</f>
        <v>0</v>
      </c>
      <c r="G547" s="1">
        <f t="shared" si="205"/>
        <v>2974</v>
      </c>
      <c r="H547" s="2">
        <f t="shared" si="206"/>
        <v>0.36031015265325905</v>
      </c>
      <c r="I547" s="2"/>
      <c r="J547" s="2">
        <f t="shared" si="208"/>
        <v>0.66210322267991273</v>
      </c>
      <c r="K547" s="2">
        <f t="shared" si="209"/>
        <v>0.30179307002665373</v>
      </c>
      <c r="L547" s="2">
        <f t="shared" si="210"/>
        <v>0</v>
      </c>
      <c r="M547" s="2">
        <f t="shared" si="211"/>
        <v>3.610370729343354E-2</v>
      </c>
      <c r="N547" s="1">
        <v>5465</v>
      </c>
      <c r="O547" s="1">
        <v>2491</v>
      </c>
      <c r="R547" s="1">
        <v>1</v>
      </c>
      <c r="S547" s="1">
        <v>297</v>
      </c>
      <c r="U547" s="1">
        <v>0</v>
      </c>
      <c r="AG547" s="5">
        <f>IF(Q547&gt;0,RANK(Q547,(N547:P547,Q547:AE547)),0)</f>
        <v>0</v>
      </c>
      <c r="AH547" s="5">
        <f>IF(R547&gt;0,RANK(R547,(N547:P547,Q547:AE547)),0)</f>
        <v>4</v>
      </c>
      <c r="AI547" s="5">
        <f>IF(T547&gt;0,RANK(T547,(N547:P547,Q547:AE547)),0)</f>
        <v>0</v>
      </c>
      <c r="AJ547" s="5">
        <f>IF(S547&gt;0,RANK(S547,(N547:P547,Q547:AE547)),0)</f>
        <v>3</v>
      </c>
      <c r="AK547" s="2">
        <f t="shared" si="212"/>
        <v>0</v>
      </c>
      <c r="AL547" s="2">
        <f t="shared" si="213"/>
        <v>1.2115338017930701E-4</v>
      </c>
      <c r="AM547" s="2">
        <f t="shared" si="214"/>
        <v>0</v>
      </c>
      <c r="AN547" s="2">
        <f t="shared" si="215"/>
        <v>3.5982553913254181E-2</v>
      </c>
      <c r="AP547" t="s">
        <v>588</v>
      </c>
      <c r="AQ547" t="s">
        <v>394</v>
      </c>
      <c r="AR547">
        <v>2</v>
      </c>
      <c r="AT547" s="88">
        <v>54</v>
      </c>
      <c r="AU547" s="90">
        <v>27</v>
      </c>
      <c r="AV547" s="93">
        <f t="shared" si="216"/>
        <v>54027</v>
      </c>
      <c r="AX547" s="5" t="s">
        <v>730</v>
      </c>
      <c r="BF547" s="1">
        <v>0</v>
      </c>
    </row>
    <row r="548" spans="1:58" hidden="1" outlineLevel="1">
      <c r="A548" t="s">
        <v>1105</v>
      </c>
      <c r="B548" t="s">
        <v>394</v>
      </c>
      <c r="C548" s="1">
        <f t="shared" si="207"/>
        <v>13013</v>
      </c>
      <c r="D548" s="5">
        <f>IF(N548&gt;0, RANK(N548,(N548:P548,Q548:AE548)),0)</f>
        <v>1</v>
      </c>
      <c r="E548" s="5">
        <f>IF(O548&gt;0,RANK(O548,(N548:P548,Q548:AE548)),0)</f>
        <v>2</v>
      </c>
      <c r="F548" s="5">
        <f>IF(P548&gt;0,RANK(P548,(N548:P548,Q548:AE548)),0)</f>
        <v>0</v>
      </c>
      <c r="G548" s="1">
        <f t="shared" si="205"/>
        <v>7489</v>
      </c>
      <c r="H548" s="2">
        <f t="shared" si="206"/>
        <v>0.57550142165526785</v>
      </c>
      <c r="I548" s="2"/>
      <c r="J548" s="2">
        <f t="shared" si="208"/>
        <v>0.77376469684161997</v>
      </c>
      <c r="K548" s="2">
        <f t="shared" si="209"/>
        <v>0.19826327518635212</v>
      </c>
      <c r="L548" s="2">
        <f t="shared" si="210"/>
        <v>0</v>
      </c>
      <c r="M548" s="2">
        <f t="shared" si="211"/>
        <v>2.7972027972027913E-2</v>
      </c>
      <c r="N548" s="1">
        <v>10069</v>
      </c>
      <c r="O548" s="1">
        <v>2580</v>
      </c>
      <c r="R548" s="1">
        <v>0</v>
      </c>
      <c r="S548" s="1">
        <v>364</v>
      </c>
      <c r="U548" s="1">
        <v>0</v>
      </c>
      <c r="AG548" s="5">
        <f>IF(Q548&gt;0,RANK(Q548,(N548:P548,Q548:AE548)),0)</f>
        <v>0</v>
      </c>
      <c r="AH548" s="5">
        <f>IF(R548&gt;0,RANK(R548,(N548:P548,Q548:AE548)),0)</f>
        <v>0</v>
      </c>
      <c r="AI548" s="5">
        <f>IF(T548&gt;0,RANK(T548,(N548:P548,Q548:AE548)),0)</f>
        <v>0</v>
      </c>
      <c r="AJ548" s="5">
        <f>IF(S548&gt;0,RANK(S548,(N548:P548,Q548:AE548)),0)</f>
        <v>3</v>
      </c>
      <c r="AK548" s="2">
        <f t="shared" si="212"/>
        <v>0</v>
      </c>
      <c r="AL548" s="2">
        <f t="shared" si="213"/>
        <v>0</v>
      </c>
      <c r="AM548" s="2">
        <f t="shared" si="214"/>
        <v>0</v>
      </c>
      <c r="AN548" s="2">
        <f t="shared" si="215"/>
        <v>2.7972027972027972E-2</v>
      </c>
      <c r="AP548" t="s">
        <v>1105</v>
      </c>
      <c r="AQ548" t="s">
        <v>394</v>
      </c>
      <c r="AR548">
        <v>1</v>
      </c>
      <c r="AT548" s="88">
        <v>54</v>
      </c>
      <c r="AU548" s="90">
        <v>29</v>
      </c>
      <c r="AV548" s="93">
        <f t="shared" si="216"/>
        <v>54029</v>
      </c>
      <c r="AX548" s="5" t="s">
        <v>730</v>
      </c>
      <c r="BF548" s="1">
        <v>0</v>
      </c>
    </row>
    <row r="549" spans="1:58" hidden="1" outlineLevel="1">
      <c r="A549" t="s">
        <v>335</v>
      </c>
      <c r="B549" t="s">
        <v>394</v>
      </c>
      <c r="C549" s="1">
        <f t="shared" si="207"/>
        <v>5292</v>
      </c>
      <c r="D549" s="5">
        <f>IF(N549&gt;0, RANK(N549,(N549:P549,Q549:AE549)),0)</f>
        <v>1</v>
      </c>
      <c r="E549" s="5">
        <f>IF(O549&gt;0,RANK(O549,(N549:P549,Q549:AE549)),0)</f>
        <v>2</v>
      </c>
      <c r="F549" s="5">
        <f>IF(P549&gt;0,RANK(P549,(N549:P549,Q549:AE549)),0)</f>
        <v>0</v>
      </c>
      <c r="G549" s="1">
        <f t="shared" si="205"/>
        <v>2499</v>
      </c>
      <c r="H549" s="2">
        <f t="shared" si="206"/>
        <v>0.47222222222222221</v>
      </c>
      <c r="I549" s="2"/>
      <c r="J549" s="2">
        <f t="shared" si="208"/>
        <v>0.71371882086167804</v>
      </c>
      <c r="K549" s="2">
        <f t="shared" si="209"/>
        <v>0.24149659863945577</v>
      </c>
      <c r="L549" s="2">
        <f t="shared" si="210"/>
        <v>0</v>
      </c>
      <c r="M549" s="2">
        <f t="shared" si="211"/>
        <v>4.4784580498866189E-2</v>
      </c>
      <c r="N549" s="1">
        <v>3777</v>
      </c>
      <c r="O549" s="1">
        <v>1278</v>
      </c>
      <c r="R549" s="1">
        <v>0</v>
      </c>
      <c r="S549" s="1">
        <v>237</v>
      </c>
      <c r="U549" s="1">
        <v>0</v>
      </c>
      <c r="AG549" s="5">
        <f>IF(Q549&gt;0,RANK(Q549,(N549:P549,Q549:AE549)),0)</f>
        <v>0</v>
      </c>
      <c r="AH549" s="5">
        <f>IF(R549&gt;0,RANK(R549,(N549:P549,Q549:AE549)),0)</f>
        <v>0</v>
      </c>
      <c r="AI549" s="5">
        <f>IF(T549&gt;0,RANK(T549,(N549:P549,Q549:AE549)),0)</f>
        <v>0</v>
      </c>
      <c r="AJ549" s="5">
        <f>IF(S549&gt;0,RANK(S549,(N549:P549,Q549:AE549)),0)</f>
        <v>3</v>
      </c>
      <c r="AK549" s="2">
        <f t="shared" si="212"/>
        <v>0</v>
      </c>
      <c r="AL549" s="2">
        <f t="shared" si="213"/>
        <v>0</v>
      </c>
      <c r="AM549" s="2">
        <f t="shared" si="214"/>
        <v>0</v>
      </c>
      <c r="AN549" s="2">
        <f t="shared" si="215"/>
        <v>4.4784580498866217E-2</v>
      </c>
      <c r="AP549" t="s">
        <v>335</v>
      </c>
      <c r="AQ549" t="s">
        <v>394</v>
      </c>
      <c r="AR549">
        <v>2</v>
      </c>
      <c r="AT549" s="88">
        <v>54</v>
      </c>
      <c r="AU549" s="90">
        <v>31</v>
      </c>
      <c r="AV549" s="93">
        <f t="shared" si="216"/>
        <v>54031</v>
      </c>
      <c r="AX549" s="5" t="s">
        <v>730</v>
      </c>
      <c r="BF549" s="1">
        <v>0</v>
      </c>
    </row>
    <row r="550" spans="1:58" hidden="1" outlineLevel="1">
      <c r="A550" t="s">
        <v>748</v>
      </c>
      <c r="B550" t="s">
        <v>394</v>
      </c>
      <c r="C550" s="1">
        <f t="shared" si="207"/>
        <v>31580</v>
      </c>
      <c r="D550" s="5">
        <f>IF(N550&gt;0, RANK(N550,(N550:P550,Q550:AE550)),0)</f>
        <v>1</v>
      </c>
      <c r="E550" s="5">
        <f>IF(O550&gt;0,RANK(O550,(N550:P550,Q550:AE550)),0)</f>
        <v>2</v>
      </c>
      <c r="F550" s="5">
        <f>IF(P550&gt;0,RANK(P550,(N550:P550,Q550:AE550)),0)</f>
        <v>0</v>
      </c>
      <c r="G550" s="1">
        <f t="shared" si="205"/>
        <v>15232</v>
      </c>
      <c r="H550" s="2">
        <f t="shared" si="206"/>
        <v>0.48233058898036735</v>
      </c>
      <c r="I550" s="2"/>
      <c r="J550" s="2">
        <f t="shared" si="208"/>
        <v>0.72026599113362888</v>
      </c>
      <c r="K550" s="2">
        <f t="shared" si="209"/>
        <v>0.23793540215326156</v>
      </c>
      <c r="L550" s="2">
        <f t="shared" si="210"/>
        <v>0</v>
      </c>
      <c r="M550" s="2">
        <f t="shared" si="211"/>
        <v>4.179860671310956E-2</v>
      </c>
      <c r="N550" s="1">
        <v>22746</v>
      </c>
      <c r="O550" s="1">
        <v>7514</v>
      </c>
      <c r="R550" s="1">
        <v>9</v>
      </c>
      <c r="S550" s="1">
        <v>1309</v>
      </c>
      <c r="U550" s="1">
        <v>2</v>
      </c>
      <c r="AG550" s="5">
        <f>IF(Q550&gt;0,RANK(Q550,(N550:P550,Q550:AE550)),0)</f>
        <v>0</v>
      </c>
      <c r="AH550" s="5">
        <f>IF(R550&gt;0,RANK(R550,(N550:P550,Q550:AE550)),0)</f>
        <v>4</v>
      </c>
      <c r="AI550" s="5">
        <f>IF(T550&gt;0,RANK(T550,(N550:P550,Q550:AE550)),0)</f>
        <v>0</v>
      </c>
      <c r="AJ550" s="5">
        <f>IF(S550&gt;0,RANK(S550,(N550:P550,Q550:AE550)),0)</f>
        <v>3</v>
      </c>
      <c r="AK550" s="2">
        <f t="shared" si="212"/>
        <v>0</v>
      </c>
      <c r="AL550" s="2">
        <f t="shared" si="213"/>
        <v>2.849905003166561E-4</v>
      </c>
      <c r="AM550" s="2">
        <f t="shared" si="214"/>
        <v>0</v>
      </c>
      <c r="AN550" s="2">
        <f t="shared" si="215"/>
        <v>4.1450284990500318E-2</v>
      </c>
      <c r="AP550" t="s">
        <v>748</v>
      </c>
      <c r="AQ550" t="s">
        <v>394</v>
      </c>
      <c r="AR550">
        <v>1</v>
      </c>
      <c r="AT550" s="88">
        <v>54</v>
      </c>
      <c r="AU550" s="90">
        <v>33</v>
      </c>
      <c r="AV550" s="93">
        <f t="shared" si="216"/>
        <v>54033</v>
      </c>
      <c r="AX550" s="5" t="s">
        <v>730</v>
      </c>
      <c r="BF550" s="1">
        <v>2</v>
      </c>
    </row>
    <row r="551" spans="1:58" hidden="1" outlineLevel="1">
      <c r="A551" t="s">
        <v>802</v>
      </c>
      <c r="B551" t="s">
        <v>394</v>
      </c>
      <c r="C551" s="1">
        <f t="shared" si="207"/>
        <v>12250</v>
      </c>
      <c r="D551" s="5">
        <f>IF(N551&gt;0, RANK(N551,(N551:P551,Q551:AE551)),0)</f>
        <v>1</v>
      </c>
      <c r="E551" s="5">
        <f>IF(O551&gt;0,RANK(O551,(N551:P551,Q551:AE551)),0)</f>
        <v>2</v>
      </c>
      <c r="F551" s="5">
        <f>IF(P551&gt;0,RANK(P551,(N551:P551,Q551:AE551)),0)</f>
        <v>0</v>
      </c>
      <c r="G551" s="1">
        <f t="shared" si="205"/>
        <v>4841</v>
      </c>
      <c r="H551" s="2">
        <f t="shared" si="206"/>
        <v>0.39518367346938776</v>
      </c>
      <c r="I551" s="2"/>
      <c r="J551" s="2">
        <f t="shared" si="208"/>
        <v>0.6720816326530612</v>
      </c>
      <c r="K551" s="2">
        <f t="shared" si="209"/>
        <v>0.27689795918367349</v>
      </c>
      <c r="L551" s="2">
        <f t="shared" si="210"/>
        <v>0</v>
      </c>
      <c r="M551" s="2">
        <f t="shared" si="211"/>
        <v>5.1020408163265307E-2</v>
      </c>
      <c r="N551" s="1">
        <v>8233</v>
      </c>
      <c r="O551" s="1">
        <v>3392</v>
      </c>
      <c r="R551" s="1">
        <v>3</v>
      </c>
      <c r="S551" s="1">
        <v>621</v>
      </c>
      <c r="U551" s="1">
        <v>1</v>
      </c>
      <c r="AG551" s="5">
        <f>IF(Q551&gt;0,RANK(Q551,(N551:P551,Q551:AE551)),0)</f>
        <v>0</v>
      </c>
      <c r="AH551" s="5">
        <f>IF(R551&gt;0,RANK(R551,(N551:P551,Q551:AE551)),0)</f>
        <v>4</v>
      </c>
      <c r="AI551" s="5">
        <f>IF(T551&gt;0,RANK(T551,(N551:P551,Q551:AE551)),0)</f>
        <v>0</v>
      </c>
      <c r="AJ551" s="5">
        <f>IF(S551&gt;0,RANK(S551,(N551:P551,Q551:AE551)),0)</f>
        <v>3</v>
      </c>
      <c r="AK551" s="2">
        <f t="shared" si="212"/>
        <v>0</v>
      </c>
      <c r="AL551" s="2">
        <f t="shared" si="213"/>
        <v>2.4489795918367346E-4</v>
      </c>
      <c r="AM551" s="2">
        <f t="shared" si="214"/>
        <v>0</v>
      </c>
      <c r="AN551" s="2">
        <f t="shared" si="215"/>
        <v>5.0693877551020408E-2</v>
      </c>
      <c r="AP551" t="s">
        <v>802</v>
      </c>
      <c r="AQ551" t="s">
        <v>394</v>
      </c>
      <c r="AR551">
        <v>2</v>
      </c>
      <c r="AT551" s="88">
        <v>54</v>
      </c>
      <c r="AU551" s="90">
        <v>35</v>
      </c>
      <c r="AV551" s="93">
        <f t="shared" si="216"/>
        <v>54035</v>
      </c>
      <c r="AX551" s="5" t="s">
        <v>730</v>
      </c>
      <c r="BF551" s="1">
        <v>1</v>
      </c>
    </row>
    <row r="552" spans="1:58" hidden="1" outlineLevel="1">
      <c r="A552" t="s">
        <v>608</v>
      </c>
      <c r="B552" t="s">
        <v>394</v>
      </c>
      <c r="C552" s="1">
        <f t="shared" si="207"/>
        <v>21918</v>
      </c>
      <c r="D552" s="5">
        <f>IF(N552&gt;0, RANK(N552,(N552:P552,Q552:AE552)),0)</f>
        <v>1</v>
      </c>
      <c r="E552" s="5">
        <f>IF(O552&gt;0,RANK(O552,(N552:P552,Q552:AE552)),0)</f>
        <v>2</v>
      </c>
      <c r="F552" s="5">
        <f>IF(P552&gt;0,RANK(P552,(N552:P552,Q552:AE552)),0)</f>
        <v>0</v>
      </c>
      <c r="G552" s="1">
        <f t="shared" si="205"/>
        <v>6553</v>
      </c>
      <c r="H552" s="2">
        <f t="shared" si="206"/>
        <v>0.29897800894242177</v>
      </c>
      <c r="I552" s="2"/>
      <c r="J552" s="2">
        <f t="shared" si="208"/>
        <v>0.6188064604434711</v>
      </c>
      <c r="K552" s="2">
        <f t="shared" si="209"/>
        <v>0.31982845150104938</v>
      </c>
      <c r="L552" s="2">
        <f t="shared" si="210"/>
        <v>0</v>
      </c>
      <c r="M552" s="2">
        <f t="shared" si="211"/>
        <v>6.1365088055479522E-2</v>
      </c>
      <c r="N552" s="1">
        <v>13563</v>
      </c>
      <c r="O552" s="1">
        <v>7010</v>
      </c>
      <c r="R552" s="1">
        <v>10</v>
      </c>
      <c r="S552" s="1">
        <v>1334</v>
      </c>
      <c r="U552" s="1">
        <v>1</v>
      </c>
      <c r="AG552" s="5">
        <f>IF(Q552&gt;0,RANK(Q552,(N552:P552,Q552:AE552)),0)</f>
        <v>0</v>
      </c>
      <c r="AH552" s="5">
        <f>IF(R552&gt;0,RANK(R552,(N552:P552,Q552:AE552)),0)</f>
        <v>4</v>
      </c>
      <c r="AI552" s="5">
        <f>IF(T552&gt;0,RANK(T552,(N552:P552,Q552:AE552)),0)</f>
        <v>0</v>
      </c>
      <c r="AJ552" s="5">
        <f>IF(S552&gt;0,RANK(S552,(N552:P552,Q552:AE552)),0)</f>
        <v>3</v>
      </c>
      <c r="AK552" s="2">
        <f t="shared" si="212"/>
        <v>0</v>
      </c>
      <c r="AL552" s="2">
        <f t="shared" si="213"/>
        <v>4.5624600784743136E-4</v>
      </c>
      <c r="AM552" s="2">
        <f t="shared" si="214"/>
        <v>0</v>
      </c>
      <c r="AN552" s="2">
        <f t="shared" si="215"/>
        <v>6.0863217446847341E-2</v>
      </c>
      <c r="AP552" t="s">
        <v>608</v>
      </c>
      <c r="AQ552" t="s">
        <v>394</v>
      </c>
      <c r="AR552">
        <v>2</v>
      </c>
      <c r="AT552" s="88">
        <v>54</v>
      </c>
      <c r="AU552" s="90">
        <v>37</v>
      </c>
      <c r="AV552" s="93">
        <f t="shared" si="216"/>
        <v>54037</v>
      </c>
      <c r="AX552" s="5" t="s">
        <v>730</v>
      </c>
      <c r="BF552" s="1">
        <v>1</v>
      </c>
    </row>
    <row r="553" spans="1:58" hidden="1" outlineLevel="1">
      <c r="A553" t="s">
        <v>88</v>
      </c>
      <c r="B553" t="s">
        <v>394</v>
      </c>
      <c r="C553" s="1">
        <f t="shared" si="207"/>
        <v>81040</v>
      </c>
      <c r="D553" s="5">
        <f>IF(N553&gt;0, RANK(N553,(N553:P553,Q553:AE553)),0)</f>
        <v>1</v>
      </c>
      <c r="E553" s="5">
        <f>IF(O553&gt;0,RANK(O553,(N553:P553,Q553:AE553)),0)</f>
        <v>2</v>
      </c>
      <c r="F553" s="5">
        <f>IF(P553&gt;0,RANK(P553,(N553:P553,Q553:AE553)),0)</f>
        <v>0</v>
      </c>
      <c r="G553" s="1">
        <f t="shared" si="205"/>
        <v>34534</v>
      </c>
      <c r="H553" s="2">
        <f t="shared" si="206"/>
        <v>0.42613524185587365</v>
      </c>
      <c r="I553" s="2"/>
      <c r="J553" s="2">
        <f t="shared" si="208"/>
        <v>0.6802690029615005</v>
      </c>
      <c r="K553" s="2">
        <f t="shared" si="209"/>
        <v>0.25413376110562685</v>
      </c>
      <c r="L553" s="2">
        <f t="shared" si="210"/>
        <v>0</v>
      </c>
      <c r="M553" s="2">
        <f t="shared" si="211"/>
        <v>6.5597235932872644E-2</v>
      </c>
      <c r="N553" s="1">
        <v>55129</v>
      </c>
      <c r="O553" s="1">
        <v>20595</v>
      </c>
      <c r="R553" s="1">
        <v>12</v>
      </c>
      <c r="S553" s="1">
        <v>5303</v>
      </c>
      <c r="U553" s="1">
        <v>1</v>
      </c>
      <c r="AG553" s="5">
        <f>IF(Q553&gt;0,RANK(Q553,(N553:P553,Q553:AE553)),0)</f>
        <v>0</v>
      </c>
      <c r="AH553" s="5">
        <f>IF(R553&gt;0,RANK(R553,(N553:P553,Q553:AE553)),0)</f>
        <v>4</v>
      </c>
      <c r="AI553" s="5">
        <f>IF(T553&gt;0,RANK(T553,(N553:P553,Q553:AE553)),0)</f>
        <v>0</v>
      </c>
      <c r="AJ553" s="5">
        <f>IF(S553&gt;0,RANK(S553,(N553:P553,Q553:AE553)),0)</f>
        <v>3</v>
      </c>
      <c r="AK553" s="2">
        <f t="shared" si="212"/>
        <v>0</v>
      </c>
      <c r="AL553" s="2">
        <f t="shared" si="213"/>
        <v>1.4807502467917077E-4</v>
      </c>
      <c r="AM553" s="2">
        <f t="shared" si="214"/>
        <v>0</v>
      </c>
      <c r="AN553" s="2">
        <f t="shared" si="215"/>
        <v>6.5436821322803554E-2</v>
      </c>
      <c r="AP553" t="s">
        <v>88</v>
      </c>
      <c r="AQ553" t="s">
        <v>394</v>
      </c>
      <c r="AR553">
        <v>2</v>
      </c>
      <c r="AT553" s="88">
        <v>54</v>
      </c>
      <c r="AU553" s="90">
        <v>39</v>
      </c>
      <c r="AV553" s="93">
        <f t="shared" si="216"/>
        <v>54039</v>
      </c>
      <c r="AX553" s="5" t="s">
        <v>730</v>
      </c>
      <c r="BF553" s="1">
        <v>1</v>
      </c>
    </row>
    <row r="554" spans="1:58" hidden="1" outlineLevel="1">
      <c r="A554" t="s">
        <v>1051</v>
      </c>
      <c r="B554" t="s">
        <v>394</v>
      </c>
      <c r="C554" s="1">
        <f t="shared" si="207"/>
        <v>6609</v>
      </c>
      <c r="D554" s="5">
        <f>IF(N554&gt;0, RANK(N554,(N554:P554,Q554:AE554)),0)</f>
        <v>1</v>
      </c>
      <c r="E554" s="5">
        <f>IF(O554&gt;0,RANK(O554,(N554:P554,Q554:AE554)),0)</f>
        <v>2</v>
      </c>
      <c r="F554" s="5">
        <f>IF(P554&gt;0,RANK(P554,(N554:P554,Q554:AE554)),0)</f>
        <v>0</v>
      </c>
      <c r="G554" s="1">
        <f t="shared" si="205"/>
        <v>2513</v>
      </c>
      <c r="H554" s="2">
        <f t="shared" si="206"/>
        <v>0.38023906793766077</v>
      </c>
      <c r="I554" s="2"/>
      <c r="J554" s="2">
        <f t="shared" si="208"/>
        <v>0.67090331366318656</v>
      </c>
      <c r="K554" s="2">
        <f t="shared" si="209"/>
        <v>0.29066424572552579</v>
      </c>
      <c r="L554" s="2">
        <f t="shared" si="210"/>
        <v>0</v>
      </c>
      <c r="M554" s="2">
        <f t="shared" si="211"/>
        <v>3.8432440611287644E-2</v>
      </c>
      <c r="N554" s="1">
        <v>4434</v>
      </c>
      <c r="O554" s="1">
        <v>1921</v>
      </c>
      <c r="R554" s="1">
        <v>4</v>
      </c>
      <c r="S554" s="1">
        <v>250</v>
      </c>
      <c r="U554" s="1">
        <v>0</v>
      </c>
      <c r="AG554" s="5">
        <f>IF(Q554&gt;0,RANK(Q554,(N554:P554,Q554:AE554)),0)</f>
        <v>0</v>
      </c>
      <c r="AH554" s="5">
        <f>IF(R554&gt;0,RANK(R554,(N554:P554,Q554:AE554)),0)</f>
        <v>4</v>
      </c>
      <c r="AI554" s="5">
        <f>IF(T554&gt;0,RANK(T554,(N554:P554,Q554:AE554)),0)</f>
        <v>0</v>
      </c>
      <c r="AJ554" s="5">
        <f>IF(S554&gt;0,RANK(S554,(N554:P554,Q554:AE554)),0)</f>
        <v>3</v>
      </c>
      <c r="AK554" s="2">
        <f t="shared" si="212"/>
        <v>0</v>
      </c>
      <c r="AL554" s="2">
        <f t="shared" si="213"/>
        <v>6.0523528521712821E-4</v>
      </c>
      <c r="AM554" s="2">
        <f t="shared" si="214"/>
        <v>0</v>
      </c>
      <c r="AN554" s="2">
        <f t="shared" si="215"/>
        <v>3.7827205326070507E-2</v>
      </c>
      <c r="AP554" t="s">
        <v>1051</v>
      </c>
      <c r="AQ554" t="s">
        <v>394</v>
      </c>
      <c r="AR554">
        <v>2</v>
      </c>
      <c r="AT554" s="88">
        <v>54</v>
      </c>
      <c r="AU554" s="90">
        <v>41</v>
      </c>
      <c r="AV554" s="93">
        <f t="shared" si="216"/>
        <v>54041</v>
      </c>
      <c r="AX554" s="5" t="s">
        <v>730</v>
      </c>
      <c r="BF554" s="1">
        <v>0</v>
      </c>
    </row>
    <row r="555" spans="1:58" hidden="1" outlineLevel="1">
      <c r="A555" t="s">
        <v>286</v>
      </c>
      <c r="B555" t="s">
        <v>394</v>
      </c>
      <c r="C555" s="1">
        <f t="shared" si="207"/>
        <v>6904</v>
      </c>
      <c r="D555" s="5">
        <f>IF(N555&gt;0, RANK(N555,(N555:P555,Q555:AE555)),0)</f>
        <v>1</v>
      </c>
      <c r="E555" s="5">
        <f>IF(O555&gt;0,RANK(O555,(N555:P555,Q555:AE555)),0)</f>
        <v>2</v>
      </c>
      <c r="F555" s="5">
        <f>IF(P555&gt;0,RANK(P555,(N555:P555,Q555:AE555)),0)</f>
        <v>0</v>
      </c>
      <c r="G555" s="1">
        <f t="shared" si="205"/>
        <v>3021</v>
      </c>
      <c r="H555" s="2">
        <f t="shared" si="206"/>
        <v>0.43757242178447275</v>
      </c>
      <c r="I555" s="2"/>
      <c r="J555" s="2">
        <f t="shared" si="208"/>
        <v>0.69177288528389336</v>
      </c>
      <c r="K555" s="2">
        <f t="shared" si="209"/>
        <v>0.2542004634994206</v>
      </c>
      <c r="L555" s="2">
        <f t="shared" si="210"/>
        <v>0</v>
      </c>
      <c r="M555" s="2">
        <f t="shared" si="211"/>
        <v>5.4026651216686039E-2</v>
      </c>
      <c r="N555" s="1">
        <v>4776</v>
      </c>
      <c r="O555" s="1">
        <v>1755</v>
      </c>
      <c r="R555" s="1">
        <v>0</v>
      </c>
      <c r="S555" s="1">
        <v>373</v>
      </c>
      <c r="U555" s="1">
        <v>0</v>
      </c>
      <c r="AG555" s="5">
        <f>IF(Q555&gt;0,RANK(Q555,(N555:P555,Q555:AE555)),0)</f>
        <v>0</v>
      </c>
      <c r="AH555" s="5">
        <f>IF(R555&gt;0,RANK(R555,(N555:P555,Q555:AE555)),0)</f>
        <v>0</v>
      </c>
      <c r="AI555" s="5">
        <f>IF(T555&gt;0,RANK(T555,(N555:P555,Q555:AE555)),0)</f>
        <v>0</v>
      </c>
      <c r="AJ555" s="5">
        <f>IF(S555&gt;0,RANK(S555,(N555:P555,Q555:AE555)),0)</f>
        <v>3</v>
      </c>
      <c r="AK555" s="2">
        <f t="shared" si="212"/>
        <v>0</v>
      </c>
      <c r="AL555" s="2">
        <f t="shared" si="213"/>
        <v>0</v>
      </c>
      <c r="AM555" s="2">
        <f t="shared" si="214"/>
        <v>0</v>
      </c>
      <c r="AN555" s="2">
        <f t="shared" si="215"/>
        <v>5.4026651216685977E-2</v>
      </c>
      <c r="AP555" t="s">
        <v>286</v>
      </c>
      <c r="AQ555" t="s">
        <v>394</v>
      </c>
      <c r="AR555">
        <v>3</v>
      </c>
      <c r="AT555" s="88">
        <v>54</v>
      </c>
      <c r="AU555" s="90">
        <v>43</v>
      </c>
      <c r="AV555" s="93">
        <f t="shared" si="216"/>
        <v>54043</v>
      </c>
      <c r="AX555" s="5" t="s">
        <v>730</v>
      </c>
      <c r="BF555" s="1">
        <v>0</v>
      </c>
    </row>
    <row r="556" spans="1:58" hidden="1" outlineLevel="1">
      <c r="A556" t="s">
        <v>531</v>
      </c>
      <c r="B556" t="s">
        <v>394</v>
      </c>
      <c r="C556" s="1">
        <f t="shared" si="207"/>
        <v>13243</v>
      </c>
      <c r="D556" s="5">
        <f>IF(N556&gt;0, RANK(N556,(N556:P556,Q556:AE556)),0)</f>
        <v>1</v>
      </c>
      <c r="E556" s="5">
        <f>IF(O556&gt;0,RANK(O556,(N556:P556,Q556:AE556)),0)</f>
        <v>2</v>
      </c>
      <c r="F556" s="5">
        <f>IF(P556&gt;0,RANK(P556,(N556:P556,Q556:AE556)),0)</f>
        <v>0</v>
      </c>
      <c r="G556" s="1">
        <f t="shared" si="205"/>
        <v>7510</v>
      </c>
      <c r="H556" s="2">
        <f t="shared" si="206"/>
        <v>0.56709204862946461</v>
      </c>
      <c r="I556" s="2"/>
      <c r="J556" s="2">
        <f t="shared" si="208"/>
        <v>0.76274258098618142</v>
      </c>
      <c r="K556" s="2">
        <f t="shared" si="209"/>
        <v>0.19565053235671676</v>
      </c>
      <c r="L556" s="2">
        <f t="shared" si="210"/>
        <v>0</v>
      </c>
      <c r="M556" s="2">
        <f t="shared" si="211"/>
        <v>4.1606886657101827E-2</v>
      </c>
      <c r="N556" s="1">
        <v>10101</v>
      </c>
      <c r="O556" s="1">
        <v>2591</v>
      </c>
      <c r="R556" s="1">
        <v>1</v>
      </c>
      <c r="S556" s="1">
        <v>550</v>
      </c>
      <c r="U556" s="1">
        <v>0</v>
      </c>
      <c r="AG556" s="5">
        <f>IF(Q556&gt;0,RANK(Q556,(N556:P556,Q556:AE556)),0)</f>
        <v>0</v>
      </c>
      <c r="AH556" s="5">
        <f>IF(R556&gt;0,RANK(R556,(N556:P556,Q556:AE556)),0)</f>
        <v>4</v>
      </c>
      <c r="AI556" s="5">
        <f>IF(T556&gt;0,RANK(T556,(N556:P556,Q556:AE556)),0)</f>
        <v>0</v>
      </c>
      <c r="AJ556" s="5">
        <f>IF(S556&gt;0,RANK(S556,(N556:P556,Q556:AE556)),0)</f>
        <v>3</v>
      </c>
      <c r="AK556" s="2">
        <f t="shared" si="212"/>
        <v>0</v>
      </c>
      <c r="AL556" s="2">
        <f t="shared" si="213"/>
        <v>7.5511591029222988E-5</v>
      </c>
      <c r="AM556" s="2">
        <f t="shared" si="214"/>
        <v>0</v>
      </c>
      <c r="AN556" s="2">
        <f t="shared" si="215"/>
        <v>4.1531375066072643E-2</v>
      </c>
      <c r="AP556" t="s">
        <v>531</v>
      </c>
      <c r="AQ556" t="s">
        <v>394</v>
      </c>
      <c r="AR556">
        <v>3</v>
      </c>
      <c r="AT556" s="88">
        <v>54</v>
      </c>
      <c r="AU556" s="90">
        <v>45</v>
      </c>
      <c r="AV556" s="93">
        <f t="shared" si="216"/>
        <v>54045</v>
      </c>
      <c r="AX556" s="5" t="s">
        <v>730</v>
      </c>
      <c r="BF556" s="1">
        <v>0</v>
      </c>
    </row>
    <row r="557" spans="1:58" hidden="1" outlineLevel="1">
      <c r="A557" t="s">
        <v>762</v>
      </c>
      <c r="B557" t="s">
        <v>394</v>
      </c>
      <c r="C557" s="1">
        <f t="shared" si="207"/>
        <v>6394</v>
      </c>
      <c r="D557" s="5">
        <f>IF(N557&gt;0, RANK(N557,(N557:P557,Q557:AE557)),0)</f>
        <v>1</v>
      </c>
      <c r="E557" s="5">
        <f>IF(O557&gt;0,RANK(O557,(N557:P557,Q557:AE557)),0)</f>
        <v>2</v>
      </c>
      <c r="F557" s="5">
        <f>IF(P557&gt;0,RANK(P557,(N557:P557,Q557:AE557)),0)</f>
        <v>0</v>
      </c>
      <c r="G557" s="1">
        <f t="shared" si="205"/>
        <v>4390</v>
      </c>
      <c r="H557" s="2">
        <f t="shared" si="206"/>
        <v>0.68658116984673134</v>
      </c>
      <c r="I557" s="2"/>
      <c r="J557" s="2">
        <f t="shared" si="208"/>
        <v>0.83249921801689086</v>
      </c>
      <c r="K557" s="2">
        <f t="shared" si="209"/>
        <v>0.14591804817015952</v>
      </c>
      <c r="L557" s="2">
        <f t="shared" si="210"/>
        <v>0</v>
      </c>
      <c r="M557" s="2">
        <f t="shared" si="211"/>
        <v>2.1582733812949617E-2</v>
      </c>
      <c r="N557" s="1">
        <v>5323</v>
      </c>
      <c r="O557" s="1">
        <v>933</v>
      </c>
      <c r="R557" s="1">
        <v>0</v>
      </c>
      <c r="S557" s="1">
        <v>138</v>
      </c>
      <c r="U557" s="1">
        <v>0</v>
      </c>
      <c r="AG557" s="5">
        <f>IF(Q557&gt;0,RANK(Q557,(N557:P557,Q557:AE557)),0)</f>
        <v>0</v>
      </c>
      <c r="AH557" s="5">
        <f>IF(R557&gt;0,RANK(R557,(N557:P557,Q557:AE557)),0)</f>
        <v>0</v>
      </c>
      <c r="AI557" s="5">
        <f>IF(T557&gt;0,RANK(T557,(N557:P557,Q557:AE557)),0)</f>
        <v>0</v>
      </c>
      <c r="AJ557" s="5">
        <f>IF(S557&gt;0,RANK(S557,(N557:P557,Q557:AE557)),0)</f>
        <v>3</v>
      </c>
      <c r="AK557" s="2">
        <f t="shared" si="212"/>
        <v>0</v>
      </c>
      <c r="AL557" s="2">
        <f t="shared" si="213"/>
        <v>0</v>
      </c>
      <c r="AM557" s="2">
        <f t="shared" si="214"/>
        <v>0</v>
      </c>
      <c r="AN557" s="2">
        <f t="shared" si="215"/>
        <v>2.1582733812949641E-2</v>
      </c>
      <c r="AP557" t="s">
        <v>762</v>
      </c>
      <c r="AQ557" t="s">
        <v>394</v>
      </c>
      <c r="AR557">
        <v>3</v>
      </c>
      <c r="AT557" s="88">
        <v>54</v>
      </c>
      <c r="AU557" s="90">
        <v>47</v>
      </c>
      <c r="AV557" s="93">
        <f t="shared" si="216"/>
        <v>54047</v>
      </c>
      <c r="AX557" s="5" t="s">
        <v>730</v>
      </c>
      <c r="BF557" s="1">
        <v>0</v>
      </c>
    </row>
    <row r="558" spans="1:58" hidden="1" outlineLevel="1">
      <c r="A558" t="s">
        <v>636</v>
      </c>
      <c r="B558" t="s">
        <v>394</v>
      </c>
      <c r="C558" s="1">
        <f t="shared" si="207"/>
        <v>23503</v>
      </c>
      <c r="D558" s="5">
        <f>IF(N558&gt;0, RANK(N558,(N558:P558,Q558:AE558)),0)</f>
        <v>1</v>
      </c>
      <c r="E558" s="5">
        <f>IF(O558&gt;0,RANK(O558,(N558:P558,Q558:AE558)),0)</f>
        <v>2</v>
      </c>
      <c r="F558" s="5">
        <f>IF(P558&gt;0,RANK(P558,(N558:P558,Q558:AE558)),0)</f>
        <v>0</v>
      </c>
      <c r="G558" s="1">
        <f t="shared" si="205"/>
        <v>13239</v>
      </c>
      <c r="H558" s="2">
        <f t="shared" si="206"/>
        <v>0.56328979279240943</v>
      </c>
      <c r="I558" s="2"/>
      <c r="J558" s="2">
        <f t="shared" si="208"/>
        <v>0.75943496574905334</v>
      </c>
      <c r="K558" s="2">
        <f t="shared" si="209"/>
        <v>0.19614517295664383</v>
      </c>
      <c r="L558" s="2">
        <f t="shared" si="210"/>
        <v>0</v>
      </c>
      <c r="M558" s="2">
        <f t="shared" si="211"/>
        <v>4.4419861294302837E-2</v>
      </c>
      <c r="N558" s="1">
        <v>17849</v>
      </c>
      <c r="O558" s="1">
        <v>4610</v>
      </c>
      <c r="R558" s="1">
        <v>10</v>
      </c>
      <c r="S558" s="1">
        <v>1033</v>
      </c>
      <c r="U558" s="1">
        <v>1</v>
      </c>
      <c r="AG558" s="5">
        <f>IF(Q558&gt;0,RANK(Q558,(N558:P558,Q558:AE558)),0)</f>
        <v>0</v>
      </c>
      <c r="AH558" s="5">
        <f>IF(R558&gt;0,RANK(R558,(N558:P558,Q558:AE558)),0)</f>
        <v>4</v>
      </c>
      <c r="AI558" s="5">
        <f>IF(T558&gt;0,RANK(T558,(N558:P558,Q558:AE558)),0)</f>
        <v>0</v>
      </c>
      <c r="AJ558" s="5">
        <f>IF(S558&gt;0,RANK(S558,(N558:P558,Q558:AE558)),0)</f>
        <v>3</v>
      </c>
      <c r="AK558" s="2">
        <f t="shared" si="212"/>
        <v>0</v>
      </c>
      <c r="AL558" s="2">
        <f t="shared" si="213"/>
        <v>4.254775986044335E-4</v>
      </c>
      <c r="AM558" s="2">
        <f t="shared" si="214"/>
        <v>0</v>
      </c>
      <c r="AN558" s="2">
        <f t="shared" si="215"/>
        <v>4.3951835935837978E-2</v>
      </c>
      <c r="AP558" t="s">
        <v>636</v>
      </c>
      <c r="AQ558" t="s">
        <v>394</v>
      </c>
      <c r="AR558">
        <v>1</v>
      </c>
      <c r="AT558" s="88">
        <v>54</v>
      </c>
      <c r="AU558" s="90">
        <v>49</v>
      </c>
      <c r="AV558" s="93">
        <f t="shared" si="216"/>
        <v>54049</v>
      </c>
      <c r="AX558" s="5" t="s">
        <v>730</v>
      </c>
      <c r="BF558" s="1">
        <v>1</v>
      </c>
    </row>
    <row r="559" spans="1:58" hidden="1" outlineLevel="1">
      <c r="A559" t="s">
        <v>194</v>
      </c>
      <c r="B559" t="s">
        <v>394</v>
      </c>
      <c r="C559" s="1">
        <f t="shared" si="207"/>
        <v>13928</v>
      </c>
      <c r="D559" s="5">
        <f>IF(N559&gt;0, RANK(N559,(N559:P559,Q559:AE559)),0)</f>
        <v>1</v>
      </c>
      <c r="E559" s="5">
        <f>IF(O559&gt;0,RANK(O559,(N559:P559,Q559:AE559)),0)</f>
        <v>2</v>
      </c>
      <c r="F559" s="5">
        <f>IF(P559&gt;0,RANK(P559,(N559:P559,Q559:AE559)),0)</f>
        <v>0</v>
      </c>
      <c r="G559" s="1">
        <f t="shared" si="205"/>
        <v>7640</v>
      </c>
      <c r="H559" s="2">
        <f t="shared" si="206"/>
        <v>0.5485353245261344</v>
      </c>
      <c r="I559" s="2"/>
      <c r="J559" s="2">
        <f t="shared" si="208"/>
        <v>0.75782596209075248</v>
      </c>
      <c r="K559" s="2">
        <f t="shared" si="209"/>
        <v>0.20929063756461805</v>
      </c>
      <c r="L559" s="2">
        <f t="shared" si="210"/>
        <v>0</v>
      </c>
      <c r="M559" s="2">
        <f t="shared" si="211"/>
        <v>3.2883400344629471E-2</v>
      </c>
      <c r="N559" s="1">
        <v>10555</v>
      </c>
      <c r="O559" s="1">
        <v>2915</v>
      </c>
      <c r="R559" s="1">
        <v>4</v>
      </c>
      <c r="S559" s="1">
        <v>454</v>
      </c>
      <c r="U559" s="1">
        <v>0</v>
      </c>
      <c r="AG559" s="5">
        <f>IF(Q559&gt;0,RANK(Q559,(N559:P559,Q559:AE559)),0)</f>
        <v>0</v>
      </c>
      <c r="AH559" s="5">
        <f>IF(R559&gt;0,RANK(R559,(N559:P559,Q559:AE559)),0)</f>
        <v>4</v>
      </c>
      <c r="AI559" s="5">
        <f>IF(T559&gt;0,RANK(T559,(N559:P559,Q559:AE559)),0)</f>
        <v>0</v>
      </c>
      <c r="AJ559" s="5">
        <f>IF(S559&gt;0,RANK(S559,(N559:P559,Q559:AE559)),0)</f>
        <v>3</v>
      </c>
      <c r="AK559" s="2">
        <f t="shared" si="212"/>
        <v>0</v>
      </c>
      <c r="AL559" s="2">
        <f t="shared" si="213"/>
        <v>2.8719126938541069E-4</v>
      </c>
      <c r="AM559" s="2">
        <f t="shared" si="214"/>
        <v>0</v>
      </c>
      <c r="AN559" s="2">
        <f t="shared" si="215"/>
        <v>3.2596209075244111E-2</v>
      </c>
      <c r="AP559" t="s">
        <v>194</v>
      </c>
      <c r="AQ559" t="s">
        <v>394</v>
      </c>
      <c r="AR559">
        <v>1</v>
      </c>
      <c r="AT559" s="88">
        <v>54</v>
      </c>
      <c r="AU559" s="90">
        <v>51</v>
      </c>
      <c r="AV559" s="93">
        <f t="shared" si="216"/>
        <v>54051</v>
      </c>
      <c r="AX559" s="5" t="s">
        <v>730</v>
      </c>
      <c r="BF559" s="1">
        <v>0</v>
      </c>
    </row>
    <row r="560" spans="1:58" hidden="1" outlineLevel="1">
      <c r="A560" t="s">
        <v>327</v>
      </c>
      <c r="B560" t="s">
        <v>394</v>
      </c>
      <c r="C560" s="1">
        <f t="shared" si="207"/>
        <v>10753</v>
      </c>
      <c r="D560" s="5">
        <f>IF(N560&gt;0, RANK(N560,(N560:P560,Q560:AE560)),0)</f>
        <v>1</v>
      </c>
      <c r="E560" s="5">
        <f>IF(O560&gt;0,RANK(O560,(N560:P560,Q560:AE560)),0)</f>
        <v>2</v>
      </c>
      <c r="F560" s="5">
        <f>IF(P560&gt;0,RANK(P560,(N560:P560,Q560:AE560)),0)</f>
        <v>0</v>
      </c>
      <c r="G560" s="1">
        <f t="shared" si="205"/>
        <v>6799</v>
      </c>
      <c r="H560" s="2">
        <f t="shared" si="206"/>
        <v>0.6322886636287548</v>
      </c>
      <c r="I560" s="2"/>
      <c r="J560" s="2">
        <f t="shared" si="208"/>
        <v>0.80024179298800335</v>
      </c>
      <c r="K560" s="2">
        <f t="shared" si="209"/>
        <v>0.16795312935924858</v>
      </c>
      <c r="L560" s="2">
        <f t="shared" si="210"/>
        <v>0</v>
      </c>
      <c r="M560" s="2">
        <f t="shared" si="211"/>
        <v>3.1805077652748065E-2</v>
      </c>
      <c r="N560" s="1">
        <v>8605</v>
      </c>
      <c r="O560" s="1">
        <v>1806</v>
      </c>
      <c r="R560" s="1">
        <v>0</v>
      </c>
      <c r="S560" s="1">
        <v>342</v>
      </c>
      <c r="U560" s="1">
        <v>0</v>
      </c>
      <c r="AG560" s="5">
        <f>IF(Q560&gt;0,RANK(Q560,(N560:P560,Q560:AE560)),0)</f>
        <v>0</v>
      </c>
      <c r="AH560" s="5">
        <f>IF(R560&gt;0,RANK(R560,(N560:P560,Q560:AE560)),0)</f>
        <v>0</v>
      </c>
      <c r="AI560" s="5">
        <f>IF(T560&gt;0,RANK(T560,(N560:P560,Q560:AE560)),0)</f>
        <v>0</v>
      </c>
      <c r="AJ560" s="5">
        <f>IF(S560&gt;0,RANK(S560,(N560:P560,Q560:AE560)),0)</f>
        <v>3</v>
      </c>
      <c r="AK560" s="2">
        <f t="shared" si="212"/>
        <v>0</v>
      </c>
      <c r="AL560" s="2">
        <f t="shared" si="213"/>
        <v>0</v>
      </c>
      <c r="AM560" s="2">
        <f t="shared" si="214"/>
        <v>0</v>
      </c>
      <c r="AN560" s="2">
        <f t="shared" si="215"/>
        <v>3.1805077652748072E-2</v>
      </c>
      <c r="AP560" t="s">
        <v>327</v>
      </c>
      <c r="AQ560" t="s">
        <v>394</v>
      </c>
      <c r="AR560">
        <v>2</v>
      </c>
      <c r="AT560" s="88">
        <v>54</v>
      </c>
      <c r="AU560" s="90">
        <v>53</v>
      </c>
      <c r="AV560" s="93">
        <f t="shared" si="216"/>
        <v>54053</v>
      </c>
      <c r="AX560" s="5" t="s">
        <v>730</v>
      </c>
      <c r="BF560" s="1">
        <v>0</v>
      </c>
    </row>
    <row r="561" spans="1:58" hidden="1" outlineLevel="1">
      <c r="A561" t="s">
        <v>703</v>
      </c>
      <c r="B561" t="s">
        <v>394</v>
      </c>
      <c r="C561" s="1">
        <f t="shared" si="207"/>
        <v>20874</v>
      </c>
      <c r="D561" s="5">
        <f>IF(N561&gt;0, RANK(N561,(N561:P561,Q561:AE561)),0)</f>
        <v>1</v>
      </c>
      <c r="E561" s="5">
        <f>IF(O561&gt;0,RANK(O561,(N561:P561,Q561:AE561)),0)</f>
        <v>2</v>
      </c>
      <c r="F561" s="5">
        <f>IF(P561&gt;0,RANK(P561,(N561:P561,Q561:AE561)),0)</f>
        <v>0</v>
      </c>
      <c r="G561" s="1">
        <f t="shared" si="205"/>
        <v>8967</v>
      </c>
      <c r="H561" s="2">
        <f t="shared" si="206"/>
        <v>0.42957746478873238</v>
      </c>
      <c r="I561" s="2"/>
      <c r="J561" s="2">
        <f t="shared" si="208"/>
        <v>0.70202165373191527</v>
      </c>
      <c r="K561" s="2">
        <f t="shared" si="209"/>
        <v>0.2724441889431829</v>
      </c>
      <c r="L561" s="2">
        <f t="shared" si="210"/>
        <v>0</v>
      </c>
      <c r="M561" s="2">
        <f t="shared" si="211"/>
        <v>2.5534157324901829E-2</v>
      </c>
      <c r="N561" s="1">
        <v>14654</v>
      </c>
      <c r="O561" s="1">
        <v>5687</v>
      </c>
      <c r="R561" s="1">
        <v>0</v>
      </c>
      <c r="S561" s="1">
        <v>533</v>
      </c>
      <c r="U561" s="1">
        <v>0</v>
      </c>
      <c r="AG561" s="5">
        <f>IF(Q561&gt;0,RANK(Q561,(N561:P561,Q561:AE561)),0)</f>
        <v>0</v>
      </c>
      <c r="AH561" s="5">
        <f>IF(R561&gt;0,RANK(R561,(N561:P561,Q561:AE561)),0)</f>
        <v>0</v>
      </c>
      <c r="AI561" s="5">
        <f>IF(T561&gt;0,RANK(T561,(N561:P561,Q561:AE561)),0)</f>
        <v>0</v>
      </c>
      <c r="AJ561" s="5">
        <f>IF(S561&gt;0,RANK(S561,(N561:P561,Q561:AE561)),0)</f>
        <v>3</v>
      </c>
      <c r="AK561" s="2">
        <f t="shared" si="212"/>
        <v>0</v>
      </c>
      <c r="AL561" s="2">
        <f t="shared" si="213"/>
        <v>0</v>
      </c>
      <c r="AM561" s="2">
        <f t="shared" si="214"/>
        <v>0</v>
      </c>
      <c r="AN561" s="2">
        <f t="shared" si="215"/>
        <v>2.5534157324901791E-2</v>
      </c>
      <c r="AP561" t="s">
        <v>703</v>
      </c>
      <c r="AQ561" t="s">
        <v>394</v>
      </c>
      <c r="AR561">
        <v>3</v>
      </c>
      <c r="AT561" s="88">
        <v>54</v>
      </c>
      <c r="AU561" s="90">
        <v>55</v>
      </c>
      <c r="AV561" s="93">
        <f t="shared" si="216"/>
        <v>54055</v>
      </c>
      <c r="AX561" s="5" t="s">
        <v>730</v>
      </c>
      <c r="BF561" s="1">
        <v>0</v>
      </c>
    </row>
    <row r="562" spans="1:58" hidden="1" outlineLevel="1">
      <c r="A562" t="s">
        <v>618</v>
      </c>
      <c r="B562" t="s">
        <v>394</v>
      </c>
      <c r="C562" s="1">
        <f t="shared" si="207"/>
        <v>11431</v>
      </c>
      <c r="D562" s="5">
        <f>IF(N562&gt;0, RANK(N562,(N562:P562,Q562:AE562)),0)</f>
        <v>1</v>
      </c>
      <c r="E562" s="5">
        <f>IF(O562&gt;0,RANK(O562,(N562:P562,Q562:AE562)),0)</f>
        <v>2</v>
      </c>
      <c r="F562" s="5">
        <f>IF(P562&gt;0,RANK(P562,(N562:P562,Q562:AE562)),0)</f>
        <v>0</v>
      </c>
      <c r="G562" s="1">
        <f t="shared" si="205"/>
        <v>5039</v>
      </c>
      <c r="H562" s="2">
        <f t="shared" si="206"/>
        <v>0.44081882599947514</v>
      </c>
      <c r="I562" s="2"/>
      <c r="J562" s="2">
        <f t="shared" si="208"/>
        <v>0.70859942262269271</v>
      </c>
      <c r="K562" s="2">
        <f t="shared" si="209"/>
        <v>0.26778059662321757</v>
      </c>
      <c r="L562" s="2">
        <f t="shared" si="210"/>
        <v>0</v>
      </c>
      <c r="M562" s="2">
        <f t="shared" si="211"/>
        <v>2.361998075408972E-2</v>
      </c>
      <c r="N562" s="1">
        <v>8100</v>
      </c>
      <c r="O562" s="1">
        <v>3061</v>
      </c>
      <c r="R562" s="1">
        <v>3</v>
      </c>
      <c r="S562" s="1">
        <v>266</v>
      </c>
      <c r="U562" s="1">
        <v>1</v>
      </c>
      <c r="AG562" s="5">
        <f>IF(Q562&gt;0,RANK(Q562,(N562:P562,Q562:AE562)),0)</f>
        <v>0</v>
      </c>
      <c r="AH562" s="5">
        <f>IF(R562&gt;0,RANK(R562,(N562:P562,Q562:AE562)),0)</f>
        <v>4</v>
      </c>
      <c r="AI562" s="5">
        <f>IF(T562&gt;0,RANK(T562,(N562:P562,Q562:AE562)),0)</f>
        <v>0</v>
      </c>
      <c r="AJ562" s="5">
        <f>IF(S562&gt;0,RANK(S562,(N562:P562,Q562:AE562)),0)</f>
        <v>3</v>
      </c>
      <c r="AK562" s="2">
        <f t="shared" si="212"/>
        <v>0</v>
      </c>
      <c r="AL562" s="2">
        <f t="shared" si="213"/>
        <v>2.6244423060099731E-4</v>
      </c>
      <c r="AM562" s="2">
        <f t="shared" si="214"/>
        <v>0</v>
      </c>
      <c r="AN562" s="2">
        <f t="shared" si="215"/>
        <v>2.3270055113288425E-2</v>
      </c>
      <c r="AP562" t="s">
        <v>618</v>
      </c>
      <c r="AQ562" t="s">
        <v>394</v>
      </c>
      <c r="AR562">
        <v>1</v>
      </c>
      <c r="AT562" s="88">
        <v>54</v>
      </c>
      <c r="AU562" s="90">
        <v>57</v>
      </c>
      <c r="AV562" s="93">
        <f t="shared" si="216"/>
        <v>54057</v>
      </c>
      <c r="AX562" s="5" t="s">
        <v>730</v>
      </c>
      <c r="BF562" s="1">
        <v>1</v>
      </c>
    </row>
    <row r="563" spans="1:58" hidden="1" outlineLevel="1">
      <c r="A563" t="s">
        <v>904</v>
      </c>
      <c r="B563" t="s">
        <v>394</v>
      </c>
      <c r="C563" s="1">
        <f t="shared" si="207"/>
        <v>8210</v>
      </c>
      <c r="D563" s="5">
        <f>IF(N563&gt;0, RANK(N563,(N563:P563,Q563:AE563)),0)</f>
        <v>1</v>
      </c>
      <c r="E563" s="5">
        <f>IF(O563&gt;0,RANK(O563,(N563:P563,Q563:AE563)),0)</f>
        <v>2</v>
      </c>
      <c r="F563" s="5">
        <f>IF(P563&gt;0,RANK(P563,(N563:P563,Q563:AE563)),0)</f>
        <v>0</v>
      </c>
      <c r="G563" s="1">
        <f t="shared" si="205"/>
        <v>4828</v>
      </c>
      <c r="H563" s="2">
        <f t="shared" si="206"/>
        <v>0.58806333739342265</v>
      </c>
      <c r="I563" s="2"/>
      <c r="J563" s="2">
        <f t="shared" si="208"/>
        <v>0.77381242387332516</v>
      </c>
      <c r="K563" s="2">
        <f t="shared" si="209"/>
        <v>0.18574908647990257</v>
      </c>
      <c r="L563" s="2">
        <f t="shared" si="210"/>
        <v>0</v>
      </c>
      <c r="M563" s="2">
        <f t="shared" si="211"/>
        <v>4.0438489646772269E-2</v>
      </c>
      <c r="N563" s="1">
        <v>6353</v>
      </c>
      <c r="O563" s="1">
        <v>1525</v>
      </c>
      <c r="R563" s="1">
        <v>0</v>
      </c>
      <c r="S563" s="1">
        <v>332</v>
      </c>
      <c r="U563" s="1">
        <v>0</v>
      </c>
      <c r="AG563" s="5">
        <f>IF(Q563&gt;0,RANK(Q563,(N563:P563,Q563:AE563)),0)</f>
        <v>0</v>
      </c>
      <c r="AH563" s="5">
        <f>IF(R563&gt;0,RANK(R563,(N563:P563,Q563:AE563)),0)</f>
        <v>0</v>
      </c>
      <c r="AI563" s="5">
        <f>IF(T563&gt;0,RANK(T563,(N563:P563,Q563:AE563)),0)</f>
        <v>0</v>
      </c>
      <c r="AJ563" s="5">
        <f>IF(S563&gt;0,RANK(S563,(N563:P563,Q563:AE563)),0)</f>
        <v>3</v>
      </c>
      <c r="AK563" s="2">
        <f t="shared" si="212"/>
        <v>0</v>
      </c>
      <c r="AL563" s="2">
        <f t="shared" si="213"/>
        <v>0</v>
      </c>
      <c r="AM563" s="2">
        <f t="shared" si="214"/>
        <v>0</v>
      </c>
      <c r="AN563" s="2">
        <f t="shared" si="215"/>
        <v>4.0438489646772227E-2</v>
      </c>
      <c r="AP563" t="s">
        <v>904</v>
      </c>
      <c r="AQ563" t="s">
        <v>394</v>
      </c>
      <c r="AR563">
        <v>3</v>
      </c>
      <c r="AT563" s="88">
        <v>54</v>
      </c>
      <c r="AU563" s="90">
        <v>59</v>
      </c>
      <c r="AV563" s="93">
        <f t="shared" si="216"/>
        <v>54059</v>
      </c>
      <c r="AX563" s="5" t="s">
        <v>730</v>
      </c>
      <c r="BF563" s="1">
        <v>0</v>
      </c>
    </row>
    <row r="564" spans="1:58" hidden="1" outlineLevel="1">
      <c r="A564" t="s">
        <v>698</v>
      </c>
      <c r="B564" t="s">
        <v>394</v>
      </c>
      <c r="C564" s="1">
        <f t="shared" si="207"/>
        <v>32268</v>
      </c>
      <c r="D564" s="5">
        <f>IF(N564&gt;0, RANK(N564,(N564:P564,Q564:AE564)),0)</f>
        <v>1</v>
      </c>
      <c r="E564" s="5">
        <f>IF(O564&gt;0,RANK(O564,(N564:P564,Q564:AE564)),0)</f>
        <v>2</v>
      </c>
      <c r="F564" s="5">
        <f>IF(P564&gt;0,RANK(P564,(N564:P564,Q564:AE564)),0)</f>
        <v>0</v>
      </c>
      <c r="G564" s="1">
        <f t="shared" si="205"/>
        <v>10482</v>
      </c>
      <c r="H564" s="2">
        <f t="shared" si="206"/>
        <v>0.32484194867980665</v>
      </c>
      <c r="I564" s="2"/>
      <c r="J564" s="2">
        <f t="shared" si="208"/>
        <v>0.60573943225486548</v>
      </c>
      <c r="K564" s="2">
        <f t="shared" si="209"/>
        <v>0.28089748357505889</v>
      </c>
      <c r="L564" s="2">
        <f t="shared" si="210"/>
        <v>0</v>
      </c>
      <c r="M564" s="2">
        <f t="shared" si="211"/>
        <v>0.11336308417007562</v>
      </c>
      <c r="N564" s="1">
        <v>19546</v>
      </c>
      <c r="O564" s="1">
        <v>9064</v>
      </c>
      <c r="R564" s="1">
        <v>16</v>
      </c>
      <c r="S564" s="1">
        <v>3640</v>
      </c>
      <c r="U564" s="1">
        <v>2</v>
      </c>
      <c r="AG564" s="5">
        <f>IF(Q564&gt;0,RANK(Q564,(N564:P564,Q564:AE564)),0)</f>
        <v>0</v>
      </c>
      <c r="AH564" s="5">
        <f>IF(R564&gt;0,RANK(R564,(N564:P564,Q564:AE564)),0)</f>
        <v>4</v>
      </c>
      <c r="AI564" s="5">
        <f>IF(T564&gt;0,RANK(T564,(N564:P564,Q564:AE564)),0)</f>
        <v>0</v>
      </c>
      <c r="AJ564" s="5">
        <f>IF(S564&gt;0,RANK(S564,(N564:P564,Q564:AE564)),0)</f>
        <v>3</v>
      </c>
      <c r="AK564" s="2">
        <f t="shared" si="212"/>
        <v>0</v>
      </c>
      <c r="AL564" s="2">
        <f t="shared" si="213"/>
        <v>4.9584727903805633E-4</v>
      </c>
      <c r="AM564" s="2">
        <f t="shared" si="214"/>
        <v>0</v>
      </c>
      <c r="AN564" s="2">
        <f t="shared" si="215"/>
        <v>0.1128052559811578</v>
      </c>
      <c r="AP564" t="s">
        <v>698</v>
      </c>
      <c r="AQ564" t="s">
        <v>394</v>
      </c>
      <c r="AR564">
        <v>1</v>
      </c>
      <c r="AT564" s="88">
        <v>54</v>
      </c>
      <c r="AU564" s="90">
        <v>61</v>
      </c>
      <c r="AV564" s="93">
        <f t="shared" si="216"/>
        <v>54061</v>
      </c>
      <c r="AX564" s="5" t="s">
        <v>730</v>
      </c>
      <c r="BF564" s="1">
        <v>2</v>
      </c>
    </row>
    <row r="565" spans="1:58" hidden="1" outlineLevel="1">
      <c r="A565" t="s">
        <v>300</v>
      </c>
      <c r="B565" t="s">
        <v>394</v>
      </c>
      <c r="C565" s="1">
        <f t="shared" si="207"/>
        <v>5596</v>
      </c>
      <c r="D565" s="5">
        <f>IF(N565&gt;0, RANK(N565,(N565:P565,Q565:AE565)),0)</f>
        <v>1</v>
      </c>
      <c r="E565" s="5">
        <f>IF(O565&gt;0,RANK(O565,(N565:P565,Q565:AE565)),0)</f>
        <v>2</v>
      </c>
      <c r="F565" s="5">
        <f>IF(P565&gt;0,RANK(P565,(N565:P565,Q565:AE565)),0)</f>
        <v>0</v>
      </c>
      <c r="G565" s="1">
        <f t="shared" si="205"/>
        <v>2235</v>
      </c>
      <c r="H565" s="2">
        <f t="shared" si="206"/>
        <v>0.39939242315939955</v>
      </c>
      <c r="I565" s="2"/>
      <c r="J565" s="2">
        <f t="shared" si="208"/>
        <v>0.68334524660471763</v>
      </c>
      <c r="K565" s="2">
        <f t="shared" si="209"/>
        <v>0.28395282344531808</v>
      </c>
      <c r="L565" s="2">
        <f t="shared" si="210"/>
        <v>0</v>
      </c>
      <c r="M565" s="2">
        <f t="shared" si="211"/>
        <v>3.2701929949964292E-2</v>
      </c>
      <c r="N565" s="1">
        <v>3824</v>
      </c>
      <c r="O565" s="1">
        <v>1589</v>
      </c>
      <c r="R565" s="1">
        <v>0</v>
      </c>
      <c r="S565" s="1">
        <v>183</v>
      </c>
      <c r="U565" s="1">
        <v>0</v>
      </c>
      <c r="AG565" s="5">
        <f>IF(Q565&gt;0,RANK(Q565,(N565:P565,Q565:AE565)),0)</f>
        <v>0</v>
      </c>
      <c r="AH565" s="5">
        <f>IF(R565&gt;0,RANK(R565,(N565:P565,Q565:AE565)),0)</f>
        <v>0</v>
      </c>
      <c r="AI565" s="5">
        <f>IF(T565&gt;0,RANK(T565,(N565:P565,Q565:AE565)),0)</f>
        <v>0</v>
      </c>
      <c r="AJ565" s="5">
        <f>IF(S565&gt;0,RANK(S565,(N565:P565,Q565:AE565)),0)</f>
        <v>3</v>
      </c>
      <c r="AK565" s="2">
        <f t="shared" si="212"/>
        <v>0</v>
      </c>
      <c r="AL565" s="2">
        <f t="shared" si="213"/>
        <v>0</v>
      </c>
      <c r="AM565" s="2">
        <f t="shared" si="214"/>
        <v>0</v>
      </c>
      <c r="AN565" s="2">
        <f t="shared" si="215"/>
        <v>3.2701929949964258E-2</v>
      </c>
      <c r="AP565" t="s">
        <v>300</v>
      </c>
      <c r="AQ565" t="s">
        <v>394</v>
      </c>
      <c r="AR565">
        <v>3</v>
      </c>
      <c r="AT565" s="88">
        <v>54</v>
      </c>
      <c r="AU565" s="90">
        <v>63</v>
      </c>
      <c r="AV565" s="93">
        <f t="shared" si="216"/>
        <v>54063</v>
      </c>
      <c r="AX565" s="5" t="s">
        <v>730</v>
      </c>
      <c r="BF565" s="1">
        <v>0</v>
      </c>
    </row>
    <row r="566" spans="1:58" hidden="1" outlineLevel="1">
      <c r="A566" t="s">
        <v>694</v>
      </c>
      <c r="B566" t="s">
        <v>394</v>
      </c>
      <c r="C566" s="1">
        <f t="shared" ref="C566:C589" si="217">SUM(N566:AE566)</f>
        <v>7078</v>
      </c>
      <c r="D566" s="5">
        <f>IF(N566&gt;0, RANK(N566,(N566:P566,Q566:AE566)),0)</f>
        <v>1</v>
      </c>
      <c r="E566" s="5">
        <f>IF(O566&gt;0,RANK(O566,(N566:P566,Q566:AE566)),0)</f>
        <v>2</v>
      </c>
      <c r="F566" s="5">
        <f>IF(P566&gt;0,RANK(P566,(N566:P566,Q566:AE566)),0)</f>
        <v>0</v>
      </c>
      <c r="G566" s="1">
        <f t="shared" si="205"/>
        <v>1886</v>
      </c>
      <c r="H566" s="2">
        <f t="shared" si="206"/>
        <v>0.26645945182254877</v>
      </c>
      <c r="I566" s="2"/>
      <c r="J566" s="2">
        <f t="shared" ref="J566:J589" si="218">IF($C566=0,"-",N566/$C566)</f>
        <v>0.61005933879627017</v>
      </c>
      <c r="K566" s="2">
        <f t="shared" ref="K566:K589" si="219">IF($C566=0,"-",O566/$C566)</f>
        <v>0.3435998869737214</v>
      </c>
      <c r="L566" s="2">
        <f t="shared" ref="L566:L589" si="220">IF($C566=0,"-",P566/$C566)</f>
        <v>0</v>
      </c>
      <c r="M566" s="2">
        <f t="shared" ref="M566:M589" si="221">IF(C566=0,"-",(1-J566-K566-L566))</f>
        <v>4.634077423000843E-2</v>
      </c>
      <c r="N566" s="1">
        <v>4318</v>
      </c>
      <c r="O566" s="1">
        <v>2432</v>
      </c>
      <c r="R566" s="1">
        <v>5</v>
      </c>
      <c r="S566" s="1">
        <v>323</v>
      </c>
      <c r="U566" s="1">
        <v>0</v>
      </c>
      <c r="AG566" s="5">
        <f>IF(Q566&gt;0,RANK(Q566,(N566:P566,Q566:AE566)),0)</f>
        <v>0</v>
      </c>
      <c r="AH566" s="5">
        <f>IF(R566&gt;0,RANK(R566,(N566:P566,Q566:AE566)),0)</f>
        <v>4</v>
      </c>
      <c r="AI566" s="5">
        <f>IF(T566&gt;0,RANK(T566,(N566:P566,Q566:AE566)),0)</f>
        <v>0</v>
      </c>
      <c r="AJ566" s="5">
        <f>IF(S566&gt;0,RANK(S566,(N566:P566,Q566:AE566)),0)</f>
        <v>3</v>
      </c>
      <c r="AK566" s="2">
        <f t="shared" ref="AK566:AK589" si="222">IF($C566=0,"-",Q566/$C566)</f>
        <v>0</v>
      </c>
      <c r="AL566" s="2">
        <f t="shared" ref="AL566:AL589" si="223">IF($C566=0,"-",R566/$C566)</f>
        <v>7.0641424131110482E-4</v>
      </c>
      <c r="AM566" s="2">
        <f t="shared" ref="AM566:AM589" si="224">IF($C566=0,"-",T566/$C566)</f>
        <v>0</v>
      </c>
      <c r="AN566" s="2">
        <f t="shared" ref="AN566:AN589" si="225">IF($C566=0,"-",S566/$C566)</f>
        <v>4.5634359988697373E-2</v>
      </c>
      <c r="AP566" t="s">
        <v>694</v>
      </c>
      <c r="AQ566" t="s">
        <v>394</v>
      </c>
      <c r="AR566">
        <v>2</v>
      </c>
      <c r="AT566" s="88">
        <v>54</v>
      </c>
      <c r="AU566" s="90">
        <v>65</v>
      </c>
      <c r="AV566" s="93">
        <f t="shared" si="216"/>
        <v>54065</v>
      </c>
      <c r="AX566" s="5" t="s">
        <v>730</v>
      </c>
      <c r="BF566" s="1">
        <v>0</v>
      </c>
    </row>
    <row r="567" spans="1:58" hidden="1" outlineLevel="1">
      <c r="A567" t="s">
        <v>725</v>
      </c>
      <c r="B567" t="s">
        <v>394</v>
      </c>
      <c r="C567" s="1">
        <f t="shared" si="217"/>
        <v>9431</v>
      </c>
      <c r="D567" s="5">
        <f>IF(N567&gt;0, RANK(N567,(N567:P567,Q567:AE567)),0)</f>
        <v>1</v>
      </c>
      <c r="E567" s="5">
        <f>IF(O567&gt;0,RANK(O567,(N567:P567,Q567:AE567)),0)</f>
        <v>2</v>
      </c>
      <c r="F567" s="5">
        <f>IF(P567&gt;0,RANK(P567,(N567:P567,Q567:AE567)),0)</f>
        <v>0</v>
      </c>
      <c r="G567" s="1">
        <f t="shared" si="205"/>
        <v>5053</v>
      </c>
      <c r="H567" s="2">
        <f t="shared" si="206"/>
        <v>0.53578623687837978</v>
      </c>
      <c r="I567" s="2"/>
      <c r="J567" s="2">
        <f t="shared" si="218"/>
        <v>0.75071572473756765</v>
      </c>
      <c r="K567" s="2">
        <f t="shared" si="219"/>
        <v>0.21492948785918778</v>
      </c>
      <c r="L567" s="2">
        <f t="shared" si="220"/>
        <v>0</v>
      </c>
      <c r="M567" s="2">
        <f t="shared" si="221"/>
        <v>3.4354787403244574E-2</v>
      </c>
      <c r="N567" s="1">
        <v>7080</v>
      </c>
      <c r="O567" s="1">
        <v>2027</v>
      </c>
      <c r="R567" s="1">
        <v>28</v>
      </c>
      <c r="S567" s="1">
        <v>294</v>
      </c>
      <c r="U567" s="1">
        <v>2</v>
      </c>
      <c r="AG567" s="5">
        <f>IF(Q567&gt;0,RANK(Q567,(N567:P567,Q567:AE567)),0)</f>
        <v>0</v>
      </c>
      <c r="AH567" s="5">
        <f>IF(R567&gt;0,RANK(R567,(N567:P567,Q567:AE567)),0)</f>
        <v>4</v>
      </c>
      <c r="AI567" s="5">
        <f>IF(T567&gt;0,RANK(T567,(N567:P567,Q567:AE567)),0)</f>
        <v>0</v>
      </c>
      <c r="AJ567" s="5">
        <f>IF(S567&gt;0,RANK(S567,(N567:P567,Q567:AE567)),0)</f>
        <v>3</v>
      </c>
      <c r="AK567" s="2">
        <f t="shared" si="222"/>
        <v>0</v>
      </c>
      <c r="AL567" s="2">
        <f t="shared" si="223"/>
        <v>2.9689322447248438E-3</v>
      </c>
      <c r="AM567" s="2">
        <f t="shared" si="224"/>
        <v>0</v>
      </c>
      <c r="AN567" s="2">
        <f t="shared" si="225"/>
        <v>3.1173788569610859E-2</v>
      </c>
      <c r="AP567" t="s">
        <v>725</v>
      </c>
      <c r="AQ567" t="s">
        <v>394</v>
      </c>
      <c r="AR567">
        <v>3</v>
      </c>
      <c r="AT567" s="88">
        <v>54</v>
      </c>
      <c r="AU567" s="90">
        <v>67</v>
      </c>
      <c r="AV567" s="93">
        <f t="shared" si="216"/>
        <v>54067</v>
      </c>
      <c r="AX567" s="5" t="s">
        <v>730</v>
      </c>
      <c r="BF567" s="1">
        <v>2</v>
      </c>
    </row>
    <row r="568" spans="1:58" hidden="1" outlineLevel="1">
      <c r="A568" t="s">
        <v>1108</v>
      </c>
      <c r="B568" t="s">
        <v>394</v>
      </c>
      <c r="C568" s="1">
        <f t="shared" si="217"/>
        <v>19324</v>
      </c>
      <c r="D568" s="5">
        <f>IF(N568&gt;0, RANK(N568,(N568:P568,Q568:AE568)),0)</f>
        <v>1</v>
      </c>
      <c r="E568" s="5">
        <f>IF(O568&gt;0,RANK(O568,(N568:P568,Q568:AE568)),0)</f>
        <v>2</v>
      </c>
      <c r="F568" s="5">
        <f>IF(P568&gt;0,RANK(P568,(N568:P568,Q568:AE568)),0)</f>
        <v>0</v>
      </c>
      <c r="G568" s="1">
        <f t="shared" si="205"/>
        <v>9803</v>
      </c>
      <c r="H568" s="2">
        <f t="shared" si="206"/>
        <v>0.50729662595735869</v>
      </c>
      <c r="I568" s="2"/>
      <c r="J568" s="2">
        <f t="shared" si="218"/>
        <v>0.73613123576899198</v>
      </c>
      <c r="K568" s="2">
        <f t="shared" si="219"/>
        <v>0.2288346098116332</v>
      </c>
      <c r="L568" s="2">
        <f t="shared" si="220"/>
        <v>0</v>
      </c>
      <c r="M568" s="2">
        <f t="shared" si="221"/>
        <v>3.5034154419374824E-2</v>
      </c>
      <c r="N568" s="1">
        <v>14225</v>
      </c>
      <c r="O568" s="1">
        <v>4422</v>
      </c>
      <c r="R568" s="1">
        <v>0</v>
      </c>
      <c r="S568" s="1">
        <v>677</v>
      </c>
      <c r="U568" s="1">
        <v>0</v>
      </c>
      <c r="AG568" s="5">
        <f>IF(Q568&gt;0,RANK(Q568,(N568:P568,Q568:AE568)),0)</f>
        <v>0</v>
      </c>
      <c r="AH568" s="5">
        <f>IF(R568&gt;0,RANK(R568,(N568:P568,Q568:AE568)),0)</f>
        <v>0</v>
      </c>
      <c r="AI568" s="5">
        <f>IF(T568&gt;0,RANK(T568,(N568:P568,Q568:AE568)),0)</f>
        <v>0</v>
      </c>
      <c r="AJ568" s="5">
        <f>IF(S568&gt;0,RANK(S568,(N568:P568,Q568:AE568)),0)</f>
        <v>3</v>
      </c>
      <c r="AK568" s="2">
        <f t="shared" si="222"/>
        <v>0</v>
      </c>
      <c r="AL568" s="2">
        <f t="shared" si="223"/>
        <v>0</v>
      </c>
      <c r="AM568" s="2">
        <f t="shared" si="224"/>
        <v>0</v>
      </c>
      <c r="AN568" s="2">
        <f t="shared" si="225"/>
        <v>3.5034154419374873E-2</v>
      </c>
      <c r="AP568" t="s">
        <v>1108</v>
      </c>
      <c r="AQ568" t="s">
        <v>394</v>
      </c>
      <c r="AR568">
        <v>1</v>
      </c>
      <c r="AT568" s="88">
        <v>54</v>
      </c>
      <c r="AU568" s="90">
        <v>69</v>
      </c>
      <c r="AV568" s="93">
        <f t="shared" si="216"/>
        <v>54069</v>
      </c>
      <c r="AX568" s="5" t="s">
        <v>730</v>
      </c>
      <c r="BF568" s="1">
        <v>0</v>
      </c>
    </row>
    <row r="569" spans="1:58" hidden="1" outlineLevel="1">
      <c r="A569" t="s">
        <v>174</v>
      </c>
      <c r="B569" t="s">
        <v>394</v>
      </c>
      <c r="C569" s="1">
        <f t="shared" si="217"/>
        <v>3319</v>
      </c>
      <c r="D569" s="5">
        <f>IF(N569&gt;0, RANK(N569,(N569:P569,Q569:AE569)),0)</f>
        <v>1</v>
      </c>
      <c r="E569" s="5">
        <f>IF(O569&gt;0,RANK(O569,(N569:P569,Q569:AE569)),0)</f>
        <v>2</v>
      </c>
      <c r="F569" s="5">
        <f>IF(P569&gt;0,RANK(P569,(N569:P569,Q569:AE569)),0)</f>
        <v>0</v>
      </c>
      <c r="G569" s="1">
        <f t="shared" si="205"/>
        <v>929</v>
      </c>
      <c r="H569" s="2">
        <f t="shared" si="206"/>
        <v>0.27990358541729438</v>
      </c>
      <c r="I569" s="2"/>
      <c r="J569" s="2">
        <f t="shared" si="218"/>
        <v>0.61946369388369993</v>
      </c>
      <c r="K569" s="2">
        <f t="shared" si="219"/>
        <v>0.33956010846640555</v>
      </c>
      <c r="L569" s="2">
        <f t="shared" si="220"/>
        <v>0</v>
      </c>
      <c r="M569" s="2">
        <f t="shared" si="221"/>
        <v>4.0976197649894519E-2</v>
      </c>
      <c r="N569" s="1">
        <v>2056</v>
      </c>
      <c r="O569" s="1">
        <v>1127</v>
      </c>
      <c r="R569" s="1">
        <v>0</v>
      </c>
      <c r="S569" s="1">
        <v>136</v>
      </c>
      <c r="U569" s="1">
        <v>0</v>
      </c>
      <c r="AG569" s="5">
        <f>IF(Q569&gt;0,RANK(Q569,(N569:P569,Q569:AE569)),0)</f>
        <v>0</v>
      </c>
      <c r="AH569" s="5">
        <f>IF(R569&gt;0,RANK(R569,(N569:P569,Q569:AE569)),0)</f>
        <v>0</v>
      </c>
      <c r="AI569" s="5">
        <f>IF(T569&gt;0,RANK(T569,(N569:P569,Q569:AE569)),0)</f>
        <v>0</v>
      </c>
      <c r="AJ569" s="5">
        <f>IF(S569&gt;0,RANK(S569,(N569:P569,Q569:AE569)),0)</f>
        <v>3</v>
      </c>
      <c r="AK569" s="2">
        <f t="shared" si="222"/>
        <v>0</v>
      </c>
      <c r="AL569" s="2">
        <f t="shared" si="223"/>
        <v>0</v>
      </c>
      <c r="AM569" s="2">
        <f t="shared" si="224"/>
        <v>0</v>
      </c>
      <c r="AN569" s="2">
        <f t="shared" si="225"/>
        <v>4.0976197649894547E-2</v>
      </c>
      <c r="AP569" t="s">
        <v>174</v>
      </c>
      <c r="AQ569" t="s">
        <v>394</v>
      </c>
      <c r="AR569">
        <v>2</v>
      </c>
      <c r="AT569" s="88">
        <v>54</v>
      </c>
      <c r="AU569" s="90">
        <v>71</v>
      </c>
      <c r="AV569" s="93">
        <f t="shared" si="216"/>
        <v>54071</v>
      </c>
      <c r="AX569" s="5" t="s">
        <v>730</v>
      </c>
      <c r="BF569" s="1">
        <v>0</v>
      </c>
    </row>
    <row r="570" spans="1:58" hidden="1" outlineLevel="1">
      <c r="A570" t="s">
        <v>305</v>
      </c>
      <c r="B570" t="s">
        <v>394</v>
      </c>
      <c r="C570" s="1">
        <f t="shared" si="217"/>
        <v>2981</v>
      </c>
      <c r="D570" s="5">
        <f>IF(N570&gt;0, RANK(N570,(N570:P570,Q570:AE570)),0)</f>
        <v>1</v>
      </c>
      <c r="E570" s="5">
        <f>IF(O570&gt;0,RANK(O570,(N570:P570,Q570:AE570)),0)</f>
        <v>2</v>
      </c>
      <c r="F570" s="5">
        <f>IF(P570&gt;0,RANK(P570,(N570:P570,Q570:AE570)),0)</f>
        <v>0</v>
      </c>
      <c r="G570" s="1">
        <f t="shared" si="205"/>
        <v>1577</v>
      </c>
      <c r="H570" s="2">
        <f t="shared" si="206"/>
        <v>0.52901710835290172</v>
      </c>
      <c r="I570" s="2"/>
      <c r="J570" s="2">
        <f t="shared" si="218"/>
        <v>0.74974840657497488</v>
      </c>
      <c r="K570" s="2">
        <f t="shared" si="219"/>
        <v>0.22073129822207313</v>
      </c>
      <c r="L570" s="2">
        <f t="shared" si="220"/>
        <v>0</v>
      </c>
      <c r="M570" s="2">
        <f t="shared" si="221"/>
        <v>2.952029520295199E-2</v>
      </c>
      <c r="N570" s="1">
        <v>2235</v>
      </c>
      <c r="O570" s="1">
        <v>658</v>
      </c>
      <c r="R570" s="1">
        <v>0</v>
      </c>
      <c r="S570" s="1">
        <v>88</v>
      </c>
      <c r="U570" s="1">
        <v>0</v>
      </c>
      <c r="AG570" s="5">
        <f>IF(Q570&gt;0,RANK(Q570,(N570:P570,Q570:AE570)),0)</f>
        <v>0</v>
      </c>
      <c r="AH570" s="5">
        <f>IF(R570&gt;0,RANK(R570,(N570:P570,Q570:AE570)),0)</f>
        <v>0</v>
      </c>
      <c r="AI570" s="5">
        <f>IF(T570&gt;0,RANK(T570,(N570:P570,Q570:AE570)),0)</f>
        <v>0</v>
      </c>
      <c r="AJ570" s="5">
        <f>IF(S570&gt;0,RANK(S570,(N570:P570,Q570:AE570)),0)</f>
        <v>3</v>
      </c>
      <c r="AK570" s="2">
        <f t="shared" si="222"/>
        <v>0</v>
      </c>
      <c r="AL570" s="2">
        <f t="shared" si="223"/>
        <v>0</v>
      </c>
      <c r="AM570" s="2">
        <f t="shared" si="224"/>
        <v>0</v>
      </c>
      <c r="AN570" s="2">
        <f t="shared" si="225"/>
        <v>2.9520295202952029E-2</v>
      </c>
      <c r="AP570" t="s">
        <v>305</v>
      </c>
      <c r="AQ570" t="s">
        <v>394</v>
      </c>
      <c r="AR570">
        <v>1</v>
      </c>
      <c r="AT570" s="88">
        <v>54</v>
      </c>
      <c r="AU570" s="90">
        <v>73</v>
      </c>
      <c r="AV570" s="93">
        <f t="shared" si="216"/>
        <v>54073</v>
      </c>
      <c r="AX570" s="5" t="s">
        <v>730</v>
      </c>
      <c r="BF570" s="1">
        <v>0</v>
      </c>
    </row>
    <row r="571" spans="1:58" hidden="1" outlineLevel="1">
      <c r="A571" t="s">
        <v>869</v>
      </c>
      <c r="B571" t="s">
        <v>394</v>
      </c>
      <c r="C571" s="1">
        <f t="shared" si="217"/>
        <v>3646</v>
      </c>
      <c r="D571" s="5">
        <f>IF(N571&gt;0, RANK(N571,(N571:P571,Q571:AE571)),0)</f>
        <v>1</v>
      </c>
      <c r="E571" s="5">
        <f>IF(O571&gt;0,RANK(O571,(N571:P571,Q571:AE571)),0)</f>
        <v>2</v>
      </c>
      <c r="F571" s="5">
        <f>IF(P571&gt;0,RANK(P571,(N571:P571,Q571:AE571)),0)</f>
        <v>0</v>
      </c>
      <c r="G571" s="1">
        <f t="shared" si="205"/>
        <v>1577</v>
      </c>
      <c r="H571" s="2">
        <f t="shared" si="206"/>
        <v>0.43252879868348876</v>
      </c>
      <c r="I571" s="2"/>
      <c r="J571" s="2">
        <f t="shared" si="218"/>
        <v>0.67992320351069668</v>
      </c>
      <c r="K571" s="2">
        <f t="shared" si="219"/>
        <v>0.2473944048272079</v>
      </c>
      <c r="L571" s="2">
        <f t="shared" si="220"/>
        <v>0</v>
      </c>
      <c r="M571" s="2">
        <f t="shared" si="221"/>
        <v>7.2682391662095419E-2</v>
      </c>
      <c r="N571" s="1">
        <v>2479</v>
      </c>
      <c r="O571" s="1">
        <v>902</v>
      </c>
      <c r="R571" s="1">
        <v>2</v>
      </c>
      <c r="S571" s="1">
        <v>263</v>
      </c>
      <c r="U571" s="1">
        <v>0</v>
      </c>
      <c r="AG571" s="5">
        <f>IF(Q571&gt;0,RANK(Q571,(N571:P571,Q571:AE571)),0)</f>
        <v>0</v>
      </c>
      <c r="AH571" s="5">
        <f>IF(R571&gt;0,RANK(R571,(N571:P571,Q571:AE571)),0)</f>
        <v>4</v>
      </c>
      <c r="AI571" s="5">
        <f>IF(T571&gt;0,RANK(T571,(N571:P571,Q571:AE571)),0)</f>
        <v>0</v>
      </c>
      <c r="AJ571" s="5">
        <f>IF(S571&gt;0,RANK(S571,(N571:P571,Q571:AE571)),0)</f>
        <v>3</v>
      </c>
      <c r="AK571" s="2">
        <f t="shared" si="222"/>
        <v>0</v>
      </c>
      <c r="AL571" s="2">
        <f t="shared" si="223"/>
        <v>5.4854635216675812E-4</v>
      </c>
      <c r="AM571" s="2">
        <f t="shared" si="224"/>
        <v>0</v>
      </c>
      <c r="AN571" s="2">
        <f t="shared" si="225"/>
        <v>7.2133845309928696E-2</v>
      </c>
      <c r="AP571" t="s">
        <v>869</v>
      </c>
      <c r="AQ571" t="s">
        <v>394</v>
      </c>
      <c r="AR571">
        <v>3</v>
      </c>
      <c r="AT571" s="88">
        <v>54</v>
      </c>
      <c r="AU571" s="90">
        <v>75</v>
      </c>
      <c r="AV571" s="93">
        <f t="shared" si="216"/>
        <v>54075</v>
      </c>
      <c r="AX571" s="5" t="s">
        <v>730</v>
      </c>
      <c r="BF571" s="1">
        <v>0</v>
      </c>
    </row>
    <row r="572" spans="1:58" hidden="1" outlineLevel="1">
      <c r="A572" t="s">
        <v>745</v>
      </c>
      <c r="B572" t="s">
        <v>394</v>
      </c>
      <c r="C572" s="1">
        <f t="shared" si="217"/>
        <v>11656</v>
      </c>
      <c r="D572" s="5">
        <f>IF(N572&gt;0, RANK(N572,(N572:P572,Q572:AE572)),0)</f>
        <v>1</v>
      </c>
      <c r="E572" s="5">
        <f>IF(O572&gt;0,RANK(O572,(N572:P572,Q572:AE572)),0)</f>
        <v>2</v>
      </c>
      <c r="F572" s="5">
        <f>IF(P572&gt;0,RANK(P572,(N572:P572,Q572:AE572)),0)</f>
        <v>0</v>
      </c>
      <c r="G572" s="1">
        <f t="shared" si="205"/>
        <v>3296</v>
      </c>
      <c r="H572" s="2">
        <f t="shared" si="206"/>
        <v>0.28277282086479066</v>
      </c>
      <c r="I572" s="2"/>
      <c r="J572" s="2">
        <f t="shared" si="218"/>
        <v>0.60724090597117364</v>
      </c>
      <c r="K572" s="2">
        <f t="shared" si="219"/>
        <v>0.32446808510638298</v>
      </c>
      <c r="L572" s="2">
        <f t="shared" si="220"/>
        <v>0</v>
      </c>
      <c r="M572" s="2">
        <f t="shared" si="221"/>
        <v>6.8291008922443386E-2</v>
      </c>
      <c r="N572" s="1">
        <v>7078</v>
      </c>
      <c r="O572" s="1">
        <v>3782</v>
      </c>
      <c r="R572" s="1">
        <v>9</v>
      </c>
      <c r="S572" s="1">
        <v>787</v>
      </c>
      <c r="U572" s="1">
        <v>0</v>
      </c>
      <c r="AG572" s="5">
        <f>IF(Q572&gt;0,RANK(Q572,(N572:P572,Q572:AE572)),0)</f>
        <v>0</v>
      </c>
      <c r="AH572" s="5">
        <f>IF(R572&gt;0,RANK(R572,(N572:P572,Q572:AE572)),0)</f>
        <v>4</v>
      </c>
      <c r="AI572" s="5">
        <f>IF(T572&gt;0,RANK(T572,(N572:P572,Q572:AE572)),0)</f>
        <v>0</v>
      </c>
      <c r="AJ572" s="5">
        <f>IF(S572&gt;0,RANK(S572,(N572:P572,Q572:AE572)),0)</f>
        <v>3</v>
      </c>
      <c r="AK572" s="2">
        <f t="shared" si="222"/>
        <v>0</v>
      </c>
      <c r="AL572" s="2">
        <f t="shared" si="223"/>
        <v>7.7213452299245019E-4</v>
      </c>
      <c r="AM572" s="2">
        <f t="shared" si="224"/>
        <v>0</v>
      </c>
      <c r="AN572" s="2">
        <f t="shared" si="225"/>
        <v>6.7518874399450923E-2</v>
      </c>
      <c r="AP572" t="s">
        <v>745</v>
      </c>
      <c r="AQ572" t="s">
        <v>394</v>
      </c>
      <c r="AR572">
        <v>1</v>
      </c>
      <c r="AT572" s="88">
        <v>54</v>
      </c>
      <c r="AU572" s="90">
        <v>77</v>
      </c>
      <c r="AV572" s="93">
        <f t="shared" si="216"/>
        <v>54077</v>
      </c>
      <c r="AX572" s="5" t="s">
        <v>730</v>
      </c>
      <c r="BF572" s="1">
        <v>0</v>
      </c>
    </row>
    <row r="573" spans="1:58" hidden="1" outlineLevel="1">
      <c r="A573" t="s">
        <v>646</v>
      </c>
      <c r="B573" t="s">
        <v>394</v>
      </c>
      <c r="C573" s="1">
        <f t="shared" si="217"/>
        <v>24628</v>
      </c>
      <c r="D573" s="5">
        <f>IF(N573&gt;0, RANK(N573,(N573:P573,Q573:AE573)),0)</f>
        <v>1</v>
      </c>
      <c r="E573" s="5">
        <f>IF(O573&gt;0,RANK(O573,(N573:P573,Q573:AE573)),0)</f>
        <v>2</v>
      </c>
      <c r="F573" s="5">
        <f>IF(P573&gt;0,RANK(P573,(N573:P573,Q573:AE573)),0)</f>
        <v>0</v>
      </c>
      <c r="G573" s="1">
        <f t="shared" si="205"/>
        <v>10373</v>
      </c>
      <c r="H573" s="2">
        <f t="shared" si="206"/>
        <v>0.42118726652590549</v>
      </c>
      <c r="I573" s="2"/>
      <c r="J573" s="2">
        <f t="shared" si="218"/>
        <v>0.6900682150397921</v>
      </c>
      <c r="K573" s="2">
        <f t="shared" si="219"/>
        <v>0.26888094851388661</v>
      </c>
      <c r="L573" s="2">
        <f t="shared" si="220"/>
        <v>0</v>
      </c>
      <c r="M573" s="2">
        <f t="shared" si="221"/>
        <v>4.1050836446321293E-2</v>
      </c>
      <c r="N573" s="1">
        <v>16995</v>
      </c>
      <c r="O573" s="1">
        <v>6622</v>
      </c>
      <c r="R573" s="1">
        <v>6</v>
      </c>
      <c r="S573" s="1">
        <v>1005</v>
      </c>
      <c r="U573" s="1">
        <v>0</v>
      </c>
      <c r="AG573" s="5">
        <f>IF(Q573&gt;0,RANK(Q573,(N573:P573,Q573:AE573)),0)</f>
        <v>0</v>
      </c>
      <c r="AH573" s="5">
        <f>IF(R573&gt;0,RANK(R573,(N573:P573,Q573:AE573)),0)</f>
        <v>4</v>
      </c>
      <c r="AI573" s="5">
        <f>IF(T573&gt;0,RANK(T573,(N573:P573,Q573:AE573)),0)</f>
        <v>0</v>
      </c>
      <c r="AJ573" s="5">
        <f>IF(S573&gt;0,RANK(S573,(N573:P573,Q573:AE573)),0)</f>
        <v>3</v>
      </c>
      <c r="AK573" s="2">
        <f t="shared" si="222"/>
        <v>0</v>
      </c>
      <c r="AL573" s="2">
        <f t="shared" si="223"/>
        <v>2.4362514211466623E-4</v>
      </c>
      <c r="AM573" s="2">
        <f t="shared" si="224"/>
        <v>0</v>
      </c>
      <c r="AN573" s="2">
        <f t="shared" si="225"/>
        <v>4.0807211304206593E-2</v>
      </c>
      <c r="AP573" t="s">
        <v>646</v>
      </c>
      <c r="AQ573" t="s">
        <v>394</v>
      </c>
      <c r="AR573">
        <v>2</v>
      </c>
      <c r="AT573" s="88">
        <v>54</v>
      </c>
      <c r="AU573" s="90">
        <v>79</v>
      </c>
      <c r="AV573" s="93">
        <f t="shared" si="216"/>
        <v>54079</v>
      </c>
      <c r="AX573" s="5" t="s">
        <v>730</v>
      </c>
      <c r="BF573" s="1">
        <v>0</v>
      </c>
    </row>
    <row r="574" spans="1:58" hidden="1" outlineLevel="1">
      <c r="A574" t="s">
        <v>893</v>
      </c>
      <c r="B574" t="s">
        <v>394</v>
      </c>
      <c r="C574" s="1">
        <f t="shared" si="217"/>
        <v>28019</v>
      </c>
      <c r="D574" s="5">
        <f>IF(N574&gt;0, RANK(N574,(N574:P574,Q574:AE574)),0)</f>
        <v>1</v>
      </c>
      <c r="E574" s="5">
        <f>IF(O574&gt;0,RANK(O574,(N574:P574,Q574:AE574)),0)</f>
        <v>2</v>
      </c>
      <c r="F574" s="5">
        <f>IF(P574&gt;0,RANK(P574,(N574:P574,Q574:AE574)),0)</f>
        <v>0</v>
      </c>
      <c r="G574" s="1">
        <f t="shared" ref="G574:G589" si="226">IF(C574&gt;0,MAX(N574:P574)-LARGE(N574:P574,2),0)</f>
        <v>4091</v>
      </c>
      <c r="H574" s="2">
        <f t="shared" ref="H574:H589" si="227">IF(C574&gt;0,G574/C574,0)</f>
        <v>0.14600806595524465</v>
      </c>
      <c r="I574" s="2"/>
      <c r="J574" s="2">
        <f t="shared" si="218"/>
        <v>0.56161890145972371</v>
      </c>
      <c r="K574" s="2">
        <f t="shared" si="219"/>
        <v>0.41561083550447908</v>
      </c>
      <c r="L574" s="2">
        <f t="shared" si="220"/>
        <v>0</v>
      </c>
      <c r="M574" s="2">
        <f t="shared" si="221"/>
        <v>2.2770263035797211E-2</v>
      </c>
      <c r="N574" s="1">
        <v>15736</v>
      </c>
      <c r="O574" s="1">
        <v>11645</v>
      </c>
      <c r="R574" s="1">
        <v>13</v>
      </c>
      <c r="S574" s="1">
        <v>625</v>
      </c>
      <c r="U574" s="1">
        <v>0</v>
      </c>
      <c r="AG574" s="5">
        <f>IF(Q574&gt;0,RANK(Q574,(N574:P574,Q574:AE574)),0)</f>
        <v>0</v>
      </c>
      <c r="AH574" s="5">
        <f>IF(R574&gt;0,RANK(R574,(N574:P574,Q574:AE574)),0)</f>
        <v>4</v>
      </c>
      <c r="AI574" s="5">
        <f>IF(T574&gt;0,RANK(T574,(N574:P574,Q574:AE574)),0)</f>
        <v>0</v>
      </c>
      <c r="AJ574" s="5">
        <f>IF(S574&gt;0,RANK(S574,(N574:P574,Q574:AE574)),0)</f>
        <v>3</v>
      </c>
      <c r="AK574" s="2">
        <f t="shared" si="222"/>
        <v>0</v>
      </c>
      <c r="AL574" s="2">
        <f t="shared" si="223"/>
        <v>4.6397087690495736E-4</v>
      </c>
      <c r="AM574" s="2">
        <f t="shared" si="224"/>
        <v>0</v>
      </c>
      <c r="AN574" s="2">
        <f t="shared" si="225"/>
        <v>2.2306292158892179E-2</v>
      </c>
      <c r="AP574" t="s">
        <v>893</v>
      </c>
      <c r="AQ574" t="s">
        <v>394</v>
      </c>
      <c r="AR574">
        <v>3</v>
      </c>
      <c r="AT574" s="88">
        <v>54</v>
      </c>
      <c r="AU574" s="90">
        <v>81</v>
      </c>
      <c r="AV574" s="93">
        <f t="shared" si="216"/>
        <v>54081</v>
      </c>
      <c r="AX574" s="5" t="s">
        <v>730</v>
      </c>
      <c r="BF574" s="1">
        <v>0</v>
      </c>
    </row>
    <row r="575" spans="1:58" hidden="1" outlineLevel="1">
      <c r="A575" t="s">
        <v>1049</v>
      </c>
      <c r="B575" t="s">
        <v>394</v>
      </c>
      <c r="C575" s="1">
        <f t="shared" si="217"/>
        <v>10775</v>
      </c>
      <c r="D575" s="5">
        <f>IF(N575&gt;0, RANK(N575,(N575:P575,Q575:AE575)),0)</f>
        <v>1</v>
      </c>
      <c r="E575" s="5">
        <f>IF(O575&gt;0,RANK(O575,(N575:P575,Q575:AE575)),0)</f>
        <v>2</v>
      </c>
      <c r="F575" s="5">
        <f>IF(P575&gt;0,RANK(P575,(N575:P575,Q575:AE575)),0)</f>
        <v>0</v>
      </c>
      <c r="G575" s="1">
        <f t="shared" si="226"/>
        <v>6065</v>
      </c>
      <c r="H575" s="2">
        <f t="shared" si="227"/>
        <v>0.56287703016241297</v>
      </c>
      <c r="I575" s="2"/>
      <c r="J575" s="2">
        <f t="shared" si="218"/>
        <v>0.75628770301624126</v>
      </c>
      <c r="K575" s="2">
        <f t="shared" si="219"/>
        <v>0.19341067285382832</v>
      </c>
      <c r="L575" s="2">
        <f t="shared" si="220"/>
        <v>0</v>
      </c>
      <c r="M575" s="2">
        <f t="shared" si="221"/>
        <v>5.0301624129930417E-2</v>
      </c>
      <c r="N575" s="1">
        <v>8149</v>
      </c>
      <c r="O575" s="1">
        <v>2084</v>
      </c>
      <c r="R575" s="1">
        <v>18</v>
      </c>
      <c r="S575" s="1">
        <v>524</v>
      </c>
      <c r="U575" s="1">
        <v>0</v>
      </c>
      <c r="AG575" s="5">
        <f>IF(Q575&gt;0,RANK(Q575,(N575:P575,Q575:AE575)),0)</f>
        <v>0</v>
      </c>
      <c r="AH575" s="5">
        <f>IF(R575&gt;0,RANK(R575,(N575:P575,Q575:AE575)),0)</f>
        <v>4</v>
      </c>
      <c r="AI575" s="5">
        <f>IF(T575&gt;0,RANK(T575,(N575:P575,Q575:AE575)),0)</f>
        <v>0</v>
      </c>
      <c r="AJ575" s="5">
        <f>IF(S575&gt;0,RANK(S575,(N575:P575,Q575:AE575)),0)</f>
        <v>3</v>
      </c>
      <c r="AK575" s="2">
        <f t="shared" si="222"/>
        <v>0</v>
      </c>
      <c r="AL575" s="2">
        <f t="shared" si="223"/>
        <v>1.6705336426914154E-3</v>
      </c>
      <c r="AM575" s="2">
        <f t="shared" si="224"/>
        <v>0</v>
      </c>
      <c r="AN575" s="2">
        <f t="shared" si="225"/>
        <v>4.863109048723898E-2</v>
      </c>
      <c r="AP575" t="s">
        <v>1049</v>
      </c>
      <c r="AQ575" t="s">
        <v>394</v>
      </c>
      <c r="AR575">
        <v>2</v>
      </c>
      <c r="AT575" s="88">
        <v>54</v>
      </c>
      <c r="AU575" s="90">
        <v>83</v>
      </c>
      <c r="AV575" s="93">
        <f t="shared" si="216"/>
        <v>54083</v>
      </c>
      <c r="AX575" s="5" t="s">
        <v>730</v>
      </c>
      <c r="BF575" s="1">
        <v>0</v>
      </c>
    </row>
    <row r="576" spans="1:58" hidden="1" outlineLevel="1">
      <c r="A576" t="s">
        <v>329</v>
      </c>
      <c r="B576" t="s">
        <v>394</v>
      </c>
      <c r="C576" s="1">
        <f t="shared" si="217"/>
        <v>3793</v>
      </c>
      <c r="D576" s="5">
        <f>IF(N576&gt;0, RANK(N576,(N576:P576,Q576:AE576)),0)</f>
        <v>1</v>
      </c>
      <c r="E576" s="5">
        <f>IF(O576&gt;0,RANK(O576,(N576:P576,Q576:AE576)),0)</f>
        <v>2</v>
      </c>
      <c r="F576" s="5">
        <f>IF(P576&gt;0,RANK(P576,(N576:P576,Q576:AE576)),0)</f>
        <v>0</v>
      </c>
      <c r="G576" s="1">
        <f t="shared" si="226"/>
        <v>1350</v>
      </c>
      <c r="H576" s="2">
        <f t="shared" si="227"/>
        <v>0.35591879778539415</v>
      </c>
      <c r="I576" s="2"/>
      <c r="J576" s="2">
        <f t="shared" si="218"/>
        <v>0.65989981544951226</v>
      </c>
      <c r="K576" s="2">
        <f t="shared" si="219"/>
        <v>0.30398101766411811</v>
      </c>
      <c r="L576" s="2">
        <f t="shared" si="220"/>
        <v>0</v>
      </c>
      <c r="M576" s="2">
        <f t="shared" si="221"/>
        <v>3.6119166886369625E-2</v>
      </c>
      <c r="N576" s="1">
        <v>2503</v>
      </c>
      <c r="O576" s="1">
        <v>1153</v>
      </c>
      <c r="R576" s="1">
        <v>0</v>
      </c>
      <c r="S576" s="1">
        <v>136</v>
      </c>
      <c r="U576" s="1">
        <v>1</v>
      </c>
      <c r="AG576" s="5">
        <f>IF(Q576&gt;0,RANK(Q576,(N576:P576,Q576:AE576)),0)</f>
        <v>0</v>
      </c>
      <c r="AH576" s="5">
        <f>IF(R576&gt;0,RANK(R576,(N576:P576,Q576:AE576)),0)</f>
        <v>0</v>
      </c>
      <c r="AI576" s="5">
        <f>IF(T576&gt;0,RANK(T576,(N576:P576,Q576:AE576)),0)</f>
        <v>0</v>
      </c>
      <c r="AJ576" s="5">
        <f>IF(S576&gt;0,RANK(S576,(N576:P576,Q576:AE576)),0)</f>
        <v>3</v>
      </c>
      <c r="AK576" s="2">
        <f t="shared" si="222"/>
        <v>0</v>
      </c>
      <c r="AL576" s="2">
        <f t="shared" si="223"/>
        <v>0</v>
      </c>
      <c r="AM576" s="2">
        <f t="shared" si="224"/>
        <v>0</v>
      </c>
      <c r="AN576" s="2">
        <f t="shared" si="225"/>
        <v>3.5855523332454523E-2</v>
      </c>
      <c r="AP576" t="s">
        <v>329</v>
      </c>
      <c r="AQ576" t="s">
        <v>394</v>
      </c>
      <c r="AR576">
        <v>1</v>
      </c>
      <c r="AT576" s="88">
        <v>54</v>
      </c>
      <c r="AU576" s="90">
        <v>85</v>
      </c>
      <c r="AV576" s="93">
        <f t="shared" si="216"/>
        <v>54085</v>
      </c>
      <c r="AX576" s="5" t="s">
        <v>730</v>
      </c>
      <c r="BF576" s="1">
        <v>1</v>
      </c>
    </row>
    <row r="577" spans="1:58" hidden="1" outlineLevel="1">
      <c r="A577" t="s">
        <v>604</v>
      </c>
      <c r="B577" t="s">
        <v>394</v>
      </c>
      <c r="C577" s="1">
        <f t="shared" si="217"/>
        <v>5587</v>
      </c>
      <c r="D577" s="5">
        <f>IF(N577&gt;0, RANK(N577,(N577:P577,Q577:AE577)),0)</f>
        <v>1</v>
      </c>
      <c r="E577" s="5">
        <f>IF(O577&gt;0,RANK(O577,(N577:P577,Q577:AE577)),0)</f>
        <v>2</v>
      </c>
      <c r="F577" s="5">
        <f>IF(P577&gt;0,RANK(P577,(N577:P577,Q577:AE577)),0)</f>
        <v>0</v>
      </c>
      <c r="G577" s="1">
        <f t="shared" si="226"/>
        <v>2304</v>
      </c>
      <c r="H577" s="2">
        <f t="shared" si="227"/>
        <v>0.41238589582960444</v>
      </c>
      <c r="I577" s="2"/>
      <c r="J577" s="2">
        <f t="shared" si="218"/>
        <v>0.67979237515661362</v>
      </c>
      <c r="K577" s="2">
        <f t="shared" si="219"/>
        <v>0.26740647932700912</v>
      </c>
      <c r="L577" s="2">
        <f t="shared" si="220"/>
        <v>0</v>
      </c>
      <c r="M577" s="2">
        <f t="shared" si="221"/>
        <v>5.2801145516377268E-2</v>
      </c>
      <c r="N577" s="1">
        <v>3798</v>
      </c>
      <c r="O577" s="1">
        <v>1494</v>
      </c>
      <c r="R577" s="1">
        <v>1</v>
      </c>
      <c r="S577" s="1">
        <v>293</v>
      </c>
      <c r="U577" s="1">
        <v>1</v>
      </c>
      <c r="AG577" s="5">
        <f>IF(Q577&gt;0,RANK(Q577,(N577:P577,Q577:AE577)),0)</f>
        <v>0</v>
      </c>
      <c r="AH577" s="5">
        <f>IF(R577&gt;0,RANK(R577,(N577:P577,Q577:AE577)),0)</f>
        <v>4</v>
      </c>
      <c r="AI577" s="5">
        <f>IF(T577&gt;0,RANK(T577,(N577:P577,Q577:AE577)),0)</f>
        <v>0</v>
      </c>
      <c r="AJ577" s="5">
        <f>IF(S577&gt;0,RANK(S577,(N577:P577,Q577:AE577)),0)</f>
        <v>3</v>
      </c>
      <c r="AK577" s="2">
        <f t="shared" si="222"/>
        <v>0</v>
      </c>
      <c r="AL577" s="2">
        <f t="shared" si="223"/>
        <v>1.7898693395382138E-4</v>
      </c>
      <c r="AM577" s="2">
        <f t="shared" si="224"/>
        <v>0</v>
      </c>
      <c r="AN577" s="2">
        <f t="shared" si="225"/>
        <v>5.2443171648469664E-2</v>
      </c>
      <c r="AP577" t="s">
        <v>604</v>
      </c>
      <c r="AQ577" t="s">
        <v>394</v>
      </c>
      <c r="AR577">
        <v>2</v>
      </c>
      <c r="AT577" s="88">
        <v>54</v>
      </c>
      <c r="AU577" s="90">
        <v>87</v>
      </c>
      <c r="AV577" s="93">
        <f t="shared" si="216"/>
        <v>54087</v>
      </c>
      <c r="AX577" s="5" t="s">
        <v>730</v>
      </c>
      <c r="BF577" s="1">
        <v>1</v>
      </c>
    </row>
    <row r="578" spans="1:58" hidden="1" outlineLevel="1">
      <c r="A578" t="s">
        <v>291</v>
      </c>
      <c r="B578" t="s">
        <v>394</v>
      </c>
      <c r="C578" s="1">
        <f t="shared" si="217"/>
        <v>5296</v>
      </c>
      <c r="D578" s="5">
        <f>IF(N578&gt;0, RANK(N578,(N578:P578,Q578:AE578)),0)</f>
        <v>1</v>
      </c>
      <c r="E578" s="5">
        <f>IF(O578&gt;0,RANK(O578,(N578:P578,Q578:AE578)),0)</f>
        <v>2</v>
      </c>
      <c r="F578" s="5">
        <f>IF(P578&gt;0,RANK(P578,(N578:P578,Q578:AE578)),0)</f>
        <v>0</v>
      </c>
      <c r="G578" s="1">
        <f t="shared" si="226"/>
        <v>1962</v>
      </c>
      <c r="H578" s="2">
        <f t="shared" si="227"/>
        <v>0.37046827794561932</v>
      </c>
      <c r="I578" s="2"/>
      <c r="J578" s="2">
        <f t="shared" si="218"/>
        <v>0.66748489425981872</v>
      </c>
      <c r="K578" s="2">
        <f t="shared" si="219"/>
        <v>0.2970166163141994</v>
      </c>
      <c r="L578" s="2">
        <f t="shared" si="220"/>
        <v>0</v>
      </c>
      <c r="M578" s="2">
        <f t="shared" si="221"/>
        <v>3.5498489425981883E-2</v>
      </c>
      <c r="N578" s="1">
        <v>3535</v>
      </c>
      <c r="O578" s="1">
        <v>1573</v>
      </c>
      <c r="R578" s="1">
        <v>0</v>
      </c>
      <c r="S578" s="1">
        <v>188</v>
      </c>
      <c r="U578" s="1">
        <v>0</v>
      </c>
      <c r="AG578" s="5">
        <f>IF(Q578&gt;0,RANK(Q578,(N578:P578,Q578:AE578)),0)</f>
        <v>0</v>
      </c>
      <c r="AH578" s="5">
        <f>IF(R578&gt;0,RANK(R578,(N578:P578,Q578:AE578)),0)</f>
        <v>0</v>
      </c>
      <c r="AI578" s="5">
        <f>IF(T578&gt;0,RANK(T578,(N578:P578,Q578:AE578)),0)</f>
        <v>0</v>
      </c>
      <c r="AJ578" s="5">
        <f>IF(S578&gt;0,RANK(S578,(N578:P578,Q578:AE578)),0)</f>
        <v>3</v>
      </c>
      <c r="AK578" s="2">
        <f t="shared" si="222"/>
        <v>0</v>
      </c>
      <c r="AL578" s="2">
        <f t="shared" si="223"/>
        <v>0</v>
      </c>
      <c r="AM578" s="2">
        <f t="shared" si="224"/>
        <v>0</v>
      </c>
      <c r="AN578" s="2">
        <f t="shared" si="225"/>
        <v>3.5498489425981876E-2</v>
      </c>
      <c r="AP578" t="s">
        <v>291</v>
      </c>
      <c r="AQ578" t="s">
        <v>394</v>
      </c>
      <c r="AR578">
        <v>3</v>
      </c>
      <c r="AT578" s="88">
        <v>54</v>
      </c>
      <c r="AU578" s="90">
        <v>89</v>
      </c>
      <c r="AV578" s="93">
        <f t="shared" si="216"/>
        <v>54089</v>
      </c>
      <c r="AX578" s="5" t="s">
        <v>730</v>
      </c>
      <c r="BF578" s="1">
        <v>0</v>
      </c>
    </row>
    <row r="579" spans="1:58" hidden="1" outlineLevel="1">
      <c r="A579" t="s">
        <v>91</v>
      </c>
      <c r="B579" t="s">
        <v>394</v>
      </c>
      <c r="C579" s="1">
        <f t="shared" si="217"/>
        <v>6163</v>
      </c>
      <c r="D579" s="5">
        <f>IF(N579&gt;0, RANK(N579,(N579:P579,Q579:AE579)),0)</f>
        <v>1</v>
      </c>
      <c r="E579" s="5">
        <f>IF(O579&gt;0,RANK(O579,(N579:P579,Q579:AE579)),0)</f>
        <v>2</v>
      </c>
      <c r="F579" s="5">
        <f>IF(P579&gt;0,RANK(P579,(N579:P579,Q579:AE579)),0)</f>
        <v>0</v>
      </c>
      <c r="G579" s="1">
        <f t="shared" si="226"/>
        <v>2942</v>
      </c>
      <c r="H579" s="2">
        <f t="shared" si="227"/>
        <v>0.47736491968197309</v>
      </c>
      <c r="I579" s="2"/>
      <c r="J579" s="2">
        <f t="shared" si="218"/>
        <v>0.71702093136459522</v>
      </c>
      <c r="K579" s="2">
        <f t="shared" si="219"/>
        <v>0.2396560116826221</v>
      </c>
      <c r="L579" s="2">
        <f t="shared" si="220"/>
        <v>0</v>
      </c>
      <c r="M579" s="2">
        <f t="shared" si="221"/>
        <v>4.3323056952782685E-2</v>
      </c>
      <c r="N579" s="1">
        <v>4419</v>
      </c>
      <c r="O579" s="1">
        <v>1477</v>
      </c>
      <c r="R579" s="1">
        <v>3</v>
      </c>
      <c r="S579" s="1">
        <v>264</v>
      </c>
      <c r="U579" s="1">
        <v>0</v>
      </c>
      <c r="AG579" s="5">
        <f>IF(Q579&gt;0,RANK(Q579,(N579:P579,Q579:AE579)),0)</f>
        <v>0</v>
      </c>
      <c r="AH579" s="5">
        <f>IF(R579&gt;0,RANK(R579,(N579:P579,Q579:AE579)),0)</f>
        <v>4</v>
      </c>
      <c r="AI579" s="5">
        <f>IF(T579&gt;0,RANK(T579,(N579:P579,Q579:AE579)),0)</f>
        <v>0</v>
      </c>
      <c r="AJ579" s="5">
        <f>IF(S579&gt;0,RANK(S579,(N579:P579,Q579:AE579)),0)</f>
        <v>3</v>
      </c>
      <c r="AK579" s="2">
        <f t="shared" si="222"/>
        <v>0</v>
      </c>
      <c r="AL579" s="2">
        <f t="shared" si="223"/>
        <v>4.8677592081778357E-4</v>
      </c>
      <c r="AM579" s="2">
        <f t="shared" si="224"/>
        <v>0</v>
      </c>
      <c r="AN579" s="2">
        <f t="shared" si="225"/>
        <v>4.2836281031964955E-2</v>
      </c>
      <c r="AP579" t="s">
        <v>91</v>
      </c>
      <c r="AQ579" t="s">
        <v>394</v>
      </c>
      <c r="AR579">
        <v>1</v>
      </c>
      <c r="AT579" s="88">
        <v>54</v>
      </c>
      <c r="AU579" s="90">
        <v>91</v>
      </c>
      <c r="AV579" s="93">
        <f t="shared" si="216"/>
        <v>54091</v>
      </c>
      <c r="AX579" s="5" t="s">
        <v>730</v>
      </c>
      <c r="BF579" s="1">
        <v>0</v>
      </c>
    </row>
    <row r="580" spans="1:58" hidden="1" outlineLevel="1">
      <c r="A580" t="s">
        <v>317</v>
      </c>
      <c r="B580" t="s">
        <v>394</v>
      </c>
      <c r="C580" s="1">
        <f t="shared" si="217"/>
        <v>3469</v>
      </c>
      <c r="D580" s="5">
        <f>IF(N580&gt;0, RANK(N580,(N580:P580,Q580:AE580)),0)</f>
        <v>1</v>
      </c>
      <c r="E580" s="5">
        <f>IF(O580&gt;0,RANK(O580,(N580:P580,Q580:AE580)),0)</f>
        <v>2</v>
      </c>
      <c r="F580" s="5">
        <f>IF(P580&gt;0,RANK(P580,(N580:P580,Q580:AE580)),0)</f>
        <v>0</v>
      </c>
      <c r="G580" s="1">
        <f t="shared" si="226"/>
        <v>1806</v>
      </c>
      <c r="H580" s="2">
        <f t="shared" si="227"/>
        <v>0.52061112712597291</v>
      </c>
      <c r="I580" s="2"/>
      <c r="J580" s="2">
        <f t="shared" si="218"/>
        <v>0.73623522628999716</v>
      </c>
      <c r="K580" s="2">
        <f t="shared" si="219"/>
        <v>0.21562409916402422</v>
      </c>
      <c r="L580" s="2">
        <f t="shared" si="220"/>
        <v>0</v>
      </c>
      <c r="M580" s="2">
        <f t="shared" si="221"/>
        <v>4.8140674545978618E-2</v>
      </c>
      <c r="N580" s="1">
        <v>2554</v>
      </c>
      <c r="O580" s="1">
        <v>748</v>
      </c>
      <c r="R580" s="1">
        <v>0</v>
      </c>
      <c r="S580" s="1">
        <v>167</v>
      </c>
      <c r="U580" s="1">
        <v>0</v>
      </c>
      <c r="AG580" s="5">
        <f>IF(Q580&gt;0,RANK(Q580,(N580:P580,Q580:AE580)),0)</f>
        <v>0</v>
      </c>
      <c r="AH580" s="5">
        <f>IF(R580&gt;0,RANK(R580,(N580:P580,Q580:AE580)),0)</f>
        <v>0</v>
      </c>
      <c r="AI580" s="5">
        <f>IF(T580&gt;0,RANK(T580,(N580:P580,Q580:AE580)),0)</f>
        <v>0</v>
      </c>
      <c r="AJ580" s="5">
        <f>IF(S580&gt;0,RANK(S580,(N580:P580,Q580:AE580)),0)</f>
        <v>3</v>
      </c>
      <c r="AK580" s="2">
        <f t="shared" si="222"/>
        <v>0</v>
      </c>
      <c r="AL580" s="2">
        <f t="shared" si="223"/>
        <v>0</v>
      </c>
      <c r="AM580" s="2">
        <f t="shared" si="224"/>
        <v>0</v>
      </c>
      <c r="AN580" s="2">
        <f t="shared" si="225"/>
        <v>4.8140674545978666E-2</v>
      </c>
      <c r="AP580" t="s">
        <v>317</v>
      </c>
      <c r="AQ580" t="s">
        <v>394</v>
      </c>
      <c r="AR580">
        <v>1</v>
      </c>
      <c r="AT580" s="88">
        <v>54</v>
      </c>
      <c r="AU580" s="90">
        <v>93</v>
      </c>
      <c r="AV580" s="93">
        <f t="shared" si="216"/>
        <v>54093</v>
      </c>
      <c r="AX580" s="5" t="s">
        <v>730</v>
      </c>
      <c r="BF580" s="1">
        <v>0</v>
      </c>
    </row>
    <row r="581" spans="1:58" hidden="1" outlineLevel="1">
      <c r="A581" t="s">
        <v>318</v>
      </c>
      <c r="B581" t="s">
        <v>394</v>
      </c>
      <c r="C581" s="1">
        <f t="shared" si="217"/>
        <v>3705</v>
      </c>
      <c r="D581" s="5">
        <f>IF(N581&gt;0, RANK(N581,(N581:P581,Q581:AE581)),0)</f>
        <v>1</v>
      </c>
      <c r="E581" s="5">
        <f>IF(O581&gt;0,RANK(O581,(N581:P581,Q581:AE581)),0)</f>
        <v>2</v>
      </c>
      <c r="F581" s="5">
        <f>IF(P581&gt;0,RANK(P581,(N581:P581,Q581:AE581)),0)</f>
        <v>0</v>
      </c>
      <c r="G581" s="1">
        <f t="shared" si="226"/>
        <v>1566</v>
      </c>
      <c r="H581" s="2">
        <f t="shared" si="227"/>
        <v>0.42267206477732794</v>
      </c>
      <c r="I581" s="2"/>
      <c r="J581" s="2">
        <f t="shared" si="218"/>
        <v>0.69284750337381917</v>
      </c>
      <c r="K581" s="2">
        <f t="shared" si="219"/>
        <v>0.27017543859649124</v>
      </c>
      <c r="L581" s="2">
        <f t="shared" si="220"/>
        <v>0</v>
      </c>
      <c r="M581" s="2">
        <f t="shared" si="221"/>
        <v>3.6977058029689591E-2</v>
      </c>
      <c r="N581" s="1">
        <v>2567</v>
      </c>
      <c r="O581" s="1">
        <v>1001</v>
      </c>
      <c r="R581" s="1">
        <v>1</v>
      </c>
      <c r="S581" s="1">
        <v>136</v>
      </c>
      <c r="U581" s="1">
        <v>0</v>
      </c>
      <c r="AG581" s="5">
        <f>IF(Q581&gt;0,RANK(Q581,(N581:P581,Q581:AE581)),0)</f>
        <v>0</v>
      </c>
      <c r="AH581" s="5">
        <f>IF(R581&gt;0,RANK(R581,(N581:P581,Q581:AE581)),0)</f>
        <v>4</v>
      </c>
      <c r="AI581" s="5">
        <f>IF(T581&gt;0,RANK(T581,(N581:P581,Q581:AE581)),0)</f>
        <v>0</v>
      </c>
      <c r="AJ581" s="5">
        <f>IF(S581&gt;0,RANK(S581,(N581:P581,Q581:AE581)),0)</f>
        <v>3</v>
      </c>
      <c r="AK581" s="2">
        <f t="shared" si="222"/>
        <v>0</v>
      </c>
      <c r="AL581" s="2">
        <f t="shared" si="223"/>
        <v>2.6990553306342779E-4</v>
      </c>
      <c r="AM581" s="2">
        <f t="shared" si="224"/>
        <v>0</v>
      </c>
      <c r="AN581" s="2">
        <f t="shared" si="225"/>
        <v>3.6707152496626178E-2</v>
      </c>
      <c r="AP581" t="s">
        <v>318</v>
      </c>
      <c r="AQ581" t="s">
        <v>394</v>
      </c>
      <c r="AR581">
        <v>1</v>
      </c>
      <c r="AT581" s="88">
        <v>54</v>
      </c>
      <c r="AU581" s="90">
        <v>95</v>
      </c>
      <c r="AV581" s="93">
        <f t="shared" si="216"/>
        <v>54095</v>
      </c>
      <c r="AX581" s="5" t="s">
        <v>730</v>
      </c>
      <c r="BF581" s="1">
        <v>0</v>
      </c>
    </row>
    <row r="582" spans="1:58" hidden="1" outlineLevel="1">
      <c r="A582" t="s">
        <v>625</v>
      </c>
      <c r="B582" t="s">
        <v>394</v>
      </c>
      <c r="C582" s="1">
        <f t="shared" si="217"/>
        <v>9016</v>
      </c>
      <c r="D582" s="5">
        <f>IF(N582&gt;0, RANK(N582,(N582:P582,Q582:AE582)),0)</f>
        <v>1</v>
      </c>
      <c r="E582" s="5">
        <f>IF(O582&gt;0,RANK(O582,(N582:P582,Q582:AE582)),0)</f>
        <v>2</v>
      </c>
      <c r="F582" s="5">
        <f>IF(P582&gt;0,RANK(P582,(N582:P582,Q582:AE582)),0)</f>
        <v>0</v>
      </c>
      <c r="G582" s="1">
        <f t="shared" si="226"/>
        <v>4245</v>
      </c>
      <c r="H582" s="2">
        <f t="shared" si="227"/>
        <v>0.470829636202307</v>
      </c>
      <c r="I582" s="2"/>
      <c r="J582" s="2">
        <f t="shared" si="218"/>
        <v>0.72071872227151734</v>
      </c>
      <c r="K582" s="2">
        <f t="shared" si="219"/>
        <v>0.24988908606921029</v>
      </c>
      <c r="L582" s="2">
        <f t="shared" si="220"/>
        <v>0</v>
      </c>
      <c r="M582" s="2">
        <f t="shared" si="221"/>
        <v>2.9392191659272371E-2</v>
      </c>
      <c r="N582" s="1">
        <v>6498</v>
      </c>
      <c r="O582" s="1">
        <v>2253</v>
      </c>
      <c r="R582" s="1">
        <v>1</v>
      </c>
      <c r="S582" s="1">
        <v>264</v>
      </c>
      <c r="U582" s="1">
        <v>0</v>
      </c>
      <c r="AG582" s="5">
        <f>IF(Q582&gt;0,RANK(Q582,(N582:P582,Q582:AE582)),0)</f>
        <v>0</v>
      </c>
      <c r="AH582" s="5">
        <f>IF(R582&gt;0,RANK(R582,(N582:P582,Q582:AE582)),0)</f>
        <v>4</v>
      </c>
      <c r="AI582" s="5">
        <f>IF(T582&gt;0,RANK(T582,(N582:P582,Q582:AE582)),0)</f>
        <v>0</v>
      </c>
      <c r="AJ582" s="5">
        <f>IF(S582&gt;0,RANK(S582,(N582:P582,Q582:AE582)),0)</f>
        <v>3</v>
      </c>
      <c r="AK582" s="2">
        <f t="shared" si="222"/>
        <v>0</v>
      </c>
      <c r="AL582" s="2">
        <f t="shared" si="223"/>
        <v>1.1091393078970719E-4</v>
      </c>
      <c r="AM582" s="2">
        <f t="shared" si="224"/>
        <v>0</v>
      </c>
      <c r="AN582" s="2">
        <f t="shared" si="225"/>
        <v>2.9281277728482696E-2</v>
      </c>
      <c r="AP582" t="s">
        <v>625</v>
      </c>
      <c r="AQ582" t="s">
        <v>394</v>
      </c>
      <c r="AR582">
        <v>2</v>
      </c>
      <c r="AT582" s="88">
        <v>54</v>
      </c>
      <c r="AU582" s="90">
        <v>97</v>
      </c>
      <c r="AV582" s="93">
        <f t="shared" si="216"/>
        <v>54097</v>
      </c>
      <c r="AX582" s="5" t="s">
        <v>730</v>
      </c>
      <c r="BF582" s="1">
        <v>0</v>
      </c>
    </row>
    <row r="583" spans="1:58" hidden="1" outlineLevel="1">
      <c r="A583" t="s">
        <v>209</v>
      </c>
      <c r="B583" t="s">
        <v>394</v>
      </c>
      <c r="C583" s="1">
        <f t="shared" si="217"/>
        <v>15304</v>
      </c>
      <c r="D583" s="5">
        <f>IF(N583&gt;0, RANK(N583,(N583:P583,Q583:AE583)),0)</f>
        <v>1</v>
      </c>
      <c r="E583" s="5">
        <f>IF(O583&gt;0,RANK(O583,(N583:P583,Q583:AE583)),0)</f>
        <v>2</v>
      </c>
      <c r="F583" s="5">
        <f>IF(P583&gt;0,RANK(P583,(N583:P583,Q583:AE583)),0)</f>
        <v>0</v>
      </c>
      <c r="G583" s="1">
        <f t="shared" si="226"/>
        <v>8661</v>
      </c>
      <c r="H583" s="2">
        <f t="shared" si="227"/>
        <v>0.56593047569262933</v>
      </c>
      <c r="I583" s="2"/>
      <c r="J583" s="2">
        <f t="shared" si="218"/>
        <v>0.77058285415577632</v>
      </c>
      <c r="K583" s="2">
        <f t="shared" si="219"/>
        <v>0.20465237846314688</v>
      </c>
      <c r="L583" s="2">
        <f t="shared" si="220"/>
        <v>0</v>
      </c>
      <c r="M583" s="2">
        <f t="shared" si="221"/>
        <v>2.4764767381076802E-2</v>
      </c>
      <c r="N583" s="1">
        <v>11793</v>
      </c>
      <c r="O583" s="1">
        <v>3132</v>
      </c>
      <c r="R583" s="1">
        <v>5</v>
      </c>
      <c r="S583" s="1">
        <v>374</v>
      </c>
      <c r="U583" s="1">
        <v>0</v>
      </c>
      <c r="AG583" s="5">
        <f>IF(Q583&gt;0,RANK(Q583,(N583:P583,Q583:AE583)),0)</f>
        <v>0</v>
      </c>
      <c r="AH583" s="5">
        <f>IF(R583&gt;0,RANK(R583,(N583:P583,Q583:AE583)),0)</f>
        <v>4</v>
      </c>
      <c r="AI583" s="5">
        <f>IF(T583&gt;0,RANK(T583,(N583:P583,Q583:AE583)),0)</f>
        <v>0</v>
      </c>
      <c r="AJ583" s="5">
        <f>IF(S583&gt;0,RANK(S583,(N583:P583,Q583:AE583)),0)</f>
        <v>3</v>
      </c>
      <c r="AK583" s="2">
        <f t="shared" si="222"/>
        <v>0</v>
      </c>
      <c r="AL583" s="2">
        <f t="shared" si="223"/>
        <v>3.2671197072660742E-4</v>
      </c>
      <c r="AM583" s="2">
        <f t="shared" si="224"/>
        <v>0</v>
      </c>
      <c r="AN583" s="2">
        <f t="shared" si="225"/>
        <v>2.4438055410350237E-2</v>
      </c>
      <c r="AP583" t="s">
        <v>209</v>
      </c>
      <c r="AQ583" t="s">
        <v>394</v>
      </c>
      <c r="AR583">
        <v>3</v>
      </c>
      <c r="AT583" s="88">
        <v>54</v>
      </c>
      <c r="AU583" s="90">
        <v>99</v>
      </c>
      <c r="AV583" s="93">
        <f t="shared" si="216"/>
        <v>54099</v>
      </c>
      <c r="AX583" s="5" t="s">
        <v>730</v>
      </c>
      <c r="BF583" s="1">
        <v>0</v>
      </c>
    </row>
    <row r="584" spans="1:58" hidden="1" outlineLevel="1">
      <c r="A584" t="s">
        <v>1106</v>
      </c>
      <c r="B584" t="s">
        <v>394</v>
      </c>
      <c r="C584" s="1">
        <f t="shared" si="217"/>
        <v>3086</v>
      </c>
      <c r="D584" s="5">
        <f>IF(N584&gt;0, RANK(N584,(N584:P584,Q584:AE584)),0)</f>
        <v>1</v>
      </c>
      <c r="E584" s="5">
        <f>IF(O584&gt;0,RANK(O584,(N584:P584,Q584:AE584)),0)</f>
        <v>2</v>
      </c>
      <c r="F584" s="5">
        <f>IF(P584&gt;0,RANK(P584,(N584:P584,Q584:AE584)),0)</f>
        <v>0</v>
      </c>
      <c r="G584" s="1">
        <f t="shared" si="226"/>
        <v>1806</v>
      </c>
      <c r="H584" s="2">
        <f t="shared" si="227"/>
        <v>0.58522359040829552</v>
      </c>
      <c r="I584" s="2"/>
      <c r="J584" s="2">
        <f t="shared" si="218"/>
        <v>0.76506804925469862</v>
      </c>
      <c r="K584" s="2">
        <f t="shared" si="219"/>
        <v>0.1798444588464031</v>
      </c>
      <c r="L584" s="2">
        <f t="shared" si="220"/>
        <v>0</v>
      </c>
      <c r="M584" s="2">
        <f t="shared" si="221"/>
        <v>5.5087491898898278E-2</v>
      </c>
      <c r="N584" s="1">
        <v>2361</v>
      </c>
      <c r="O584" s="1">
        <v>555</v>
      </c>
      <c r="R584" s="1">
        <v>9</v>
      </c>
      <c r="S584" s="1">
        <v>161</v>
      </c>
      <c r="U584" s="1">
        <v>0</v>
      </c>
      <c r="AG584" s="5">
        <f>IF(Q584&gt;0,RANK(Q584,(N584:P584,Q584:AE584)),0)</f>
        <v>0</v>
      </c>
      <c r="AH584" s="5">
        <f>IF(R584&gt;0,RANK(R584,(N584:P584,Q584:AE584)),0)</f>
        <v>4</v>
      </c>
      <c r="AI584" s="5">
        <f>IF(T584&gt;0,RANK(T584,(N584:P584,Q584:AE584)),0)</f>
        <v>0</v>
      </c>
      <c r="AJ584" s="5">
        <f>IF(S584&gt;0,RANK(S584,(N584:P584,Q584:AE584)),0)</f>
        <v>3</v>
      </c>
      <c r="AK584" s="2">
        <f t="shared" si="222"/>
        <v>0</v>
      </c>
      <c r="AL584" s="2">
        <f t="shared" si="223"/>
        <v>2.9163966299416721E-3</v>
      </c>
      <c r="AM584" s="2">
        <f t="shared" si="224"/>
        <v>0</v>
      </c>
      <c r="AN584" s="2">
        <f t="shared" si="225"/>
        <v>5.217109526895658E-2</v>
      </c>
      <c r="AP584" t="s">
        <v>1106</v>
      </c>
      <c r="AQ584" t="s">
        <v>394</v>
      </c>
      <c r="AR584">
        <v>3</v>
      </c>
      <c r="AT584" s="88">
        <v>54</v>
      </c>
      <c r="AU584" s="90">
        <v>101</v>
      </c>
      <c r="AV584" s="93">
        <f t="shared" si="216"/>
        <v>54101</v>
      </c>
      <c r="AX584" s="5" t="s">
        <v>730</v>
      </c>
      <c r="BF584" s="1">
        <v>0</v>
      </c>
    </row>
    <row r="585" spans="1:58" hidden="1" outlineLevel="1">
      <c r="A585" t="s">
        <v>622</v>
      </c>
      <c r="B585" t="s">
        <v>394</v>
      </c>
      <c r="C585" s="1">
        <f t="shared" si="217"/>
        <v>6398</v>
      </c>
      <c r="D585" s="5">
        <f>IF(N585&gt;0, RANK(N585,(N585:P585,Q585:AE585)),0)</f>
        <v>1</v>
      </c>
      <c r="E585" s="5">
        <f>IF(O585&gt;0,RANK(O585,(N585:P585,Q585:AE585)),0)</f>
        <v>2</v>
      </c>
      <c r="F585" s="5">
        <f>IF(P585&gt;0,RANK(P585,(N585:P585,Q585:AE585)),0)</f>
        <v>0</v>
      </c>
      <c r="G585" s="1">
        <f t="shared" si="226"/>
        <v>3813</v>
      </c>
      <c r="H585" s="2">
        <f t="shared" si="227"/>
        <v>0.59596748984057513</v>
      </c>
      <c r="I585" s="2"/>
      <c r="J585" s="2">
        <f t="shared" si="218"/>
        <v>0.77758674585808063</v>
      </c>
      <c r="K585" s="2">
        <f t="shared" si="219"/>
        <v>0.18161925601750548</v>
      </c>
      <c r="L585" s="2">
        <f t="shared" si="220"/>
        <v>0</v>
      </c>
      <c r="M585" s="2">
        <f t="shared" si="221"/>
        <v>4.0793998124413894E-2</v>
      </c>
      <c r="N585" s="1">
        <v>4975</v>
      </c>
      <c r="O585" s="1">
        <v>1162</v>
      </c>
      <c r="R585" s="1">
        <v>17</v>
      </c>
      <c r="S585" s="1">
        <v>244</v>
      </c>
      <c r="U585" s="1">
        <v>0</v>
      </c>
      <c r="AG585" s="5">
        <f>IF(Q585&gt;0,RANK(Q585,(N585:P585,Q585:AE585)),0)</f>
        <v>0</v>
      </c>
      <c r="AH585" s="5">
        <f>IF(R585&gt;0,RANK(R585,(N585:P585,Q585:AE585)),0)</f>
        <v>4</v>
      </c>
      <c r="AI585" s="5">
        <f>IF(T585&gt;0,RANK(T585,(N585:P585,Q585:AE585)),0)</f>
        <v>0</v>
      </c>
      <c r="AJ585" s="5">
        <f>IF(S585&gt;0,RANK(S585,(N585:P585,Q585:AE585)),0)</f>
        <v>3</v>
      </c>
      <c r="AK585" s="2">
        <f t="shared" si="222"/>
        <v>0</v>
      </c>
      <c r="AL585" s="2">
        <f t="shared" si="223"/>
        <v>2.6570803376055017E-3</v>
      </c>
      <c r="AM585" s="2">
        <f t="shared" si="224"/>
        <v>0</v>
      </c>
      <c r="AN585" s="2">
        <f t="shared" si="225"/>
        <v>3.8136917786808375E-2</v>
      </c>
      <c r="AP585" t="s">
        <v>622</v>
      </c>
      <c r="AQ585" t="s">
        <v>394</v>
      </c>
      <c r="AR585">
        <v>1</v>
      </c>
      <c r="AT585" s="88">
        <v>54</v>
      </c>
      <c r="AU585" s="90">
        <v>103</v>
      </c>
      <c r="AV585" s="93">
        <f t="shared" si="216"/>
        <v>54103</v>
      </c>
      <c r="AX585" s="5" t="s">
        <v>730</v>
      </c>
      <c r="BF585" s="1">
        <v>0</v>
      </c>
    </row>
    <row r="586" spans="1:58" hidden="1" outlineLevel="1">
      <c r="A586" t="s">
        <v>934</v>
      </c>
      <c r="B586" t="s">
        <v>394</v>
      </c>
      <c r="C586" s="1">
        <f t="shared" si="217"/>
        <v>2322</v>
      </c>
      <c r="D586" s="5">
        <f>IF(N586&gt;0, RANK(N586,(N586:P586,Q586:AE586)),0)</f>
        <v>1</v>
      </c>
      <c r="E586" s="5">
        <f>IF(O586&gt;0,RANK(O586,(N586:P586,Q586:AE586)),0)</f>
        <v>2</v>
      </c>
      <c r="F586" s="5">
        <f>IF(P586&gt;0,RANK(P586,(N586:P586,Q586:AE586)),0)</f>
        <v>0</v>
      </c>
      <c r="G586" s="1">
        <f t="shared" si="226"/>
        <v>1071</v>
      </c>
      <c r="H586" s="2">
        <f t="shared" si="227"/>
        <v>0.46124031007751937</v>
      </c>
      <c r="I586" s="2"/>
      <c r="J586" s="2">
        <f t="shared" si="218"/>
        <v>0.71145564168819986</v>
      </c>
      <c r="K586" s="2">
        <f t="shared" si="219"/>
        <v>0.25021533161068044</v>
      </c>
      <c r="L586" s="2">
        <f t="shared" si="220"/>
        <v>0</v>
      </c>
      <c r="M586" s="2">
        <f t="shared" si="221"/>
        <v>3.8329026701119706E-2</v>
      </c>
      <c r="N586" s="1">
        <v>1652</v>
      </c>
      <c r="O586" s="1">
        <v>581</v>
      </c>
      <c r="R586" s="1">
        <v>1</v>
      </c>
      <c r="S586" s="1">
        <v>88</v>
      </c>
      <c r="U586" s="1">
        <v>0</v>
      </c>
      <c r="AG586" s="5">
        <f>IF(Q586&gt;0,RANK(Q586,(N586:P586,Q586:AE586)),0)</f>
        <v>0</v>
      </c>
      <c r="AH586" s="5">
        <f>IF(R586&gt;0,RANK(R586,(N586:P586,Q586:AE586)),0)</f>
        <v>4</v>
      </c>
      <c r="AI586" s="5">
        <f>IF(T586&gt;0,RANK(T586,(N586:P586,Q586:AE586)),0)</f>
        <v>0</v>
      </c>
      <c r="AJ586" s="5">
        <f>IF(S586&gt;0,RANK(S586,(N586:P586,Q586:AE586)),0)</f>
        <v>3</v>
      </c>
      <c r="AK586" s="2">
        <f t="shared" si="222"/>
        <v>0</v>
      </c>
      <c r="AL586" s="2">
        <f t="shared" si="223"/>
        <v>4.3066322136089578E-4</v>
      </c>
      <c r="AM586" s="2">
        <f t="shared" si="224"/>
        <v>0</v>
      </c>
      <c r="AN586" s="2">
        <f t="shared" si="225"/>
        <v>3.7898363479758827E-2</v>
      </c>
      <c r="AP586" t="s">
        <v>934</v>
      </c>
      <c r="AQ586" t="s">
        <v>394</v>
      </c>
      <c r="AR586">
        <v>2</v>
      </c>
      <c r="AT586" s="88">
        <v>54</v>
      </c>
      <c r="AU586" s="90">
        <v>105</v>
      </c>
      <c r="AV586" s="93">
        <f t="shared" si="216"/>
        <v>54105</v>
      </c>
      <c r="AX586" s="5" t="s">
        <v>730</v>
      </c>
      <c r="BF586" s="1">
        <v>0</v>
      </c>
    </row>
    <row r="587" spans="1:58" hidden="1" outlineLevel="1">
      <c r="A587" t="s">
        <v>627</v>
      </c>
      <c r="B587" t="s">
        <v>394</v>
      </c>
      <c r="C587" s="1">
        <f t="shared" si="217"/>
        <v>35525</v>
      </c>
      <c r="D587" s="5">
        <f>IF(N587&gt;0, RANK(N587,(N587:P587,Q587:AE587)),0)</f>
        <v>1</v>
      </c>
      <c r="E587" s="5">
        <f>IF(O587&gt;0,RANK(O587,(N587:P587,Q587:AE587)),0)</f>
        <v>2</v>
      </c>
      <c r="F587" s="5">
        <f>IF(P587&gt;0,RANK(P587,(N587:P587,Q587:AE587)),0)</f>
        <v>0</v>
      </c>
      <c r="G587" s="1">
        <f t="shared" si="226"/>
        <v>19111</v>
      </c>
      <c r="H587" s="2">
        <f t="shared" si="227"/>
        <v>0.5379591836734694</v>
      </c>
      <c r="I587" s="2"/>
      <c r="J587" s="2">
        <f t="shared" si="218"/>
        <v>0.7535256861365236</v>
      </c>
      <c r="K587" s="2">
        <f t="shared" si="219"/>
        <v>0.2155665024630542</v>
      </c>
      <c r="L587" s="2">
        <f t="shared" si="220"/>
        <v>0</v>
      </c>
      <c r="M587" s="2">
        <f t="shared" si="221"/>
        <v>3.0907811400422203E-2</v>
      </c>
      <c r="N587" s="1">
        <v>26769</v>
      </c>
      <c r="O587" s="1">
        <v>7658</v>
      </c>
      <c r="R587" s="1">
        <v>13</v>
      </c>
      <c r="S587" s="1">
        <v>1084</v>
      </c>
      <c r="U587" s="1">
        <v>1</v>
      </c>
      <c r="AG587" s="5">
        <f>IF(Q587&gt;0,RANK(Q587,(N587:P587,Q587:AE587)),0)</f>
        <v>0</v>
      </c>
      <c r="AH587" s="5">
        <f>IF(R587&gt;0,RANK(R587,(N587:P587,Q587:AE587)),0)</f>
        <v>4</v>
      </c>
      <c r="AI587" s="5">
        <f>IF(T587&gt;0,RANK(T587,(N587:P587,Q587:AE587)),0)</f>
        <v>0</v>
      </c>
      <c r="AJ587" s="5">
        <f>IF(S587&gt;0,RANK(S587,(N587:P587,Q587:AE587)),0)</f>
        <v>3</v>
      </c>
      <c r="AK587" s="2">
        <f t="shared" si="222"/>
        <v>0</v>
      </c>
      <c r="AL587" s="2">
        <f t="shared" si="223"/>
        <v>3.6593947923997184E-4</v>
      </c>
      <c r="AM587" s="2">
        <f t="shared" si="224"/>
        <v>0</v>
      </c>
      <c r="AN587" s="2">
        <f t="shared" si="225"/>
        <v>3.0513722730471499E-2</v>
      </c>
      <c r="AP587" t="s">
        <v>627</v>
      </c>
      <c r="AQ587" t="s">
        <v>394</v>
      </c>
      <c r="AR587">
        <v>1</v>
      </c>
      <c r="AT587" s="88">
        <v>54</v>
      </c>
      <c r="AU587" s="90">
        <v>107</v>
      </c>
      <c r="AV587" s="93">
        <f t="shared" si="216"/>
        <v>54107</v>
      </c>
      <c r="AX587" s="5" t="s">
        <v>730</v>
      </c>
      <c r="BF587" s="1">
        <v>1</v>
      </c>
    </row>
    <row r="588" spans="1:58" hidden="1" outlineLevel="1">
      <c r="A588" t="s">
        <v>167</v>
      </c>
      <c r="B588" t="s">
        <v>394</v>
      </c>
      <c r="C588" s="1">
        <f t="shared" si="217"/>
        <v>7545</v>
      </c>
      <c r="D588" s="5">
        <f>IF(N588&gt;0, RANK(N588,(N588:P588,Q588:AE588)),0)</f>
        <v>1</v>
      </c>
      <c r="E588" s="5">
        <f>IF(O588&gt;0,RANK(O588,(N588:P588,Q588:AE588)),0)</f>
        <v>2</v>
      </c>
      <c r="F588" s="5">
        <f>IF(P588&gt;0,RANK(P588,(N588:P588,Q588:AE588)),0)</f>
        <v>0</v>
      </c>
      <c r="G588" s="1">
        <f t="shared" si="226"/>
        <v>2454</v>
      </c>
      <c r="H588" s="2">
        <f t="shared" si="227"/>
        <v>0.32524850894632207</v>
      </c>
      <c r="I588" s="2"/>
      <c r="J588" s="2">
        <f t="shared" si="218"/>
        <v>0.65168986083499003</v>
      </c>
      <c r="K588" s="2">
        <f t="shared" si="219"/>
        <v>0.32644135188866802</v>
      </c>
      <c r="L588" s="2">
        <f t="shared" si="220"/>
        <v>0</v>
      </c>
      <c r="M588" s="2">
        <f t="shared" si="221"/>
        <v>2.186878727634195E-2</v>
      </c>
      <c r="N588" s="1">
        <v>4917</v>
      </c>
      <c r="O588" s="1">
        <v>2463</v>
      </c>
      <c r="R588" s="1">
        <v>1</v>
      </c>
      <c r="S588" s="1">
        <v>164</v>
      </c>
      <c r="U588" s="1">
        <v>0</v>
      </c>
      <c r="AG588" s="5">
        <f>IF(Q588&gt;0,RANK(Q588,(N588:P588,Q588:AE588)),0)</f>
        <v>0</v>
      </c>
      <c r="AH588" s="5">
        <f>IF(R588&gt;0,RANK(R588,(N588:P588,Q588:AE588)),0)</f>
        <v>4</v>
      </c>
      <c r="AI588" s="5">
        <f>IF(T588&gt;0,RANK(T588,(N588:P588,Q588:AE588)),0)</f>
        <v>0</v>
      </c>
      <c r="AJ588" s="5">
        <f>IF(S588&gt;0,RANK(S588,(N588:P588,Q588:AE588)),0)</f>
        <v>3</v>
      </c>
      <c r="AK588" s="2">
        <f t="shared" si="222"/>
        <v>0</v>
      </c>
      <c r="AL588" s="2">
        <f t="shared" si="223"/>
        <v>1.3253810470510271E-4</v>
      </c>
      <c r="AM588" s="2">
        <f t="shared" si="224"/>
        <v>0</v>
      </c>
      <c r="AN588" s="2">
        <f t="shared" si="225"/>
        <v>2.1736249171636846E-2</v>
      </c>
      <c r="AP588" t="s">
        <v>167</v>
      </c>
      <c r="AQ588" t="s">
        <v>394</v>
      </c>
      <c r="AR588">
        <v>3</v>
      </c>
      <c r="AT588" s="88">
        <v>54</v>
      </c>
      <c r="AU588" s="90">
        <v>109</v>
      </c>
      <c r="AV588" s="93">
        <f t="shared" si="216"/>
        <v>54109</v>
      </c>
      <c r="AX588" s="5" t="s">
        <v>730</v>
      </c>
      <c r="BF588" s="1">
        <v>0</v>
      </c>
    </row>
    <row r="589" spans="1:58" collapsed="1">
      <c r="A589" t="s">
        <v>393</v>
      </c>
      <c r="B589" t="s">
        <v>961</v>
      </c>
      <c r="C589" s="1">
        <f t="shared" si="217"/>
        <v>706046</v>
      </c>
      <c r="D589" s="5">
        <f>IF(N589&gt;0, RANK(N589,(N589:P589,Q589:AE589)),0)</f>
        <v>1</v>
      </c>
      <c r="E589" s="5">
        <f>IF(O589&gt;0,RANK(O589,(N589:P589,Q589:AE589)),0)</f>
        <v>2</v>
      </c>
      <c r="F589" s="5">
        <f>IF(P589&gt;0,RANK(P589,(N589:P589,Q589:AE589)),0)</f>
        <v>0</v>
      </c>
      <c r="G589" s="1">
        <f t="shared" si="226"/>
        <v>311085</v>
      </c>
      <c r="H589" s="2">
        <f t="shared" si="227"/>
        <v>0.44060160386150476</v>
      </c>
      <c r="I589" s="2"/>
      <c r="J589" s="2">
        <f t="shared" si="218"/>
        <v>0.69782563742305748</v>
      </c>
      <c r="K589" s="2">
        <f t="shared" si="219"/>
        <v>0.25722403356155266</v>
      </c>
      <c r="L589" s="2">
        <f t="shared" si="220"/>
        <v>0</v>
      </c>
      <c r="M589" s="2">
        <f t="shared" si="221"/>
        <v>4.4950329015389867E-2</v>
      </c>
      <c r="N589" s="1">
        <f>SUM(N534:N588)</f>
        <v>492697</v>
      </c>
      <c r="O589" s="1">
        <f>SUM(O534:O588)</f>
        <v>181612</v>
      </c>
      <c r="R589" s="1">
        <f>SUM(R534:R588)</f>
        <v>234</v>
      </c>
      <c r="S589" s="1">
        <f>SUM(S534:S588)</f>
        <v>31486</v>
      </c>
      <c r="U589" s="1">
        <f>SUM(U534:U588)</f>
        <v>17</v>
      </c>
      <c r="AG589" s="5">
        <f>IF(Q589&gt;0,RANK(Q589,(N589:P589,Q589:AE589)),0)</f>
        <v>0</v>
      </c>
      <c r="AH589" s="5">
        <f>IF(R589&gt;0,RANK(R589,(N589:P589,Q589:AE589)),0)</f>
        <v>4</v>
      </c>
      <c r="AI589" s="5">
        <f>IF(T589&gt;0,RANK(T589,(N589:P589,Q589:AE589)),0)</f>
        <v>0</v>
      </c>
      <c r="AJ589" s="5">
        <f>IF(S589&gt;0,RANK(S589,(N589:P589,Q589:AE589)),0)</f>
        <v>3</v>
      </c>
      <c r="AK589" s="2">
        <f t="shared" si="222"/>
        <v>0</v>
      </c>
      <c r="AL589" s="2">
        <f t="shared" si="223"/>
        <v>3.3142316506289956E-4</v>
      </c>
      <c r="AM589" s="2">
        <f t="shared" si="224"/>
        <v>0</v>
      </c>
      <c r="AN589" s="2">
        <f t="shared" si="225"/>
        <v>4.4594828099019046E-2</v>
      </c>
      <c r="AP589" t="s">
        <v>393</v>
      </c>
      <c r="AQ589" t="s">
        <v>961</v>
      </c>
      <c r="AT589" s="88">
        <v>54</v>
      </c>
      <c r="AU589" s="90"/>
      <c r="AV589" s="88">
        <v>54</v>
      </c>
      <c r="AX589" s="5" t="s">
        <v>168</v>
      </c>
      <c r="BF589" s="1">
        <f>SUM(BF534:BF588)</f>
        <v>17</v>
      </c>
    </row>
    <row r="590" spans="1:58">
      <c r="C590" s="1"/>
      <c r="E590" s="5"/>
      <c r="F590" s="5"/>
      <c r="I590" s="2"/>
      <c r="AG590" s="5"/>
      <c r="AH590" s="5"/>
      <c r="AI590" s="5"/>
      <c r="AJ590" s="5"/>
      <c r="AT590" s="88"/>
      <c r="AU590" s="90"/>
      <c r="AV590" s="93"/>
    </row>
    <row r="591" spans="1:58">
      <c r="A591" s="52"/>
      <c r="C591" s="1"/>
      <c r="E591" s="5"/>
      <c r="F591" s="5"/>
      <c r="I591" s="2"/>
      <c r="AG591" s="5"/>
      <c r="AH591" s="5"/>
      <c r="AI591" s="5"/>
      <c r="AJ591" s="5"/>
      <c r="AT591" s="88"/>
      <c r="AU591" s="90"/>
      <c r="AV591" s="93"/>
    </row>
  </sheetData>
  <phoneticPr fontId="9"/>
  <conditionalFormatting sqref="D936:D954 D2:D592">
    <cfRule type="cellIs" dxfId="40" priority="1" stopIfTrue="1" operator="equal">
      <formula>1</formula>
    </cfRule>
    <cfRule type="cellIs" dxfId="39" priority="2" stopIfTrue="1" operator="equal">
      <formula>3</formula>
    </cfRule>
  </conditionalFormatting>
  <conditionalFormatting sqref="E936:E954 E2:E592">
    <cfRule type="cellIs" dxfId="38" priority="3" stopIfTrue="1" operator="equal">
      <formula>1</formula>
    </cfRule>
    <cfRule type="cellIs" dxfId="37" priority="4" stopIfTrue="1" operator="equal">
      <formula>3</formula>
    </cfRule>
  </conditionalFormatting>
  <conditionalFormatting sqref="F936:F954 AG936:AJ954 AG2:AJ275 AG477:AJ592 AG277:AJ475 AO476:AO491 AL476:AN476 AO276:AO287 AL276:AN276 F2:F592">
    <cfRule type="cellIs" dxfId="36" priority="5" stopIfTrue="1" operator="equal">
      <formula>1</formula>
    </cfRule>
    <cfRule type="cellIs" dxfId="35" priority="6" stopIfTrue="1" operator="equal">
      <formula>3</formula>
    </cfRule>
  </conditionalFormatting>
  <conditionalFormatting sqref="G1">
    <cfRule type="expression" dxfId="34" priority="7" stopIfTrue="1">
      <formula>IF(D1=1,1,0)</formula>
    </cfRule>
    <cfRule type="expression" dxfId="33" priority="8" stopIfTrue="1">
      <formula>IF(E1=1,1,0)</formula>
    </cfRule>
  </conditionalFormatting>
  <conditionalFormatting sqref="H1 H593:H65536">
    <cfRule type="expression" dxfId="32" priority="9" stopIfTrue="1">
      <formula>IF(D1=1,1,0)</formula>
    </cfRule>
    <cfRule type="expression" dxfId="31" priority="10" stopIfTrue="1">
      <formula>IF(E1=1,1,0)</formula>
    </cfRule>
  </conditionalFormatting>
  <conditionalFormatting sqref="G2:G592">
    <cfRule type="expression" dxfId="30" priority="11" stopIfTrue="1">
      <formula>IF(AND(G2&gt;0,D2=1),1,0)</formula>
    </cfRule>
    <cfRule type="expression" dxfId="29" priority="12" stopIfTrue="1">
      <formula>IF(AND(G2&gt;0,E2=1),1,0)</formula>
    </cfRule>
    <cfRule type="expression" dxfId="28" priority="13" stopIfTrue="1">
      <formula>IF(AND(G2&gt;0,F2=1),1,0)</formula>
    </cfRule>
  </conditionalFormatting>
  <conditionalFormatting sqref="H2:H592">
    <cfRule type="expression" dxfId="27" priority="14" stopIfTrue="1">
      <formula>IF(AND(G2&gt;0,D2=1),1,0)</formula>
    </cfRule>
    <cfRule type="expression" dxfId="26" priority="15" stopIfTrue="1">
      <formula>IF(AND(G2&gt;0,E2=1),1,0)</formula>
    </cfRule>
    <cfRule type="expression" dxfId="25" priority="16" stopIfTrue="1">
      <formula>IF(AND(G2&gt;0,F2=1),1,0)</formula>
    </cfRule>
  </conditionalFormatting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H542" sqref="H542"/>
    </sheetView>
  </sheetViews>
  <sheetFormatPr defaultRowHeight="12.75" outlineLevelRow="1"/>
  <cols>
    <col min="1" max="1" width="16.28515625" customWidth="1"/>
    <col min="2" max="2" width="2.42578125" style="52" customWidth="1"/>
    <col min="3" max="3" width="10.7109375" style="52" customWidth="1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7" width="9.7109375" customWidth="1"/>
    <col min="18" max="32" width="8.7109375" customWidth="1"/>
    <col min="33" max="33" width="18.140625" customWidth="1"/>
    <col min="34" max="34" width="14.28515625" customWidth="1"/>
    <col min="35" max="35" width="3" bestFit="1" customWidth="1"/>
    <col min="36" max="36" width="11.42578125" customWidth="1"/>
    <col min="37" max="37" width="3" style="88" bestFit="1" customWidth="1"/>
    <col min="38" max="38" width="4" style="90" bestFit="1" customWidth="1"/>
    <col min="39" max="39" width="4.140625" style="90" bestFit="1" customWidth="1"/>
    <col min="40" max="40" width="7.140625" style="93" customWidth="1"/>
    <col min="41" max="41" width="6" style="93" bestFit="1" customWidth="1"/>
    <col min="42" max="43" width="11.42578125" customWidth="1"/>
    <col min="44" max="44" width="6.5703125" style="1" customWidth="1"/>
    <col min="45" max="45" width="5.5703125" style="1" bestFit="1" customWidth="1"/>
    <col min="46" max="256" width="11.42578125" customWidth="1"/>
  </cols>
  <sheetData>
    <row r="1" spans="1:49">
      <c r="A1" s="52" t="s">
        <v>183</v>
      </c>
      <c r="C1" s="22" t="s">
        <v>782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621</v>
      </c>
      <c r="H1" s="2" t="s">
        <v>916</v>
      </c>
      <c r="I1" s="101"/>
      <c r="J1" s="3" t="str">
        <f>N1</f>
        <v>Democratic</v>
      </c>
      <c r="K1" s="4" t="str">
        <f>O1</f>
        <v>Republican</v>
      </c>
      <c r="L1" s="18" t="str">
        <f>P1</f>
        <v>Independent</v>
      </c>
      <c r="M1" t="s">
        <v>727</v>
      </c>
      <c r="N1" s="3" t="str">
        <f>County!N1</f>
        <v>Democratic</v>
      </c>
      <c r="O1" s="4" t="str">
        <f>County!O1</f>
        <v>Republican</v>
      </c>
      <c r="P1" s="18" t="str">
        <f>County!P1</f>
        <v>Independent</v>
      </c>
      <c r="Q1" s="1" t="str">
        <f>County!Q1</f>
        <v>Libertarian</v>
      </c>
      <c r="R1" s="1" t="str">
        <f>County!R1</f>
        <v>Constitution</v>
      </c>
      <c r="S1" s="1" t="str">
        <f>County!S1</f>
        <v>Green</v>
      </c>
      <c r="T1" s="1" t="str">
        <f>County!T1</f>
        <v>Liberty Union</v>
      </c>
      <c r="U1" s="1" t="str">
        <f>County!U1</f>
        <v>Write-ins</v>
      </c>
      <c r="V1" s="1" t="str">
        <f>County!V1</f>
        <v>State1</v>
      </c>
      <c r="W1" s="1" t="str">
        <f>County!W1</f>
        <v>State2</v>
      </c>
      <c r="X1" s="1" t="str">
        <f>County!X1</f>
        <v>State3</v>
      </c>
      <c r="Y1" s="1">
        <f>County!Y1</f>
        <v>0</v>
      </c>
      <c r="Z1" s="1">
        <f>County!Z1</f>
        <v>0</v>
      </c>
      <c r="AA1" s="1">
        <f>County!AA1</f>
        <v>0</v>
      </c>
      <c r="AB1" s="1">
        <f>County!AB1</f>
        <v>0</v>
      </c>
      <c r="AC1">
        <f>County!AC1</f>
        <v>0</v>
      </c>
      <c r="AD1">
        <f>County!AD1</f>
        <v>0</v>
      </c>
      <c r="AE1">
        <f>County!AE1</f>
        <v>0</v>
      </c>
      <c r="AG1" t="s">
        <v>183</v>
      </c>
      <c r="AH1" t="s">
        <v>730</v>
      </c>
      <c r="AI1" t="s">
        <v>316</v>
      </c>
      <c r="AK1" s="102" t="s">
        <v>1053</v>
      </c>
      <c r="AL1" s="90" t="s">
        <v>1054</v>
      </c>
      <c r="AM1" s="90" t="s">
        <v>184</v>
      </c>
      <c r="AN1" s="93" t="s">
        <v>265</v>
      </c>
      <c r="AO1" s="93" t="s">
        <v>294</v>
      </c>
      <c r="AP1" s="5" t="s">
        <v>266</v>
      </c>
      <c r="AQ1" s="5" t="s">
        <v>267</v>
      </c>
      <c r="AR1" s="1" t="s">
        <v>732</v>
      </c>
      <c r="AS1" s="1" t="s">
        <v>981</v>
      </c>
      <c r="AU1" s="5" t="s">
        <v>0</v>
      </c>
      <c r="AV1" s="5" t="s">
        <v>1</v>
      </c>
      <c r="AW1" s="5" t="s">
        <v>2</v>
      </c>
    </row>
    <row r="2" spans="1:49">
      <c r="A2" s="7"/>
      <c r="B2" s="7"/>
      <c r="C2" s="1"/>
      <c r="D2" s="5"/>
      <c r="E2" s="5"/>
      <c r="F2" s="5"/>
      <c r="G2" s="1"/>
      <c r="I2" s="6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49" hidden="1" outlineLevel="1">
      <c r="A3" t="s">
        <v>146</v>
      </c>
      <c r="B3" s="7" t="s">
        <v>837</v>
      </c>
      <c r="C3" s="1">
        <f t="shared" ref="C3:C66" si="0">SUM(N3:AE3)</f>
        <v>533</v>
      </c>
      <c r="D3" s="5">
        <f>IF(N3&gt;0, RANK(N3,(N3:P3,Q3:AE3)),0)</f>
        <v>1</v>
      </c>
      <c r="E3" s="5">
        <f>IF(O3&gt;0,RANK(O3,(N3:P3,Q3:AE3)),0)</f>
        <v>2</v>
      </c>
      <c r="F3" s="5">
        <f t="shared" ref="F3:F66" si="1">IF(P3&gt;0,RANK(P3,(N3:AE3)),0)</f>
        <v>0</v>
      </c>
      <c r="G3" s="1">
        <f t="shared" ref="G3:G66" si="2">IF(C3&gt;0,MAX(N3:P3)-LARGE(N3:P3,2),0)</f>
        <v>282</v>
      </c>
      <c r="H3" s="2">
        <f t="shared" ref="H3:H66" si="3">IF(C3&gt;0,G3/C3,0)</f>
        <v>0.52908067542213888</v>
      </c>
      <c r="I3" s="6"/>
      <c r="J3" s="2">
        <f t="shared" ref="J3:J66" si="4">IF(C3=0,"-",N3/C3)</f>
        <v>0.74296435272045025</v>
      </c>
      <c r="K3" s="2">
        <f t="shared" ref="K3:K66" si="5">IF(C3=0,"-",O3/C3)</f>
        <v>0.21388367729831145</v>
      </c>
      <c r="L3" s="2">
        <f t="shared" ref="L3:L66" si="6">IF(C3=0,"-",P3/C3)</f>
        <v>0</v>
      </c>
      <c r="M3" s="2">
        <f t="shared" ref="M3:M66" si="7">IF(C3=0,"-",(1-J3-K3-L3))</f>
        <v>4.3151969981238297E-2</v>
      </c>
      <c r="N3" s="1">
        <v>396</v>
      </c>
      <c r="O3" s="1">
        <v>114</v>
      </c>
      <c r="P3" s="1"/>
      <c r="Q3">
        <v>16</v>
      </c>
      <c r="U3" s="1">
        <v>7</v>
      </c>
      <c r="V3" s="1"/>
      <c r="W3" s="1"/>
      <c r="X3" s="1"/>
      <c r="Y3" s="1"/>
      <c r="Z3" s="1"/>
      <c r="AA3" s="1"/>
      <c r="AB3" s="1"/>
      <c r="AG3" t="str">
        <f t="shared" ref="AG3:AG66" si="8">A3</f>
        <v>Acworth</v>
      </c>
      <c r="AH3" t="s">
        <v>312</v>
      </c>
      <c r="AI3">
        <v>2</v>
      </c>
      <c r="AK3" s="88">
        <v>33</v>
      </c>
      <c r="AL3" s="90">
        <v>19</v>
      </c>
      <c r="AM3" s="90">
        <v>5</v>
      </c>
      <c r="AN3" s="93">
        <v>260</v>
      </c>
      <c r="AO3" s="93">
        <f t="shared" ref="AO3:AO66" si="9">AK3*1000+AL3</f>
        <v>33019</v>
      </c>
      <c r="AP3" t="s">
        <v>183</v>
      </c>
      <c r="AQ3">
        <f t="shared" ref="AQ3:AQ66" si="10">AK3*100000+AN3</f>
        <v>3300260</v>
      </c>
      <c r="AU3">
        <v>39.130000000000003</v>
      </c>
      <c r="AV3">
        <v>0.24</v>
      </c>
      <c r="AW3">
        <v>38.89</v>
      </c>
    </row>
    <row r="4" spans="1:49" hidden="1" outlineLevel="1">
      <c r="A4" t="s">
        <v>54</v>
      </c>
      <c r="B4" s="7" t="s">
        <v>837</v>
      </c>
      <c r="C4" s="1">
        <f t="shared" si="0"/>
        <v>423</v>
      </c>
      <c r="D4" s="5">
        <f>IF(N4&gt;0, RANK(N4,(N4:P4,Q4:AE4)),0)</f>
        <v>1</v>
      </c>
      <c r="E4" s="5">
        <f>IF(O4&gt;0,RANK(O4,(N4:P4,Q4:AE4)),0)</f>
        <v>2</v>
      </c>
      <c r="F4" s="5">
        <f t="shared" si="1"/>
        <v>0</v>
      </c>
      <c r="G4" s="1">
        <f t="shared" si="2"/>
        <v>166</v>
      </c>
      <c r="H4" s="2">
        <f t="shared" si="3"/>
        <v>0.39243498817966904</v>
      </c>
      <c r="I4" s="6"/>
      <c r="J4" s="2">
        <f t="shared" si="4"/>
        <v>0.68321513002364065</v>
      </c>
      <c r="K4" s="2">
        <f t="shared" si="5"/>
        <v>0.29078014184397161</v>
      </c>
      <c r="L4" s="2">
        <f t="shared" si="6"/>
        <v>0</v>
      </c>
      <c r="M4" s="2">
        <f t="shared" si="7"/>
        <v>2.6004728132387744E-2</v>
      </c>
      <c r="N4" s="1">
        <v>289</v>
      </c>
      <c r="O4" s="1">
        <v>123</v>
      </c>
      <c r="P4" s="1"/>
      <c r="Q4">
        <v>11</v>
      </c>
      <c r="U4" s="1">
        <v>0</v>
      </c>
      <c r="V4" s="1"/>
      <c r="W4" s="1"/>
      <c r="X4" s="1"/>
      <c r="Y4" s="1"/>
      <c r="Z4" s="1"/>
      <c r="AA4" s="1"/>
      <c r="AB4" s="1"/>
      <c r="AG4" t="str">
        <f t="shared" si="8"/>
        <v>Albany</v>
      </c>
      <c r="AH4" t="s">
        <v>95</v>
      </c>
      <c r="AI4">
        <v>1</v>
      </c>
      <c r="AK4" s="88">
        <v>33</v>
      </c>
      <c r="AL4" s="90">
        <v>3</v>
      </c>
      <c r="AM4" s="90">
        <v>5</v>
      </c>
      <c r="AN4" s="93">
        <v>420</v>
      </c>
      <c r="AO4" s="93">
        <f t="shared" si="9"/>
        <v>33003</v>
      </c>
      <c r="AP4" t="s">
        <v>183</v>
      </c>
      <c r="AQ4">
        <f t="shared" si="10"/>
        <v>3300420</v>
      </c>
      <c r="AU4">
        <v>75.069999999999993</v>
      </c>
      <c r="AV4">
        <v>0.33</v>
      </c>
      <c r="AW4">
        <v>74.739999999999995</v>
      </c>
    </row>
    <row r="5" spans="1:49" hidden="1" outlineLevel="1">
      <c r="A5" t="s">
        <v>147</v>
      </c>
      <c r="B5" s="7" t="s">
        <v>837</v>
      </c>
      <c r="C5" s="1">
        <f t="shared" si="0"/>
        <v>876</v>
      </c>
      <c r="D5" s="5">
        <f>IF(N5&gt;0, RANK(N5,(N5:P5,Q5:AE5)),0)</f>
        <v>1</v>
      </c>
      <c r="E5" s="5">
        <f>IF(O5&gt;0,RANK(O5,(N5:P5,Q5:AE5)),0)</f>
        <v>2</v>
      </c>
      <c r="F5" s="5">
        <f t="shared" si="1"/>
        <v>0</v>
      </c>
      <c r="G5" s="1">
        <f t="shared" si="2"/>
        <v>385</v>
      </c>
      <c r="H5" s="2">
        <f t="shared" si="3"/>
        <v>0.43949771689497719</v>
      </c>
      <c r="I5" s="6"/>
      <c r="J5" s="2">
        <f t="shared" si="4"/>
        <v>0.69863013698630139</v>
      </c>
      <c r="K5" s="2">
        <f t="shared" si="5"/>
        <v>0.2591324200913242</v>
      </c>
      <c r="L5" s="2">
        <f t="shared" si="6"/>
        <v>0</v>
      </c>
      <c r="M5" s="2">
        <f t="shared" si="7"/>
        <v>4.2237442922374413E-2</v>
      </c>
      <c r="N5" s="1">
        <v>612</v>
      </c>
      <c r="O5" s="1">
        <v>227</v>
      </c>
      <c r="P5" s="1"/>
      <c r="Q5">
        <v>37</v>
      </c>
      <c r="U5" s="1">
        <v>0</v>
      </c>
      <c r="V5" s="1"/>
      <c r="W5" s="1"/>
      <c r="X5" s="1"/>
      <c r="Y5" s="1"/>
      <c r="Z5" s="1"/>
      <c r="AA5" s="1"/>
      <c r="AB5" s="1"/>
      <c r="AG5" t="str">
        <f t="shared" si="8"/>
        <v>Alexandria</v>
      </c>
      <c r="AH5" t="s">
        <v>840</v>
      </c>
      <c r="AI5">
        <v>2</v>
      </c>
      <c r="AK5" s="88">
        <v>33</v>
      </c>
      <c r="AL5" s="90">
        <v>9</v>
      </c>
      <c r="AM5" s="90">
        <v>5</v>
      </c>
      <c r="AN5" s="93">
        <v>580</v>
      </c>
      <c r="AO5" s="93">
        <f t="shared" si="9"/>
        <v>33009</v>
      </c>
      <c r="AP5" t="s">
        <v>183</v>
      </c>
      <c r="AQ5">
        <f t="shared" si="10"/>
        <v>3300580</v>
      </c>
      <c r="AU5">
        <v>43.09</v>
      </c>
      <c r="AV5">
        <v>0.1</v>
      </c>
      <c r="AW5">
        <v>43</v>
      </c>
    </row>
    <row r="6" spans="1:49" hidden="1" outlineLevel="1">
      <c r="A6" t="s">
        <v>148</v>
      </c>
      <c r="B6" s="7" t="s">
        <v>837</v>
      </c>
      <c r="C6" s="1">
        <f t="shared" si="0"/>
        <v>2136</v>
      </c>
      <c r="D6" s="5">
        <f>IF(N6&gt;0, RANK(N6,(N6:P6,Q6:AE6)),0)</f>
        <v>1</v>
      </c>
      <c r="E6" s="5">
        <f>IF(O6&gt;0,RANK(O6,(N6:P6,Q6:AE6)),0)</f>
        <v>2</v>
      </c>
      <c r="F6" s="5">
        <f t="shared" si="1"/>
        <v>0</v>
      </c>
      <c r="G6" s="1">
        <f t="shared" si="2"/>
        <v>1076</v>
      </c>
      <c r="H6" s="2">
        <f t="shared" si="3"/>
        <v>0.50374531835205993</v>
      </c>
      <c r="I6" s="6"/>
      <c r="J6" s="2">
        <f t="shared" si="4"/>
        <v>0.7401685393258427</v>
      </c>
      <c r="K6" s="2">
        <f t="shared" si="5"/>
        <v>0.23642322097378277</v>
      </c>
      <c r="L6" s="2">
        <f t="shared" si="6"/>
        <v>0</v>
      </c>
      <c r="M6" s="2">
        <f t="shared" si="7"/>
        <v>2.3408239700374533E-2</v>
      </c>
      <c r="N6" s="1">
        <v>1581</v>
      </c>
      <c r="O6" s="1">
        <v>505</v>
      </c>
      <c r="P6" s="1"/>
      <c r="Q6">
        <v>49</v>
      </c>
      <c r="U6" s="1">
        <v>1</v>
      </c>
      <c r="V6" s="1"/>
      <c r="W6" s="1"/>
      <c r="X6" s="1"/>
      <c r="Y6" s="1"/>
      <c r="Z6" s="1"/>
      <c r="AA6" s="1"/>
      <c r="AB6" s="1"/>
      <c r="AG6" t="str">
        <f t="shared" si="8"/>
        <v>Allenstown</v>
      </c>
      <c r="AH6" t="s">
        <v>842</v>
      </c>
      <c r="AI6">
        <v>2</v>
      </c>
      <c r="AK6" s="88">
        <v>33</v>
      </c>
      <c r="AL6" s="90">
        <v>13</v>
      </c>
      <c r="AM6" s="90">
        <v>5</v>
      </c>
      <c r="AN6" s="93">
        <v>660</v>
      </c>
      <c r="AO6" s="93">
        <f t="shared" si="9"/>
        <v>33013</v>
      </c>
      <c r="AP6" t="s">
        <v>183</v>
      </c>
      <c r="AQ6">
        <f t="shared" si="10"/>
        <v>3300660</v>
      </c>
      <c r="AU6">
        <v>20.63</v>
      </c>
      <c r="AV6">
        <v>0.11</v>
      </c>
      <c r="AW6">
        <v>20.53</v>
      </c>
    </row>
    <row r="7" spans="1:49" hidden="1" outlineLevel="1">
      <c r="A7" t="s">
        <v>149</v>
      </c>
      <c r="B7" s="7" t="s">
        <v>837</v>
      </c>
      <c r="C7" s="1">
        <f t="shared" si="0"/>
        <v>1020</v>
      </c>
      <c r="D7" s="5">
        <f>IF(N7&gt;0, RANK(N7,(N7:P7,Q7:AE7)),0)</f>
        <v>1</v>
      </c>
      <c r="E7" s="5">
        <f>IF(O7&gt;0,RANK(O7,(N7:P7,Q7:AE7)),0)</f>
        <v>2</v>
      </c>
      <c r="F7" s="5">
        <f t="shared" si="1"/>
        <v>0</v>
      </c>
      <c r="G7" s="1">
        <f t="shared" si="2"/>
        <v>650</v>
      </c>
      <c r="H7" s="2">
        <f t="shared" si="3"/>
        <v>0.63725490196078427</v>
      </c>
      <c r="I7" s="6"/>
      <c r="J7" s="2">
        <f t="shared" si="4"/>
        <v>0.81274509803921569</v>
      </c>
      <c r="K7" s="2">
        <f t="shared" si="5"/>
        <v>0.17549019607843136</v>
      </c>
      <c r="L7" s="2">
        <f t="shared" si="6"/>
        <v>0</v>
      </c>
      <c r="M7" s="2">
        <f t="shared" si="7"/>
        <v>1.1764705882352955E-2</v>
      </c>
      <c r="N7" s="1">
        <v>829</v>
      </c>
      <c r="O7" s="1">
        <v>179</v>
      </c>
      <c r="P7" s="1"/>
      <c r="Q7">
        <v>12</v>
      </c>
      <c r="U7" s="1">
        <v>0</v>
      </c>
      <c r="V7" s="1"/>
      <c r="W7" s="1"/>
      <c r="X7" s="1"/>
      <c r="Y7" s="1"/>
      <c r="Z7" s="1"/>
      <c r="AA7" s="1"/>
      <c r="AB7" s="1"/>
      <c r="AG7" t="str">
        <f t="shared" si="8"/>
        <v>Alstead</v>
      </c>
      <c r="AH7" t="s">
        <v>838</v>
      </c>
      <c r="AI7">
        <v>2</v>
      </c>
      <c r="AK7" s="88">
        <v>33</v>
      </c>
      <c r="AL7" s="90">
        <v>5</v>
      </c>
      <c r="AM7" s="90">
        <v>5</v>
      </c>
      <c r="AN7" s="93">
        <v>820</v>
      </c>
      <c r="AO7" s="93">
        <f t="shared" si="9"/>
        <v>33005</v>
      </c>
      <c r="AP7" t="s">
        <v>183</v>
      </c>
      <c r="AQ7">
        <f t="shared" si="10"/>
        <v>3300820</v>
      </c>
      <c r="AU7">
        <v>39.369999999999997</v>
      </c>
      <c r="AV7">
        <v>0.47</v>
      </c>
      <c r="AW7">
        <v>38.9</v>
      </c>
    </row>
    <row r="8" spans="1:49" hidden="1" outlineLevel="1">
      <c r="A8" t="s">
        <v>55</v>
      </c>
      <c r="B8" s="7" t="s">
        <v>837</v>
      </c>
      <c r="C8" s="1">
        <f t="shared" si="0"/>
        <v>3127</v>
      </c>
      <c r="D8" s="5">
        <f>IF(N8&gt;0, RANK(N8,(N8:P8,Q8:AE8)),0)</f>
        <v>1</v>
      </c>
      <c r="E8" s="5">
        <f>IF(O8&gt;0,RANK(O8,(N8:P8,Q8:AE8)),0)</f>
        <v>2</v>
      </c>
      <c r="F8" s="5">
        <f t="shared" si="1"/>
        <v>0</v>
      </c>
      <c r="G8" s="1">
        <f t="shared" si="2"/>
        <v>729</v>
      </c>
      <c r="H8" s="2">
        <f t="shared" si="3"/>
        <v>0.23313079629037417</v>
      </c>
      <c r="I8" s="6"/>
      <c r="J8" s="2">
        <f t="shared" si="4"/>
        <v>0.60633194755356568</v>
      </c>
      <c r="K8" s="2">
        <f t="shared" si="5"/>
        <v>0.37320115126319153</v>
      </c>
      <c r="L8" s="2">
        <f t="shared" si="6"/>
        <v>0</v>
      </c>
      <c r="M8" s="2">
        <f t="shared" si="7"/>
        <v>2.0466901183242792E-2</v>
      </c>
      <c r="N8" s="1">
        <v>1896</v>
      </c>
      <c r="O8" s="1">
        <v>1167</v>
      </c>
      <c r="P8" s="1"/>
      <c r="Q8">
        <v>63</v>
      </c>
      <c r="U8" s="1">
        <v>1</v>
      </c>
      <c r="V8" s="1"/>
      <c r="W8" s="1"/>
      <c r="X8" s="1"/>
      <c r="Y8" s="1"/>
      <c r="Z8" s="1"/>
      <c r="AA8" s="1"/>
      <c r="AB8" s="1"/>
      <c r="AG8" t="str">
        <f t="shared" si="8"/>
        <v>Alton</v>
      </c>
      <c r="AH8" t="s">
        <v>836</v>
      </c>
      <c r="AI8">
        <v>1</v>
      </c>
      <c r="AK8" s="88">
        <v>33</v>
      </c>
      <c r="AL8" s="90">
        <v>1</v>
      </c>
      <c r="AM8" s="90">
        <v>5</v>
      </c>
      <c r="AN8" s="93">
        <v>1060</v>
      </c>
      <c r="AO8" s="93">
        <f t="shared" si="9"/>
        <v>33001</v>
      </c>
      <c r="AP8" t="s">
        <v>183</v>
      </c>
      <c r="AQ8">
        <f t="shared" si="10"/>
        <v>3301060</v>
      </c>
      <c r="AU8">
        <v>82.19</v>
      </c>
      <c r="AV8">
        <v>19.05</v>
      </c>
      <c r="AW8">
        <v>63.13</v>
      </c>
    </row>
    <row r="9" spans="1:49" hidden="1" outlineLevel="1">
      <c r="A9" t="s">
        <v>159</v>
      </c>
      <c r="B9" s="7" t="s">
        <v>837</v>
      </c>
      <c r="C9" s="1">
        <f t="shared" si="0"/>
        <v>7209</v>
      </c>
      <c r="D9" s="5">
        <f>IF(N9&gt;0, RANK(N9,(N9:P9,Q9:AE9)),0)</f>
        <v>1</v>
      </c>
      <c r="E9" s="5">
        <f>IF(O9&gt;0,RANK(O9,(N9:P9,Q9:AE9)),0)</f>
        <v>2</v>
      </c>
      <c r="F9" s="5">
        <f t="shared" si="1"/>
        <v>0</v>
      </c>
      <c r="G9" s="1">
        <f t="shared" si="2"/>
        <v>2486</v>
      </c>
      <c r="H9" s="2">
        <f t="shared" si="3"/>
        <v>0.3448467193785546</v>
      </c>
      <c r="I9" s="6"/>
      <c r="J9" s="2">
        <f t="shared" si="4"/>
        <v>0.66181162435844088</v>
      </c>
      <c r="K9" s="2">
        <f t="shared" si="5"/>
        <v>0.31696490497988627</v>
      </c>
      <c r="L9" s="2">
        <f t="shared" si="6"/>
        <v>0</v>
      </c>
      <c r="M9" s="2">
        <f t="shared" si="7"/>
        <v>2.122347066167285E-2</v>
      </c>
      <c r="N9" s="1">
        <v>4771</v>
      </c>
      <c r="O9" s="1">
        <v>2285</v>
      </c>
      <c r="P9" s="1"/>
      <c r="Q9">
        <v>152</v>
      </c>
      <c r="U9" s="1">
        <v>1</v>
      </c>
      <c r="V9" s="1"/>
      <c r="W9" s="1"/>
      <c r="X9" s="1"/>
      <c r="Y9" s="1"/>
      <c r="Z9" s="1"/>
      <c r="AA9" s="1"/>
      <c r="AB9" s="1"/>
      <c r="AG9" t="str">
        <f t="shared" si="8"/>
        <v>Amherst</v>
      </c>
      <c r="AH9" t="s">
        <v>841</v>
      </c>
      <c r="AI9">
        <v>2</v>
      </c>
      <c r="AK9" s="88">
        <v>33</v>
      </c>
      <c r="AL9" s="90">
        <v>11</v>
      </c>
      <c r="AM9" s="90">
        <v>5</v>
      </c>
      <c r="AN9" s="93">
        <v>1300</v>
      </c>
      <c r="AO9" s="93">
        <f t="shared" si="9"/>
        <v>33011</v>
      </c>
      <c r="AP9" t="s">
        <v>183</v>
      </c>
      <c r="AQ9">
        <f t="shared" si="10"/>
        <v>3301300</v>
      </c>
      <c r="AU9">
        <v>34.81</v>
      </c>
      <c r="AV9">
        <v>0.52</v>
      </c>
      <c r="AW9">
        <v>34.29</v>
      </c>
    </row>
    <row r="10" spans="1:49" hidden="1" outlineLevel="1">
      <c r="A10" t="s">
        <v>3</v>
      </c>
      <c r="B10" s="7" t="s">
        <v>837</v>
      </c>
      <c r="C10" s="1">
        <f t="shared" si="0"/>
        <v>1366</v>
      </c>
      <c r="D10" s="5">
        <f>IF(N10&gt;0, RANK(N10,(N10:P10,Q10:AE10)),0)</f>
        <v>1</v>
      </c>
      <c r="E10" s="5">
        <f>IF(O10&gt;0,RANK(O10,(N10:P10,Q10:AE10)),0)</f>
        <v>2</v>
      </c>
      <c r="F10" s="5">
        <f t="shared" si="1"/>
        <v>0</v>
      </c>
      <c r="G10" s="1">
        <f t="shared" si="2"/>
        <v>650</v>
      </c>
      <c r="H10" s="2">
        <f t="shared" si="3"/>
        <v>0.47584187408491946</v>
      </c>
      <c r="I10" s="6"/>
      <c r="J10" s="2">
        <f t="shared" si="4"/>
        <v>0.73060029282576866</v>
      </c>
      <c r="K10" s="2">
        <f t="shared" si="5"/>
        <v>0.2547584187408492</v>
      </c>
      <c r="L10" s="2">
        <f t="shared" si="6"/>
        <v>0</v>
      </c>
      <c r="M10" s="2">
        <f t="shared" si="7"/>
        <v>1.4641288433382138E-2</v>
      </c>
      <c r="N10" s="1">
        <v>998</v>
      </c>
      <c r="O10" s="1">
        <v>348</v>
      </c>
      <c r="P10" s="1"/>
      <c r="Q10">
        <v>20</v>
      </c>
      <c r="U10" s="1">
        <v>0</v>
      </c>
      <c r="V10" s="1"/>
      <c r="W10" s="1"/>
      <c r="X10" s="1"/>
      <c r="Y10" s="1"/>
      <c r="Z10" s="1"/>
      <c r="AA10" s="1"/>
      <c r="AB10" s="1"/>
      <c r="AG10" t="str">
        <f t="shared" si="8"/>
        <v>Andover</v>
      </c>
      <c r="AH10" t="s">
        <v>842</v>
      </c>
      <c r="AI10">
        <v>2</v>
      </c>
      <c r="AK10" s="88">
        <v>33</v>
      </c>
      <c r="AL10" s="90">
        <v>13</v>
      </c>
      <c r="AM10" s="90">
        <v>10</v>
      </c>
      <c r="AN10" s="93">
        <v>1460</v>
      </c>
      <c r="AO10" s="93">
        <f t="shared" si="9"/>
        <v>33013</v>
      </c>
      <c r="AP10" t="s">
        <v>183</v>
      </c>
      <c r="AQ10">
        <f t="shared" si="10"/>
        <v>3301460</v>
      </c>
      <c r="AU10">
        <v>41.33</v>
      </c>
      <c r="AV10">
        <v>0.87</v>
      </c>
      <c r="AW10">
        <v>40.46</v>
      </c>
    </row>
    <row r="11" spans="1:49" hidden="1" outlineLevel="1">
      <c r="A11" t="s">
        <v>150</v>
      </c>
      <c r="B11" s="7" t="s">
        <v>837</v>
      </c>
      <c r="C11" s="1">
        <f t="shared" si="0"/>
        <v>1485</v>
      </c>
      <c r="D11" s="5">
        <f>IF(N11&gt;0, RANK(N11,(N11:P11,Q11:AE11)),0)</f>
        <v>1</v>
      </c>
      <c r="E11" s="5">
        <f>IF(O11&gt;0,RANK(O11,(N11:P11,Q11:AE11)),0)</f>
        <v>2</v>
      </c>
      <c r="F11" s="5">
        <f t="shared" si="1"/>
        <v>0</v>
      </c>
      <c r="G11" s="1">
        <f t="shared" si="2"/>
        <v>670</v>
      </c>
      <c r="H11" s="2">
        <f t="shared" si="3"/>
        <v>0.45117845117845118</v>
      </c>
      <c r="I11" s="6"/>
      <c r="J11" s="2">
        <f t="shared" si="4"/>
        <v>0.70707070707070707</v>
      </c>
      <c r="K11" s="2">
        <f t="shared" si="5"/>
        <v>0.25589225589225589</v>
      </c>
      <c r="L11" s="2">
        <f t="shared" si="6"/>
        <v>0</v>
      </c>
      <c r="M11" s="2">
        <f t="shared" si="7"/>
        <v>3.7037037037037035E-2</v>
      </c>
      <c r="N11" s="1">
        <v>1050</v>
      </c>
      <c r="O11" s="1">
        <v>380</v>
      </c>
      <c r="P11" s="1"/>
      <c r="Q11">
        <v>54</v>
      </c>
      <c r="U11" s="1">
        <v>1</v>
      </c>
      <c r="V11" s="1"/>
      <c r="W11" s="1"/>
      <c r="X11" s="1"/>
      <c r="Y11" s="1"/>
      <c r="Z11" s="1"/>
      <c r="AA11" s="1"/>
      <c r="AB11" s="1"/>
      <c r="AG11" t="str">
        <f t="shared" si="8"/>
        <v>Antrim</v>
      </c>
      <c r="AH11" t="s">
        <v>841</v>
      </c>
      <c r="AI11">
        <v>2</v>
      </c>
      <c r="AK11" s="88">
        <v>33</v>
      </c>
      <c r="AL11" s="90">
        <v>11</v>
      </c>
      <c r="AM11" s="90">
        <v>10</v>
      </c>
      <c r="AN11" s="93">
        <v>1700</v>
      </c>
      <c r="AO11" s="93">
        <f t="shared" si="9"/>
        <v>33011</v>
      </c>
      <c r="AP11" t="s">
        <v>183</v>
      </c>
      <c r="AQ11">
        <f t="shared" si="10"/>
        <v>3301700</v>
      </c>
      <c r="AU11">
        <v>36.5</v>
      </c>
      <c r="AV11">
        <v>0.83</v>
      </c>
      <c r="AW11">
        <v>35.67</v>
      </c>
    </row>
    <row r="12" spans="1:49" hidden="1" outlineLevel="1">
      <c r="A12" t="s">
        <v>160</v>
      </c>
      <c r="B12" s="7" t="s">
        <v>837</v>
      </c>
      <c r="C12" s="1">
        <f t="shared" si="0"/>
        <v>1103</v>
      </c>
      <c r="D12" s="5">
        <f>IF(N12&gt;0, RANK(N12,(N12:P12,Q12:AE12)),0)</f>
        <v>1</v>
      </c>
      <c r="E12" s="5">
        <f>IF(O12&gt;0,RANK(O12,(N12:P12,Q12:AE12)),0)</f>
        <v>2</v>
      </c>
      <c r="F12" s="5">
        <f t="shared" si="1"/>
        <v>0</v>
      </c>
      <c r="G12" s="1">
        <f t="shared" si="2"/>
        <v>432</v>
      </c>
      <c r="H12" s="2">
        <f t="shared" si="3"/>
        <v>0.39165911151405258</v>
      </c>
      <c r="I12" s="6"/>
      <c r="J12" s="2">
        <f t="shared" si="4"/>
        <v>0.68449682683590207</v>
      </c>
      <c r="K12" s="2">
        <f t="shared" si="5"/>
        <v>0.29283771532184949</v>
      </c>
      <c r="L12" s="2">
        <f t="shared" si="6"/>
        <v>0</v>
      </c>
      <c r="M12" s="2">
        <f t="shared" si="7"/>
        <v>2.2665457842248438E-2</v>
      </c>
      <c r="N12" s="1">
        <v>755</v>
      </c>
      <c r="O12" s="1">
        <v>323</v>
      </c>
      <c r="P12" s="1"/>
      <c r="Q12">
        <v>25</v>
      </c>
      <c r="U12" s="1">
        <v>0</v>
      </c>
      <c r="V12" s="1"/>
      <c r="W12" s="1"/>
      <c r="X12" s="1"/>
      <c r="Y12" s="1"/>
      <c r="Z12" s="1"/>
      <c r="AA12" s="1"/>
      <c r="AB12" s="1"/>
      <c r="AG12" t="str">
        <f t="shared" si="8"/>
        <v>Ashland</v>
      </c>
      <c r="AH12" t="s">
        <v>840</v>
      </c>
      <c r="AI12">
        <v>2</v>
      </c>
      <c r="AK12" s="88">
        <v>33</v>
      </c>
      <c r="AL12" s="90">
        <v>9</v>
      </c>
      <c r="AM12" s="90">
        <v>10</v>
      </c>
      <c r="AN12" s="93">
        <v>2020</v>
      </c>
      <c r="AO12" s="93">
        <f t="shared" si="9"/>
        <v>33009</v>
      </c>
      <c r="AP12" t="s">
        <v>183</v>
      </c>
      <c r="AQ12">
        <f t="shared" si="10"/>
        <v>3302020</v>
      </c>
      <c r="AU12">
        <v>11.71</v>
      </c>
      <c r="AV12">
        <v>0.45</v>
      </c>
      <c r="AW12">
        <v>11.25</v>
      </c>
    </row>
    <row r="13" spans="1:49" hidden="1" outlineLevel="1">
      <c r="A13" t="s">
        <v>162</v>
      </c>
      <c r="B13" s="7" t="s">
        <v>837</v>
      </c>
      <c r="C13" s="1">
        <f t="shared" si="0"/>
        <v>4212</v>
      </c>
      <c r="D13" s="5">
        <f>IF(N13&gt;0, RANK(N13,(N13:P13,Q13:AE13)),0)</f>
        <v>1</v>
      </c>
      <c r="E13" s="5">
        <f>IF(O13&gt;0,RANK(O13,(N13:P13,Q13:AE13)),0)</f>
        <v>2</v>
      </c>
      <c r="F13" s="5">
        <f t="shared" si="1"/>
        <v>0</v>
      </c>
      <c r="G13" s="1">
        <f t="shared" si="2"/>
        <v>1087</v>
      </c>
      <c r="H13" s="2">
        <f t="shared" si="3"/>
        <v>0.25807217473884142</v>
      </c>
      <c r="I13" s="6"/>
      <c r="J13" s="2">
        <f t="shared" si="4"/>
        <v>0.6198955365622032</v>
      </c>
      <c r="K13" s="2">
        <f t="shared" si="5"/>
        <v>0.36182336182336183</v>
      </c>
      <c r="L13" s="2">
        <f t="shared" si="6"/>
        <v>0</v>
      </c>
      <c r="M13" s="2">
        <f t="shared" si="7"/>
        <v>1.8281101614434969E-2</v>
      </c>
      <c r="N13" s="1">
        <v>2611</v>
      </c>
      <c r="O13" s="1">
        <v>1524</v>
      </c>
      <c r="P13" s="1"/>
      <c r="Q13">
        <v>77</v>
      </c>
      <c r="U13" s="1">
        <v>0</v>
      </c>
      <c r="V13" s="1"/>
      <c r="W13" s="1"/>
      <c r="X13" s="1"/>
      <c r="Y13" s="1"/>
      <c r="Z13" s="1"/>
      <c r="AA13" s="1"/>
      <c r="AB13" s="1"/>
      <c r="AG13" t="str">
        <f t="shared" si="8"/>
        <v>Atkinson</v>
      </c>
      <c r="AH13" t="s">
        <v>818</v>
      </c>
      <c r="AI13">
        <v>2</v>
      </c>
      <c r="AK13" s="88">
        <v>33</v>
      </c>
      <c r="AL13" s="90">
        <v>15</v>
      </c>
      <c r="AM13" s="90">
        <v>5</v>
      </c>
      <c r="AN13" s="93">
        <v>2340</v>
      </c>
      <c r="AO13" s="93">
        <f t="shared" si="9"/>
        <v>33015</v>
      </c>
      <c r="AP13" t="s">
        <v>183</v>
      </c>
      <c r="AQ13">
        <f t="shared" si="10"/>
        <v>3302340</v>
      </c>
      <c r="AU13">
        <v>11.29</v>
      </c>
      <c r="AV13">
        <v>0.16</v>
      </c>
      <c r="AW13">
        <v>11.13</v>
      </c>
    </row>
    <row r="14" spans="1:49" hidden="1" outlineLevel="1">
      <c r="A14" t="s">
        <v>163</v>
      </c>
      <c r="B14" s="7" t="s">
        <v>837</v>
      </c>
      <c r="C14" s="1">
        <f t="shared" si="0"/>
        <v>3050</v>
      </c>
      <c r="D14" s="5">
        <f>IF(N14&gt;0, RANK(N14,(N14:P14,Q14:AE14)),0)</f>
        <v>1</v>
      </c>
      <c r="E14" s="5">
        <f>IF(O14&gt;0,RANK(O14,(N14:P14,Q14:AE14)),0)</f>
        <v>2</v>
      </c>
      <c r="F14" s="5">
        <f t="shared" si="1"/>
        <v>0</v>
      </c>
      <c r="G14" s="1">
        <f t="shared" si="2"/>
        <v>1034</v>
      </c>
      <c r="H14" s="2">
        <f t="shared" si="3"/>
        <v>0.33901639344262297</v>
      </c>
      <c r="I14" s="6"/>
      <c r="J14" s="2">
        <f t="shared" si="4"/>
        <v>0.66</v>
      </c>
      <c r="K14" s="2">
        <f t="shared" si="5"/>
        <v>0.32098360655737707</v>
      </c>
      <c r="L14" s="2">
        <f t="shared" si="6"/>
        <v>0</v>
      </c>
      <c r="M14" s="2">
        <f t="shared" si="7"/>
        <v>1.9016393442622903E-2</v>
      </c>
      <c r="N14" s="1">
        <v>2013</v>
      </c>
      <c r="O14" s="1">
        <v>979</v>
      </c>
      <c r="P14" s="1"/>
      <c r="Q14">
        <v>57</v>
      </c>
      <c r="U14" s="1">
        <v>1</v>
      </c>
      <c r="V14" s="1"/>
      <c r="W14" s="1"/>
      <c r="X14" s="1"/>
      <c r="Y14" s="1"/>
      <c r="Z14" s="1"/>
      <c r="AA14" s="1"/>
      <c r="AB14" s="1"/>
      <c r="AG14" t="str">
        <f t="shared" si="8"/>
        <v>Auburn</v>
      </c>
      <c r="AH14" t="s">
        <v>818</v>
      </c>
      <c r="AI14">
        <v>1</v>
      </c>
      <c r="AK14" s="88">
        <v>33</v>
      </c>
      <c r="AL14" s="90">
        <v>15</v>
      </c>
      <c r="AM14" s="90">
        <v>10</v>
      </c>
      <c r="AN14" s="93">
        <v>2820</v>
      </c>
      <c r="AO14" s="93">
        <f t="shared" si="9"/>
        <v>33015</v>
      </c>
      <c r="AP14" t="s">
        <v>183</v>
      </c>
      <c r="AQ14">
        <f t="shared" si="10"/>
        <v>3302820</v>
      </c>
      <c r="AU14">
        <v>28.71</v>
      </c>
      <c r="AV14">
        <v>3.5</v>
      </c>
      <c r="AW14">
        <v>25.21</v>
      </c>
    </row>
    <row r="15" spans="1:49" hidden="1" outlineLevel="1">
      <c r="A15" t="s">
        <v>151</v>
      </c>
      <c r="B15" s="7" t="s">
        <v>837</v>
      </c>
      <c r="C15" s="1">
        <f t="shared" si="0"/>
        <v>2360</v>
      </c>
      <c r="D15" s="5">
        <f>IF(N15&gt;0, RANK(N15,(N15:P15,Q15:AE15)),0)</f>
        <v>1</v>
      </c>
      <c r="E15" s="5">
        <f>IF(O15&gt;0,RANK(O15,(N15:P15,Q15:AE15)),0)</f>
        <v>2</v>
      </c>
      <c r="F15" s="5">
        <f t="shared" si="1"/>
        <v>0</v>
      </c>
      <c r="G15" s="1">
        <f t="shared" si="2"/>
        <v>973</v>
      </c>
      <c r="H15" s="2">
        <f t="shared" si="3"/>
        <v>0.41228813559322036</v>
      </c>
      <c r="I15" s="6"/>
      <c r="J15" s="2">
        <f t="shared" si="4"/>
        <v>0.69788135593220335</v>
      </c>
      <c r="K15" s="2">
        <f t="shared" si="5"/>
        <v>0.28559322033898304</v>
      </c>
      <c r="L15" s="2">
        <f t="shared" si="6"/>
        <v>0</v>
      </c>
      <c r="M15" s="2">
        <f t="shared" si="7"/>
        <v>1.6525423728813604E-2</v>
      </c>
      <c r="N15" s="1">
        <v>1647</v>
      </c>
      <c r="O15" s="1">
        <v>674</v>
      </c>
      <c r="P15" s="1"/>
      <c r="Q15">
        <v>38</v>
      </c>
      <c r="U15" s="1">
        <v>1</v>
      </c>
      <c r="V15" s="1"/>
      <c r="W15" s="1"/>
      <c r="X15" s="1"/>
      <c r="Y15" s="1"/>
      <c r="Z15" s="1"/>
      <c r="AA15" s="1"/>
      <c r="AB15" s="1"/>
      <c r="AG15" t="str">
        <f t="shared" si="8"/>
        <v>Barnstead</v>
      </c>
      <c r="AH15" t="s">
        <v>836</v>
      </c>
      <c r="AI15">
        <v>1</v>
      </c>
      <c r="AK15" s="88">
        <v>33</v>
      </c>
      <c r="AL15" s="90">
        <v>1</v>
      </c>
      <c r="AM15" s="90">
        <v>10</v>
      </c>
      <c r="AN15" s="93">
        <v>3220</v>
      </c>
      <c r="AO15" s="93">
        <f t="shared" si="9"/>
        <v>33001</v>
      </c>
      <c r="AP15" t="s">
        <v>183</v>
      </c>
      <c r="AQ15">
        <f t="shared" si="10"/>
        <v>3303220</v>
      </c>
      <c r="AU15">
        <v>43.97</v>
      </c>
      <c r="AV15">
        <v>2.0499999999999998</v>
      </c>
      <c r="AW15">
        <v>41.92</v>
      </c>
    </row>
    <row r="16" spans="1:49" hidden="1" outlineLevel="1">
      <c r="A16" t="s">
        <v>152</v>
      </c>
      <c r="B16" s="7" t="s">
        <v>837</v>
      </c>
      <c r="C16" s="1">
        <f t="shared" si="0"/>
        <v>4613</v>
      </c>
      <c r="D16" s="5">
        <f>IF(N16&gt;0, RANK(N16,(N16:P16,Q16:AE16)),0)</f>
        <v>1</v>
      </c>
      <c r="E16" s="5">
        <f>IF(O16&gt;0,RANK(O16,(N16:P16,Q16:AE16)),0)</f>
        <v>2</v>
      </c>
      <c r="F16" s="5">
        <f t="shared" si="1"/>
        <v>0</v>
      </c>
      <c r="G16" s="1">
        <f t="shared" si="2"/>
        <v>2082</v>
      </c>
      <c r="H16" s="2">
        <f t="shared" si="3"/>
        <v>0.45133318881422069</v>
      </c>
      <c r="I16" s="6"/>
      <c r="J16" s="2">
        <f t="shared" si="4"/>
        <v>0.71298504227184045</v>
      </c>
      <c r="K16" s="2">
        <f t="shared" si="5"/>
        <v>0.26165185345761977</v>
      </c>
      <c r="L16" s="2">
        <f t="shared" si="6"/>
        <v>0</v>
      </c>
      <c r="M16" s="2">
        <f t="shared" si="7"/>
        <v>2.5363104270539782E-2</v>
      </c>
      <c r="N16" s="1">
        <v>3289</v>
      </c>
      <c r="O16" s="1">
        <v>1207</v>
      </c>
      <c r="P16" s="1"/>
      <c r="Q16">
        <v>115</v>
      </c>
      <c r="U16" s="1">
        <v>2</v>
      </c>
      <c r="V16" s="1"/>
      <c r="W16" s="1"/>
      <c r="X16" s="1"/>
      <c r="Y16" s="1"/>
      <c r="Z16" s="1"/>
      <c r="AA16" s="1"/>
      <c r="AB16" s="1"/>
      <c r="AG16" t="str">
        <f t="shared" si="8"/>
        <v>Barrington</v>
      </c>
      <c r="AH16" t="s">
        <v>843</v>
      </c>
      <c r="AI16">
        <v>1</v>
      </c>
      <c r="AK16" s="88">
        <v>33</v>
      </c>
      <c r="AL16" s="90">
        <v>17</v>
      </c>
      <c r="AM16" s="90">
        <v>5</v>
      </c>
      <c r="AN16" s="93">
        <v>3460</v>
      </c>
      <c r="AO16" s="93">
        <f t="shared" si="9"/>
        <v>33017</v>
      </c>
      <c r="AP16" t="s">
        <v>183</v>
      </c>
      <c r="AQ16">
        <f t="shared" si="10"/>
        <v>3303460</v>
      </c>
      <c r="AU16">
        <v>48.52</v>
      </c>
      <c r="AV16">
        <v>1.93</v>
      </c>
      <c r="AW16">
        <v>46.59</v>
      </c>
    </row>
    <row r="17" spans="1:49" hidden="1" outlineLevel="1">
      <c r="A17" t="s">
        <v>153</v>
      </c>
      <c r="B17" s="7" t="s">
        <v>837</v>
      </c>
      <c r="C17" s="1">
        <f t="shared" si="0"/>
        <v>1793</v>
      </c>
      <c r="D17" s="5">
        <f>IF(N17&gt;0, RANK(N17,(N17:P17,Q17:AE17)),0)</f>
        <v>1</v>
      </c>
      <c r="E17" s="5">
        <f>IF(O17&gt;0,RANK(O17,(N17:P17,Q17:AE17)),0)</f>
        <v>2</v>
      </c>
      <c r="F17" s="5">
        <f t="shared" si="1"/>
        <v>0</v>
      </c>
      <c r="G17" s="1">
        <f t="shared" si="2"/>
        <v>678</v>
      </c>
      <c r="H17" s="2">
        <f t="shared" si="3"/>
        <v>0.37813720022308978</v>
      </c>
      <c r="I17" s="6"/>
      <c r="J17" s="2">
        <f t="shared" si="4"/>
        <v>0.68042387060791965</v>
      </c>
      <c r="K17" s="2">
        <f t="shared" si="5"/>
        <v>0.30228667038482987</v>
      </c>
      <c r="L17" s="2">
        <f t="shared" si="6"/>
        <v>0</v>
      </c>
      <c r="M17" s="2">
        <f t="shared" si="7"/>
        <v>1.7289459007250485E-2</v>
      </c>
      <c r="N17" s="1">
        <v>1220</v>
      </c>
      <c r="O17" s="1">
        <v>542</v>
      </c>
      <c r="P17" s="1"/>
      <c r="Q17">
        <v>31</v>
      </c>
      <c r="U17" s="1">
        <v>0</v>
      </c>
      <c r="V17" s="1"/>
      <c r="W17" s="1"/>
      <c r="X17" s="1"/>
      <c r="Y17" s="1"/>
      <c r="Z17" s="1"/>
      <c r="AA17" s="1"/>
      <c r="AB17" s="1"/>
      <c r="AG17" t="str">
        <f t="shared" si="8"/>
        <v>Bartlett</v>
      </c>
      <c r="AH17" t="s">
        <v>95</v>
      </c>
      <c r="AI17">
        <v>1</v>
      </c>
      <c r="AK17" s="88">
        <v>33</v>
      </c>
      <c r="AL17" s="90">
        <v>3</v>
      </c>
      <c r="AM17" s="90">
        <v>10</v>
      </c>
      <c r="AN17" s="93">
        <v>3700</v>
      </c>
      <c r="AO17" s="93">
        <f t="shared" si="9"/>
        <v>33003</v>
      </c>
      <c r="AP17" t="s">
        <v>183</v>
      </c>
      <c r="AQ17">
        <f t="shared" si="10"/>
        <v>3303700</v>
      </c>
      <c r="AU17">
        <v>75.290000000000006</v>
      </c>
      <c r="AV17">
        <v>0.01</v>
      </c>
      <c r="AW17">
        <v>75.28</v>
      </c>
    </row>
    <row r="18" spans="1:49" hidden="1" outlineLevel="1">
      <c r="A18" t="s">
        <v>164</v>
      </c>
      <c r="B18" s="7" t="s">
        <v>837</v>
      </c>
      <c r="C18" s="1">
        <f t="shared" si="0"/>
        <v>487</v>
      </c>
      <c r="D18" s="5">
        <f>IF(N18&gt;0, RANK(N18,(N18:P18,Q18:AE18)),0)</f>
        <v>1</v>
      </c>
      <c r="E18" s="5">
        <f>IF(O18&gt;0,RANK(O18,(N18:P18,Q18:AE18)),0)</f>
        <v>2</v>
      </c>
      <c r="F18" s="5">
        <f t="shared" si="1"/>
        <v>0</v>
      </c>
      <c r="G18" s="1">
        <f t="shared" si="2"/>
        <v>110</v>
      </c>
      <c r="H18" s="2">
        <f t="shared" si="3"/>
        <v>0.22587268993839835</v>
      </c>
      <c r="I18" s="6"/>
      <c r="J18" s="2">
        <f t="shared" si="4"/>
        <v>0.58932238193018482</v>
      </c>
      <c r="K18" s="2">
        <f t="shared" si="5"/>
        <v>0.36344969199178645</v>
      </c>
      <c r="L18" s="2">
        <f t="shared" si="6"/>
        <v>0</v>
      </c>
      <c r="M18" s="2">
        <f t="shared" si="7"/>
        <v>4.7227926078028726E-2</v>
      </c>
      <c r="N18" s="1">
        <v>287</v>
      </c>
      <c r="O18" s="1">
        <v>177</v>
      </c>
      <c r="P18" s="1"/>
      <c r="Q18">
        <v>23</v>
      </c>
      <c r="U18" s="1">
        <v>0</v>
      </c>
      <c r="V18" s="1"/>
      <c r="W18" s="1"/>
      <c r="X18" s="1"/>
      <c r="Y18" s="1"/>
      <c r="Z18" s="1"/>
      <c r="AA18" s="1"/>
      <c r="AB18" s="1"/>
      <c r="AG18" t="str">
        <f t="shared" si="8"/>
        <v>Bath</v>
      </c>
      <c r="AH18" t="s">
        <v>840</v>
      </c>
      <c r="AI18">
        <v>2</v>
      </c>
      <c r="AK18" s="88">
        <v>33</v>
      </c>
      <c r="AL18" s="90">
        <v>9</v>
      </c>
      <c r="AM18" s="90">
        <v>15</v>
      </c>
      <c r="AN18" s="93">
        <v>3940</v>
      </c>
      <c r="AO18" s="93">
        <f t="shared" si="9"/>
        <v>33009</v>
      </c>
      <c r="AP18" t="s">
        <v>183</v>
      </c>
      <c r="AQ18">
        <f t="shared" si="10"/>
        <v>3303940</v>
      </c>
      <c r="AU18">
        <v>38.64</v>
      </c>
      <c r="AV18">
        <v>0.46</v>
      </c>
      <c r="AW18">
        <v>38.19</v>
      </c>
    </row>
    <row r="19" spans="1:49" hidden="1" outlineLevel="1">
      <c r="A19" t="s">
        <v>374</v>
      </c>
      <c r="B19" s="7" t="s">
        <v>837</v>
      </c>
      <c r="C19" s="1">
        <f t="shared" si="0"/>
        <v>12258</v>
      </c>
      <c r="D19" s="5">
        <f>IF(N19&gt;0, RANK(N19,(N19:P19,Q19:AE19)),0)</f>
        <v>1</v>
      </c>
      <c r="E19" s="5">
        <f>IF(O19&gt;0,RANK(O19,(N19:P19,Q19:AE19)),0)</f>
        <v>2</v>
      </c>
      <c r="F19" s="5">
        <f t="shared" si="1"/>
        <v>0</v>
      </c>
      <c r="G19" s="1">
        <f t="shared" si="2"/>
        <v>2833</v>
      </c>
      <c r="H19" s="2">
        <f t="shared" si="3"/>
        <v>0.23111437428618045</v>
      </c>
      <c r="I19" s="6"/>
      <c r="J19" s="2">
        <f t="shared" si="4"/>
        <v>0.6076847772883015</v>
      </c>
      <c r="K19" s="2">
        <f t="shared" si="5"/>
        <v>0.37657040300212108</v>
      </c>
      <c r="L19" s="2">
        <f t="shared" si="6"/>
        <v>0</v>
      </c>
      <c r="M19" s="2">
        <f t="shared" si="7"/>
        <v>1.5744819709577418E-2</v>
      </c>
      <c r="N19" s="1">
        <v>7449</v>
      </c>
      <c r="O19" s="1">
        <v>4616</v>
      </c>
      <c r="P19" s="1"/>
      <c r="Q19">
        <v>190</v>
      </c>
      <c r="U19" s="1">
        <v>3</v>
      </c>
      <c r="V19" s="1"/>
      <c r="W19" s="1"/>
      <c r="X19" s="1"/>
      <c r="Y19" s="1"/>
      <c r="Z19" s="1"/>
      <c r="AA19" s="1"/>
      <c r="AB19" s="1"/>
      <c r="AG19" t="str">
        <f t="shared" si="8"/>
        <v>Bedford</v>
      </c>
      <c r="AH19" t="s">
        <v>841</v>
      </c>
      <c r="AI19">
        <v>1</v>
      </c>
      <c r="AK19" s="88">
        <v>33</v>
      </c>
      <c r="AL19" s="90">
        <v>11</v>
      </c>
      <c r="AM19" s="90">
        <v>15</v>
      </c>
      <c r="AN19" s="93">
        <v>4500</v>
      </c>
      <c r="AO19" s="93">
        <f t="shared" si="9"/>
        <v>33011</v>
      </c>
      <c r="AP19" t="s">
        <v>183</v>
      </c>
      <c r="AQ19">
        <f t="shared" si="10"/>
        <v>3304500</v>
      </c>
      <c r="AU19">
        <v>33.119999999999997</v>
      </c>
      <c r="AV19">
        <v>0.28000000000000003</v>
      </c>
      <c r="AW19">
        <v>32.83</v>
      </c>
    </row>
    <row r="20" spans="1:49" hidden="1" outlineLevel="1">
      <c r="A20" t="s">
        <v>165</v>
      </c>
      <c r="B20" s="7" t="s">
        <v>837</v>
      </c>
      <c r="C20" s="1">
        <f t="shared" si="0"/>
        <v>3396</v>
      </c>
      <c r="D20" s="5">
        <f>IF(N20&gt;0, RANK(N20,(N20:P20,Q20:AE20)),0)</f>
        <v>1</v>
      </c>
      <c r="E20" s="5">
        <f>IF(O20&gt;0,RANK(O20,(N20:P20,Q20:AE20)),0)</f>
        <v>2</v>
      </c>
      <c r="F20" s="5">
        <f t="shared" si="1"/>
        <v>0</v>
      </c>
      <c r="G20" s="1">
        <f t="shared" si="2"/>
        <v>1383</v>
      </c>
      <c r="H20" s="2">
        <f t="shared" si="3"/>
        <v>0.40724381625441697</v>
      </c>
      <c r="I20" s="6"/>
      <c r="J20" s="2">
        <f t="shared" si="4"/>
        <v>0.69581861012956414</v>
      </c>
      <c r="K20" s="2">
        <f t="shared" si="5"/>
        <v>0.28857479387514723</v>
      </c>
      <c r="L20" s="2">
        <f t="shared" si="6"/>
        <v>0</v>
      </c>
      <c r="M20" s="2">
        <f t="shared" si="7"/>
        <v>1.560659599528863E-2</v>
      </c>
      <c r="N20" s="1">
        <v>2363</v>
      </c>
      <c r="O20" s="1">
        <v>980</v>
      </c>
      <c r="P20" s="1"/>
      <c r="Q20">
        <v>50</v>
      </c>
      <c r="U20" s="1">
        <v>3</v>
      </c>
      <c r="V20" s="1"/>
      <c r="W20" s="1"/>
      <c r="X20" s="1"/>
      <c r="Y20" s="1"/>
      <c r="Z20" s="1"/>
      <c r="AA20" s="1"/>
      <c r="AB20" s="1"/>
      <c r="AG20" t="str">
        <f t="shared" si="8"/>
        <v>Belmont</v>
      </c>
      <c r="AH20" t="s">
        <v>836</v>
      </c>
      <c r="AI20">
        <v>1</v>
      </c>
      <c r="AK20" s="88">
        <v>33</v>
      </c>
      <c r="AL20" s="90">
        <v>1</v>
      </c>
      <c r="AM20" s="90">
        <v>15</v>
      </c>
      <c r="AN20" s="93">
        <v>4740</v>
      </c>
      <c r="AO20" s="93">
        <f t="shared" si="9"/>
        <v>33001</v>
      </c>
      <c r="AP20" t="s">
        <v>183</v>
      </c>
      <c r="AQ20">
        <f t="shared" si="10"/>
        <v>3304740</v>
      </c>
      <c r="AU20">
        <v>32.299999999999997</v>
      </c>
      <c r="AV20">
        <v>1.69</v>
      </c>
      <c r="AW20">
        <v>30.61</v>
      </c>
    </row>
    <row r="21" spans="1:49" hidden="1" outlineLevel="1">
      <c r="A21" t="s">
        <v>847</v>
      </c>
      <c r="B21" s="7" t="s">
        <v>837</v>
      </c>
      <c r="C21" s="1">
        <f t="shared" si="0"/>
        <v>754</v>
      </c>
      <c r="D21" s="5">
        <f>IF(N21&gt;0, RANK(N21,(N21:P21,Q21:AE21)),0)</f>
        <v>1</v>
      </c>
      <c r="E21" s="5">
        <f>IF(O21&gt;0,RANK(O21,(N21:P21,Q21:AE21)),0)</f>
        <v>2</v>
      </c>
      <c r="F21" s="5">
        <f t="shared" si="1"/>
        <v>0</v>
      </c>
      <c r="G21" s="1">
        <f t="shared" si="2"/>
        <v>298</v>
      </c>
      <c r="H21" s="2">
        <f t="shared" si="3"/>
        <v>0.39522546419098142</v>
      </c>
      <c r="I21" s="6"/>
      <c r="J21" s="2">
        <f t="shared" si="4"/>
        <v>0.67506631299734743</v>
      </c>
      <c r="K21" s="2">
        <f t="shared" si="5"/>
        <v>0.27984084880636606</v>
      </c>
      <c r="L21" s="2">
        <f t="shared" si="6"/>
        <v>0</v>
      </c>
      <c r="M21" s="2">
        <f t="shared" si="7"/>
        <v>4.5092838196286511E-2</v>
      </c>
      <c r="N21" s="1">
        <v>509</v>
      </c>
      <c r="O21" s="1">
        <v>211</v>
      </c>
      <c r="P21" s="1"/>
      <c r="Q21">
        <v>33</v>
      </c>
      <c r="U21" s="1">
        <v>1</v>
      </c>
      <c r="V21" s="1"/>
      <c r="W21" s="1"/>
      <c r="X21" s="1"/>
      <c r="Y21" s="1"/>
      <c r="Z21" s="1"/>
      <c r="AA21" s="1"/>
      <c r="AB21" s="1"/>
      <c r="AG21" t="str">
        <f t="shared" si="8"/>
        <v>Bennington</v>
      </c>
      <c r="AH21" t="s">
        <v>841</v>
      </c>
      <c r="AI21">
        <v>2</v>
      </c>
      <c r="AK21" s="88">
        <v>33</v>
      </c>
      <c r="AL21" s="90">
        <v>11</v>
      </c>
      <c r="AM21" s="90">
        <v>20</v>
      </c>
      <c r="AN21" s="93">
        <v>4900</v>
      </c>
      <c r="AO21" s="93">
        <f t="shared" si="9"/>
        <v>33011</v>
      </c>
      <c r="AP21" t="s">
        <v>183</v>
      </c>
      <c r="AQ21">
        <f t="shared" si="10"/>
        <v>3304900</v>
      </c>
      <c r="AU21">
        <v>11.32</v>
      </c>
      <c r="AV21">
        <v>0.26</v>
      </c>
      <c r="AW21">
        <v>11.06</v>
      </c>
    </row>
    <row r="22" spans="1:49" hidden="1" outlineLevel="1">
      <c r="A22" t="s">
        <v>479</v>
      </c>
      <c r="B22" s="7" t="s">
        <v>837</v>
      </c>
      <c r="C22" s="1">
        <f t="shared" si="0"/>
        <v>176</v>
      </c>
      <c r="D22" s="5">
        <f>IF(N22&gt;0, RANK(N22,(N22:P22,Q22:AE22)),0)</f>
        <v>1</v>
      </c>
      <c r="E22" s="5">
        <f>IF(O22&gt;0,RANK(O22,(N22:P22,Q22:AE22)),0)</f>
        <v>2</v>
      </c>
      <c r="F22" s="5">
        <f t="shared" si="1"/>
        <v>0</v>
      </c>
      <c r="G22" s="1">
        <f t="shared" si="2"/>
        <v>18</v>
      </c>
      <c r="H22" s="2">
        <f t="shared" si="3"/>
        <v>0.10227272727272728</v>
      </c>
      <c r="I22" s="6"/>
      <c r="J22" s="2">
        <f t="shared" si="4"/>
        <v>0.52840909090909094</v>
      </c>
      <c r="K22" s="2">
        <f t="shared" si="5"/>
        <v>0.42613636363636365</v>
      </c>
      <c r="L22" s="2">
        <f t="shared" si="6"/>
        <v>0</v>
      </c>
      <c r="M22" s="2">
        <f t="shared" si="7"/>
        <v>4.5454545454545414E-2</v>
      </c>
      <c r="N22" s="1">
        <v>93</v>
      </c>
      <c r="O22" s="1">
        <v>75</v>
      </c>
      <c r="P22" s="1"/>
      <c r="Q22">
        <v>8</v>
      </c>
      <c r="U22" s="1">
        <v>0</v>
      </c>
      <c r="V22" s="1"/>
      <c r="W22" s="1"/>
      <c r="X22" s="1"/>
      <c r="Y22" s="1"/>
      <c r="Z22" s="1"/>
      <c r="AA22" s="1"/>
      <c r="AB22" s="1"/>
      <c r="AG22" t="str">
        <f t="shared" si="8"/>
        <v>Benton</v>
      </c>
      <c r="AH22" t="s">
        <v>840</v>
      </c>
      <c r="AI22">
        <v>2</v>
      </c>
      <c r="AK22" s="88">
        <v>33</v>
      </c>
      <c r="AL22" s="90">
        <v>9</v>
      </c>
      <c r="AM22" s="90">
        <v>20</v>
      </c>
      <c r="AN22" s="93">
        <v>5060</v>
      </c>
      <c r="AO22" s="93">
        <f t="shared" si="9"/>
        <v>33009</v>
      </c>
      <c r="AP22" t="s">
        <v>183</v>
      </c>
      <c r="AQ22">
        <f t="shared" si="10"/>
        <v>3305060</v>
      </c>
      <c r="AU22">
        <v>48.37</v>
      </c>
      <c r="AV22">
        <v>0.23</v>
      </c>
      <c r="AW22">
        <v>48.15</v>
      </c>
    </row>
    <row r="23" spans="1:49" hidden="1" outlineLevel="1">
      <c r="A23" t="s">
        <v>7</v>
      </c>
      <c r="B23" s="7" t="s">
        <v>837</v>
      </c>
      <c r="C23" s="1">
        <f t="shared" si="0"/>
        <v>4309</v>
      </c>
      <c r="D23" s="5">
        <f>IF(N23&gt;0, RANK(N23,(N23:P23,Q23:AE23)),0)</f>
        <v>1</v>
      </c>
      <c r="E23" s="5">
        <f>IF(O23&gt;0,RANK(O23,(N23:P23,Q23:AE23)),0)</f>
        <v>2</v>
      </c>
      <c r="F23" s="5">
        <f t="shared" si="1"/>
        <v>0</v>
      </c>
      <c r="G23" s="1">
        <f t="shared" si="2"/>
        <v>3008</v>
      </c>
      <c r="H23" s="2">
        <f t="shared" si="3"/>
        <v>0.69807379902529587</v>
      </c>
      <c r="I23" s="6"/>
      <c r="J23" s="2">
        <f t="shared" si="4"/>
        <v>0.83847760501276403</v>
      </c>
      <c r="K23" s="2">
        <f t="shared" si="5"/>
        <v>0.1404038059874681</v>
      </c>
      <c r="L23" s="2">
        <f t="shared" si="6"/>
        <v>0</v>
      </c>
      <c r="M23" s="2">
        <f t="shared" si="7"/>
        <v>2.1118588999767873E-2</v>
      </c>
      <c r="N23" s="1">
        <v>3613</v>
      </c>
      <c r="O23" s="1">
        <v>605</v>
      </c>
      <c r="P23" s="1"/>
      <c r="Q23">
        <v>87</v>
      </c>
      <c r="U23" s="1">
        <v>4</v>
      </c>
      <c r="V23" s="1"/>
      <c r="W23" s="1"/>
      <c r="X23" s="1"/>
      <c r="Y23" s="1"/>
      <c r="Z23" s="1"/>
      <c r="AA23" s="1"/>
      <c r="AB23" s="1"/>
      <c r="AG23" t="str">
        <f t="shared" si="8"/>
        <v>Berlin</v>
      </c>
      <c r="AH23" t="s">
        <v>839</v>
      </c>
      <c r="AI23">
        <v>2</v>
      </c>
      <c r="AK23" s="88">
        <v>33</v>
      </c>
      <c r="AL23" s="90">
        <v>7</v>
      </c>
      <c r="AM23" s="90">
        <v>20</v>
      </c>
      <c r="AN23" s="93">
        <v>5140</v>
      </c>
      <c r="AO23" s="93">
        <f t="shared" si="9"/>
        <v>33007</v>
      </c>
      <c r="AP23" t="s">
        <v>639</v>
      </c>
      <c r="AQ23">
        <f t="shared" si="10"/>
        <v>3305140</v>
      </c>
      <c r="AU23">
        <v>62.46</v>
      </c>
      <c r="AV23">
        <v>0.73</v>
      </c>
      <c r="AW23">
        <v>61.73</v>
      </c>
    </row>
    <row r="24" spans="1:49" hidden="1" outlineLevel="1">
      <c r="A24" s="7" t="s">
        <v>10</v>
      </c>
      <c r="B24" s="7" t="s">
        <v>837</v>
      </c>
      <c r="C24" s="1">
        <f t="shared" si="0"/>
        <v>1354</v>
      </c>
      <c r="D24" s="5">
        <f>IF(N24&gt;0, RANK(N24,(N24:P24,Q24:AE24)),0)</f>
        <v>1</v>
      </c>
      <c r="E24" s="5">
        <f>IF(O24&gt;0,RANK(O24,(N24:P24,Q24:AE24)),0)</f>
        <v>2</v>
      </c>
      <c r="F24" s="5">
        <f t="shared" si="1"/>
        <v>0</v>
      </c>
      <c r="G24" s="1">
        <f t="shared" si="2"/>
        <v>674</v>
      </c>
      <c r="H24" s="2">
        <f t="shared" si="3"/>
        <v>0.49778434268833088</v>
      </c>
      <c r="I24" s="6"/>
      <c r="J24" s="2">
        <f t="shared" si="4"/>
        <v>0.73707533234859679</v>
      </c>
      <c r="K24" s="2">
        <f t="shared" si="5"/>
        <v>0.23929098966026588</v>
      </c>
      <c r="L24" s="2">
        <f t="shared" si="6"/>
        <v>0</v>
      </c>
      <c r="M24" s="2">
        <f t="shared" si="7"/>
        <v>2.3633677991137331E-2</v>
      </c>
      <c r="N24" s="1">
        <v>998</v>
      </c>
      <c r="O24" s="1">
        <v>324</v>
      </c>
      <c r="P24" s="1"/>
      <c r="Q24">
        <v>32</v>
      </c>
      <c r="U24" s="1">
        <v>0</v>
      </c>
      <c r="V24" s="1"/>
      <c r="W24" s="1"/>
      <c r="X24" s="1"/>
      <c r="Y24" s="1"/>
      <c r="Z24" s="1"/>
      <c r="AA24" s="1"/>
      <c r="AB24" s="1"/>
      <c r="AG24" t="str">
        <f t="shared" si="8"/>
        <v>Bethlehem</v>
      </c>
      <c r="AH24" t="s">
        <v>840</v>
      </c>
      <c r="AI24">
        <v>2</v>
      </c>
      <c r="AK24" s="88">
        <v>33</v>
      </c>
      <c r="AL24" s="90">
        <v>9</v>
      </c>
      <c r="AM24" s="90">
        <v>25</v>
      </c>
      <c r="AN24" s="93">
        <v>5460</v>
      </c>
      <c r="AO24" s="93">
        <f t="shared" si="9"/>
        <v>33009</v>
      </c>
      <c r="AP24" t="s">
        <v>183</v>
      </c>
      <c r="AQ24">
        <f t="shared" si="10"/>
        <v>3305460</v>
      </c>
      <c r="AU24">
        <v>91</v>
      </c>
      <c r="AV24">
        <v>7.0000000000000007E-2</v>
      </c>
      <c r="AW24">
        <v>90.94</v>
      </c>
    </row>
    <row r="25" spans="1:49" hidden="1" outlineLevel="1">
      <c r="A25" t="s">
        <v>102</v>
      </c>
      <c r="B25" s="7" t="s">
        <v>837</v>
      </c>
      <c r="C25" s="1">
        <f t="shared" si="0"/>
        <v>1736</v>
      </c>
      <c r="D25" s="5">
        <f>IF(N25&gt;0, RANK(N25,(N25:P25,Q25:AE25)),0)</f>
        <v>1</v>
      </c>
      <c r="E25" s="5">
        <f>IF(O25&gt;0,RANK(O25,(N25:P25,Q25:AE25)),0)</f>
        <v>2</v>
      </c>
      <c r="F25" s="5">
        <f t="shared" si="1"/>
        <v>0</v>
      </c>
      <c r="G25" s="1">
        <f t="shared" si="2"/>
        <v>889</v>
      </c>
      <c r="H25" s="2">
        <f t="shared" si="3"/>
        <v>0.51209677419354838</v>
      </c>
      <c r="I25" s="6"/>
      <c r="J25" s="2">
        <f t="shared" si="4"/>
        <v>0.74481566820276501</v>
      </c>
      <c r="K25" s="2">
        <f t="shared" si="5"/>
        <v>0.23271889400921658</v>
      </c>
      <c r="L25" s="2">
        <f t="shared" si="6"/>
        <v>0</v>
      </c>
      <c r="M25" s="2">
        <f t="shared" si="7"/>
        <v>2.2465437788018405E-2</v>
      </c>
      <c r="N25" s="1">
        <v>1293</v>
      </c>
      <c r="O25" s="1">
        <v>404</v>
      </c>
      <c r="P25" s="1"/>
      <c r="Q25">
        <v>39</v>
      </c>
      <c r="U25" s="1">
        <v>0</v>
      </c>
      <c r="V25" s="1"/>
      <c r="W25" s="1"/>
      <c r="X25" s="1"/>
      <c r="Y25" s="1"/>
      <c r="Z25" s="1"/>
      <c r="AA25" s="1"/>
      <c r="AB25" s="1"/>
      <c r="AG25" t="str">
        <f t="shared" si="8"/>
        <v>Boscawen</v>
      </c>
      <c r="AH25" t="s">
        <v>842</v>
      </c>
      <c r="AI25">
        <v>2</v>
      </c>
      <c r="AK25" s="88">
        <v>33</v>
      </c>
      <c r="AL25" s="90">
        <v>13</v>
      </c>
      <c r="AM25" s="90">
        <v>15</v>
      </c>
      <c r="AN25" s="93">
        <v>6260</v>
      </c>
      <c r="AO25" s="93">
        <f t="shared" si="9"/>
        <v>33013</v>
      </c>
      <c r="AP25" t="s">
        <v>183</v>
      </c>
      <c r="AQ25">
        <f t="shared" si="10"/>
        <v>3306260</v>
      </c>
      <c r="AU25">
        <v>25.4</v>
      </c>
      <c r="AV25">
        <v>0.68</v>
      </c>
      <c r="AW25">
        <v>24.73</v>
      </c>
    </row>
    <row r="26" spans="1:49" hidden="1" outlineLevel="1">
      <c r="A26" t="s">
        <v>103</v>
      </c>
      <c r="B26" s="7" t="s">
        <v>837</v>
      </c>
      <c r="C26" s="1">
        <f t="shared" si="0"/>
        <v>4750</v>
      </c>
      <c r="D26" s="5">
        <f>IF(N26&gt;0, RANK(N26,(N26:P26,Q26:AE26)),0)</f>
        <v>1</v>
      </c>
      <c r="E26" s="5">
        <f>IF(O26&gt;0,RANK(O26,(N26:P26,Q26:AE26)),0)</f>
        <v>2</v>
      </c>
      <c r="F26" s="5">
        <f t="shared" si="1"/>
        <v>0</v>
      </c>
      <c r="G26" s="1">
        <f t="shared" si="2"/>
        <v>2316</v>
      </c>
      <c r="H26" s="2">
        <f t="shared" si="3"/>
        <v>0.48757894736842106</v>
      </c>
      <c r="I26" s="6"/>
      <c r="J26" s="2">
        <f t="shared" si="4"/>
        <v>0.73621052631578943</v>
      </c>
      <c r="K26" s="2">
        <f t="shared" si="5"/>
        <v>0.24863157894736843</v>
      </c>
      <c r="L26" s="2">
        <f t="shared" si="6"/>
        <v>0</v>
      </c>
      <c r="M26" s="2">
        <f t="shared" si="7"/>
        <v>1.5157894736842148E-2</v>
      </c>
      <c r="N26" s="1">
        <v>3497</v>
      </c>
      <c r="O26" s="1">
        <v>1181</v>
      </c>
      <c r="P26" s="1"/>
      <c r="Q26">
        <v>68</v>
      </c>
      <c r="U26" s="1">
        <v>4</v>
      </c>
      <c r="V26" s="1"/>
      <c r="W26" s="1"/>
      <c r="X26" s="1"/>
      <c r="Y26" s="1"/>
      <c r="Z26" s="1"/>
      <c r="AA26" s="1"/>
      <c r="AB26" s="1"/>
      <c r="AG26" t="str">
        <f t="shared" si="8"/>
        <v>Bow</v>
      </c>
      <c r="AH26" t="s">
        <v>842</v>
      </c>
      <c r="AI26">
        <v>2</v>
      </c>
      <c r="AK26" s="88">
        <v>33</v>
      </c>
      <c r="AL26" s="90">
        <v>13</v>
      </c>
      <c r="AM26" s="90">
        <v>20</v>
      </c>
      <c r="AN26" s="93">
        <v>6500</v>
      </c>
      <c r="AO26" s="93">
        <f t="shared" si="9"/>
        <v>33013</v>
      </c>
      <c r="AP26" t="s">
        <v>183</v>
      </c>
      <c r="AQ26">
        <f t="shared" si="10"/>
        <v>3306500</v>
      </c>
      <c r="AU26">
        <v>28.47</v>
      </c>
      <c r="AV26">
        <v>0.4</v>
      </c>
      <c r="AW26">
        <v>28.07</v>
      </c>
    </row>
    <row r="27" spans="1:49" hidden="1" outlineLevel="1">
      <c r="A27" t="s">
        <v>232</v>
      </c>
      <c r="B27" s="7" t="s">
        <v>837</v>
      </c>
      <c r="C27" s="1">
        <f t="shared" si="0"/>
        <v>971</v>
      </c>
      <c r="D27" s="5">
        <f>IF(N27&gt;0, RANK(N27,(N27:P27,Q27:AE27)),0)</f>
        <v>1</v>
      </c>
      <c r="E27" s="5">
        <f>IF(O27&gt;0,RANK(O27,(N27:P27,Q27:AE27)),0)</f>
        <v>2</v>
      </c>
      <c r="F27" s="5">
        <f t="shared" si="1"/>
        <v>0</v>
      </c>
      <c r="G27" s="1">
        <f t="shared" si="2"/>
        <v>430</v>
      </c>
      <c r="H27" s="2">
        <f t="shared" si="3"/>
        <v>0.4428424304840371</v>
      </c>
      <c r="I27" s="6"/>
      <c r="J27" s="2">
        <f t="shared" si="4"/>
        <v>0.70030895983522146</v>
      </c>
      <c r="K27" s="2">
        <f t="shared" si="5"/>
        <v>0.25746652935118436</v>
      </c>
      <c r="L27" s="2">
        <f t="shared" si="6"/>
        <v>0</v>
      </c>
      <c r="M27" s="2">
        <f t="shared" si="7"/>
        <v>4.2224510813594185E-2</v>
      </c>
      <c r="N27" s="1">
        <v>680</v>
      </c>
      <c r="O27" s="1">
        <v>250</v>
      </c>
      <c r="P27" s="1"/>
      <c r="Q27">
        <v>40</v>
      </c>
      <c r="U27" s="1">
        <v>1</v>
      </c>
      <c r="V27" s="1"/>
      <c r="W27" s="1"/>
      <c r="X27" s="1"/>
      <c r="Y27" s="1"/>
      <c r="Z27" s="1"/>
      <c r="AA27" s="1"/>
      <c r="AB27" s="1"/>
      <c r="AG27" t="str">
        <f t="shared" si="8"/>
        <v>Bradford</v>
      </c>
      <c r="AH27" t="s">
        <v>842</v>
      </c>
      <c r="AI27">
        <v>2</v>
      </c>
      <c r="AK27" s="88">
        <v>33</v>
      </c>
      <c r="AL27" s="90">
        <v>13</v>
      </c>
      <c r="AM27" s="90">
        <v>25</v>
      </c>
      <c r="AN27" s="93">
        <v>6980</v>
      </c>
      <c r="AO27" s="93">
        <f t="shared" si="9"/>
        <v>33013</v>
      </c>
      <c r="AP27" t="s">
        <v>183</v>
      </c>
      <c r="AQ27">
        <f t="shared" si="10"/>
        <v>3306980</v>
      </c>
      <c r="AU27">
        <v>36.01</v>
      </c>
      <c r="AV27">
        <v>0.7</v>
      </c>
      <c r="AW27">
        <v>35.32</v>
      </c>
    </row>
    <row r="28" spans="1:49" hidden="1" outlineLevel="1">
      <c r="A28" t="s">
        <v>339</v>
      </c>
      <c r="B28" s="7" t="s">
        <v>837</v>
      </c>
      <c r="C28" s="1">
        <f t="shared" si="0"/>
        <v>2180</v>
      </c>
      <c r="D28" s="5">
        <f>IF(N28&gt;0, RANK(N28,(N28:P28,Q28:AE28)),0)</f>
        <v>1</v>
      </c>
      <c r="E28" s="5">
        <f>IF(O28&gt;0,RANK(O28,(N28:P28,Q28:AE28)),0)</f>
        <v>2</v>
      </c>
      <c r="F28" s="5">
        <f t="shared" si="1"/>
        <v>0</v>
      </c>
      <c r="G28" s="1">
        <f t="shared" si="2"/>
        <v>576</v>
      </c>
      <c r="H28" s="2">
        <f t="shared" si="3"/>
        <v>0.26422018348623855</v>
      </c>
      <c r="I28" s="6"/>
      <c r="J28" s="2">
        <f t="shared" si="4"/>
        <v>0.62293577981651371</v>
      </c>
      <c r="K28" s="2">
        <f t="shared" si="5"/>
        <v>0.35871559633027522</v>
      </c>
      <c r="L28" s="2">
        <f t="shared" si="6"/>
        <v>0</v>
      </c>
      <c r="M28" s="2">
        <f t="shared" si="7"/>
        <v>1.8348623853211066E-2</v>
      </c>
      <c r="N28" s="1">
        <v>1358</v>
      </c>
      <c r="O28" s="1">
        <v>782</v>
      </c>
      <c r="P28" s="1"/>
      <c r="Q28">
        <v>40</v>
      </c>
      <c r="U28" s="1">
        <v>0</v>
      </c>
      <c r="V28" s="1"/>
      <c r="W28" s="1"/>
      <c r="X28" s="1"/>
      <c r="Y28" s="1"/>
      <c r="Z28" s="1"/>
      <c r="AA28" s="1"/>
      <c r="AB28" s="1"/>
      <c r="AG28" t="str">
        <f t="shared" si="8"/>
        <v>Brentwood</v>
      </c>
      <c r="AH28" t="s">
        <v>818</v>
      </c>
      <c r="AI28">
        <v>1</v>
      </c>
      <c r="AK28" s="88">
        <v>33</v>
      </c>
      <c r="AL28" s="90">
        <v>15</v>
      </c>
      <c r="AM28" s="90">
        <v>15</v>
      </c>
      <c r="AN28" s="93">
        <v>7220</v>
      </c>
      <c r="AO28" s="93">
        <f t="shared" si="9"/>
        <v>33015</v>
      </c>
      <c r="AP28" t="s">
        <v>183</v>
      </c>
      <c r="AQ28">
        <f t="shared" si="10"/>
        <v>3307220</v>
      </c>
      <c r="AU28">
        <v>16.98</v>
      </c>
      <c r="AV28">
        <v>0.16</v>
      </c>
      <c r="AW28">
        <v>16.82</v>
      </c>
    </row>
    <row r="29" spans="1:49" hidden="1" outlineLevel="1">
      <c r="A29" t="s">
        <v>14</v>
      </c>
      <c r="B29" s="7" t="s">
        <v>837</v>
      </c>
      <c r="C29" s="1">
        <f t="shared" si="0"/>
        <v>684</v>
      </c>
      <c r="D29" s="5">
        <f>IF(N29&gt;0, RANK(N29,(N29:P29,Q29:AE29)),0)</f>
        <v>1</v>
      </c>
      <c r="E29" s="5">
        <f>IF(O29&gt;0,RANK(O29,(N29:P29,Q29:AE29)),0)</f>
        <v>2</v>
      </c>
      <c r="F29" s="5">
        <f t="shared" si="1"/>
        <v>0</v>
      </c>
      <c r="G29" s="1">
        <f t="shared" si="2"/>
        <v>202</v>
      </c>
      <c r="H29" s="2">
        <f t="shared" si="3"/>
        <v>0.2953216374269006</v>
      </c>
      <c r="I29" s="6"/>
      <c r="J29" s="2">
        <f t="shared" si="4"/>
        <v>0.64035087719298245</v>
      </c>
      <c r="K29" s="2">
        <f t="shared" si="5"/>
        <v>0.34502923976608185</v>
      </c>
      <c r="L29" s="2">
        <f t="shared" si="6"/>
        <v>0</v>
      </c>
      <c r="M29" s="2">
        <f t="shared" si="7"/>
        <v>1.4619883040935699E-2</v>
      </c>
      <c r="N29" s="1">
        <v>438</v>
      </c>
      <c r="O29" s="1">
        <v>236</v>
      </c>
      <c r="P29" s="1"/>
      <c r="Q29">
        <v>10</v>
      </c>
      <c r="U29" s="1">
        <v>0</v>
      </c>
      <c r="V29" s="1"/>
      <c r="W29" s="1"/>
      <c r="X29" s="1"/>
      <c r="Y29" s="1"/>
      <c r="Z29" s="1"/>
      <c r="AA29" s="1"/>
      <c r="AB29" s="1"/>
      <c r="AG29" t="str">
        <f t="shared" si="8"/>
        <v>Bridgewater</v>
      </c>
      <c r="AH29" t="s">
        <v>840</v>
      </c>
      <c r="AI29">
        <v>2</v>
      </c>
      <c r="AK29" s="88">
        <v>33</v>
      </c>
      <c r="AL29" s="90">
        <v>9</v>
      </c>
      <c r="AM29" s="90">
        <v>30</v>
      </c>
      <c r="AN29" s="93">
        <v>7540</v>
      </c>
      <c r="AO29" s="93">
        <f t="shared" si="9"/>
        <v>33009</v>
      </c>
      <c r="AP29" t="s">
        <v>183</v>
      </c>
      <c r="AQ29">
        <f t="shared" si="10"/>
        <v>3307540</v>
      </c>
      <c r="AU29">
        <v>21.45</v>
      </c>
      <c r="AV29">
        <v>0.18</v>
      </c>
      <c r="AW29">
        <v>21.27</v>
      </c>
    </row>
    <row r="30" spans="1:49" hidden="1" outlineLevel="1">
      <c r="A30" t="s">
        <v>15</v>
      </c>
      <c r="B30" s="7" t="s">
        <v>837</v>
      </c>
      <c r="C30" s="1">
        <f t="shared" si="0"/>
        <v>1622</v>
      </c>
      <c r="D30" s="5">
        <f>IF(N30&gt;0, RANK(N30,(N30:P30,Q30:AE30)),0)</f>
        <v>1</v>
      </c>
      <c r="E30" s="5">
        <f>IF(O30&gt;0,RANK(O30,(N30:P30,Q30:AE30)),0)</f>
        <v>2</v>
      </c>
      <c r="F30" s="5">
        <f t="shared" si="1"/>
        <v>0</v>
      </c>
      <c r="G30" s="1">
        <f t="shared" si="2"/>
        <v>721</v>
      </c>
      <c r="H30" s="2">
        <f t="shared" si="3"/>
        <v>0.4445129469790382</v>
      </c>
      <c r="I30" s="6"/>
      <c r="J30" s="2">
        <f t="shared" si="4"/>
        <v>0.70900123304562268</v>
      </c>
      <c r="K30" s="2">
        <f t="shared" si="5"/>
        <v>0.26448828606658448</v>
      </c>
      <c r="L30" s="2">
        <f t="shared" si="6"/>
        <v>0</v>
      </c>
      <c r="M30" s="2">
        <f t="shared" si="7"/>
        <v>2.6510480887792842E-2</v>
      </c>
      <c r="N30" s="1">
        <v>1150</v>
      </c>
      <c r="O30" s="1">
        <v>429</v>
      </c>
      <c r="P30" s="1"/>
      <c r="Q30">
        <v>43</v>
      </c>
      <c r="U30" s="1">
        <v>0</v>
      </c>
      <c r="V30" s="1"/>
      <c r="W30" s="1"/>
      <c r="X30" s="1"/>
      <c r="Y30" s="1"/>
      <c r="Z30" s="1"/>
      <c r="AA30" s="1"/>
      <c r="AB30" s="1"/>
      <c r="AG30" t="str">
        <f t="shared" si="8"/>
        <v>Bristol</v>
      </c>
      <c r="AH30" t="s">
        <v>840</v>
      </c>
      <c r="AI30">
        <v>2</v>
      </c>
      <c r="AK30" s="88">
        <v>33</v>
      </c>
      <c r="AL30" s="90">
        <v>9</v>
      </c>
      <c r="AM30" s="90">
        <v>35</v>
      </c>
      <c r="AN30" s="93">
        <v>7700</v>
      </c>
      <c r="AO30" s="93">
        <f t="shared" si="9"/>
        <v>33009</v>
      </c>
      <c r="AP30" t="s">
        <v>183</v>
      </c>
      <c r="AQ30">
        <f t="shared" si="10"/>
        <v>3307700</v>
      </c>
      <c r="AU30">
        <v>22.26</v>
      </c>
      <c r="AV30">
        <v>4.92</v>
      </c>
      <c r="AW30">
        <v>17.34</v>
      </c>
    </row>
    <row r="31" spans="1:49" hidden="1" outlineLevel="1">
      <c r="A31" t="s">
        <v>16</v>
      </c>
      <c r="B31" s="7" t="s">
        <v>837</v>
      </c>
      <c r="C31" s="1">
        <f t="shared" si="0"/>
        <v>453</v>
      </c>
      <c r="D31" s="5">
        <f>IF(N31&gt;0, RANK(N31,(N31:P31,Q31:AE31)),0)</f>
        <v>1</v>
      </c>
      <c r="E31" s="5">
        <f>IF(O31&gt;0,RANK(O31,(N31:P31,Q31:AE31)),0)</f>
        <v>2</v>
      </c>
      <c r="F31" s="5">
        <f t="shared" si="1"/>
        <v>0</v>
      </c>
      <c r="G31" s="1">
        <f t="shared" si="2"/>
        <v>46</v>
      </c>
      <c r="H31" s="2">
        <f t="shared" si="3"/>
        <v>0.10154525386313466</v>
      </c>
      <c r="I31" s="6"/>
      <c r="J31" s="2">
        <f t="shared" si="4"/>
        <v>0.54083885209713023</v>
      </c>
      <c r="K31" s="2">
        <f t="shared" si="5"/>
        <v>0.43929359823399561</v>
      </c>
      <c r="L31" s="2">
        <f t="shared" si="6"/>
        <v>0</v>
      </c>
      <c r="M31" s="2">
        <f t="shared" si="7"/>
        <v>1.9867549668874163E-2</v>
      </c>
      <c r="N31" s="1">
        <v>245</v>
      </c>
      <c r="O31" s="1">
        <v>199</v>
      </c>
      <c r="P31" s="1"/>
      <c r="Q31">
        <v>9</v>
      </c>
      <c r="U31" s="1">
        <v>0</v>
      </c>
      <c r="V31" s="1"/>
      <c r="W31" s="1"/>
      <c r="X31" s="1"/>
      <c r="Y31" s="1"/>
      <c r="Z31" s="1"/>
      <c r="AA31" s="1"/>
      <c r="AB31" s="1"/>
      <c r="AG31" t="str">
        <f t="shared" si="8"/>
        <v>Brookfield</v>
      </c>
      <c r="AH31" t="s">
        <v>95</v>
      </c>
      <c r="AI31">
        <v>1</v>
      </c>
      <c r="AK31" s="88">
        <v>33</v>
      </c>
      <c r="AL31" s="90">
        <v>3</v>
      </c>
      <c r="AM31" s="90">
        <v>15</v>
      </c>
      <c r="AN31" s="93">
        <v>7940</v>
      </c>
      <c r="AO31" s="93">
        <f t="shared" si="9"/>
        <v>33003</v>
      </c>
      <c r="AP31" t="s">
        <v>183</v>
      </c>
      <c r="AQ31">
        <f t="shared" si="10"/>
        <v>3307940</v>
      </c>
      <c r="AU31">
        <v>23.26</v>
      </c>
      <c r="AV31">
        <v>0.39</v>
      </c>
      <c r="AW31">
        <v>22.86</v>
      </c>
    </row>
    <row r="32" spans="1:49" hidden="1" outlineLevel="1">
      <c r="A32" t="s">
        <v>376</v>
      </c>
      <c r="B32" s="7" t="s">
        <v>837</v>
      </c>
      <c r="C32" s="1">
        <f t="shared" si="0"/>
        <v>2762</v>
      </c>
      <c r="D32" s="5">
        <f>IF(N32&gt;0, RANK(N32,(N32:P32,Q32:AE32)),0)</f>
        <v>1</v>
      </c>
      <c r="E32" s="5">
        <f>IF(O32&gt;0,RANK(O32,(N32:P32,Q32:AE32)),0)</f>
        <v>2</v>
      </c>
      <c r="F32" s="5">
        <f t="shared" si="1"/>
        <v>0</v>
      </c>
      <c r="G32" s="1">
        <f t="shared" si="2"/>
        <v>699</v>
      </c>
      <c r="H32" s="2">
        <f t="shared" si="3"/>
        <v>0.25307748008689357</v>
      </c>
      <c r="I32" s="6"/>
      <c r="J32" s="2">
        <f t="shared" si="4"/>
        <v>0.61078928312816805</v>
      </c>
      <c r="K32" s="2">
        <f t="shared" si="5"/>
        <v>0.35771180304127442</v>
      </c>
      <c r="L32" s="2">
        <f t="shared" si="6"/>
        <v>0</v>
      </c>
      <c r="M32" s="2">
        <f t="shared" si="7"/>
        <v>3.1498913830557529E-2</v>
      </c>
      <c r="N32" s="1">
        <v>1687</v>
      </c>
      <c r="O32" s="1">
        <v>988</v>
      </c>
      <c r="P32" s="1"/>
      <c r="Q32">
        <v>86</v>
      </c>
      <c r="U32" s="1">
        <v>1</v>
      </c>
      <c r="V32" s="1"/>
      <c r="W32" s="1"/>
      <c r="X32" s="1"/>
      <c r="Y32" s="1"/>
      <c r="Z32" s="1"/>
      <c r="AA32" s="1"/>
      <c r="AB32" s="1"/>
      <c r="AG32" t="str">
        <f t="shared" si="8"/>
        <v>Brookline</v>
      </c>
      <c r="AH32" t="s">
        <v>841</v>
      </c>
      <c r="AI32">
        <v>2</v>
      </c>
      <c r="AK32" s="88">
        <v>33</v>
      </c>
      <c r="AL32" s="90">
        <v>11</v>
      </c>
      <c r="AM32" s="90">
        <v>25</v>
      </c>
      <c r="AN32" s="93">
        <v>8100</v>
      </c>
      <c r="AO32" s="93">
        <f t="shared" si="9"/>
        <v>33011</v>
      </c>
      <c r="AP32" t="s">
        <v>183</v>
      </c>
      <c r="AQ32">
        <f t="shared" si="10"/>
        <v>3308100</v>
      </c>
      <c r="AU32">
        <v>20.13</v>
      </c>
      <c r="AV32">
        <v>0.36</v>
      </c>
      <c r="AW32">
        <v>19.77</v>
      </c>
    </row>
    <row r="33" spans="1:49" hidden="1" outlineLevel="1">
      <c r="A33" t="s">
        <v>235</v>
      </c>
      <c r="B33" s="7" t="s">
        <v>837</v>
      </c>
      <c r="C33" s="1">
        <f t="shared" si="0"/>
        <v>3</v>
      </c>
      <c r="D33" s="5">
        <f>IF(N33&gt;0, RANK(N33,(N33:P33,Q33:AE33)),0)</f>
        <v>1</v>
      </c>
      <c r="E33" s="5">
        <f>IF(O33&gt;0,RANK(O33,(N33:P33,Q33:AE33)),0)</f>
        <v>0</v>
      </c>
      <c r="F33" s="5">
        <f t="shared" si="1"/>
        <v>0</v>
      </c>
      <c r="G33" s="1">
        <f t="shared" si="2"/>
        <v>3</v>
      </c>
      <c r="H33" s="2">
        <f t="shared" si="3"/>
        <v>1</v>
      </c>
      <c r="I33" s="6"/>
      <c r="J33" s="2">
        <f t="shared" si="4"/>
        <v>1</v>
      </c>
      <c r="K33" s="2">
        <f t="shared" si="5"/>
        <v>0</v>
      </c>
      <c r="L33" s="2">
        <f t="shared" si="6"/>
        <v>0</v>
      </c>
      <c r="M33" s="2">
        <f t="shared" si="7"/>
        <v>0</v>
      </c>
      <c r="N33" s="1">
        <v>3</v>
      </c>
      <c r="O33" s="1">
        <v>0</v>
      </c>
      <c r="P33" s="1"/>
      <c r="Q33">
        <v>0</v>
      </c>
      <c r="U33" s="1">
        <v>0</v>
      </c>
      <c r="V33" s="1"/>
      <c r="W33" s="1"/>
      <c r="X33" s="1"/>
      <c r="Y33" s="1"/>
      <c r="Z33" s="1"/>
      <c r="AA33" s="1"/>
      <c r="AB33" s="1"/>
      <c r="AG33" t="str">
        <f t="shared" si="8"/>
        <v>Cambridge</v>
      </c>
      <c r="AH33" t="s">
        <v>839</v>
      </c>
      <c r="AI33">
        <v>2</v>
      </c>
      <c r="AK33" s="88">
        <v>33</v>
      </c>
      <c r="AL33" s="90">
        <v>7</v>
      </c>
      <c r="AM33" s="90">
        <v>25</v>
      </c>
      <c r="AN33" s="93">
        <v>8420</v>
      </c>
      <c r="AO33" s="93">
        <f t="shared" si="9"/>
        <v>33007</v>
      </c>
      <c r="AP33" t="s">
        <v>340</v>
      </c>
      <c r="AQ33">
        <f t="shared" si="10"/>
        <v>3308420</v>
      </c>
      <c r="AU33">
        <v>51.44</v>
      </c>
      <c r="AV33">
        <v>0.64</v>
      </c>
      <c r="AW33">
        <v>50.81</v>
      </c>
    </row>
    <row r="34" spans="1:49" hidden="1" outlineLevel="1">
      <c r="A34" t="s">
        <v>341</v>
      </c>
      <c r="B34" s="7" t="s">
        <v>837</v>
      </c>
      <c r="C34" s="1">
        <f t="shared" si="0"/>
        <v>1781</v>
      </c>
      <c r="D34" s="5">
        <f>IF(N34&gt;0, RANK(N34,(N34:P34,Q34:AE34)),0)</f>
        <v>1</v>
      </c>
      <c r="E34" s="5">
        <f>IF(O34&gt;0,RANK(O34,(N34:P34,Q34:AE34)),0)</f>
        <v>2</v>
      </c>
      <c r="F34" s="5">
        <f t="shared" si="1"/>
        <v>0</v>
      </c>
      <c r="G34" s="1">
        <f t="shared" si="2"/>
        <v>836</v>
      </c>
      <c r="H34" s="2">
        <f t="shared" si="3"/>
        <v>0.46939921392476136</v>
      </c>
      <c r="I34" s="6"/>
      <c r="J34" s="2">
        <f t="shared" si="4"/>
        <v>0.71925884334643464</v>
      </c>
      <c r="K34" s="2">
        <f t="shared" si="5"/>
        <v>0.24985962942167322</v>
      </c>
      <c r="L34" s="2">
        <f t="shared" si="6"/>
        <v>0</v>
      </c>
      <c r="M34" s="2">
        <f t="shared" si="7"/>
        <v>3.0881527231892136E-2</v>
      </c>
      <c r="N34" s="1">
        <v>1281</v>
      </c>
      <c r="O34" s="1">
        <v>445</v>
      </c>
      <c r="P34" s="1"/>
      <c r="Q34">
        <v>55</v>
      </c>
      <c r="U34" s="1">
        <v>0</v>
      </c>
      <c r="V34" s="1"/>
      <c r="W34" s="1"/>
      <c r="X34" s="1"/>
      <c r="Y34" s="1"/>
      <c r="Z34" s="1"/>
      <c r="AA34" s="1"/>
      <c r="AB34" s="1"/>
      <c r="AG34" t="str">
        <f t="shared" si="8"/>
        <v>Campton</v>
      </c>
      <c r="AH34" t="s">
        <v>840</v>
      </c>
      <c r="AI34">
        <v>2</v>
      </c>
      <c r="AK34" s="88">
        <v>33</v>
      </c>
      <c r="AL34" s="90">
        <v>9</v>
      </c>
      <c r="AM34" s="90">
        <v>40</v>
      </c>
      <c r="AN34" s="93">
        <v>8660</v>
      </c>
      <c r="AO34" s="93">
        <f t="shared" si="9"/>
        <v>33009</v>
      </c>
      <c r="AP34" t="s">
        <v>183</v>
      </c>
      <c r="AQ34">
        <f t="shared" si="10"/>
        <v>3308660</v>
      </c>
      <c r="AU34">
        <v>52.52</v>
      </c>
      <c r="AV34">
        <v>0.59</v>
      </c>
      <c r="AW34">
        <v>51.93</v>
      </c>
    </row>
    <row r="35" spans="1:49" hidden="1" outlineLevel="1">
      <c r="A35" t="s">
        <v>18</v>
      </c>
      <c r="B35" s="7" t="s">
        <v>837</v>
      </c>
      <c r="C35" s="1">
        <f t="shared" si="0"/>
        <v>1779</v>
      </c>
      <c r="D35" s="5">
        <f>IF(N35&gt;0, RANK(N35,(N35:P35,Q35:AE35)),0)</f>
        <v>1</v>
      </c>
      <c r="E35" s="5">
        <f>IF(O35&gt;0,RANK(O35,(N35:P35,Q35:AE35)),0)</f>
        <v>2</v>
      </c>
      <c r="F35" s="5">
        <f t="shared" si="1"/>
        <v>0</v>
      </c>
      <c r="G35" s="1">
        <f t="shared" si="2"/>
        <v>802</v>
      </c>
      <c r="H35" s="2">
        <f t="shared" si="3"/>
        <v>0.45081506464305787</v>
      </c>
      <c r="I35" s="6"/>
      <c r="J35" s="2">
        <f t="shared" si="4"/>
        <v>0.70207982012366499</v>
      </c>
      <c r="K35" s="2">
        <f t="shared" si="5"/>
        <v>0.25126475548060706</v>
      </c>
      <c r="L35" s="2">
        <f t="shared" si="6"/>
        <v>0</v>
      </c>
      <c r="M35" s="2">
        <f t="shared" si="7"/>
        <v>4.6655424395727951E-2</v>
      </c>
      <c r="N35" s="1">
        <v>1249</v>
      </c>
      <c r="O35" s="1">
        <v>447</v>
      </c>
      <c r="P35" s="1"/>
      <c r="Q35">
        <v>82</v>
      </c>
      <c r="U35" s="1">
        <v>1</v>
      </c>
      <c r="V35" s="1"/>
      <c r="W35" s="1"/>
      <c r="X35" s="1"/>
      <c r="Y35" s="1"/>
      <c r="Z35" s="1"/>
      <c r="AA35" s="1"/>
      <c r="AB35" s="1"/>
      <c r="AG35" t="str">
        <f t="shared" si="8"/>
        <v>Canaan</v>
      </c>
      <c r="AH35" t="s">
        <v>840</v>
      </c>
      <c r="AI35">
        <v>2</v>
      </c>
      <c r="AK35" s="88">
        <v>33</v>
      </c>
      <c r="AL35" s="90">
        <v>9</v>
      </c>
      <c r="AM35" s="90">
        <v>45</v>
      </c>
      <c r="AN35" s="93">
        <v>8980</v>
      </c>
      <c r="AO35" s="93">
        <f t="shared" si="9"/>
        <v>33009</v>
      </c>
      <c r="AP35" t="s">
        <v>183</v>
      </c>
      <c r="AQ35">
        <f t="shared" si="10"/>
        <v>3308980</v>
      </c>
      <c r="AU35">
        <v>55.03</v>
      </c>
      <c r="AV35">
        <v>1.82</v>
      </c>
      <c r="AW35">
        <v>53.22</v>
      </c>
    </row>
    <row r="36" spans="1:49" hidden="1" outlineLevel="1">
      <c r="A36" t="s">
        <v>342</v>
      </c>
      <c r="B36" s="7" t="s">
        <v>837</v>
      </c>
      <c r="C36" s="1">
        <f t="shared" si="0"/>
        <v>2469</v>
      </c>
      <c r="D36" s="5">
        <f>IF(N36&gt;0, RANK(N36,(N36:P36,Q36:AE36)),0)</f>
        <v>1</v>
      </c>
      <c r="E36" s="5">
        <f>IF(O36&gt;0,RANK(O36,(N36:P36,Q36:AE36)),0)</f>
        <v>2</v>
      </c>
      <c r="F36" s="5">
        <f t="shared" si="1"/>
        <v>0</v>
      </c>
      <c r="G36" s="1">
        <f t="shared" si="2"/>
        <v>806</v>
      </c>
      <c r="H36" s="2">
        <f t="shared" si="3"/>
        <v>0.32644795463750509</v>
      </c>
      <c r="I36" s="6"/>
      <c r="J36" s="2">
        <f t="shared" si="4"/>
        <v>0.65370595382746055</v>
      </c>
      <c r="K36" s="2">
        <f t="shared" si="5"/>
        <v>0.32725799918995546</v>
      </c>
      <c r="L36" s="2">
        <f t="shared" si="6"/>
        <v>0</v>
      </c>
      <c r="M36" s="2">
        <f t="shared" si="7"/>
        <v>1.9036046982583987E-2</v>
      </c>
      <c r="N36" s="1">
        <v>1614</v>
      </c>
      <c r="O36" s="1">
        <v>808</v>
      </c>
      <c r="P36" s="1"/>
      <c r="Q36">
        <v>42</v>
      </c>
      <c r="U36" s="1">
        <v>5</v>
      </c>
      <c r="V36" s="1"/>
      <c r="W36" s="1"/>
      <c r="X36" s="1"/>
      <c r="Y36" s="1"/>
      <c r="Z36" s="1"/>
      <c r="AA36" s="1"/>
      <c r="AB36" s="1"/>
      <c r="AG36" t="str">
        <f t="shared" si="8"/>
        <v>Candia</v>
      </c>
      <c r="AH36" t="s">
        <v>818</v>
      </c>
      <c r="AI36">
        <v>1</v>
      </c>
      <c r="AK36" s="88">
        <v>33</v>
      </c>
      <c r="AL36" s="90">
        <v>15</v>
      </c>
      <c r="AM36" s="90">
        <v>20</v>
      </c>
      <c r="AN36" s="93">
        <v>9300</v>
      </c>
      <c r="AO36" s="93">
        <f t="shared" si="9"/>
        <v>33015</v>
      </c>
      <c r="AP36" t="s">
        <v>183</v>
      </c>
      <c r="AQ36">
        <f t="shared" si="10"/>
        <v>3309300</v>
      </c>
      <c r="AU36">
        <v>30.57</v>
      </c>
      <c r="AV36">
        <v>0.24</v>
      </c>
      <c r="AW36">
        <v>30.32</v>
      </c>
    </row>
    <row r="37" spans="1:49" hidden="1" outlineLevel="1">
      <c r="A37" t="s">
        <v>19</v>
      </c>
      <c r="B37" s="7" t="s">
        <v>837</v>
      </c>
      <c r="C37" s="1">
        <f t="shared" si="0"/>
        <v>1506</v>
      </c>
      <c r="D37" s="5">
        <f>IF(N37&gt;0, RANK(N37,(N37:P37,Q37:AE37)),0)</f>
        <v>1</v>
      </c>
      <c r="E37" s="5">
        <f>IF(O37&gt;0,RANK(O37,(N37:P37,Q37:AE37)),0)</f>
        <v>2</v>
      </c>
      <c r="F37" s="5">
        <f t="shared" si="1"/>
        <v>0</v>
      </c>
      <c r="G37" s="1">
        <f t="shared" si="2"/>
        <v>874</v>
      </c>
      <c r="H37" s="2">
        <f t="shared" si="3"/>
        <v>0.58034528552456843</v>
      </c>
      <c r="I37" s="6"/>
      <c r="J37" s="2">
        <f t="shared" si="4"/>
        <v>0.77556440903054447</v>
      </c>
      <c r="K37" s="2">
        <f t="shared" si="5"/>
        <v>0.19521912350597609</v>
      </c>
      <c r="L37" s="2">
        <f t="shared" si="6"/>
        <v>0</v>
      </c>
      <c r="M37" s="2">
        <f t="shared" si="7"/>
        <v>2.9216467463479445E-2</v>
      </c>
      <c r="N37" s="1">
        <v>1168</v>
      </c>
      <c r="O37" s="1">
        <v>294</v>
      </c>
      <c r="P37" s="1"/>
      <c r="Q37">
        <v>43</v>
      </c>
      <c r="U37" s="1">
        <v>1</v>
      </c>
      <c r="V37" s="1"/>
      <c r="W37" s="1"/>
      <c r="X37" s="1"/>
      <c r="Y37" s="1"/>
      <c r="Z37" s="1"/>
      <c r="AA37" s="1"/>
      <c r="AB37" s="1"/>
      <c r="AG37" t="str">
        <f t="shared" si="8"/>
        <v>Canterbury</v>
      </c>
      <c r="AH37" t="s">
        <v>842</v>
      </c>
      <c r="AI37">
        <v>2</v>
      </c>
      <c r="AK37" s="88">
        <v>33</v>
      </c>
      <c r="AL37" s="90">
        <v>13</v>
      </c>
      <c r="AM37" s="90">
        <v>30</v>
      </c>
      <c r="AN37" s="93">
        <v>9860</v>
      </c>
      <c r="AO37" s="93">
        <f t="shared" si="9"/>
        <v>33013</v>
      </c>
      <c r="AP37" t="s">
        <v>183</v>
      </c>
      <c r="AQ37">
        <f t="shared" si="10"/>
        <v>3309860</v>
      </c>
      <c r="AU37">
        <v>44.63</v>
      </c>
      <c r="AV37">
        <v>0.79</v>
      </c>
      <c r="AW37">
        <v>43.84</v>
      </c>
    </row>
    <row r="38" spans="1:49" hidden="1" outlineLevel="1">
      <c r="A38" t="s">
        <v>95</v>
      </c>
      <c r="B38" s="7" t="s">
        <v>837</v>
      </c>
      <c r="C38" s="1">
        <f t="shared" si="0"/>
        <v>469</v>
      </c>
      <c r="D38" s="5">
        <f>IF(N38&gt;0, RANK(N38,(N38:P38,Q38:AE38)),0)</f>
        <v>1</v>
      </c>
      <c r="E38" s="5">
        <f>IF(O38&gt;0,RANK(O38,(N38:P38,Q38:AE38)),0)</f>
        <v>2</v>
      </c>
      <c r="F38" s="5">
        <f t="shared" si="1"/>
        <v>0</v>
      </c>
      <c r="G38" s="1">
        <f t="shared" si="2"/>
        <v>214</v>
      </c>
      <c r="H38" s="2">
        <f t="shared" si="3"/>
        <v>0.45628997867803839</v>
      </c>
      <c r="I38" s="6"/>
      <c r="J38" s="2">
        <f t="shared" si="4"/>
        <v>0.71641791044776115</v>
      </c>
      <c r="K38" s="2">
        <f t="shared" si="5"/>
        <v>0.26012793176972282</v>
      </c>
      <c r="L38" s="2">
        <f t="shared" si="6"/>
        <v>0</v>
      </c>
      <c r="M38" s="2">
        <f t="shared" si="7"/>
        <v>2.3454157782516027E-2</v>
      </c>
      <c r="N38" s="1">
        <v>336</v>
      </c>
      <c r="O38" s="1">
        <v>122</v>
      </c>
      <c r="P38" s="1"/>
      <c r="Q38">
        <v>11</v>
      </c>
      <c r="U38" s="1">
        <v>0</v>
      </c>
      <c r="V38" s="1"/>
      <c r="W38" s="1"/>
      <c r="X38" s="1"/>
      <c r="Y38" s="1"/>
      <c r="Z38" s="1"/>
      <c r="AA38" s="1"/>
      <c r="AB38" s="1"/>
      <c r="AG38" t="str">
        <f t="shared" si="8"/>
        <v>Carroll</v>
      </c>
      <c r="AH38" t="s">
        <v>839</v>
      </c>
      <c r="AI38">
        <v>2</v>
      </c>
      <c r="AK38" s="88">
        <v>33</v>
      </c>
      <c r="AL38" s="90">
        <v>7</v>
      </c>
      <c r="AM38" s="90">
        <v>30</v>
      </c>
      <c r="AN38" s="93">
        <v>10100</v>
      </c>
      <c r="AO38" s="93">
        <f t="shared" si="9"/>
        <v>33007</v>
      </c>
      <c r="AP38" t="s">
        <v>183</v>
      </c>
      <c r="AQ38">
        <f t="shared" si="10"/>
        <v>3310100</v>
      </c>
      <c r="AU38">
        <v>50.21</v>
      </c>
      <c r="AV38">
        <v>0.03</v>
      </c>
      <c r="AW38">
        <v>50.19</v>
      </c>
    </row>
    <row r="39" spans="1:49" hidden="1" outlineLevel="1">
      <c r="A39" t="s">
        <v>343</v>
      </c>
      <c r="B39" s="7" t="s">
        <v>837</v>
      </c>
      <c r="C39" s="1">
        <f t="shared" si="0"/>
        <v>720</v>
      </c>
      <c r="D39" s="5">
        <f>IF(N39&gt;0, RANK(N39,(N39:P39,Q39:AE39)),0)</f>
        <v>1</v>
      </c>
      <c r="E39" s="5">
        <f>IF(O39&gt;0,RANK(O39,(N39:P39,Q39:AE39)),0)</f>
        <v>2</v>
      </c>
      <c r="F39" s="5">
        <f t="shared" si="1"/>
        <v>0</v>
      </c>
      <c r="G39" s="1">
        <f t="shared" si="2"/>
        <v>206</v>
      </c>
      <c r="H39" s="2">
        <f t="shared" si="3"/>
        <v>0.28611111111111109</v>
      </c>
      <c r="I39" s="6"/>
      <c r="J39" s="2">
        <f t="shared" si="4"/>
        <v>0.63611111111111107</v>
      </c>
      <c r="K39" s="2">
        <f t="shared" si="5"/>
        <v>0.35</v>
      </c>
      <c r="L39" s="2">
        <f t="shared" si="6"/>
        <v>0</v>
      </c>
      <c r="M39" s="2">
        <f t="shared" si="7"/>
        <v>1.3888888888888951E-2</v>
      </c>
      <c r="N39" s="1">
        <v>458</v>
      </c>
      <c r="O39" s="1">
        <v>252</v>
      </c>
      <c r="P39" s="1"/>
      <c r="Q39">
        <v>10</v>
      </c>
      <c r="U39" s="1">
        <v>0</v>
      </c>
      <c r="V39" s="1"/>
      <c r="W39" s="1"/>
      <c r="X39" s="1"/>
      <c r="Y39" s="1"/>
      <c r="Z39" s="1"/>
      <c r="AA39" s="1"/>
      <c r="AB39" s="1"/>
      <c r="AG39" t="str">
        <f t="shared" si="8"/>
        <v>Center Harbor</v>
      </c>
      <c r="AH39" t="s">
        <v>836</v>
      </c>
      <c r="AI39">
        <v>1</v>
      </c>
      <c r="AK39" s="88">
        <v>33</v>
      </c>
      <c r="AL39" s="90">
        <v>1</v>
      </c>
      <c r="AM39" s="90">
        <v>20</v>
      </c>
      <c r="AN39" s="93">
        <v>10660</v>
      </c>
      <c r="AO39" s="93">
        <f t="shared" si="9"/>
        <v>33001</v>
      </c>
      <c r="AP39" t="s">
        <v>183</v>
      </c>
      <c r="AQ39">
        <f t="shared" si="10"/>
        <v>3310660</v>
      </c>
      <c r="AU39">
        <v>16.510000000000002</v>
      </c>
      <c r="AV39">
        <v>3.12</v>
      </c>
      <c r="AW39">
        <v>13.39</v>
      </c>
    </row>
    <row r="40" spans="1:49" hidden="1" outlineLevel="1">
      <c r="A40" t="s">
        <v>344</v>
      </c>
      <c r="B40" s="7" t="s">
        <v>837</v>
      </c>
      <c r="C40" s="1">
        <f t="shared" si="0"/>
        <v>2434</v>
      </c>
      <c r="D40" s="5">
        <f>IF(N40&gt;0, RANK(N40,(N40:P40,Q40:AE40)),0)</f>
        <v>1</v>
      </c>
      <c r="E40" s="5">
        <f>IF(O40&gt;0,RANK(O40,(N40:P40,Q40:AE40)),0)</f>
        <v>2</v>
      </c>
      <c r="F40" s="5">
        <f t="shared" si="1"/>
        <v>0</v>
      </c>
      <c r="G40" s="1">
        <f t="shared" si="2"/>
        <v>1403</v>
      </c>
      <c r="H40" s="2">
        <f t="shared" si="3"/>
        <v>0.57641741988496298</v>
      </c>
      <c r="I40" s="6"/>
      <c r="J40" s="2">
        <f t="shared" si="4"/>
        <v>0.77526705012325392</v>
      </c>
      <c r="K40" s="2">
        <f t="shared" si="5"/>
        <v>0.19884963023829089</v>
      </c>
      <c r="L40" s="2">
        <f t="shared" si="6"/>
        <v>0</v>
      </c>
      <c r="M40" s="2">
        <f t="shared" si="7"/>
        <v>2.5883319638455193E-2</v>
      </c>
      <c r="N40" s="1">
        <v>1887</v>
      </c>
      <c r="O40" s="1">
        <v>484</v>
      </c>
      <c r="P40" s="1"/>
      <c r="Q40">
        <v>57</v>
      </c>
      <c r="U40" s="1">
        <v>6</v>
      </c>
      <c r="V40" s="1"/>
      <c r="W40" s="1"/>
      <c r="X40" s="1"/>
      <c r="Y40" s="1"/>
      <c r="Z40" s="1"/>
      <c r="AA40" s="1"/>
      <c r="AB40" s="1"/>
      <c r="AG40" t="str">
        <f t="shared" si="8"/>
        <v>Charlestown</v>
      </c>
      <c r="AH40" t="s">
        <v>312</v>
      </c>
      <c r="AI40">
        <v>2</v>
      </c>
      <c r="AK40" s="88">
        <v>33</v>
      </c>
      <c r="AL40" s="90">
        <v>19</v>
      </c>
      <c r="AM40" s="90">
        <v>10</v>
      </c>
      <c r="AN40" s="93">
        <v>11380</v>
      </c>
      <c r="AO40" s="93">
        <f t="shared" si="9"/>
        <v>33019</v>
      </c>
      <c r="AP40" t="s">
        <v>183</v>
      </c>
      <c r="AQ40">
        <f t="shared" si="10"/>
        <v>3311380</v>
      </c>
      <c r="AU40">
        <v>37.96</v>
      </c>
      <c r="AV40">
        <v>2.15</v>
      </c>
      <c r="AW40">
        <v>35.81</v>
      </c>
    </row>
    <row r="41" spans="1:49" hidden="1" outlineLevel="1">
      <c r="A41" t="s">
        <v>71</v>
      </c>
      <c r="B41" s="7" t="s">
        <v>837</v>
      </c>
      <c r="C41" s="1">
        <f t="shared" si="0"/>
        <v>205</v>
      </c>
      <c r="D41" s="5">
        <f>IF(N41&gt;0, RANK(N41,(N41:P41,Q41:AE41)),0)</f>
        <v>1</v>
      </c>
      <c r="E41" s="5">
        <f>IF(O41&gt;0,RANK(O41,(N41:P41,Q41:AE41)),0)</f>
        <v>2</v>
      </c>
      <c r="F41" s="5">
        <f t="shared" si="1"/>
        <v>0</v>
      </c>
      <c r="G41" s="1">
        <f t="shared" si="2"/>
        <v>3</v>
      </c>
      <c r="H41" s="2">
        <f t="shared" si="3"/>
        <v>1.4634146341463415E-2</v>
      </c>
      <c r="I41" s="6"/>
      <c r="J41" s="2">
        <f t="shared" si="4"/>
        <v>0.48292682926829267</v>
      </c>
      <c r="K41" s="2">
        <f t="shared" si="5"/>
        <v>0.4682926829268293</v>
      </c>
      <c r="L41" s="2">
        <f t="shared" si="6"/>
        <v>0</v>
      </c>
      <c r="M41" s="2">
        <f t="shared" si="7"/>
        <v>4.8780487804878037E-2</v>
      </c>
      <c r="N41" s="1">
        <v>99</v>
      </c>
      <c r="O41" s="1">
        <v>96</v>
      </c>
      <c r="P41" s="1"/>
      <c r="Q41">
        <v>10</v>
      </c>
      <c r="U41" s="1">
        <v>0</v>
      </c>
      <c r="V41" s="1"/>
      <c r="W41" s="1"/>
      <c r="X41" s="1"/>
      <c r="Y41" s="1"/>
      <c r="Z41" s="1"/>
      <c r="AA41" s="1"/>
      <c r="AB41" s="1"/>
      <c r="AG41" t="str">
        <f t="shared" si="8"/>
        <v>Chatham</v>
      </c>
      <c r="AH41" t="s">
        <v>95</v>
      </c>
      <c r="AI41">
        <v>1</v>
      </c>
      <c r="AK41" s="88">
        <v>33</v>
      </c>
      <c r="AL41" s="90">
        <v>3</v>
      </c>
      <c r="AM41" s="90">
        <v>20</v>
      </c>
      <c r="AN41" s="93">
        <v>11780</v>
      </c>
      <c r="AO41" s="93">
        <f t="shared" si="9"/>
        <v>33003</v>
      </c>
      <c r="AP41" t="s">
        <v>183</v>
      </c>
      <c r="AQ41">
        <f t="shared" si="10"/>
        <v>3311780</v>
      </c>
      <c r="AU41">
        <v>57.22</v>
      </c>
      <c r="AV41">
        <v>0.51</v>
      </c>
      <c r="AW41">
        <v>56.71</v>
      </c>
    </row>
    <row r="42" spans="1:49" hidden="1" outlineLevel="1">
      <c r="A42" t="s">
        <v>20</v>
      </c>
      <c r="B42" s="7" t="s">
        <v>837</v>
      </c>
      <c r="C42" s="1">
        <f t="shared" si="0"/>
        <v>2633</v>
      </c>
      <c r="D42" s="5">
        <f>IF(N42&gt;0, RANK(N42,(N42:P42,Q42:AE42)),0)</f>
        <v>1</v>
      </c>
      <c r="E42" s="5">
        <f>IF(O42&gt;0,RANK(O42,(N42:P42,Q42:AE42)),0)</f>
        <v>2</v>
      </c>
      <c r="F42" s="5">
        <f t="shared" si="1"/>
        <v>0</v>
      </c>
      <c r="G42" s="1">
        <f t="shared" si="2"/>
        <v>620</v>
      </c>
      <c r="H42" s="2">
        <f t="shared" si="3"/>
        <v>0.23547284466388149</v>
      </c>
      <c r="I42" s="6"/>
      <c r="J42" s="2">
        <f t="shared" si="4"/>
        <v>0.60881124192935809</v>
      </c>
      <c r="K42" s="2">
        <f t="shared" si="5"/>
        <v>0.37333839726547663</v>
      </c>
      <c r="L42" s="2">
        <f t="shared" si="6"/>
        <v>0</v>
      </c>
      <c r="M42" s="2">
        <f t="shared" si="7"/>
        <v>1.7850360805165277E-2</v>
      </c>
      <c r="N42" s="53">
        <v>1603</v>
      </c>
      <c r="O42" s="53">
        <v>983</v>
      </c>
      <c r="P42" s="53"/>
      <c r="Q42" s="53">
        <v>44</v>
      </c>
      <c r="U42" s="1">
        <v>3</v>
      </c>
      <c r="V42" s="1"/>
      <c r="W42" s="1"/>
      <c r="X42" s="1"/>
      <c r="Y42" s="1"/>
      <c r="Z42" s="1"/>
      <c r="AA42" s="1"/>
      <c r="AB42" s="1"/>
      <c r="AG42" t="str">
        <f t="shared" si="8"/>
        <v>Chester</v>
      </c>
      <c r="AH42" t="s">
        <v>818</v>
      </c>
      <c r="AI42">
        <v>1</v>
      </c>
      <c r="AK42" s="88">
        <v>33</v>
      </c>
      <c r="AL42" s="90">
        <v>15</v>
      </c>
      <c r="AM42" s="90">
        <v>25</v>
      </c>
      <c r="AN42" s="93">
        <v>12100</v>
      </c>
      <c r="AO42" s="93">
        <f t="shared" si="9"/>
        <v>33015</v>
      </c>
      <c r="AP42" t="s">
        <v>183</v>
      </c>
      <c r="AQ42">
        <f t="shared" si="10"/>
        <v>3312100</v>
      </c>
      <c r="AU42">
        <v>26.02</v>
      </c>
      <c r="AV42">
        <v>0.11</v>
      </c>
      <c r="AW42">
        <v>25.91</v>
      </c>
    </row>
    <row r="43" spans="1:49" hidden="1" outlineLevel="1">
      <c r="A43" t="s">
        <v>377</v>
      </c>
      <c r="B43" s="7" t="s">
        <v>837</v>
      </c>
      <c r="C43" s="1">
        <f t="shared" si="0"/>
        <v>2136</v>
      </c>
      <c r="D43" s="5">
        <f>IF(N43&gt;0, RANK(N43,(N43:P43,Q43:AE43)),0)</f>
        <v>1</v>
      </c>
      <c r="E43" s="5">
        <f>IF(O43&gt;0,RANK(O43,(N43:P43,Q43:AE43)),0)</f>
        <v>2</v>
      </c>
      <c r="F43" s="5">
        <f t="shared" si="1"/>
        <v>0</v>
      </c>
      <c r="G43" s="1">
        <f t="shared" si="2"/>
        <v>1013</v>
      </c>
      <c r="H43" s="2">
        <f t="shared" si="3"/>
        <v>0.47425093632958804</v>
      </c>
      <c r="I43" s="6"/>
      <c r="J43" s="2">
        <f t="shared" si="4"/>
        <v>0.72518726591760296</v>
      </c>
      <c r="K43" s="2">
        <f t="shared" si="5"/>
        <v>0.25093632958801498</v>
      </c>
      <c r="L43" s="2">
        <f t="shared" si="6"/>
        <v>0</v>
      </c>
      <c r="M43" s="2">
        <f t="shared" si="7"/>
        <v>2.3876404494382053E-2</v>
      </c>
      <c r="N43" s="1">
        <v>1549</v>
      </c>
      <c r="O43" s="1">
        <v>536</v>
      </c>
      <c r="P43" s="1"/>
      <c r="Q43">
        <v>50</v>
      </c>
      <c r="U43" s="1">
        <v>1</v>
      </c>
      <c r="V43" s="1"/>
      <c r="W43" s="1"/>
      <c r="X43" s="1"/>
      <c r="Y43" s="1"/>
      <c r="Z43" s="1"/>
      <c r="AA43" s="1"/>
      <c r="AB43" s="1"/>
      <c r="AG43" t="str">
        <f t="shared" si="8"/>
        <v>Chesterfield</v>
      </c>
      <c r="AH43" t="s">
        <v>838</v>
      </c>
      <c r="AI43">
        <v>2</v>
      </c>
      <c r="AK43" s="88">
        <v>33</v>
      </c>
      <c r="AL43" s="90">
        <v>5</v>
      </c>
      <c r="AM43" s="90">
        <v>10</v>
      </c>
      <c r="AN43" s="93">
        <v>12260</v>
      </c>
      <c r="AO43" s="93">
        <f t="shared" si="9"/>
        <v>33005</v>
      </c>
      <c r="AP43" t="s">
        <v>183</v>
      </c>
      <c r="AQ43">
        <f t="shared" si="10"/>
        <v>3312260</v>
      </c>
      <c r="AU43">
        <v>47.56</v>
      </c>
      <c r="AV43">
        <v>2</v>
      </c>
      <c r="AW43">
        <v>45.56</v>
      </c>
    </row>
    <row r="44" spans="1:49" hidden="1" outlineLevel="1">
      <c r="A44" t="s">
        <v>345</v>
      </c>
      <c r="B44" s="7" t="s">
        <v>837</v>
      </c>
      <c r="C44" s="1">
        <f t="shared" si="0"/>
        <v>1507</v>
      </c>
      <c r="D44" s="5">
        <f>IF(N44&gt;0, RANK(N44,(N44:P44,Q44:AE44)),0)</f>
        <v>1</v>
      </c>
      <c r="E44" s="5">
        <f>IF(O44&gt;0,RANK(O44,(N44:P44,Q44:AE44)),0)</f>
        <v>2</v>
      </c>
      <c r="F44" s="5">
        <f t="shared" si="1"/>
        <v>0</v>
      </c>
      <c r="G44" s="1">
        <f t="shared" si="2"/>
        <v>634</v>
      </c>
      <c r="H44" s="2">
        <f t="shared" si="3"/>
        <v>0.42070338420703385</v>
      </c>
      <c r="I44" s="6"/>
      <c r="J44" s="2">
        <f t="shared" si="4"/>
        <v>0.70404777704047772</v>
      </c>
      <c r="K44" s="2">
        <f t="shared" si="5"/>
        <v>0.28334439283344393</v>
      </c>
      <c r="L44" s="2">
        <f t="shared" si="6"/>
        <v>0</v>
      </c>
      <c r="M44" s="2">
        <f t="shared" si="7"/>
        <v>1.2607830126078357E-2</v>
      </c>
      <c r="N44" s="1">
        <v>1061</v>
      </c>
      <c r="O44" s="1">
        <v>427</v>
      </c>
      <c r="P44" s="1"/>
      <c r="Q44">
        <v>16</v>
      </c>
      <c r="U44" s="1">
        <v>3</v>
      </c>
      <c r="V44" s="1"/>
      <c r="W44" s="1"/>
      <c r="X44" s="1"/>
      <c r="Y44" s="1"/>
      <c r="Z44" s="1"/>
      <c r="AA44" s="1"/>
      <c r="AB44" s="1"/>
      <c r="AG44" t="str">
        <f t="shared" si="8"/>
        <v>Chichester</v>
      </c>
      <c r="AH44" t="s">
        <v>842</v>
      </c>
      <c r="AI44">
        <v>2</v>
      </c>
      <c r="AK44" s="88">
        <v>33</v>
      </c>
      <c r="AL44" s="90">
        <v>13</v>
      </c>
      <c r="AM44" s="90">
        <v>35</v>
      </c>
      <c r="AN44" s="93">
        <v>12420</v>
      </c>
      <c r="AO44" s="93">
        <f t="shared" si="9"/>
        <v>33013</v>
      </c>
      <c r="AP44" t="s">
        <v>183</v>
      </c>
      <c r="AQ44">
        <f t="shared" si="10"/>
        <v>3312420</v>
      </c>
      <c r="AU44">
        <v>21.18</v>
      </c>
      <c r="AV44">
        <v>0.11</v>
      </c>
      <c r="AW44">
        <v>21.07</v>
      </c>
    </row>
    <row r="45" spans="1:49" hidden="1" outlineLevel="1">
      <c r="A45" t="s">
        <v>346</v>
      </c>
      <c r="B45" s="7" t="s">
        <v>837</v>
      </c>
      <c r="C45" s="1">
        <f t="shared" si="0"/>
        <v>5575</v>
      </c>
      <c r="D45" s="5">
        <f>IF(N45&gt;0, RANK(N45,(N45:P45,Q45:AE45)),0)</f>
        <v>1</v>
      </c>
      <c r="E45" s="5">
        <f>IF(O45&gt;0,RANK(O45,(N45:P45,Q45:AE45)),0)</f>
        <v>2</v>
      </c>
      <c r="F45" s="5">
        <f t="shared" si="1"/>
        <v>0</v>
      </c>
      <c r="G45" s="1">
        <f t="shared" si="2"/>
        <v>2874</v>
      </c>
      <c r="H45" s="2">
        <f t="shared" si="3"/>
        <v>0.51551569506726458</v>
      </c>
      <c r="I45" s="6"/>
      <c r="J45" s="2">
        <f t="shared" si="4"/>
        <v>0.74690582959641261</v>
      </c>
      <c r="K45" s="2">
        <f t="shared" si="5"/>
        <v>0.23139013452914797</v>
      </c>
      <c r="L45" s="2">
        <f t="shared" si="6"/>
        <v>0</v>
      </c>
      <c r="M45" s="2">
        <f t="shared" si="7"/>
        <v>2.170403587443942E-2</v>
      </c>
      <c r="N45" s="1">
        <v>4164</v>
      </c>
      <c r="O45" s="1">
        <v>1290</v>
      </c>
      <c r="P45" s="1"/>
      <c r="Q45">
        <v>116</v>
      </c>
      <c r="U45" s="1">
        <v>5</v>
      </c>
      <c r="V45" s="1"/>
      <c r="W45" s="1"/>
      <c r="X45" s="1"/>
      <c r="Y45" s="1"/>
      <c r="Z45" s="1"/>
      <c r="AA45" s="1"/>
      <c r="AB45" s="1"/>
      <c r="AG45" t="str">
        <f t="shared" si="8"/>
        <v>Claremont</v>
      </c>
      <c r="AH45" t="s">
        <v>312</v>
      </c>
      <c r="AI45">
        <v>2</v>
      </c>
      <c r="AK45" s="88">
        <v>33</v>
      </c>
      <c r="AL45" s="90">
        <v>19</v>
      </c>
      <c r="AM45" s="90">
        <v>15</v>
      </c>
      <c r="AN45" s="93">
        <v>12900</v>
      </c>
      <c r="AO45" s="93">
        <f t="shared" si="9"/>
        <v>33019</v>
      </c>
      <c r="AP45" t="s">
        <v>639</v>
      </c>
      <c r="AQ45">
        <f t="shared" si="10"/>
        <v>3312900</v>
      </c>
      <c r="AU45">
        <v>44.09</v>
      </c>
      <c r="AV45">
        <v>0.96</v>
      </c>
      <c r="AW45">
        <v>43.12</v>
      </c>
    </row>
    <row r="46" spans="1:49" hidden="1" outlineLevel="1">
      <c r="A46" t="s">
        <v>347</v>
      </c>
      <c r="B46" s="7" t="s">
        <v>837</v>
      </c>
      <c r="C46" s="1">
        <f t="shared" si="0"/>
        <v>153</v>
      </c>
      <c r="D46" s="5">
        <f>IF(N46&gt;0, RANK(N46,(N46:P46,Q46:AE46)),0)</f>
        <v>1</v>
      </c>
      <c r="E46" s="5">
        <f>IF(O46&gt;0,RANK(O46,(N46:P46,Q46:AE46)),0)</f>
        <v>2</v>
      </c>
      <c r="F46" s="5">
        <f t="shared" si="1"/>
        <v>0</v>
      </c>
      <c r="G46" s="1">
        <f t="shared" si="2"/>
        <v>42</v>
      </c>
      <c r="H46" s="2">
        <f t="shared" si="3"/>
        <v>0.27450980392156865</v>
      </c>
      <c r="I46" s="6"/>
      <c r="J46" s="2">
        <f t="shared" si="4"/>
        <v>0.6143790849673203</v>
      </c>
      <c r="K46" s="2">
        <f t="shared" si="5"/>
        <v>0.33986928104575165</v>
      </c>
      <c r="L46" s="2">
        <f t="shared" si="6"/>
        <v>0</v>
      </c>
      <c r="M46" s="2">
        <f t="shared" si="7"/>
        <v>4.5751633986928053E-2</v>
      </c>
      <c r="N46" s="1">
        <v>94</v>
      </c>
      <c r="O46" s="1">
        <v>52</v>
      </c>
      <c r="P46" s="1"/>
      <c r="Q46">
        <v>7</v>
      </c>
      <c r="U46" s="1">
        <v>0</v>
      </c>
      <c r="V46" s="1"/>
      <c r="W46" s="1"/>
      <c r="X46" s="1"/>
      <c r="Y46" s="1"/>
      <c r="Z46" s="1"/>
      <c r="AA46" s="1"/>
      <c r="AB46" s="1"/>
      <c r="AG46" t="str">
        <f t="shared" si="8"/>
        <v>Clarksville</v>
      </c>
      <c r="AH46" t="s">
        <v>839</v>
      </c>
      <c r="AI46">
        <v>2</v>
      </c>
      <c r="AK46" s="88">
        <v>33</v>
      </c>
      <c r="AL46" s="90">
        <v>7</v>
      </c>
      <c r="AM46" s="90">
        <v>40</v>
      </c>
      <c r="AN46" s="93">
        <v>13220</v>
      </c>
      <c r="AO46" s="93">
        <f t="shared" si="9"/>
        <v>33007</v>
      </c>
      <c r="AP46" t="s">
        <v>183</v>
      </c>
      <c r="AQ46">
        <f t="shared" si="10"/>
        <v>3313220</v>
      </c>
      <c r="AU46">
        <v>62.12</v>
      </c>
      <c r="AV46">
        <v>1.88</v>
      </c>
      <c r="AW46">
        <v>60.24</v>
      </c>
    </row>
    <row r="47" spans="1:49" hidden="1" outlineLevel="1">
      <c r="A47" t="s">
        <v>23</v>
      </c>
      <c r="B47" s="7" t="s">
        <v>837</v>
      </c>
      <c r="C47" s="1">
        <f t="shared" si="0"/>
        <v>996</v>
      </c>
      <c r="D47" s="5">
        <f>IF(N47&gt;0, RANK(N47,(N47:P47,Q47:AE47)),0)</f>
        <v>1</v>
      </c>
      <c r="E47" s="5">
        <f>IF(O47&gt;0,RANK(O47,(N47:P47,Q47:AE47)),0)</f>
        <v>2</v>
      </c>
      <c r="F47" s="5">
        <f t="shared" si="1"/>
        <v>0</v>
      </c>
      <c r="G47" s="1">
        <f t="shared" si="2"/>
        <v>481</v>
      </c>
      <c r="H47" s="2">
        <f t="shared" si="3"/>
        <v>0.48293172690763053</v>
      </c>
      <c r="I47" s="6"/>
      <c r="J47" s="2">
        <f t="shared" si="4"/>
        <v>0.72891566265060237</v>
      </c>
      <c r="K47" s="2">
        <f t="shared" si="5"/>
        <v>0.24598393574297189</v>
      </c>
      <c r="L47" s="2">
        <f t="shared" si="6"/>
        <v>0</v>
      </c>
      <c r="M47" s="2">
        <f t="shared" si="7"/>
        <v>2.5100401606425737E-2</v>
      </c>
      <c r="N47" s="1">
        <v>726</v>
      </c>
      <c r="O47" s="1">
        <v>245</v>
      </c>
      <c r="P47" s="1"/>
      <c r="Q47">
        <v>25</v>
      </c>
      <c r="U47" s="1">
        <v>0</v>
      </c>
      <c r="V47" s="1"/>
      <c r="W47" s="1"/>
      <c r="X47" s="1"/>
      <c r="Y47" s="1"/>
      <c r="Z47" s="1"/>
      <c r="AA47" s="1"/>
      <c r="AB47" s="1"/>
      <c r="AG47" t="str">
        <f t="shared" si="8"/>
        <v>Colebrook</v>
      </c>
      <c r="AH47" t="s">
        <v>839</v>
      </c>
      <c r="AI47">
        <v>2</v>
      </c>
      <c r="AK47" s="88">
        <v>33</v>
      </c>
      <c r="AL47" s="90">
        <v>7</v>
      </c>
      <c r="AM47" s="90">
        <v>45</v>
      </c>
      <c r="AN47" s="93">
        <v>13780</v>
      </c>
      <c r="AO47" s="93">
        <f t="shared" si="9"/>
        <v>33007</v>
      </c>
      <c r="AP47" t="s">
        <v>183</v>
      </c>
      <c r="AQ47">
        <f t="shared" si="10"/>
        <v>3313780</v>
      </c>
      <c r="AU47">
        <v>41.01</v>
      </c>
      <c r="AV47">
        <v>0.03</v>
      </c>
      <c r="AW47">
        <v>40.99</v>
      </c>
    </row>
    <row r="48" spans="1:49" hidden="1" outlineLevel="1">
      <c r="A48" t="s">
        <v>616</v>
      </c>
      <c r="B48" s="7" t="s">
        <v>837</v>
      </c>
      <c r="C48" s="1">
        <f t="shared" si="0"/>
        <v>329</v>
      </c>
      <c r="D48" s="5">
        <f>IF(N48&gt;0, RANK(N48,(N48:P48,Q48:AE48)),0)</f>
        <v>1</v>
      </c>
      <c r="E48" s="5">
        <f>IF(O48&gt;0,RANK(O48,(N48:P48,Q48:AE48)),0)</f>
        <v>2</v>
      </c>
      <c r="F48" s="5">
        <f t="shared" si="1"/>
        <v>0</v>
      </c>
      <c r="G48" s="1">
        <f t="shared" si="2"/>
        <v>109</v>
      </c>
      <c r="H48" s="2">
        <f t="shared" si="3"/>
        <v>0.33130699088145898</v>
      </c>
      <c r="I48" s="6"/>
      <c r="J48" s="2">
        <f t="shared" si="4"/>
        <v>0.65653495440729481</v>
      </c>
      <c r="K48" s="2">
        <f t="shared" si="5"/>
        <v>0.32522796352583588</v>
      </c>
      <c r="L48" s="2">
        <f t="shared" si="6"/>
        <v>0</v>
      </c>
      <c r="M48" s="2">
        <f t="shared" si="7"/>
        <v>1.8237082066869303E-2</v>
      </c>
      <c r="N48" s="1">
        <v>216</v>
      </c>
      <c r="O48" s="1">
        <v>107</v>
      </c>
      <c r="P48" s="1"/>
      <c r="Q48">
        <v>6</v>
      </c>
      <c r="U48" s="1">
        <v>0</v>
      </c>
      <c r="V48" s="1"/>
      <c r="W48" s="1"/>
      <c r="X48" s="1"/>
      <c r="Y48" s="1"/>
      <c r="Z48" s="1"/>
      <c r="AA48" s="1"/>
      <c r="AB48" s="1"/>
      <c r="AG48" t="str">
        <f t="shared" si="8"/>
        <v>Columbia</v>
      </c>
      <c r="AH48" t="s">
        <v>839</v>
      </c>
      <c r="AI48">
        <v>2</v>
      </c>
      <c r="AK48" s="88">
        <v>33</v>
      </c>
      <c r="AL48" s="90">
        <v>7</v>
      </c>
      <c r="AM48" s="90">
        <v>50</v>
      </c>
      <c r="AN48" s="93">
        <v>13940</v>
      </c>
      <c r="AO48" s="93">
        <f t="shared" si="9"/>
        <v>33007</v>
      </c>
      <c r="AP48" t="s">
        <v>183</v>
      </c>
      <c r="AQ48">
        <f t="shared" si="10"/>
        <v>3313940</v>
      </c>
      <c r="AU48">
        <v>60.89</v>
      </c>
      <c r="AV48">
        <v>0.06</v>
      </c>
      <c r="AW48">
        <v>60.83</v>
      </c>
    </row>
    <row r="49" spans="1:49" hidden="1" outlineLevel="1">
      <c r="A49" t="s">
        <v>378</v>
      </c>
      <c r="B49" s="7" t="s">
        <v>837</v>
      </c>
      <c r="C49" s="1">
        <f t="shared" si="0"/>
        <v>21604</v>
      </c>
      <c r="D49" s="5">
        <f>IF(N49&gt;0, RANK(N49,(N49:P49,Q49:AE49)),0)</f>
        <v>1</v>
      </c>
      <c r="E49" s="5">
        <f>IF(O49&gt;0,RANK(O49,(N49:P49,Q49:AE49)),0)</f>
        <v>2</v>
      </c>
      <c r="F49" s="5">
        <f t="shared" si="1"/>
        <v>0</v>
      </c>
      <c r="G49" s="1">
        <f t="shared" si="2"/>
        <v>13537</v>
      </c>
      <c r="H49" s="2">
        <f t="shared" si="3"/>
        <v>0.62659692649509346</v>
      </c>
      <c r="I49" s="6"/>
      <c r="J49" s="2">
        <f t="shared" si="4"/>
        <v>0.80411034993519714</v>
      </c>
      <c r="K49" s="2">
        <f t="shared" si="5"/>
        <v>0.17751342344010368</v>
      </c>
      <c r="L49" s="2">
        <f t="shared" si="6"/>
        <v>0</v>
      </c>
      <c r="M49" s="2">
        <f t="shared" si="7"/>
        <v>1.8376226624699177E-2</v>
      </c>
      <c r="N49" s="1">
        <v>17372</v>
      </c>
      <c r="O49" s="1">
        <v>3835</v>
      </c>
      <c r="P49" s="1"/>
      <c r="Q49" s="1">
        <v>379</v>
      </c>
      <c r="U49" s="1">
        <v>18</v>
      </c>
      <c r="V49" s="1"/>
      <c r="W49" s="1"/>
      <c r="X49" s="1"/>
      <c r="Y49" s="1"/>
      <c r="Z49" s="1"/>
      <c r="AA49" s="1"/>
      <c r="AB49" s="1"/>
      <c r="AG49" t="str">
        <f t="shared" si="8"/>
        <v>Concord</v>
      </c>
      <c r="AH49" t="s">
        <v>842</v>
      </c>
      <c r="AI49">
        <v>2</v>
      </c>
      <c r="AK49" s="88">
        <v>33</v>
      </c>
      <c r="AL49" s="90">
        <v>13</v>
      </c>
      <c r="AM49" s="90">
        <v>40</v>
      </c>
      <c r="AN49" s="93">
        <v>14200</v>
      </c>
      <c r="AO49" s="93">
        <f t="shared" si="9"/>
        <v>33013</v>
      </c>
      <c r="AP49" t="s">
        <v>639</v>
      </c>
      <c r="AQ49">
        <f t="shared" si="10"/>
        <v>3314200</v>
      </c>
      <c r="AU49">
        <v>67.52</v>
      </c>
      <c r="AV49">
        <v>3.23</v>
      </c>
      <c r="AW49">
        <v>64.290000000000006</v>
      </c>
    </row>
    <row r="50" spans="1:49" hidden="1" outlineLevel="1">
      <c r="A50" t="s">
        <v>656</v>
      </c>
      <c r="B50" s="7" t="s">
        <v>837</v>
      </c>
      <c r="C50" s="1">
        <f t="shared" si="0"/>
        <v>5050</v>
      </c>
      <c r="D50" s="5">
        <f>IF(N50&gt;0, RANK(N50,(N50:P50,Q50:AE50)),0)</f>
        <v>1</v>
      </c>
      <c r="E50" s="5">
        <f>IF(O50&gt;0,RANK(O50,(N50:P50,Q50:AE50)),0)</f>
        <v>2</v>
      </c>
      <c r="F50" s="5">
        <f t="shared" si="1"/>
        <v>0</v>
      </c>
      <c r="G50" s="1">
        <f t="shared" si="2"/>
        <v>2025</v>
      </c>
      <c r="H50" s="2">
        <f t="shared" si="3"/>
        <v>0.40099009900990101</v>
      </c>
      <c r="I50" s="6"/>
      <c r="J50" s="2">
        <f t="shared" si="4"/>
        <v>0.68792079207920787</v>
      </c>
      <c r="K50" s="2">
        <f t="shared" si="5"/>
        <v>0.28693069306930691</v>
      </c>
      <c r="L50" s="2">
        <f t="shared" si="6"/>
        <v>0</v>
      </c>
      <c r="M50" s="2">
        <f t="shared" si="7"/>
        <v>2.5148514851485226E-2</v>
      </c>
      <c r="N50" s="1">
        <v>3474</v>
      </c>
      <c r="O50" s="1">
        <v>1449</v>
      </c>
      <c r="P50" s="1"/>
      <c r="Q50">
        <v>126</v>
      </c>
      <c r="U50" s="1">
        <v>1</v>
      </c>
      <c r="V50" s="1"/>
      <c r="W50" s="1"/>
      <c r="X50" s="1"/>
      <c r="Y50" s="1"/>
      <c r="Z50" s="1"/>
      <c r="AA50" s="1"/>
      <c r="AB50" s="1"/>
      <c r="AG50" t="str">
        <f t="shared" si="8"/>
        <v>Conway</v>
      </c>
      <c r="AH50" t="s">
        <v>95</v>
      </c>
      <c r="AI50">
        <v>1</v>
      </c>
      <c r="AK50" s="88">
        <v>33</v>
      </c>
      <c r="AL50" s="90">
        <v>3</v>
      </c>
      <c r="AM50" s="90">
        <v>25</v>
      </c>
      <c r="AN50" s="93">
        <v>14660</v>
      </c>
      <c r="AO50" s="93">
        <f t="shared" si="9"/>
        <v>33003</v>
      </c>
      <c r="AP50" t="s">
        <v>183</v>
      </c>
      <c r="AQ50">
        <f t="shared" si="10"/>
        <v>3314660</v>
      </c>
      <c r="AU50">
        <v>71.709999999999994</v>
      </c>
      <c r="AV50">
        <v>2.0499999999999998</v>
      </c>
      <c r="AW50">
        <v>69.66</v>
      </c>
    </row>
    <row r="51" spans="1:49" hidden="1" outlineLevel="1">
      <c r="A51" t="s">
        <v>181</v>
      </c>
      <c r="B51" s="7" t="s">
        <v>837</v>
      </c>
      <c r="C51" s="1">
        <f t="shared" si="0"/>
        <v>1055</v>
      </c>
      <c r="D51" s="5">
        <f>IF(N51&gt;0, RANK(N51,(N51:P51,Q51:AE51)),0)</f>
        <v>1</v>
      </c>
      <c r="E51" s="5">
        <f>IF(O51&gt;0,RANK(O51,(N51:P51,Q51:AE51)),0)</f>
        <v>2</v>
      </c>
      <c r="F51" s="5">
        <f t="shared" si="1"/>
        <v>0</v>
      </c>
      <c r="G51" s="1">
        <f t="shared" si="2"/>
        <v>478</v>
      </c>
      <c r="H51" s="2">
        <f t="shared" si="3"/>
        <v>0.45308056872037916</v>
      </c>
      <c r="I51" s="6"/>
      <c r="J51" s="2">
        <f t="shared" si="4"/>
        <v>0.71279620853080572</v>
      </c>
      <c r="K51" s="2">
        <f t="shared" si="5"/>
        <v>0.25971563981042656</v>
      </c>
      <c r="L51" s="2">
        <f t="shared" si="6"/>
        <v>0</v>
      </c>
      <c r="M51" s="2">
        <f t="shared" si="7"/>
        <v>2.7488151658767723E-2</v>
      </c>
      <c r="N51" s="1">
        <v>752</v>
      </c>
      <c r="O51" s="1">
        <v>274</v>
      </c>
      <c r="P51" s="1"/>
      <c r="Q51">
        <v>28</v>
      </c>
      <c r="U51" s="1">
        <v>1</v>
      </c>
      <c r="V51" s="1"/>
      <c r="W51" s="1"/>
      <c r="X51" s="1"/>
      <c r="Y51" s="1"/>
      <c r="Z51" s="1"/>
      <c r="AA51" s="1"/>
      <c r="AB51" s="1"/>
      <c r="AG51" t="str">
        <f t="shared" si="8"/>
        <v>Cornish</v>
      </c>
      <c r="AH51" t="s">
        <v>312</v>
      </c>
      <c r="AI51">
        <v>2</v>
      </c>
      <c r="AK51" s="88">
        <v>33</v>
      </c>
      <c r="AL51" s="90">
        <v>19</v>
      </c>
      <c r="AM51" s="90">
        <v>20</v>
      </c>
      <c r="AN51" s="93">
        <v>15060</v>
      </c>
      <c r="AO51" s="93">
        <f t="shared" si="9"/>
        <v>33019</v>
      </c>
      <c r="AP51" t="s">
        <v>183</v>
      </c>
      <c r="AQ51">
        <f t="shared" si="10"/>
        <v>3315060</v>
      </c>
      <c r="AU51">
        <v>42.85</v>
      </c>
      <c r="AV51">
        <v>0.72</v>
      </c>
      <c r="AW51">
        <v>42.12</v>
      </c>
    </row>
    <row r="52" spans="1:49" hidden="1" outlineLevel="1">
      <c r="A52" t="s">
        <v>348</v>
      </c>
      <c r="B52" s="7" t="s">
        <v>837</v>
      </c>
      <c r="C52" s="1">
        <f t="shared" si="0"/>
        <v>386</v>
      </c>
      <c r="D52" s="5">
        <f>IF(N52&gt;0, RANK(N52,(N52:P52,Q52:AE52)),0)</f>
        <v>1</v>
      </c>
      <c r="E52" s="5">
        <f>IF(O52&gt;0,RANK(O52,(N52:P52,Q52:AE52)),0)</f>
        <v>2</v>
      </c>
      <c r="F52" s="5">
        <f t="shared" si="1"/>
        <v>0</v>
      </c>
      <c r="G52" s="1">
        <f t="shared" si="2"/>
        <v>96</v>
      </c>
      <c r="H52" s="2">
        <f t="shared" si="3"/>
        <v>0.24870466321243523</v>
      </c>
      <c r="I52" s="6"/>
      <c r="J52" s="2">
        <f t="shared" si="4"/>
        <v>0.60621761658031093</v>
      </c>
      <c r="K52" s="2">
        <f t="shared" si="5"/>
        <v>0.35751295336787564</v>
      </c>
      <c r="L52" s="2">
        <f t="shared" si="6"/>
        <v>0</v>
      </c>
      <c r="M52" s="2">
        <f t="shared" si="7"/>
        <v>3.6269430051813434E-2</v>
      </c>
      <c r="N52" s="1">
        <v>234</v>
      </c>
      <c r="O52" s="1">
        <v>138</v>
      </c>
      <c r="P52" s="1"/>
      <c r="Q52">
        <v>14</v>
      </c>
      <c r="U52" s="1">
        <v>0</v>
      </c>
      <c r="V52" s="1"/>
      <c r="W52" s="1"/>
      <c r="X52" s="1"/>
      <c r="Y52" s="1"/>
      <c r="Z52" s="1"/>
      <c r="AA52" s="1"/>
      <c r="AB52" s="1"/>
      <c r="AG52" t="str">
        <f t="shared" si="8"/>
        <v>Croydon</v>
      </c>
      <c r="AH52" t="s">
        <v>312</v>
      </c>
      <c r="AI52">
        <v>2</v>
      </c>
      <c r="AK52" s="88">
        <v>33</v>
      </c>
      <c r="AL52" s="90">
        <v>19</v>
      </c>
      <c r="AM52" s="90">
        <v>25</v>
      </c>
      <c r="AN52" s="93">
        <v>16340</v>
      </c>
      <c r="AO52" s="93">
        <f t="shared" si="9"/>
        <v>33019</v>
      </c>
      <c r="AP52" t="s">
        <v>183</v>
      </c>
      <c r="AQ52">
        <f t="shared" si="10"/>
        <v>3316340</v>
      </c>
      <c r="AU52">
        <v>37.86</v>
      </c>
      <c r="AV52">
        <v>0.77</v>
      </c>
      <c r="AW52">
        <v>37.08</v>
      </c>
    </row>
    <row r="53" spans="1:49" hidden="1" outlineLevel="1">
      <c r="A53" t="s">
        <v>657</v>
      </c>
      <c r="B53" s="7" t="s">
        <v>837</v>
      </c>
      <c r="C53" s="1">
        <f t="shared" si="0"/>
        <v>498</v>
      </c>
      <c r="D53" s="5">
        <f>IF(N53&gt;0, RANK(N53,(N53:P53,Q53:AE53)),0)</f>
        <v>1</v>
      </c>
      <c r="E53" s="5">
        <f>IF(O53&gt;0,RANK(O53,(N53:P53,Q53:AE53)),0)</f>
        <v>2</v>
      </c>
      <c r="F53" s="5">
        <f t="shared" si="1"/>
        <v>0</v>
      </c>
      <c r="G53" s="1">
        <f t="shared" si="2"/>
        <v>155</v>
      </c>
      <c r="H53" s="2">
        <f t="shared" si="3"/>
        <v>0.3112449799196787</v>
      </c>
      <c r="I53" s="6"/>
      <c r="J53" s="2">
        <f t="shared" si="4"/>
        <v>0.63654618473895586</v>
      </c>
      <c r="K53" s="2">
        <f t="shared" si="5"/>
        <v>0.3253012048192771</v>
      </c>
      <c r="L53" s="2">
        <f t="shared" si="6"/>
        <v>0</v>
      </c>
      <c r="M53" s="2">
        <f t="shared" si="7"/>
        <v>3.8152610441767043E-2</v>
      </c>
      <c r="N53" s="1">
        <v>317</v>
      </c>
      <c r="O53" s="1">
        <v>162</v>
      </c>
      <c r="P53" s="1"/>
      <c r="Q53">
        <v>19</v>
      </c>
      <c r="U53" s="1">
        <v>0</v>
      </c>
      <c r="V53" s="1"/>
      <c r="W53" s="1"/>
      <c r="X53" s="1"/>
      <c r="Y53" s="1"/>
      <c r="Z53" s="1"/>
      <c r="AA53" s="1"/>
      <c r="AB53" s="1"/>
      <c r="AG53" t="str">
        <f t="shared" si="8"/>
        <v>Dalton</v>
      </c>
      <c r="AH53" t="s">
        <v>839</v>
      </c>
      <c r="AI53">
        <v>2</v>
      </c>
      <c r="AK53" s="88">
        <v>33</v>
      </c>
      <c r="AL53" s="90">
        <v>7</v>
      </c>
      <c r="AM53" s="90">
        <v>65</v>
      </c>
      <c r="AN53" s="93">
        <v>16820</v>
      </c>
      <c r="AO53" s="93">
        <f t="shared" si="9"/>
        <v>33007</v>
      </c>
      <c r="AP53" t="s">
        <v>183</v>
      </c>
      <c r="AQ53">
        <f t="shared" si="10"/>
        <v>3316820</v>
      </c>
      <c r="AU53">
        <v>28.26</v>
      </c>
      <c r="AV53">
        <v>0.77</v>
      </c>
      <c r="AW53">
        <v>27.49</v>
      </c>
    </row>
    <row r="54" spans="1:49" hidden="1" outlineLevel="1">
      <c r="A54" t="s">
        <v>211</v>
      </c>
      <c r="B54" s="7" t="s">
        <v>837</v>
      </c>
      <c r="C54" s="1">
        <f t="shared" si="0"/>
        <v>623</v>
      </c>
      <c r="D54" s="5">
        <f>IF(N54&gt;0, RANK(N54,(N54:P54,Q54:AE54)),0)</f>
        <v>1</v>
      </c>
      <c r="E54" s="5">
        <f>IF(O54&gt;0,RANK(O54,(N54:P54,Q54:AE54)),0)</f>
        <v>2</v>
      </c>
      <c r="F54" s="5">
        <f t="shared" si="1"/>
        <v>0</v>
      </c>
      <c r="G54" s="1">
        <f t="shared" si="2"/>
        <v>227</v>
      </c>
      <c r="H54" s="2">
        <f t="shared" si="3"/>
        <v>0.36436597110754415</v>
      </c>
      <c r="I54" s="6"/>
      <c r="J54" s="2">
        <f t="shared" si="4"/>
        <v>0.6709470304975923</v>
      </c>
      <c r="K54" s="2">
        <f t="shared" si="5"/>
        <v>0.30658105939004815</v>
      </c>
      <c r="L54" s="2">
        <f t="shared" si="6"/>
        <v>0</v>
      </c>
      <c r="M54" s="2">
        <f t="shared" si="7"/>
        <v>2.247191011235955E-2</v>
      </c>
      <c r="N54" s="1">
        <v>418</v>
      </c>
      <c r="O54" s="1">
        <v>191</v>
      </c>
      <c r="P54" s="1"/>
      <c r="Q54">
        <v>13</v>
      </c>
      <c r="U54" s="1">
        <v>1</v>
      </c>
      <c r="V54" s="1"/>
      <c r="W54" s="1"/>
      <c r="X54" s="1"/>
      <c r="Y54" s="1"/>
      <c r="Z54" s="1"/>
      <c r="AA54" s="1"/>
      <c r="AB54" s="1"/>
      <c r="AG54" t="str">
        <f t="shared" si="8"/>
        <v>Danbury</v>
      </c>
      <c r="AH54" t="s">
        <v>842</v>
      </c>
      <c r="AI54">
        <v>2</v>
      </c>
      <c r="AK54" s="88">
        <v>33</v>
      </c>
      <c r="AL54" s="90">
        <v>13</v>
      </c>
      <c r="AM54" s="90">
        <v>45</v>
      </c>
      <c r="AN54" s="93">
        <v>16980</v>
      </c>
      <c r="AO54" s="93">
        <f t="shared" si="9"/>
        <v>33013</v>
      </c>
      <c r="AP54" t="s">
        <v>183</v>
      </c>
      <c r="AQ54">
        <f t="shared" si="10"/>
        <v>3316980</v>
      </c>
      <c r="AU54">
        <v>37.729999999999997</v>
      </c>
      <c r="AV54">
        <v>0.28000000000000003</v>
      </c>
      <c r="AW54">
        <v>37.450000000000003</v>
      </c>
    </row>
    <row r="55" spans="1:49" hidden="1" outlineLevel="1">
      <c r="A55" t="s">
        <v>349</v>
      </c>
      <c r="B55" s="7" t="s">
        <v>837</v>
      </c>
      <c r="C55" s="1">
        <f t="shared" si="0"/>
        <v>2214</v>
      </c>
      <c r="D55" s="5">
        <f>IF(N55&gt;0, RANK(N55,(N55:P55,Q55:AE55)),0)</f>
        <v>1</v>
      </c>
      <c r="E55" s="5">
        <f>IF(O55&gt;0,RANK(O55,(N55:P55,Q55:AE55)),0)</f>
        <v>2</v>
      </c>
      <c r="F55" s="5">
        <f t="shared" si="1"/>
        <v>0</v>
      </c>
      <c r="G55" s="1">
        <f t="shared" si="2"/>
        <v>703</v>
      </c>
      <c r="H55" s="2">
        <f t="shared" si="3"/>
        <v>0.31752484191508584</v>
      </c>
      <c r="I55" s="6"/>
      <c r="J55" s="2">
        <f t="shared" si="4"/>
        <v>0.64543812104787712</v>
      </c>
      <c r="K55" s="2">
        <f t="shared" si="5"/>
        <v>0.32791327913279134</v>
      </c>
      <c r="L55" s="2">
        <f t="shared" si="6"/>
        <v>0</v>
      </c>
      <c r="M55" s="2">
        <f t="shared" si="7"/>
        <v>2.6648599819331542E-2</v>
      </c>
      <c r="N55" s="53">
        <v>1429</v>
      </c>
      <c r="O55" s="53">
        <v>726</v>
      </c>
      <c r="P55" s="53"/>
      <c r="Q55" s="53">
        <v>59</v>
      </c>
      <c r="U55" s="1">
        <v>0</v>
      </c>
      <c r="V55" s="1"/>
      <c r="W55" s="1"/>
      <c r="X55" s="1"/>
      <c r="Y55" s="1"/>
      <c r="Z55" s="1"/>
      <c r="AA55" s="1"/>
      <c r="AB55" s="1"/>
      <c r="AG55" t="str">
        <f t="shared" si="8"/>
        <v>Danville</v>
      </c>
      <c r="AH55" t="s">
        <v>818</v>
      </c>
      <c r="AI55">
        <v>1</v>
      </c>
      <c r="AK55" s="88">
        <v>33</v>
      </c>
      <c r="AL55" s="90">
        <v>15</v>
      </c>
      <c r="AM55" s="90">
        <v>30</v>
      </c>
      <c r="AN55" s="93">
        <v>17140</v>
      </c>
      <c r="AO55" s="93">
        <f t="shared" si="9"/>
        <v>33015</v>
      </c>
      <c r="AP55" t="s">
        <v>183</v>
      </c>
      <c r="AQ55">
        <f t="shared" si="10"/>
        <v>3317140</v>
      </c>
      <c r="AU55">
        <v>11.91</v>
      </c>
      <c r="AV55">
        <v>0.2</v>
      </c>
      <c r="AW55">
        <v>11.71</v>
      </c>
    </row>
    <row r="56" spans="1:49" hidden="1" outlineLevel="1">
      <c r="A56" t="s">
        <v>363</v>
      </c>
      <c r="B56" s="7" t="s">
        <v>837</v>
      </c>
      <c r="C56" s="1">
        <f t="shared" si="0"/>
        <v>2541</v>
      </c>
      <c r="D56" s="5">
        <f>IF(N56&gt;0, RANK(N56,(N56:P56,Q56:AE56)),0)</f>
        <v>1</v>
      </c>
      <c r="E56" s="5">
        <f>IF(O56&gt;0,RANK(O56,(N56:P56,Q56:AE56)),0)</f>
        <v>2</v>
      </c>
      <c r="F56" s="5">
        <f t="shared" si="1"/>
        <v>0</v>
      </c>
      <c r="G56" s="1">
        <f t="shared" si="2"/>
        <v>776</v>
      </c>
      <c r="H56" s="2">
        <f t="shared" si="3"/>
        <v>0.30539157811885087</v>
      </c>
      <c r="I56" s="6"/>
      <c r="J56" s="2">
        <f t="shared" si="4"/>
        <v>0.64266036993309716</v>
      </c>
      <c r="K56" s="2">
        <f t="shared" si="5"/>
        <v>0.33726879181424635</v>
      </c>
      <c r="L56" s="2">
        <f t="shared" si="6"/>
        <v>0</v>
      </c>
      <c r="M56" s="2">
        <f t="shared" si="7"/>
        <v>2.0070838252656487E-2</v>
      </c>
      <c r="N56" s="1">
        <v>1633</v>
      </c>
      <c r="O56" s="1">
        <v>857</v>
      </c>
      <c r="P56" s="1"/>
      <c r="Q56">
        <v>51</v>
      </c>
      <c r="U56" s="1">
        <v>0</v>
      </c>
      <c r="V56" s="1"/>
      <c r="W56" s="1"/>
      <c r="X56" s="1"/>
      <c r="Y56" s="1"/>
      <c r="Z56" s="1"/>
      <c r="AA56" s="1"/>
      <c r="AB56" s="1"/>
      <c r="AG56" t="str">
        <f t="shared" si="8"/>
        <v>Deerfield</v>
      </c>
      <c r="AH56" t="s">
        <v>818</v>
      </c>
      <c r="AI56">
        <v>1</v>
      </c>
      <c r="AK56" s="88">
        <v>33</v>
      </c>
      <c r="AL56" s="90">
        <v>15</v>
      </c>
      <c r="AM56" s="90">
        <v>35</v>
      </c>
      <c r="AN56" s="93">
        <v>17460</v>
      </c>
      <c r="AO56" s="93">
        <f t="shared" si="9"/>
        <v>33015</v>
      </c>
      <c r="AP56" t="s">
        <v>183</v>
      </c>
      <c r="AQ56">
        <f t="shared" si="10"/>
        <v>3317460</v>
      </c>
      <c r="AU56">
        <v>52.26</v>
      </c>
      <c r="AV56">
        <v>1.35</v>
      </c>
      <c r="AW56">
        <v>50.91</v>
      </c>
    </row>
    <row r="57" spans="1:49" hidden="1" outlineLevel="1">
      <c r="A57" t="s">
        <v>350</v>
      </c>
      <c r="B57" s="7" t="s">
        <v>837</v>
      </c>
      <c r="C57" s="1">
        <f t="shared" si="0"/>
        <v>1022</v>
      </c>
      <c r="D57" s="5">
        <f>IF(N57&gt;0, RANK(N57,(N57:P57,Q57:AE57)),0)</f>
        <v>1</v>
      </c>
      <c r="E57" s="5">
        <f>IF(O57&gt;0,RANK(O57,(N57:P57,Q57:AE57)),0)</f>
        <v>2</v>
      </c>
      <c r="F57" s="5">
        <f t="shared" si="1"/>
        <v>0</v>
      </c>
      <c r="G57" s="1">
        <f t="shared" si="2"/>
        <v>385</v>
      </c>
      <c r="H57" s="2">
        <f t="shared" si="3"/>
        <v>0.37671232876712329</v>
      </c>
      <c r="I57" s="6"/>
      <c r="J57" s="2">
        <f t="shared" si="4"/>
        <v>0.67318982387475534</v>
      </c>
      <c r="K57" s="2">
        <f t="shared" si="5"/>
        <v>0.29647749510763211</v>
      </c>
      <c r="L57" s="2">
        <f t="shared" si="6"/>
        <v>0</v>
      </c>
      <c r="M57" s="2">
        <f t="shared" si="7"/>
        <v>3.0332681017612551E-2</v>
      </c>
      <c r="N57" s="1">
        <v>688</v>
      </c>
      <c r="O57" s="1">
        <v>303</v>
      </c>
      <c r="P57" s="1"/>
      <c r="Q57">
        <v>30</v>
      </c>
      <c r="U57" s="1">
        <v>1</v>
      </c>
      <c r="V57" s="1"/>
      <c r="W57" s="1"/>
      <c r="X57" s="1"/>
      <c r="Y57" s="1"/>
      <c r="Z57" s="1"/>
      <c r="AA57" s="1"/>
      <c r="AB57" s="1"/>
      <c r="AG57" t="str">
        <f t="shared" si="8"/>
        <v>Deering</v>
      </c>
      <c r="AH57" t="s">
        <v>841</v>
      </c>
      <c r="AI57">
        <v>2</v>
      </c>
      <c r="AK57" s="88">
        <v>33</v>
      </c>
      <c r="AL57" s="90">
        <v>11</v>
      </c>
      <c r="AM57" s="90">
        <v>30</v>
      </c>
      <c r="AN57" s="93">
        <v>17780</v>
      </c>
      <c r="AO57" s="93">
        <f t="shared" si="9"/>
        <v>33011</v>
      </c>
      <c r="AP57" t="s">
        <v>183</v>
      </c>
      <c r="AQ57">
        <f t="shared" si="10"/>
        <v>3317780</v>
      </c>
      <c r="AU57">
        <v>31.44</v>
      </c>
      <c r="AV57">
        <v>0.64</v>
      </c>
      <c r="AW57">
        <v>30.8</v>
      </c>
    </row>
    <row r="58" spans="1:49" hidden="1" outlineLevel="1">
      <c r="A58" t="s">
        <v>351</v>
      </c>
      <c r="B58" s="7" t="s">
        <v>837</v>
      </c>
      <c r="C58" s="1">
        <f t="shared" si="0"/>
        <v>15004</v>
      </c>
      <c r="D58" s="5">
        <f>IF(N58&gt;0, RANK(N58,(N58:P58,Q58:AE58)),0)</f>
        <v>1</v>
      </c>
      <c r="E58" s="5">
        <f>IF(O58&gt;0,RANK(O58,(N58:P58,Q58:AE58)),0)</f>
        <v>2</v>
      </c>
      <c r="F58" s="5">
        <f t="shared" si="1"/>
        <v>0</v>
      </c>
      <c r="G58" s="1">
        <f t="shared" si="2"/>
        <v>5145</v>
      </c>
      <c r="H58" s="2">
        <f t="shared" si="3"/>
        <v>0.34290855771794188</v>
      </c>
      <c r="I58" s="6"/>
      <c r="J58" s="2">
        <f t="shared" si="4"/>
        <v>0.66015729138896295</v>
      </c>
      <c r="K58" s="2">
        <f t="shared" si="5"/>
        <v>0.31724873367102108</v>
      </c>
      <c r="L58" s="2">
        <f t="shared" si="6"/>
        <v>0</v>
      </c>
      <c r="M58" s="2">
        <f t="shared" si="7"/>
        <v>2.2593974940015971E-2</v>
      </c>
      <c r="N58" s="1">
        <v>9905</v>
      </c>
      <c r="O58" s="1">
        <v>4760</v>
      </c>
      <c r="P58" s="1"/>
      <c r="Q58">
        <v>331</v>
      </c>
      <c r="U58" s="1">
        <v>8</v>
      </c>
      <c r="V58" s="1"/>
      <c r="W58" s="1"/>
      <c r="X58" s="1"/>
      <c r="Y58" s="1"/>
      <c r="Z58" s="1"/>
      <c r="AA58" s="1"/>
      <c r="AB58" s="1"/>
      <c r="AG58" t="str">
        <f t="shared" si="8"/>
        <v>Derry</v>
      </c>
      <c r="AH58" t="s">
        <v>818</v>
      </c>
      <c r="AI58">
        <v>1</v>
      </c>
      <c r="AK58" s="88">
        <v>33</v>
      </c>
      <c r="AL58" s="90">
        <v>15</v>
      </c>
      <c r="AM58" s="90">
        <v>40</v>
      </c>
      <c r="AN58" s="93">
        <v>17940</v>
      </c>
      <c r="AO58" s="93">
        <f t="shared" si="9"/>
        <v>33015</v>
      </c>
      <c r="AP58" t="s">
        <v>183</v>
      </c>
      <c r="AQ58">
        <f t="shared" si="10"/>
        <v>3317940</v>
      </c>
      <c r="AU58">
        <v>36.659999999999997</v>
      </c>
      <c r="AV58">
        <v>0.88</v>
      </c>
      <c r="AW58">
        <v>35.79</v>
      </c>
    </row>
    <row r="59" spans="1:49" hidden="1" outlineLevel="1">
      <c r="A59" t="s">
        <v>352</v>
      </c>
      <c r="B59" s="7" t="s">
        <v>837</v>
      </c>
      <c r="C59" s="1">
        <f t="shared" si="0"/>
        <v>19</v>
      </c>
      <c r="D59" s="5">
        <f>IF(N59&gt;0, RANK(N59,(N59:P59,Q59:AE59)),0)</f>
        <v>1</v>
      </c>
      <c r="E59" s="5">
        <f>IF(O59&gt;0,RANK(O59,(N59:P59,Q59:AE59)),0)</f>
        <v>2</v>
      </c>
      <c r="F59" s="5">
        <f t="shared" si="1"/>
        <v>0</v>
      </c>
      <c r="G59" s="1">
        <f t="shared" si="2"/>
        <v>12</v>
      </c>
      <c r="H59" s="2">
        <f t="shared" si="3"/>
        <v>0.63157894736842102</v>
      </c>
      <c r="I59" s="6"/>
      <c r="J59" s="2">
        <f t="shared" si="4"/>
        <v>0.78947368421052633</v>
      </c>
      <c r="K59" s="2">
        <f t="shared" si="5"/>
        <v>0.15789473684210525</v>
      </c>
      <c r="L59" s="2">
        <f t="shared" si="6"/>
        <v>0</v>
      </c>
      <c r="M59" s="2">
        <f t="shared" si="7"/>
        <v>5.2631578947368418E-2</v>
      </c>
      <c r="N59" s="1">
        <v>15</v>
      </c>
      <c r="O59" s="1">
        <v>3</v>
      </c>
      <c r="P59" s="1"/>
      <c r="Q59">
        <v>1</v>
      </c>
      <c r="U59" s="1">
        <v>0</v>
      </c>
      <c r="V59" s="1"/>
      <c r="W59" s="1"/>
      <c r="X59" s="1"/>
      <c r="Y59" s="1"/>
      <c r="Z59" s="1"/>
      <c r="AA59" s="1"/>
      <c r="AB59" s="1"/>
      <c r="AG59" t="str">
        <f t="shared" si="8"/>
        <v>Dixville</v>
      </c>
      <c r="AH59" t="s">
        <v>839</v>
      </c>
      <c r="AI59">
        <v>2</v>
      </c>
      <c r="AK59" s="88">
        <v>33</v>
      </c>
      <c r="AL59" s="90">
        <v>7</v>
      </c>
      <c r="AM59" s="90">
        <v>75</v>
      </c>
      <c r="AN59" s="93">
        <v>18420</v>
      </c>
      <c r="AO59" s="93">
        <f t="shared" si="9"/>
        <v>33007</v>
      </c>
      <c r="AP59" t="s">
        <v>340</v>
      </c>
      <c r="AQ59">
        <f t="shared" si="10"/>
        <v>3318420</v>
      </c>
      <c r="AU59">
        <v>48.99</v>
      </c>
      <c r="AV59">
        <v>0.14000000000000001</v>
      </c>
      <c r="AW59">
        <v>48.86</v>
      </c>
    </row>
    <row r="60" spans="1:49" hidden="1" outlineLevel="1">
      <c r="A60" t="s">
        <v>353</v>
      </c>
      <c r="B60" s="7" t="s">
        <v>837</v>
      </c>
      <c r="C60" s="1">
        <f t="shared" si="0"/>
        <v>200</v>
      </c>
      <c r="D60" s="5">
        <f>IF(N60&gt;0, RANK(N60,(N60:P60,Q60:AE60)),0)</f>
        <v>1</v>
      </c>
      <c r="E60" s="5">
        <f>IF(O60&gt;0,RANK(O60,(N60:P60,Q60:AE60)),0)</f>
        <v>2</v>
      </c>
      <c r="F60" s="5">
        <f t="shared" si="1"/>
        <v>0</v>
      </c>
      <c r="G60" s="1">
        <f t="shared" si="2"/>
        <v>33</v>
      </c>
      <c r="H60" s="2">
        <f t="shared" si="3"/>
        <v>0.16500000000000001</v>
      </c>
      <c r="I60" s="6"/>
      <c r="J60" s="2">
        <f t="shared" si="4"/>
        <v>0.56000000000000005</v>
      </c>
      <c r="K60" s="2">
        <f t="shared" si="5"/>
        <v>0.39500000000000002</v>
      </c>
      <c r="L60" s="2">
        <f t="shared" si="6"/>
        <v>0</v>
      </c>
      <c r="M60" s="2">
        <f t="shared" si="7"/>
        <v>4.4999999999999929E-2</v>
      </c>
      <c r="N60" s="1">
        <v>112</v>
      </c>
      <c r="O60" s="1">
        <v>79</v>
      </c>
      <c r="P60" s="1"/>
      <c r="Q60">
        <v>9</v>
      </c>
      <c r="U60" s="1">
        <v>0</v>
      </c>
      <c r="V60" s="1"/>
      <c r="W60" s="1"/>
      <c r="X60" s="1"/>
      <c r="Y60" s="1"/>
      <c r="Z60" s="1"/>
      <c r="AA60" s="1"/>
      <c r="AB60" s="1"/>
      <c r="AG60" t="str">
        <f t="shared" si="8"/>
        <v>Dorchester</v>
      </c>
      <c r="AH60" t="s">
        <v>840</v>
      </c>
      <c r="AI60">
        <v>2</v>
      </c>
      <c r="AK60" s="88">
        <v>33</v>
      </c>
      <c r="AL60" s="90">
        <v>9</v>
      </c>
      <c r="AM60" s="90">
        <v>50</v>
      </c>
      <c r="AN60" s="93">
        <v>18740</v>
      </c>
      <c r="AO60" s="93">
        <f t="shared" si="9"/>
        <v>33009</v>
      </c>
      <c r="AP60" t="s">
        <v>183</v>
      </c>
      <c r="AQ60">
        <f t="shared" si="10"/>
        <v>3318740</v>
      </c>
      <c r="AU60">
        <v>45.24</v>
      </c>
      <c r="AV60">
        <v>0.55000000000000004</v>
      </c>
      <c r="AW60">
        <v>44.69</v>
      </c>
    </row>
    <row r="61" spans="1:49" hidden="1" outlineLevel="1">
      <c r="A61" t="s">
        <v>650</v>
      </c>
      <c r="B61" s="7" t="s">
        <v>837</v>
      </c>
      <c r="C61" s="1">
        <f t="shared" si="0"/>
        <v>15613</v>
      </c>
      <c r="D61" s="5">
        <f>IF(N61&gt;0, RANK(N61,(N61:P61,Q61:AE61)),0)</f>
        <v>1</v>
      </c>
      <c r="E61" s="5">
        <f>IF(O61&gt;0,RANK(O61,(N61:P61,Q61:AE61)),0)</f>
        <v>2</v>
      </c>
      <c r="F61" s="5">
        <f t="shared" si="1"/>
        <v>0</v>
      </c>
      <c r="G61" s="1">
        <f t="shared" si="2"/>
        <v>8909</v>
      </c>
      <c r="H61" s="2">
        <f t="shared" si="3"/>
        <v>0.57061423172996861</v>
      </c>
      <c r="I61" s="6"/>
      <c r="J61" s="2">
        <f t="shared" si="4"/>
        <v>0.77537949144943319</v>
      </c>
      <c r="K61" s="2">
        <f t="shared" si="5"/>
        <v>0.20476525971946455</v>
      </c>
      <c r="L61" s="2">
        <f t="shared" si="6"/>
        <v>0</v>
      </c>
      <c r="M61" s="2">
        <f t="shared" si="7"/>
        <v>1.9855248831102262E-2</v>
      </c>
      <c r="N61" s="1">
        <v>12106</v>
      </c>
      <c r="O61" s="1">
        <v>3197</v>
      </c>
      <c r="P61" s="1"/>
      <c r="Q61">
        <v>308</v>
      </c>
      <c r="U61" s="1">
        <v>2</v>
      </c>
      <c r="V61" s="1"/>
      <c r="W61" s="1"/>
      <c r="X61" s="1"/>
      <c r="Y61" s="1"/>
      <c r="Z61" s="1"/>
      <c r="AA61" s="1"/>
      <c r="AB61" s="1"/>
      <c r="AG61" t="str">
        <f t="shared" si="8"/>
        <v>Dover</v>
      </c>
      <c r="AH61" t="s">
        <v>843</v>
      </c>
      <c r="AI61">
        <v>1</v>
      </c>
      <c r="AK61" s="88">
        <v>33</v>
      </c>
      <c r="AL61" s="90">
        <v>17</v>
      </c>
      <c r="AM61" s="90">
        <v>10</v>
      </c>
      <c r="AN61" s="93">
        <v>18820</v>
      </c>
      <c r="AO61" s="93">
        <f t="shared" si="9"/>
        <v>33017</v>
      </c>
      <c r="AP61" t="s">
        <v>639</v>
      </c>
      <c r="AQ61">
        <f t="shared" si="10"/>
        <v>3318820</v>
      </c>
      <c r="AU61">
        <v>29.05</v>
      </c>
      <c r="AV61">
        <v>2.34</v>
      </c>
      <c r="AW61">
        <v>26.72</v>
      </c>
    </row>
    <row r="62" spans="1:49" hidden="1" outlineLevel="1">
      <c r="A62" t="s">
        <v>354</v>
      </c>
      <c r="B62" s="7" t="s">
        <v>837</v>
      </c>
      <c r="C62" s="1">
        <f t="shared" si="0"/>
        <v>1041</v>
      </c>
      <c r="D62" s="5">
        <f>IF(N62&gt;0, RANK(N62,(N62:P62,Q62:AE62)),0)</f>
        <v>1</v>
      </c>
      <c r="E62" s="5">
        <f>IF(O62&gt;0,RANK(O62,(N62:P62,Q62:AE62)),0)</f>
        <v>2</v>
      </c>
      <c r="F62" s="5">
        <f t="shared" si="1"/>
        <v>0</v>
      </c>
      <c r="G62" s="1">
        <f t="shared" si="2"/>
        <v>380</v>
      </c>
      <c r="H62" s="2">
        <f t="shared" si="3"/>
        <v>0.36503362151777136</v>
      </c>
      <c r="I62" s="6"/>
      <c r="J62" s="2">
        <f t="shared" si="4"/>
        <v>0.6676272814601345</v>
      </c>
      <c r="K62" s="2">
        <f t="shared" si="5"/>
        <v>0.30259365994236309</v>
      </c>
      <c r="L62" s="2">
        <f t="shared" si="6"/>
        <v>0</v>
      </c>
      <c r="M62" s="2">
        <f t="shared" si="7"/>
        <v>2.9779058597502406E-2</v>
      </c>
      <c r="N62" s="1">
        <v>695</v>
      </c>
      <c r="O62" s="1">
        <v>315</v>
      </c>
      <c r="P62" s="1"/>
      <c r="Q62">
        <v>30</v>
      </c>
      <c r="U62" s="1">
        <v>1</v>
      </c>
      <c r="V62" s="1"/>
      <c r="W62" s="1"/>
      <c r="X62" s="1"/>
      <c r="Y62" s="1"/>
      <c r="Z62" s="1"/>
      <c r="AA62" s="1"/>
      <c r="AB62" s="1"/>
      <c r="AG62" t="str">
        <f t="shared" si="8"/>
        <v>Dublin</v>
      </c>
      <c r="AH62" t="s">
        <v>838</v>
      </c>
      <c r="AI62">
        <v>2</v>
      </c>
      <c r="AK62" s="88">
        <v>33</v>
      </c>
      <c r="AL62" s="90">
        <v>5</v>
      </c>
      <c r="AM62" s="90">
        <v>15</v>
      </c>
      <c r="AN62" s="93">
        <v>19140</v>
      </c>
      <c r="AO62" s="93">
        <f t="shared" si="9"/>
        <v>33005</v>
      </c>
      <c r="AP62" t="s">
        <v>183</v>
      </c>
      <c r="AQ62">
        <f t="shared" si="10"/>
        <v>3319140</v>
      </c>
      <c r="AU62">
        <v>29.08</v>
      </c>
      <c r="AV62">
        <v>1.1000000000000001</v>
      </c>
      <c r="AW62">
        <v>27.98</v>
      </c>
    </row>
    <row r="63" spans="1:49" hidden="1" outlineLevel="1">
      <c r="A63" t="s">
        <v>355</v>
      </c>
      <c r="B63" s="7" t="s">
        <v>837</v>
      </c>
      <c r="C63" s="1">
        <f t="shared" si="0"/>
        <v>177</v>
      </c>
      <c r="D63" s="5">
        <f>IF(N63&gt;0, RANK(N63,(N63:P63,Q63:AE63)),0)</f>
        <v>1</v>
      </c>
      <c r="E63" s="5">
        <f>IF(O63&gt;0,RANK(O63,(N63:P63,Q63:AE63)),0)</f>
        <v>2</v>
      </c>
      <c r="F63" s="5">
        <f t="shared" si="1"/>
        <v>0</v>
      </c>
      <c r="G63" s="1">
        <f t="shared" si="2"/>
        <v>32</v>
      </c>
      <c r="H63" s="2">
        <f t="shared" si="3"/>
        <v>0.1807909604519774</v>
      </c>
      <c r="I63" s="6"/>
      <c r="J63" s="2">
        <f t="shared" si="4"/>
        <v>0.58192090395480223</v>
      </c>
      <c r="K63" s="2">
        <f t="shared" si="5"/>
        <v>0.40112994350282488</v>
      </c>
      <c r="L63" s="2">
        <f t="shared" si="6"/>
        <v>0</v>
      </c>
      <c r="M63" s="2">
        <f t="shared" si="7"/>
        <v>1.6949152542372892E-2</v>
      </c>
      <c r="N63" s="1">
        <v>103</v>
      </c>
      <c r="O63" s="1">
        <v>71</v>
      </c>
      <c r="P63" s="1"/>
      <c r="Q63">
        <v>3</v>
      </c>
      <c r="U63" s="1">
        <v>0</v>
      </c>
      <c r="V63" s="1"/>
      <c r="W63" s="1"/>
      <c r="X63" s="1"/>
      <c r="Y63" s="1"/>
      <c r="Z63" s="1"/>
      <c r="AA63" s="1"/>
      <c r="AB63" s="1"/>
      <c r="AG63" t="str">
        <f t="shared" si="8"/>
        <v>Dummer</v>
      </c>
      <c r="AH63" t="s">
        <v>839</v>
      </c>
      <c r="AI63">
        <v>2</v>
      </c>
      <c r="AK63" s="88">
        <v>33</v>
      </c>
      <c r="AL63" s="90">
        <v>7</v>
      </c>
      <c r="AM63" s="90">
        <v>80</v>
      </c>
      <c r="AN63" s="93">
        <v>19300</v>
      </c>
      <c r="AO63" s="93">
        <f t="shared" si="9"/>
        <v>33007</v>
      </c>
      <c r="AP63" t="s">
        <v>183</v>
      </c>
      <c r="AQ63">
        <f t="shared" si="10"/>
        <v>3319300</v>
      </c>
      <c r="AU63">
        <v>49.04</v>
      </c>
      <c r="AV63">
        <v>1.3</v>
      </c>
      <c r="AW63">
        <v>47.75</v>
      </c>
    </row>
    <row r="64" spans="1:49" hidden="1" outlineLevel="1">
      <c r="A64" t="s">
        <v>356</v>
      </c>
      <c r="B64" s="7" t="s">
        <v>837</v>
      </c>
      <c r="C64" s="1">
        <f t="shared" si="0"/>
        <v>1630</v>
      </c>
      <c r="D64" s="5">
        <f>IF(N64&gt;0, RANK(N64,(N64:P64,Q64:AE64)),0)</f>
        <v>1</v>
      </c>
      <c r="E64" s="5">
        <f>IF(O64&gt;0,RANK(O64,(N64:P64,Q64:AE64)),0)</f>
        <v>2</v>
      </c>
      <c r="F64" s="5">
        <f t="shared" si="1"/>
        <v>0</v>
      </c>
      <c r="G64" s="1">
        <f t="shared" si="2"/>
        <v>596</v>
      </c>
      <c r="H64" s="2">
        <f t="shared" si="3"/>
        <v>0.3656441717791411</v>
      </c>
      <c r="I64" s="6"/>
      <c r="J64" s="2">
        <f t="shared" si="4"/>
        <v>0.67852760736196316</v>
      </c>
      <c r="K64" s="2">
        <f t="shared" si="5"/>
        <v>0.31288343558282211</v>
      </c>
      <c r="L64" s="2">
        <f t="shared" si="6"/>
        <v>0</v>
      </c>
      <c r="M64" s="2">
        <f t="shared" si="7"/>
        <v>8.5889570552147299E-3</v>
      </c>
      <c r="N64" s="1">
        <v>1106</v>
      </c>
      <c r="O64" s="1">
        <v>510</v>
      </c>
      <c r="P64" s="1"/>
      <c r="Q64">
        <v>13</v>
      </c>
      <c r="U64" s="1">
        <v>1</v>
      </c>
      <c r="V64" s="1"/>
      <c r="W64" s="1"/>
      <c r="X64" s="1"/>
      <c r="Y64" s="1"/>
      <c r="Z64" s="1"/>
      <c r="AA64" s="1"/>
      <c r="AB64" s="1"/>
      <c r="AG64" t="str">
        <f t="shared" si="8"/>
        <v>Dunbarton</v>
      </c>
      <c r="AH64" t="s">
        <v>842</v>
      </c>
      <c r="AI64">
        <v>2</v>
      </c>
      <c r="AK64" s="88">
        <v>33</v>
      </c>
      <c r="AL64" s="90">
        <v>13</v>
      </c>
      <c r="AM64" s="90">
        <v>50</v>
      </c>
      <c r="AN64" s="93">
        <v>19460</v>
      </c>
      <c r="AO64" s="93">
        <f t="shared" si="9"/>
        <v>33013</v>
      </c>
      <c r="AP64" t="s">
        <v>183</v>
      </c>
      <c r="AQ64">
        <f t="shared" si="10"/>
        <v>3319460</v>
      </c>
      <c r="AU64">
        <v>31.36</v>
      </c>
      <c r="AV64">
        <v>0.47</v>
      </c>
      <c r="AW64">
        <v>30.89</v>
      </c>
    </row>
    <row r="65" spans="1:49" hidden="1" outlineLevel="1">
      <c r="A65" t="s">
        <v>400</v>
      </c>
      <c r="B65" s="7" t="s">
        <v>837</v>
      </c>
      <c r="C65" s="1">
        <f t="shared" si="0"/>
        <v>6716</v>
      </c>
      <c r="D65" s="5">
        <f>IF(N65&gt;0, RANK(N65,(N65:P65,Q65:AE65)),0)</f>
        <v>1</v>
      </c>
      <c r="E65" s="5">
        <f>IF(O65&gt;0,RANK(O65,(N65:P65,Q65:AE65)),0)</f>
        <v>2</v>
      </c>
      <c r="F65" s="5">
        <f t="shared" si="1"/>
        <v>0</v>
      </c>
      <c r="G65" s="1">
        <f t="shared" si="2"/>
        <v>4339</v>
      </c>
      <c r="H65" s="2">
        <f t="shared" si="3"/>
        <v>0.6460690887432996</v>
      </c>
      <c r="I65" s="6"/>
      <c r="J65" s="2">
        <f t="shared" si="4"/>
        <v>0.81045265038713521</v>
      </c>
      <c r="K65" s="2">
        <f t="shared" si="5"/>
        <v>0.16438356164383561</v>
      </c>
      <c r="L65" s="2">
        <f t="shared" si="6"/>
        <v>0</v>
      </c>
      <c r="M65" s="2">
        <f t="shared" si="7"/>
        <v>2.5163787969029183E-2</v>
      </c>
      <c r="N65" s="1">
        <v>5443</v>
      </c>
      <c r="O65" s="1">
        <v>1104</v>
      </c>
      <c r="P65" s="1"/>
      <c r="Q65">
        <v>153</v>
      </c>
      <c r="U65" s="1">
        <v>16</v>
      </c>
      <c r="V65" s="1"/>
      <c r="W65" s="1"/>
      <c r="X65" s="1"/>
      <c r="Y65" s="1"/>
      <c r="Z65" s="1"/>
      <c r="AA65" s="1"/>
      <c r="AB65" s="1"/>
      <c r="AG65" t="str">
        <f t="shared" si="8"/>
        <v>Durham</v>
      </c>
      <c r="AH65" t="s">
        <v>843</v>
      </c>
      <c r="AI65">
        <v>1</v>
      </c>
      <c r="AK65" s="88">
        <v>33</v>
      </c>
      <c r="AL65" s="90">
        <v>17</v>
      </c>
      <c r="AM65" s="90">
        <v>15</v>
      </c>
      <c r="AN65" s="93">
        <v>19700</v>
      </c>
      <c r="AO65" s="93">
        <f t="shared" si="9"/>
        <v>33017</v>
      </c>
      <c r="AP65" t="s">
        <v>183</v>
      </c>
      <c r="AQ65">
        <f t="shared" si="10"/>
        <v>3319700</v>
      </c>
      <c r="AU65">
        <v>24.76</v>
      </c>
      <c r="AV65">
        <v>2.37</v>
      </c>
      <c r="AW65">
        <v>22.39</v>
      </c>
    </row>
    <row r="66" spans="1:49" hidden="1" outlineLevel="1">
      <c r="A66" t="s">
        <v>357</v>
      </c>
      <c r="B66" s="7" t="s">
        <v>837</v>
      </c>
      <c r="C66" s="1">
        <f t="shared" si="0"/>
        <v>1395</v>
      </c>
      <c r="D66" s="5">
        <f>IF(N66&gt;0, RANK(N66,(N66:P66,Q66:AE66)),0)</f>
        <v>1</v>
      </c>
      <c r="E66" s="5">
        <f>IF(O66&gt;0,RANK(O66,(N66:P66,Q66:AE66)),0)</f>
        <v>2</v>
      </c>
      <c r="F66" s="5">
        <f t="shared" si="1"/>
        <v>0</v>
      </c>
      <c r="G66" s="1">
        <f t="shared" si="2"/>
        <v>348</v>
      </c>
      <c r="H66" s="2">
        <f t="shared" si="3"/>
        <v>0.24946236559139784</v>
      </c>
      <c r="I66" s="6"/>
      <c r="J66" s="2">
        <f t="shared" si="4"/>
        <v>0.61362007168458776</v>
      </c>
      <c r="K66" s="2">
        <f t="shared" si="5"/>
        <v>0.36415770609318998</v>
      </c>
      <c r="L66" s="2">
        <f t="shared" si="6"/>
        <v>0</v>
      </c>
      <c r="M66" s="2">
        <f t="shared" si="7"/>
        <v>2.2222222222222254E-2</v>
      </c>
      <c r="N66" s="1">
        <v>856</v>
      </c>
      <c r="O66" s="1">
        <v>508</v>
      </c>
      <c r="P66" s="1"/>
      <c r="Q66">
        <v>31</v>
      </c>
      <c r="U66" s="1">
        <v>0</v>
      </c>
      <c r="V66" s="1"/>
      <c r="W66" s="1"/>
      <c r="X66" s="1"/>
      <c r="Y66" s="1"/>
      <c r="Z66" s="1"/>
      <c r="AA66" s="1"/>
      <c r="AB66" s="1"/>
      <c r="AG66" t="str">
        <f t="shared" si="8"/>
        <v>East Kingston</v>
      </c>
      <c r="AH66" t="s">
        <v>818</v>
      </c>
      <c r="AI66">
        <v>1</v>
      </c>
      <c r="AK66" s="88">
        <v>33</v>
      </c>
      <c r="AL66" s="90">
        <v>15</v>
      </c>
      <c r="AM66" s="90">
        <v>45</v>
      </c>
      <c r="AN66" s="93">
        <v>21380</v>
      </c>
      <c r="AO66" s="93">
        <f t="shared" si="9"/>
        <v>33015</v>
      </c>
      <c r="AP66" t="s">
        <v>183</v>
      </c>
      <c r="AQ66">
        <f t="shared" si="10"/>
        <v>3321380</v>
      </c>
      <c r="AU66">
        <v>10.050000000000001</v>
      </c>
      <c r="AV66">
        <v>0.06</v>
      </c>
      <c r="AW66">
        <v>9.99</v>
      </c>
    </row>
    <row r="67" spans="1:49" hidden="1" outlineLevel="1">
      <c r="A67" t="s">
        <v>505</v>
      </c>
      <c r="B67" s="7" t="s">
        <v>837</v>
      </c>
      <c r="C67" s="1">
        <f t="shared" ref="C67:C130" si="11">SUM(N67:AE67)</f>
        <v>180</v>
      </c>
      <c r="D67" s="5">
        <f>IF(N67&gt;0, RANK(N67,(N67:P67,Q67:AE67)),0)</f>
        <v>1</v>
      </c>
      <c r="E67" s="5">
        <f>IF(O67&gt;0,RANK(O67,(N67:P67,Q67:AE67)),0)</f>
        <v>2</v>
      </c>
      <c r="F67" s="5">
        <f t="shared" ref="F67:F130" si="12">IF(P67&gt;0,RANK(P67,(N67:AE67)),0)</f>
        <v>0</v>
      </c>
      <c r="G67" s="1">
        <f t="shared" ref="G67:G130" si="13">IF(C67&gt;0,MAX(N67:P67)-LARGE(N67:P67,2),0)</f>
        <v>91</v>
      </c>
      <c r="H67" s="2">
        <f t="shared" ref="H67:H130" si="14">IF(C67&gt;0,G67/C67,0)</f>
        <v>0.50555555555555554</v>
      </c>
      <c r="I67" s="6"/>
      <c r="J67" s="2">
        <f t="shared" ref="J67:J130" si="15">IF(C67=0,"-",N67/C67)</f>
        <v>0.73333333333333328</v>
      </c>
      <c r="K67" s="2">
        <f t="shared" ref="K67:K130" si="16">IF(C67=0,"-",O67/C67)</f>
        <v>0.22777777777777777</v>
      </c>
      <c r="L67" s="2">
        <f t="shared" ref="L67:L130" si="17">IF(C67=0,"-",P67/C67)</f>
        <v>0</v>
      </c>
      <c r="M67" s="2">
        <f t="shared" ref="M67:M130" si="18">IF(C67=0,"-",(1-J67-K67-L67))</f>
        <v>3.8888888888888945E-2</v>
      </c>
      <c r="N67" s="1">
        <v>132</v>
      </c>
      <c r="O67" s="1">
        <v>41</v>
      </c>
      <c r="P67" s="1"/>
      <c r="Q67">
        <v>7</v>
      </c>
      <c r="U67" s="1">
        <v>0</v>
      </c>
      <c r="V67" s="1"/>
      <c r="W67" s="1"/>
      <c r="X67" s="1"/>
      <c r="Y67" s="1"/>
      <c r="Z67" s="1"/>
      <c r="AA67" s="1"/>
      <c r="AB67" s="1"/>
      <c r="AG67" t="str">
        <f t="shared" ref="AG67:AG130" si="19">A67</f>
        <v>Easton</v>
      </c>
      <c r="AH67" t="s">
        <v>840</v>
      </c>
      <c r="AI67">
        <v>2</v>
      </c>
      <c r="AK67" s="88">
        <v>33</v>
      </c>
      <c r="AL67" s="90">
        <v>9</v>
      </c>
      <c r="AM67" s="90">
        <v>55</v>
      </c>
      <c r="AN67" s="93">
        <v>22020</v>
      </c>
      <c r="AO67" s="93">
        <f t="shared" ref="AO67:AO130" si="20">AK67*1000+AL67</f>
        <v>33009</v>
      </c>
      <c r="AP67" t="s">
        <v>183</v>
      </c>
      <c r="AQ67">
        <f t="shared" ref="AQ67:AQ130" si="21">AK67*100000+AN67</f>
        <v>3322020</v>
      </c>
      <c r="AU67">
        <v>31.19</v>
      </c>
      <c r="AV67">
        <v>0.01</v>
      </c>
      <c r="AW67">
        <v>31.18</v>
      </c>
    </row>
    <row r="68" spans="1:49" hidden="1" outlineLevel="1">
      <c r="A68" t="s">
        <v>358</v>
      </c>
      <c r="B68" s="7" t="s">
        <v>837</v>
      </c>
      <c r="C68" s="1">
        <f t="shared" si="11"/>
        <v>269</v>
      </c>
      <c r="D68" s="5">
        <f>IF(N68&gt;0, RANK(N68,(N68:P68,Q68:AE68)),0)</f>
        <v>1</v>
      </c>
      <c r="E68" s="5">
        <f>IF(O68&gt;0,RANK(O68,(N68:P68,Q68:AE68)),0)</f>
        <v>2</v>
      </c>
      <c r="F68" s="5">
        <f t="shared" si="12"/>
        <v>0</v>
      </c>
      <c r="G68" s="1">
        <f t="shared" si="13"/>
        <v>105</v>
      </c>
      <c r="H68" s="2">
        <f t="shared" si="14"/>
        <v>0.3903345724907063</v>
      </c>
      <c r="I68" s="6"/>
      <c r="J68" s="2">
        <f t="shared" si="15"/>
        <v>0.69144981412639406</v>
      </c>
      <c r="K68" s="2">
        <f t="shared" si="16"/>
        <v>0.30111524163568776</v>
      </c>
      <c r="L68" s="2">
        <f t="shared" si="17"/>
        <v>0</v>
      </c>
      <c r="M68" s="2">
        <f t="shared" si="18"/>
        <v>7.434944237918184E-3</v>
      </c>
      <c r="N68" s="1">
        <v>186</v>
      </c>
      <c r="O68" s="1">
        <v>81</v>
      </c>
      <c r="P68" s="1"/>
      <c r="Q68">
        <v>2</v>
      </c>
      <c r="U68" s="1">
        <v>0</v>
      </c>
      <c r="V68" s="1"/>
      <c r="W68" s="1"/>
      <c r="X68" s="1"/>
      <c r="Y68" s="1"/>
      <c r="Z68" s="1"/>
      <c r="AA68" s="1"/>
      <c r="AB68" s="1"/>
      <c r="AG68" t="str">
        <f t="shared" si="19"/>
        <v>Eaton</v>
      </c>
      <c r="AH68" t="s">
        <v>95</v>
      </c>
      <c r="AI68">
        <v>1</v>
      </c>
      <c r="AK68" s="88">
        <v>33</v>
      </c>
      <c r="AL68" s="90">
        <v>3</v>
      </c>
      <c r="AM68" s="90">
        <v>30</v>
      </c>
      <c r="AN68" s="93">
        <v>23380</v>
      </c>
      <c r="AO68" s="93">
        <f t="shared" si="20"/>
        <v>33003</v>
      </c>
      <c r="AP68" t="s">
        <v>183</v>
      </c>
      <c r="AQ68">
        <f t="shared" si="21"/>
        <v>3323380</v>
      </c>
      <c r="AU68">
        <v>25.58</v>
      </c>
      <c r="AV68">
        <v>1.18</v>
      </c>
      <c r="AW68">
        <v>24.39</v>
      </c>
    </row>
    <row r="69" spans="1:49" hidden="1" outlineLevel="1">
      <c r="A69" t="s">
        <v>359</v>
      </c>
      <c r="B69" s="7" t="s">
        <v>837</v>
      </c>
      <c r="C69" s="1">
        <f t="shared" si="11"/>
        <v>809</v>
      </c>
      <c r="D69" s="5">
        <f>IF(N69&gt;0, RANK(N69,(N69:P69,Q69:AE69)),0)</f>
        <v>1</v>
      </c>
      <c r="E69" s="5">
        <f>IF(O69&gt;0,RANK(O69,(N69:P69,Q69:AE69)),0)</f>
        <v>2</v>
      </c>
      <c r="F69" s="5">
        <f t="shared" si="12"/>
        <v>0</v>
      </c>
      <c r="G69" s="1">
        <f t="shared" si="13"/>
        <v>205</v>
      </c>
      <c r="H69" s="2">
        <f t="shared" si="14"/>
        <v>0.25339925834363414</v>
      </c>
      <c r="I69" s="6"/>
      <c r="J69" s="2">
        <f t="shared" si="15"/>
        <v>0.59703337453646477</v>
      </c>
      <c r="K69" s="2">
        <f t="shared" si="16"/>
        <v>0.34363411619283063</v>
      </c>
      <c r="L69" s="2">
        <f t="shared" si="17"/>
        <v>0</v>
      </c>
      <c r="M69" s="2">
        <f t="shared" si="18"/>
        <v>5.9332509270704603E-2</v>
      </c>
      <c r="N69" s="1">
        <v>483</v>
      </c>
      <c r="O69" s="1">
        <v>278</v>
      </c>
      <c r="P69" s="1"/>
      <c r="Q69">
        <v>48</v>
      </c>
      <c r="U69" s="1">
        <v>0</v>
      </c>
      <c r="V69" s="1"/>
      <c r="W69" s="1"/>
      <c r="X69" s="1"/>
      <c r="Y69" s="1"/>
      <c r="Z69" s="1"/>
      <c r="AA69" s="1"/>
      <c r="AB69" s="1"/>
      <c r="AG69" t="str">
        <f t="shared" si="19"/>
        <v>Effingham</v>
      </c>
      <c r="AH69" t="s">
        <v>95</v>
      </c>
      <c r="AI69">
        <v>1</v>
      </c>
      <c r="AK69" s="88">
        <v>33</v>
      </c>
      <c r="AL69" s="90">
        <v>3</v>
      </c>
      <c r="AM69" s="90">
        <v>35</v>
      </c>
      <c r="AN69" s="93">
        <v>23620</v>
      </c>
      <c r="AO69" s="93">
        <f t="shared" si="20"/>
        <v>33003</v>
      </c>
      <c r="AP69" t="s">
        <v>183</v>
      </c>
      <c r="AQ69">
        <f t="shared" si="21"/>
        <v>3323620</v>
      </c>
      <c r="AU69">
        <v>39.65</v>
      </c>
      <c r="AV69">
        <v>1.1100000000000001</v>
      </c>
      <c r="AW69">
        <v>38.549999999999997</v>
      </c>
    </row>
    <row r="70" spans="1:49" hidden="1" outlineLevel="1">
      <c r="A70" t="s">
        <v>685</v>
      </c>
      <c r="B70" s="7" t="s">
        <v>837</v>
      </c>
      <c r="C70" s="1">
        <f t="shared" si="11"/>
        <v>53</v>
      </c>
      <c r="D70" s="5">
        <f>IF(N70&gt;0, RANK(N70,(N70:P70,Q70:AE70)),0)</f>
        <v>1</v>
      </c>
      <c r="E70" s="5">
        <f>IF(O70&gt;0,RANK(O70,(N70:P70,Q70:AE70)),0)</f>
        <v>2</v>
      </c>
      <c r="F70" s="5">
        <f t="shared" si="12"/>
        <v>0</v>
      </c>
      <c r="G70" s="1">
        <f t="shared" si="13"/>
        <v>7</v>
      </c>
      <c r="H70" s="2">
        <f t="shared" si="14"/>
        <v>0.13207547169811321</v>
      </c>
      <c r="I70" s="6"/>
      <c r="J70" s="2">
        <f t="shared" si="15"/>
        <v>0.52830188679245282</v>
      </c>
      <c r="K70" s="2">
        <f t="shared" si="16"/>
        <v>0.39622641509433965</v>
      </c>
      <c r="L70" s="2">
        <f t="shared" si="17"/>
        <v>0</v>
      </c>
      <c r="M70" s="2">
        <f t="shared" si="18"/>
        <v>7.547169811320753E-2</v>
      </c>
      <c r="N70" s="1">
        <v>28</v>
      </c>
      <c r="O70" s="1">
        <v>21</v>
      </c>
      <c r="P70" s="1"/>
      <c r="Q70">
        <v>4</v>
      </c>
      <c r="U70" s="1">
        <v>0</v>
      </c>
      <c r="V70" s="1"/>
      <c r="W70" s="1"/>
      <c r="X70" s="1"/>
      <c r="Y70" s="1"/>
      <c r="Z70" s="1"/>
      <c r="AA70" s="1"/>
      <c r="AB70" s="1"/>
      <c r="AG70" t="str">
        <f t="shared" si="19"/>
        <v>Ellsworth</v>
      </c>
      <c r="AH70" t="s">
        <v>840</v>
      </c>
      <c r="AI70">
        <v>2</v>
      </c>
      <c r="AK70" s="88">
        <v>33</v>
      </c>
      <c r="AL70" s="90">
        <v>9</v>
      </c>
      <c r="AM70" s="90">
        <v>60</v>
      </c>
      <c r="AN70" s="93">
        <v>23860</v>
      </c>
      <c r="AO70" s="93">
        <f t="shared" si="20"/>
        <v>33009</v>
      </c>
      <c r="AP70" t="s">
        <v>183</v>
      </c>
      <c r="AQ70">
        <f t="shared" si="21"/>
        <v>3323860</v>
      </c>
      <c r="AU70">
        <v>21.48</v>
      </c>
      <c r="AV70">
        <v>0.1</v>
      </c>
      <c r="AW70">
        <v>21.39</v>
      </c>
    </row>
    <row r="71" spans="1:49" hidden="1" outlineLevel="1">
      <c r="A71" t="s">
        <v>506</v>
      </c>
      <c r="B71" s="7" t="s">
        <v>837</v>
      </c>
      <c r="C71" s="1">
        <f t="shared" si="11"/>
        <v>2371</v>
      </c>
      <c r="D71" s="5">
        <f>IF(N71&gt;0, RANK(N71,(N71:P71,Q71:AE71)),0)</f>
        <v>1</v>
      </c>
      <c r="E71" s="5">
        <f>IF(O71&gt;0,RANK(O71,(N71:P71,Q71:AE71)),0)</f>
        <v>2</v>
      </c>
      <c r="F71" s="5">
        <f t="shared" si="12"/>
        <v>0</v>
      </c>
      <c r="G71" s="1">
        <f t="shared" si="13"/>
        <v>1278</v>
      </c>
      <c r="H71" s="2">
        <f t="shared" si="14"/>
        <v>0.53901307465204551</v>
      </c>
      <c r="I71" s="6"/>
      <c r="J71" s="2">
        <f t="shared" si="15"/>
        <v>0.75875158161113454</v>
      </c>
      <c r="K71" s="2">
        <f t="shared" si="16"/>
        <v>0.219738506959089</v>
      </c>
      <c r="L71" s="2">
        <f t="shared" si="17"/>
        <v>0</v>
      </c>
      <c r="M71" s="2">
        <f t="shared" si="18"/>
        <v>2.1509911429776457E-2</v>
      </c>
      <c r="N71" s="1">
        <v>1799</v>
      </c>
      <c r="O71" s="1">
        <v>521</v>
      </c>
      <c r="P71" s="1"/>
      <c r="Q71">
        <v>50</v>
      </c>
      <c r="U71" s="1">
        <v>1</v>
      </c>
      <c r="V71" s="1"/>
      <c r="W71" s="1"/>
      <c r="X71" s="1"/>
      <c r="Y71" s="1"/>
      <c r="Z71" s="1"/>
      <c r="AA71" s="1"/>
      <c r="AB71" s="1"/>
      <c r="AG71" t="str">
        <f t="shared" si="19"/>
        <v>Enfield</v>
      </c>
      <c r="AH71" t="s">
        <v>840</v>
      </c>
      <c r="AI71">
        <v>2</v>
      </c>
      <c r="AK71" s="88">
        <v>33</v>
      </c>
      <c r="AL71" s="90">
        <v>9</v>
      </c>
      <c r="AM71" s="90">
        <v>65</v>
      </c>
      <c r="AN71" s="93">
        <v>24340</v>
      </c>
      <c r="AO71" s="93">
        <f t="shared" si="20"/>
        <v>33009</v>
      </c>
      <c r="AP71" t="s">
        <v>183</v>
      </c>
      <c r="AQ71">
        <f t="shared" si="21"/>
        <v>3324340</v>
      </c>
      <c r="AU71">
        <v>43.1</v>
      </c>
      <c r="AV71">
        <v>2.85</v>
      </c>
      <c r="AW71">
        <v>40.25</v>
      </c>
    </row>
    <row r="72" spans="1:49" hidden="1" outlineLevel="1">
      <c r="A72" t="s">
        <v>360</v>
      </c>
      <c r="B72" s="7" t="s">
        <v>837</v>
      </c>
      <c r="C72" s="1">
        <f t="shared" si="11"/>
        <v>3239</v>
      </c>
      <c r="D72" s="5">
        <f>IF(N72&gt;0, RANK(N72,(N72:P72,Q72:AE72)),0)</f>
        <v>1</v>
      </c>
      <c r="E72" s="5">
        <f>IF(O72&gt;0,RANK(O72,(N72:P72,Q72:AE72)),0)</f>
        <v>2</v>
      </c>
      <c r="F72" s="5">
        <f t="shared" si="12"/>
        <v>0</v>
      </c>
      <c r="G72" s="1">
        <f t="shared" si="13"/>
        <v>1419</v>
      </c>
      <c r="H72" s="2">
        <f t="shared" si="14"/>
        <v>0.43809817845013893</v>
      </c>
      <c r="I72" s="6"/>
      <c r="J72" s="2">
        <f t="shared" si="15"/>
        <v>0.70762581043531958</v>
      </c>
      <c r="K72" s="2">
        <f t="shared" si="16"/>
        <v>0.26952763198518059</v>
      </c>
      <c r="L72" s="2">
        <f t="shared" si="17"/>
        <v>0</v>
      </c>
      <c r="M72" s="2">
        <f t="shared" si="18"/>
        <v>2.2846557579499827E-2</v>
      </c>
      <c r="N72" s="1">
        <v>2292</v>
      </c>
      <c r="O72" s="1">
        <v>873</v>
      </c>
      <c r="P72" s="1"/>
      <c r="Q72">
        <v>73</v>
      </c>
      <c r="U72" s="1">
        <v>1</v>
      </c>
      <c r="V72" s="1"/>
      <c r="W72" s="1"/>
      <c r="X72" s="1"/>
      <c r="Y72" s="1"/>
      <c r="Z72" s="1"/>
      <c r="AA72" s="1"/>
      <c r="AB72" s="1"/>
      <c r="AG72" t="str">
        <f t="shared" si="19"/>
        <v>Epping</v>
      </c>
      <c r="AH72" t="s">
        <v>818</v>
      </c>
      <c r="AI72">
        <v>1</v>
      </c>
      <c r="AK72" s="88">
        <v>33</v>
      </c>
      <c r="AL72" s="90">
        <v>15</v>
      </c>
      <c r="AM72" s="90">
        <v>50</v>
      </c>
      <c r="AN72" s="93">
        <v>24660</v>
      </c>
      <c r="AO72" s="93">
        <f t="shared" si="20"/>
        <v>33015</v>
      </c>
      <c r="AP72" t="s">
        <v>183</v>
      </c>
      <c r="AQ72">
        <f t="shared" si="21"/>
        <v>3324660</v>
      </c>
      <c r="AU72">
        <v>26.23</v>
      </c>
      <c r="AV72">
        <v>0.2</v>
      </c>
      <c r="AW72">
        <v>26.03</v>
      </c>
    </row>
    <row r="73" spans="1:49" hidden="1" outlineLevel="1">
      <c r="A73" t="s">
        <v>361</v>
      </c>
      <c r="B73" s="7" t="s">
        <v>837</v>
      </c>
      <c r="C73" s="1">
        <f t="shared" si="11"/>
        <v>2456</v>
      </c>
      <c r="D73" s="5">
        <f>IF(N73&gt;0, RANK(N73,(N73:P73,Q73:AE73)),0)</f>
        <v>1</v>
      </c>
      <c r="E73" s="5">
        <f>IF(O73&gt;0,RANK(O73,(N73:P73,Q73:AE73)),0)</f>
        <v>2</v>
      </c>
      <c r="F73" s="5">
        <f t="shared" si="12"/>
        <v>0</v>
      </c>
      <c r="G73" s="1">
        <f t="shared" si="13"/>
        <v>1009</v>
      </c>
      <c r="H73" s="2">
        <f t="shared" si="14"/>
        <v>0.41083061889250816</v>
      </c>
      <c r="I73" s="6"/>
      <c r="J73" s="2">
        <f t="shared" si="15"/>
        <v>0.69747557003257332</v>
      </c>
      <c r="K73" s="2">
        <f t="shared" si="16"/>
        <v>0.28664495114006516</v>
      </c>
      <c r="L73" s="2">
        <f t="shared" si="17"/>
        <v>0</v>
      </c>
      <c r="M73" s="2">
        <f t="shared" si="18"/>
        <v>1.5879478827361515E-2</v>
      </c>
      <c r="N73" s="1">
        <v>1713</v>
      </c>
      <c r="O73" s="1">
        <v>704</v>
      </c>
      <c r="P73" s="1"/>
      <c r="Q73">
        <v>38</v>
      </c>
      <c r="U73" s="1">
        <v>1</v>
      </c>
      <c r="V73" s="1"/>
      <c r="W73" s="1"/>
      <c r="X73" s="1"/>
      <c r="Y73" s="1"/>
      <c r="Z73" s="1"/>
      <c r="AA73" s="1"/>
      <c r="AB73" s="1"/>
      <c r="AG73" t="str">
        <f t="shared" si="19"/>
        <v>Epsom</v>
      </c>
      <c r="AH73" t="s">
        <v>842</v>
      </c>
      <c r="AI73">
        <v>2</v>
      </c>
      <c r="AK73" s="88">
        <v>33</v>
      </c>
      <c r="AL73" s="90">
        <v>13</v>
      </c>
      <c r="AM73" s="90">
        <v>55</v>
      </c>
      <c r="AN73" s="93">
        <v>24900</v>
      </c>
      <c r="AO73" s="93">
        <f t="shared" si="20"/>
        <v>33013</v>
      </c>
      <c r="AP73" t="s">
        <v>183</v>
      </c>
      <c r="AQ73">
        <f t="shared" si="21"/>
        <v>3324900</v>
      </c>
      <c r="AU73">
        <v>34.369999999999997</v>
      </c>
      <c r="AV73">
        <v>0.2</v>
      </c>
      <c r="AW73">
        <v>34.17</v>
      </c>
    </row>
    <row r="74" spans="1:49" hidden="1" outlineLevel="1">
      <c r="A74" t="s">
        <v>362</v>
      </c>
      <c r="B74" s="7" t="s">
        <v>837</v>
      </c>
      <c r="C74" s="1">
        <f t="shared" si="11"/>
        <v>182</v>
      </c>
      <c r="D74" s="5">
        <f>IF(N74&gt;0, RANK(N74,(N74:P74,Q74:AE74)),0)</f>
        <v>1</v>
      </c>
      <c r="E74" s="5">
        <f>IF(O74&gt;0,RANK(O74,(N74:P74,Q74:AE74)),0)</f>
        <v>2</v>
      </c>
      <c r="F74" s="5">
        <f t="shared" si="12"/>
        <v>0</v>
      </c>
      <c r="G74" s="1">
        <f t="shared" si="13"/>
        <v>38</v>
      </c>
      <c r="H74" s="2">
        <f t="shared" si="14"/>
        <v>0.2087912087912088</v>
      </c>
      <c r="I74" s="6"/>
      <c r="J74" s="2">
        <f t="shared" si="15"/>
        <v>0.59340659340659341</v>
      </c>
      <c r="K74" s="2">
        <f t="shared" si="16"/>
        <v>0.38461538461538464</v>
      </c>
      <c r="L74" s="2">
        <f t="shared" si="17"/>
        <v>0</v>
      </c>
      <c r="M74" s="2">
        <f t="shared" si="18"/>
        <v>2.1978021978021955E-2</v>
      </c>
      <c r="N74" s="1">
        <v>108</v>
      </c>
      <c r="O74" s="1">
        <v>70</v>
      </c>
      <c r="P74" s="1"/>
      <c r="Q74">
        <v>4</v>
      </c>
      <c r="U74" s="1">
        <v>0</v>
      </c>
      <c r="V74" s="1"/>
      <c r="W74" s="1"/>
      <c r="X74" s="1"/>
      <c r="Y74" s="1"/>
      <c r="Z74" s="1"/>
      <c r="AA74" s="1"/>
      <c r="AB74" s="1"/>
      <c r="AG74" t="str">
        <f t="shared" si="19"/>
        <v>Errol</v>
      </c>
      <c r="AH74" t="s">
        <v>839</v>
      </c>
      <c r="AI74">
        <v>2</v>
      </c>
      <c r="AK74" s="88">
        <v>33</v>
      </c>
      <c r="AL74" s="90">
        <v>7</v>
      </c>
      <c r="AM74" s="90">
        <v>85</v>
      </c>
      <c r="AN74" s="93">
        <v>25140</v>
      </c>
      <c r="AO74" s="93">
        <f t="shared" si="20"/>
        <v>33007</v>
      </c>
      <c r="AP74" t="s">
        <v>183</v>
      </c>
      <c r="AQ74">
        <f t="shared" si="21"/>
        <v>3325140</v>
      </c>
      <c r="AU74">
        <v>69.59</v>
      </c>
      <c r="AV74">
        <v>8.6300000000000008</v>
      </c>
      <c r="AW74">
        <v>60.97</v>
      </c>
    </row>
    <row r="75" spans="1:49" hidden="1" outlineLevel="1">
      <c r="A75" t="s">
        <v>686</v>
      </c>
      <c r="B75" s="7" t="s">
        <v>837</v>
      </c>
      <c r="C75" s="1">
        <f t="shared" si="11"/>
        <v>8372</v>
      </c>
      <c r="D75" s="5">
        <f>IF(N75&gt;0, RANK(N75,(N75:P75,Q75:AE75)),0)</f>
        <v>1</v>
      </c>
      <c r="E75" s="5">
        <f>IF(O75&gt;0,RANK(O75,(N75:P75,Q75:AE75)),0)</f>
        <v>2</v>
      </c>
      <c r="F75" s="5">
        <f t="shared" si="12"/>
        <v>0</v>
      </c>
      <c r="G75" s="1">
        <f t="shared" si="13"/>
        <v>4047</v>
      </c>
      <c r="H75" s="2">
        <f t="shared" si="14"/>
        <v>0.48339703774486381</v>
      </c>
      <c r="I75" s="6"/>
      <c r="J75" s="2">
        <f t="shared" si="15"/>
        <v>0.73184424271380788</v>
      </c>
      <c r="K75" s="2">
        <f t="shared" si="16"/>
        <v>0.2484472049689441</v>
      </c>
      <c r="L75" s="2">
        <f t="shared" si="17"/>
        <v>0</v>
      </c>
      <c r="M75" s="2">
        <f t="shared" si="18"/>
        <v>1.9708552317248024E-2</v>
      </c>
      <c r="N75" s="1">
        <v>6127</v>
      </c>
      <c r="O75" s="1">
        <v>2080</v>
      </c>
      <c r="P75" s="1"/>
      <c r="Q75">
        <v>161</v>
      </c>
      <c r="U75" s="1">
        <v>4</v>
      </c>
      <c r="V75" s="1"/>
      <c r="W75" s="1"/>
      <c r="X75" s="1"/>
      <c r="Y75" s="1"/>
      <c r="Z75" s="1"/>
      <c r="AA75" s="1"/>
      <c r="AB75" s="1"/>
      <c r="AG75" t="str">
        <f t="shared" si="19"/>
        <v>Exeter</v>
      </c>
      <c r="AH75" t="s">
        <v>818</v>
      </c>
      <c r="AI75">
        <v>1</v>
      </c>
      <c r="AK75" s="88">
        <v>33</v>
      </c>
      <c r="AL75" s="90">
        <v>15</v>
      </c>
      <c r="AM75" s="90">
        <v>55</v>
      </c>
      <c r="AN75" s="93">
        <v>25380</v>
      </c>
      <c r="AO75" s="93">
        <f t="shared" si="20"/>
        <v>33015</v>
      </c>
      <c r="AP75" t="s">
        <v>183</v>
      </c>
      <c r="AQ75">
        <f t="shared" si="21"/>
        <v>3325380</v>
      </c>
      <c r="AU75">
        <v>20.010000000000002</v>
      </c>
      <c r="AV75">
        <v>0.37</v>
      </c>
      <c r="AW75">
        <v>19.64</v>
      </c>
    </row>
    <row r="76" spans="1:49" hidden="1" outlineLevel="1">
      <c r="A76" t="s">
        <v>507</v>
      </c>
      <c r="B76" s="7" t="s">
        <v>837</v>
      </c>
      <c r="C76" s="1">
        <f t="shared" si="11"/>
        <v>2961</v>
      </c>
      <c r="D76" s="5">
        <f>IF(N76&gt;0, RANK(N76,(N76:P76,Q76:AE76)),0)</f>
        <v>1</v>
      </c>
      <c r="E76" s="5">
        <f>IF(O76&gt;0,RANK(O76,(N76:P76,Q76:AE76)),0)</f>
        <v>2</v>
      </c>
      <c r="F76" s="5">
        <f t="shared" si="12"/>
        <v>0</v>
      </c>
      <c r="G76" s="1">
        <f t="shared" si="13"/>
        <v>1228</v>
      </c>
      <c r="H76" s="2">
        <f t="shared" si="14"/>
        <v>0.41472475515028706</v>
      </c>
      <c r="I76" s="6"/>
      <c r="J76" s="2">
        <f t="shared" si="15"/>
        <v>0.69267139479905437</v>
      </c>
      <c r="K76" s="2">
        <f t="shared" si="16"/>
        <v>0.27794663964876731</v>
      </c>
      <c r="L76" s="2">
        <f t="shared" si="17"/>
        <v>0</v>
      </c>
      <c r="M76" s="2">
        <f t="shared" si="18"/>
        <v>2.9381965552178313E-2</v>
      </c>
      <c r="N76" s="1">
        <v>2051</v>
      </c>
      <c r="O76" s="1">
        <v>823</v>
      </c>
      <c r="P76" s="1"/>
      <c r="Q76">
        <v>85</v>
      </c>
      <c r="U76" s="1">
        <v>2</v>
      </c>
      <c r="V76" s="1"/>
      <c r="W76" s="1"/>
      <c r="X76" s="1"/>
      <c r="Y76" s="1"/>
      <c r="Z76" s="1"/>
      <c r="AA76" s="1"/>
      <c r="AB76" s="1"/>
      <c r="AG76" t="str">
        <f t="shared" si="19"/>
        <v>Farmington</v>
      </c>
      <c r="AH76" t="s">
        <v>843</v>
      </c>
      <c r="AI76">
        <v>1</v>
      </c>
      <c r="AK76" s="88">
        <v>33</v>
      </c>
      <c r="AL76" s="90">
        <v>17</v>
      </c>
      <c r="AM76" s="90">
        <v>20</v>
      </c>
      <c r="AN76" s="93">
        <v>26020</v>
      </c>
      <c r="AO76" s="93">
        <f t="shared" si="20"/>
        <v>33017</v>
      </c>
      <c r="AP76" t="s">
        <v>183</v>
      </c>
      <c r="AQ76">
        <f t="shared" si="21"/>
        <v>3326020</v>
      </c>
      <c r="AU76">
        <v>37.479999999999997</v>
      </c>
      <c r="AV76">
        <v>0.33</v>
      </c>
      <c r="AW76">
        <v>37.15</v>
      </c>
    </row>
    <row r="77" spans="1:49" hidden="1" outlineLevel="1">
      <c r="A77" t="s">
        <v>119</v>
      </c>
      <c r="B77" s="7" t="s">
        <v>837</v>
      </c>
      <c r="C77" s="1">
        <f t="shared" si="11"/>
        <v>1247</v>
      </c>
      <c r="D77" s="5">
        <f>IF(N77&gt;0, RANK(N77,(N77:P77,Q77:AE77)),0)</f>
        <v>1</v>
      </c>
      <c r="E77" s="5">
        <f>IF(O77&gt;0,RANK(O77,(N77:P77,Q77:AE77)),0)</f>
        <v>2</v>
      </c>
      <c r="F77" s="5">
        <f t="shared" si="12"/>
        <v>0</v>
      </c>
      <c r="G77" s="1">
        <f t="shared" si="13"/>
        <v>455</v>
      </c>
      <c r="H77" s="2">
        <f t="shared" si="14"/>
        <v>0.36487570168404171</v>
      </c>
      <c r="I77" s="6"/>
      <c r="J77" s="2">
        <f t="shared" si="15"/>
        <v>0.66399358460304736</v>
      </c>
      <c r="K77" s="2">
        <f t="shared" si="16"/>
        <v>0.2991178829190056</v>
      </c>
      <c r="L77" s="2">
        <f t="shared" si="17"/>
        <v>0</v>
      </c>
      <c r="M77" s="2">
        <f t="shared" si="18"/>
        <v>3.6888532477947045E-2</v>
      </c>
      <c r="N77" s="53">
        <v>828</v>
      </c>
      <c r="O77" s="53">
        <v>373</v>
      </c>
      <c r="P77" s="53"/>
      <c r="Q77" s="53">
        <v>46</v>
      </c>
      <c r="U77" s="1">
        <v>0</v>
      </c>
      <c r="V77" s="1"/>
      <c r="W77" s="1"/>
      <c r="X77" s="1"/>
      <c r="Y77" s="1"/>
      <c r="Z77" s="1"/>
      <c r="AA77" s="1"/>
      <c r="AB77" s="1"/>
      <c r="AG77" t="str">
        <f t="shared" si="19"/>
        <v>Fitzwilliam</v>
      </c>
      <c r="AH77" t="s">
        <v>838</v>
      </c>
      <c r="AI77">
        <v>2</v>
      </c>
      <c r="AK77" s="88">
        <v>33</v>
      </c>
      <c r="AL77" s="90">
        <v>5</v>
      </c>
      <c r="AM77" s="90">
        <v>20</v>
      </c>
      <c r="AN77" s="93">
        <v>26500</v>
      </c>
      <c r="AO77" s="93">
        <f t="shared" si="20"/>
        <v>33005</v>
      </c>
      <c r="AP77" t="s">
        <v>183</v>
      </c>
      <c r="AQ77">
        <f t="shared" si="21"/>
        <v>3326500</v>
      </c>
      <c r="AU77">
        <v>36.03</v>
      </c>
      <c r="AV77">
        <v>1.41</v>
      </c>
      <c r="AW77">
        <v>34.619999999999997</v>
      </c>
    </row>
    <row r="78" spans="1:49" hidden="1" outlineLevel="1">
      <c r="A78" t="s">
        <v>120</v>
      </c>
      <c r="B78" s="7" t="s">
        <v>837</v>
      </c>
      <c r="C78" s="1">
        <f t="shared" si="11"/>
        <v>1036</v>
      </c>
      <c r="D78" s="5">
        <f>IF(N78&gt;0, RANK(N78,(N78:P78,Q78:AE78)),0)</f>
        <v>1</v>
      </c>
      <c r="E78" s="5">
        <f>IF(O78&gt;0,RANK(O78,(N78:P78,Q78:AE78)),0)</f>
        <v>2</v>
      </c>
      <c r="F78" s="5">
        <f t="shared" si="12"/>
        <v>0</v>
      </c>
      <c r="G78" s="1">
        <f t="shared" si="13"/>
        <v>323</v>
      </c>
      <c r="H78" s="2">
        <f t="shared" si="14"/>
        <v>0.31177606177606176</v>
      </c>
      <c r="I78" s="6"/>
      <c r="J78" s="2">
        <f t="shared" si="15"/>
        <v>0.64382239382239381</v>
      </c>
      <c r="K78" s="2">
        <f t="shared" si="16"/>
        <v>0.33204633204633205</v>
      </c>
      <c r="L78" s="2">
        <f t="shared" si="17"/>
        <v>0</v>
      </c>
      <c r="M78" s="2">
        <f t="shared" si="18"/>
        <v>2.4131274131274139E-2</v>
      </c>
      <c r="N78" s="1">
        <v>667</v>
      </c>
      <c r="O78" s="1">
        <v>344</v>
      </c>
      <c r="P78" s="1"/>
      <c r="Q78">
        <v>23</v>
      </c>
      <c r="U78" s="1">
        <v>2</v>
      </c>
      <c r="V78" s="1"/>
      <c r="W78" s="1"/>
      <c r="X78" s="1"/>
      <c r="Y78" s="1"/>
      <c r="Z78" s="1"/>
      <c r="AA78" s="1"/>
      <c r="AB78" s="1"/>
      <c r="AG78" t="str">
        <f t="shared" si="19"/>
        <v>Francestown</v>
      </c>
      <c r="AH78" t="s">
        <v>841</v>
      </c>
      <c r="AI78">
        <v>2</v>
      </c>
      <c r="AK78" s="88">
        <v>33</v>
      </c>
      <c r="AL78" s="90">
        <v>11</v>
      </c>
      <c r="AM78" s="90">
        <v>35</v>
      </c>
      <c r="AN78" s="93">
        <v>27140</v>
      </c>
      <c r="AO78" s="93">
        <f t="shared" si="20"/>
        <v>33011</v>
      </c>
      <c r="AP78" t="s">
        <v>183</v>
      </c>
      <c r="AQ78">
        <f t="shared" si="21"/>
        <v>3327140</v>
      </c>
      <c r="AU78">
        <v>30.7</v>
      </c>
      <c r="AV78">
        <v>0.53</v>
      </c>
      <c r="AW78">
        <v>30.16</v>
      </c>
    </row>
    <row r="79" spans="1:49" hidden="1" outlineLevel="1">
      <c r="A79" t="s">
        <v>364</v>
      </c>
      <c r="B79" s="7" t="s">
        <v>837</v>
      </c>
      <c r="C79" s="1">
        <f t="shared" si="11"/>
        <v>745</v>
      </c>
      <c r="D79" s="5">
        <f>IF(N79&gt;0, RANK(N79,(N79:P79,Q79:AE79)),0)</f>
        <v>1</v>
      </c>
      <c r="E79" s="5">
        <f>IF(O79&gt;0,RANK(O79,(N79:P79,Q79:AE79)),0)</f>
        <v>2</v>
      </c>
      <c r="F79" s="5">
        <f t="shared" si="12"/>
        <v>0</v>
      </c>
      <c r="G79" s="1">
        <f t="shared" si="13"/>
        <v>423</v>
      </c>
      <c r="H79" s="2">
        <f t="shared" si="14"/>
        <v>0.56778523489932886</v>
      </c>
      <c r="I79" s="6"/>
      <c r="J79" s="2">
        <f t="shared" si="15"/>
        <v>0.77181208053691275</v>
      </c>
      <c r="K79" s="2">
        <f t="shared" si="16"/>
        <v>0.20402684563758389</v>
      </c>
      <c r="L79" s="2">
        <f t="shared" si="17"/>
        <v>0</v>
      </c>
      <c r="M79" s="2">
        <f t="shared" si="18"/>
        <v>2.4161073825503365E-2</v>
      </c>
      <c r="N79" s="1">
        <v>575</v>
      </c>
      <c r="O79" s="1">
        <v>152</v>
      </c>
      <c r="P79" s="1"/>
      <c r="Q79">
        <v>17</v>
      </c>
      <c r="U79" s="1">
        <v>1</v>
      </c>
      <c r="V79" s="1"/>
      <c r="W79" s="1"/>
      <c r="X79" s="1"/>
      <c r="Y79" s="1"/>
      <c r="Z79" s="1"/>
      <c r="AA79" s="1"/>
      <c r="AB79" s="1"/>
      <c r="AG79" t="str">
        <f t="shared" si="19"/>
        <v>Franconia</v>
      </c>
      <c r="AH79" t="s">
        <v>840</v>
      </c>
      <c r="AI79">
        <v>2</v>
      </c>
      <c r="AK79" s="88">
        <v>33</v>
      </c>
      <c r="AL79" s="90">
        <v>9</v>
      </c>
      <c r="AM79" s="90">
        <v>70</v>
      </c>
      <c r="AN79" s="93">
        <v>27300</v>
      </c>
      <c r="AO79" s="93">
        <f t="shared" si="20"/>
        <v>33009</v>
      </c>
      <c r="AP79" t="s">
        <v>183</v>
      </c>
      <c r="AQ79">
        <f t="shared" si="21"/>
        <v>3327300</v>
      </c>
      <c r="AU79">
        <v>65.959999999999994</v>
      </c>
      <c r="AV79">
        <v>0.08</v>
      </c>
      <c r="AW79">
        <v>65.88</v>
      </c>
    </row>
    <row r="80" spans="1:49" hidden="1" outlineLevel="1">
      <c r="A80" t="s">
        <v>1069</v>
      </c>
      <c r="B80" s="7" t="s">
        <v>837</v>
      </c>
      <c r="C80" s="1">
        <f t="shared" si="11"/>
        <v>3674</v>
      </c>
      <c r="D80" s="5">
        <f>IF(N80&gt;0, RANK(N80,(N80:P80,Q80:AE80)),0)</f>
        <v>1</v>
      </c>
      <c r="E80" s="5">
        <f>IF(O80&gt;0,RANK(O80,(N80:P80,Q80:AE80)),0)</f>
        <v>2</v>
      </c>
      <c r="F80" s="5">
        <f t="shared" si="12"/>
        <v>0</v>
      </c>
      <c r="G80" s="1">
        <f t="shared" si="13"/>
        <v>1921</v>
      </c>
      <c r="H80" s="2">
        <f t="shared" si="14"/>
        <v>0.52286336418072943</v>
      </c>
      <c r="I80" s="6"/>
      <c r="J80" s="2">
        <f t="shared" si="15"/>
        <v>0.75258573761567771</v>
      </c>
      <c r="K80" s="2">
        <f t="shared" si="16"/>
        <v>0.22972237343494828</v>
      </c>
      <c r="L80" s="2">
        <f t="shared" si="17"/>
        <v>0</v>
      </c>
      <c r="M80" s="2">
        <f t="shared" si="18"/>
        <v>1.7691888949374013E-2</v>
      </c>
      <c r="N80" s="1">
        <v>2765</v>
      </c>
      <c r="O80" s="1">
        <v>844</v>
      </c>
      <c r="P80" s="1"/>
      <c r="Q80">
        <v>62</v>
      </c>
      <c r="U80" s="1">
        <v>3</v>
      </c>
      <c r="V80" s="1"/>
      <c r="W80" s="1"/>
      <c r="X80" s="1"/>
      <c r="Y80" s="1"/>
      <c r="Z80" s="1"/>
      <c r="AA80" s="1"/>
      <c r="AB80" s="1"/>
      <c r="AG80" t="str">
        <f t="shared" si="19"/>
        <v>Franklin</v>
      </c>
      <c r="AH80" t="s">
        <v>842</v>
      </c>
      <c r="AI80">
        <v>2</v>
      </c>
      <c r="AK80" s="88">
        <v>33</v>
      </c>
      <c r="AL80" s="90">
        <v>13</v>
      </c>
      <c r="AM80" s="90">
        <v>60</v>
      </c>
      <c r="AN80" s="93">
        <v>27380</v>
      </c>
      <c r="AO80" s="93">
        <f t="shared" si="20"/>
        <v>33013</v>
      </c>
      <c r="AP80" t="s">
        <v>639</v>
      </c>
      <c r="AQ80">
        <f t="shared" si="21"/>
        <v>3327380</v>
      </c>
      <c r="AU80">
        <v>29.16</v>
      </c>
      <c r="AV80">
        <v>1.59</v>
      </c>
      <c r="AW80">
        <v>27.57</v>
      </c>
    </row>
    <row r="81" spans="1:49" hidden="1" outlineLevel="1">
      <c r="A81" t="s">
        <v>687</v>
      </c>
      <c r="B81" s="7" t="s">
        <v>837</v>
      </c>
      <c r="C81" s="1">
        <f t="shared" si="11"/>
        <v>898</v>
      </c>
      <c r="D81" s="5">
        <f>IF(N81&gt;0, RANK(N81,(N81:P81,Q81:AE81)),0)</f>
        <v>1</v>
      </c>
      <c r="E81" s="5">
        <f>IF(O81&gt;0,RANK(O81,(N81:P81,Q81:AE81)),0)</f>
        <v>2</v>
      </c>
      <c r="F81" s="5">
        <f t="shared" si="12"/>
        <v>0</v>
      </c>
      <c r="G81" s="1">
        <f t="shared" si="13"/>
        <v>249</v>
      </c>
      <c r="H81" s="2">
        <f t="shared" si="14"/>
        <v>0.27728285077951004</v>
      </c>
      <c r="I81" s="6"/>
      <c r="J81" s="2">
        <f t="shared" si="15"/>
        <v>0.63140311804008908</v>
      </c>
      <c r="K81" s="2">
        <f t="shared" si="16"/>
        <v>0.35412026726057905</v>
      </c>
      <c r="L81" s="2">
        <f t="shared" si="17"/>
        <v>0</v>
      </c>
      <c r="M81" s="2">
        <f t="shared" si="18"/>
        <v>1.4476614699331869E-2</v>
      </c>
      <c r="N81" s="1">
        <v>567</v>
      </c>
      <c r="O81" s="1">
        <v>318</v>
      </c>
      <c r="P81" s="1"/>
      <c r="Q81">
        <v>12</v>
      </c>
      <c r="U81" s="1">
        <v>1</v>
      </c>
      <c r="V81" s="1"/>
      <c r="W81" s="1"/>
      <c r="X81" s="1"/>
      <c r="Y81" s="1"/>
      <c r="Z81" s="1"/>
      <c r="AA81" s="1"/>
      <c r="AB81" s="1"/>
      <c r="AG81" t="str">
        <f t="shared" si="19"/>
        <v>Freedom</v>
      </c>
      <c r="AH81" t="s">
        <v>95</v>
      </c>
      <c r="AI81">
        <v>1</v>
      </c>
      <c r="AK81" s="88">
        <v>33</v>
      </c>
      <c r="AL81" s="90">
        <v>3</v>
      </c>
      <c r="AM81" s="90">
        <v>40</v>
      </c>
      <c r="AN81" s="93">
        <v>27700</v>
      </c>
      <c r="AO81" s="93">
        <f t="shared" si="20"/>
        <v>33003</v>
      </c>
      <c r="AP81" t="s">
        <v>183</v>
      </c>
      <c r="AQ81">
        <f t="shared" si="21"/>
        <v>3327700</v>
      </c>
      <c r="AU81">
        <v>37.96</v>
      </c>
      <c r="AV81">
        <v>3.32</v>
      </c>
      <c r="AW81">
        <v>34.65</v>
      </c>
    </row>
    <row r="82" spans="1:49" hidden="1" outlineLevel="1">
      <c r="A82" t="s">
        <v>365</v>
      </c>
      <c r="B82" s="7" t="s">
        <v>837</v>
      </c>
      <c r="C82" s="1">
        <f t="shared" si="11"/>
        <v>2214</v>
      </c>
      <c r="D82" s="5">
        <f>IF(N82&gt;0, RANK(N82,(N82:P82,Q82:AE82)),0)</f>
        <v>1</v>
      </c>
      <c r="E82" s="5">
        <f>IF(O82&gt;0,RANK(O82,(N82:P82,Q82:AE82)),0)</f>
        <v>2</v>
      </c>
      <c r="F82" s="5">
        <f t="shared" si="12"/>
        <v>0</v>
      </c>
      <c r="G82" s="1">
        <f t="shared" si="13"/>
        <v>629</v>
      </c>
      <c r="H82" s="2">
        <f t="shared" si="14"/>
        <v>0.28410117434507676</v>
      </c>
      <c r="I82" s="6"/>
      <c r="J82" s="2">
        <f t="shared" si="15"/>
        <v>0.63053297199638658</v>
      </c>
      <c r="K82" s="2">
        <f t="shared" si="16"/>
        <v>0.34643179765130983</v>
      </c>
      <c r="L82" s="2">
        <f t="shared" si="17"/>
        <v>0</v>
      </c>
      <c r="M82" s="2">
        <f t="shared" si="18"/>
        <v>2.3035230352303593E-2</v>
      </c>
      <c r="N82" s="1">
        <v>1396</v>
      </c>
      <c r="O82" s="1">
        <v>767</v>
      </c>
      <c r="P82" s="1"/>
      <c r="Q82">
        <v>50</v>
      </c>
      <c r="U82" s="1">
        <v>1</v>
      </c>
      <c r="V82" s="1"/>
      <c r="W82" s="1"/>
      <c r="X82" s="1"/>
      <c r="Y82" s="1"/>
      <c r="Z82" s="1"/>
      <c r="AA82" s="1"/>
      <c r="AB82" s="1"/>
      <c r="AG82" t="str">
        <f t="shared" si="19"/>
        <v>Fremont</v>
      </c>
      <c r="AH82" t="s">
        <v>818</v>
      </c>
      <c r="AI82">
        <v>1</v>
      </c>
      <c r="AK82" s="88">
        <v>33</v>
      </c>
      <c r="AL82" s="90">
        <v>15</v>
      </c>
      <c r="AM82" s="90">
        <v>60</v>
      </c>
      <c r="AN82" s="93">
        <v>27940</v>
      </c>
      <c r="AO82" s="93">
        <f t="shared" si="20"/>
        <v>33015</v>
      </c>
      <c r="AP82" t="s">
        <v>183</v>
      </c>
      <c r="AQ82">
        <f t="shared" si="21"/>
        <v>3327940</v>
      </c>
      <c r="AU82">
        <v>17.41</v>
      </c>
      <c r="AV82">
        <v>0.25</v>
      </c>
      <c r="AW82">
        <v>17.16</v>
      </c>
    </row>
    <row r="83" spans="1:49" hidden="1" outlineLevel="1">
      <c r="A83" t="s">
        <v>366</v>
      </c>
      <c r="B83" s="7" t="s">
        <v>837</v>
      </c>
      <c r="C83" s="1">
        <f t="shared" si="11"/>
        <v>4446</v>
      </c>
      <c r="D83" s="5">
        <f>IF(N83&gt;0, RANK(N83,(N83:P83,Q83:AE83)),0)</f>
        <v>1</v>
      </c>
      <c r="E83" s="5">
        <f>IF(O83&gt;0,RANK(O83,(N83:P83,Q83:AE83)),0)</f>
        <v>2</v>
      </c>
      <c r="F83" s="5">
        <f t="shared" si="12"/>
        <v>0</v>
      </c>
      <c r="G83" s="1">
        <f t="shared" si="13"/>
        <v>1569</v>
      </c>
      <c r="H83" s="2">
        <f t="shared" si="14"/>
        <v>0.35290148448043185</v>
      </c>
      <c r="I83" s="6"/>
      <c r="J83" s="2">
        <f t="shared" si="15"/>
        <v>0.66959064327485385</v>
      </c>
      <c r="K83" s="2">
        <f t="shared" si="16"/>
        <v>0.31668915879442194</v>
      </c>
      <c r="L83" s="2">
        <f t="shared" si="17"/>
        <v>0</v>
      </c>
      <c r="M83" s="2">
        <f t="shared" si="18"/>
        <v>1.3720197930724209E-2</v>
      </c>
      <c r="N83" s="1">
        <v>2977</v>
      </c>
      <c r="O83" s="1">
        <v>1408</v>
      </c>
      <c r="P83" s="1"/>
      <c r="Q83">
        <v>58</v>
      </c>
      <c r="U83" s="1">
        <v>3</v>
      </c>
      <c r="V83" s="1"/>
      <c r="W83" s="1"/>
      <c r="X83" s="1"/>
      <c r="Y83" s="1"/>
      <c r="Z83" s="1"/>
      <c r="AA83" s="1"/>
      <c r="AB83" s="1"/>
      <c r="AG83" t="str">
        <f t="shared" si="19"/>
        <v>Gilford</v>
      </c>
      <c r="AH83" t="s">
        <v>836</v>
      </c>
      <c r="AI83">
        <v>1</v>
      </c>
      <c r="AK83" s="88">
        <v>33</v>
      </c>
      <c r="AL83" s="90">
        <v>1</v>
      </c>
      <c r="AM83" s="90">
        <v>25</v>
      </c>
      <c r="AN83" s="93">
        <v>28740</v>
      </c>
      <c r="AO83" s="93">
        <f t="shared" si="20"/>
        <v>33001</v>
      </c>
      <c r="AP83" t="s">
        <v>183</v>
      </c>
      <c r="AQ83">
        <f t="shared" si="21"/>
        <v>3328740</v>
      </c>
      <c r="AU83">
        <v>53.83</v>
      </c>
      <c r="AV83">
        <v>14.85</v>
      </c>
      <c r="AW83">
        <v>38.97</v>
      </c>
    </row>
    <row r="84" spans="1:49" hidden="1" outlineLevel="1">
      <c r="A84" t="s">
        <v>367</v>
      </c>
      <c r="B84" s="7" t="s">
        <v>837</v>
      </c>
      <c r="C84" s="1">
        <f t="shared" si="11"/>
        <v>2087</v>
      </c>
      <c r="D84" s="5">
        <f>IF(N84&gt;0, RANK(N84,(N84:P84,Q84:AE84)),0)</f>
        <v>1</v>
      </c>
      <c r="E84" s="5">
        <f>IF(O84&gt;0,RANK(O84,(N84:P84,Q84:AE84)),0)</f>
        <v>2</v>
      </c>
      <c r="F84" s="5">
        <f t="shared" si="12"/>
        <v>0</v>
      </c>
      <c r="G84" s="1">
        <f t="shared" si="13"/>
        <v>773</v>
      </c>
      <c r="H84" s="2">
        <f t="shared" si="14"/>
        <v>0.37038811691423096</v>
      </c>
      <c r="I84" s="6"/>
      <c r="J84" s="2">
        <f t="shared" si="15"/>
        <v>0.67992333493052226</v>
      </c>
      <c r="K84" s="2">
        <f t="shared" si="16"/>
        <v>0.3095352180162913</v>
      </c>
      <c r="L84" s="2">
        <f t="shared" si="17"/>
        <v>0</v>
      </c>
      <c r="M84" s="2">
        <f t="shared" si="18"/>
        <v>1.0541447053186437E-2</v>
      </c>
      <c r="N84" s="1">
        <v>1419</v>
      </c>
      <c r="O84" s="1">
        <v>646</v>
      </c>
      <c r="P84" s="1"/>
      <c r="Q84">
        <v>22</v>
      </c>
      <c r="U84" s="1">
        <v>0</v>
      </c>
      <c r="V84" s="1"/>
      <c r="W84" s="1"/>
      <c r="X84" s="1"/>
      <c r="Y84" s="1"/>
      <c r="Z84" s="1"/>
      <c r="AA84" s="1"/>
      <c r="AB84" s="1"/>
      <c r="AG84" t="str">
        <f t="shared" si="19"/>
        <v>Gilmanton</v>
      </c>
      <c r="AH84" t="s">
        <v>836</v>
      </c>
      <c r="AI84">
        <v>1</v>
      </c>
      <c r="AK84" s="88">
        <v>33</v>
      </c>
      <c r="AL84" s="90">
        <v>1</v>
      </c>
      <c r="AM84" s="90">
        <v>30</v>
      </c>
      <c r="AN84" s="93">
        <v>28980</v>
      </c>
      <c r="AO84" s="93">
        <f t="shared" si="20"/>
        <v>33001</v>
      </c>
      <c r="AP84" t="s">
        <v>183</v>
      </c>
      <c r="AQ84">
        <f t="shared" si="21"/>
        <v>3328980</v>
      </c>
      <c r="AU84">
        <v>59.06</v>
      </c>
      <c r="AV84">
        <v>1.95</v>
      </c>
      <c r="AW84">
        <v>57.11</v>
      </c>
    </row>
    <row r="85" spans="1:49" hidden="1" outlineLevel="1">
      <c r="A85" t="s">
        <v>368</v>
      </c>
      <c r="B85" s="7" t="s">
        <v>837</v>
      </c>
      <c r="C85" s="1">
        <f t="shared" si="11"/>
        <v>425</v>
      </c>
      <c r="D85" s="5">
        <f>IF(N85&gt;0, RANK(N85,(N85:P85,Q85:AE85)),0)</f>
        <v>1</v>
      </c>
      <c r="E85" s="5">
        <f>IF(O85&gt;0,RANK(O85,(N85:P85,Q85:AE85)),0)</f>
        <v>2</v>
      </c>
      <c r="F85" s="5">
        <f t="shared" si="12"/>
        <v>0</v>
      </c>
      <c r="G85" s="1">
        <f t="shared" si="13"/>
        <v>155</v>
      </c>
      <c r="H85" s="2">
        <f t="shared" si="14"/>
        <v>0.36470588235294116</v>
      </c>
      <c r="I85" s="6"/>
      <c r="J85" s="2">
        <f t="shared" si="15"/>
        <v>0.66352941176470592</v>
      </c>
      <c r="K85" s="2">
        <f t="shared" si="16"/>
        <v>0.29882352941176471</v>
      </c>
      <c r="L85" s="2">
        <f t="shared" si="17"/>
        <v>0</v>
      </c>
      <c r="M85" s="2">
        <f t="shared" si="18"/>
        <v>3.7647058823529367E-2</v>
      </c>
      <c r="N85" s="1">
        <v>282</v>
      </c>
      <c r="O85" s="1">
        <v>127</v>
      </c>
      <c r="P85" s="1"/>
      <c r="Q85">
        <v>16</v>
      </c>
      <c r="U85" s="1">
        <v>0</v>
      </c>
      <c r="V85" s="1"/>
      <c r="W85" s="1"/>
      <c r="X85" s="1"/>
      <c r="Y85" s="1"/>
      <c r="Z85" s="1"/>
      <c r="AA85" s="1"/>
      <c r="AB85" s="1"/>
      <c r="AG85" t="str">
        <f t="shared" si="19"/>
        <v>Gilsum</v>
      </c>
      <c r="AH85" t="s">
        <v>838</v>
      </c>
      <c r="AI85">
        <v>2</v>
      </c>
      <c r="AK85" s="88">
        <v>33</v>
      </c>
      <c r="AL85" s="90">
        <v>5</v>
      </c>
      <c r="AM85" s="90">
        <v>25</v>
      </c>
      <c r="AN85" s="93">
        <v>29220</v>
      </c>
      <c r="AO85" s="93">
        <f t="shared" si="20"/>
        <v>33005</v>
      </c>
      <c r="AP85" t="s">
        <v>183</v>
      </c>
      <c r="AQ85">
        <f t="shared" si="21"/>
        <v>3329220</v>
      </c>
      <c r="AU85">
        <v>16.68</v>
      </c>
      <c r="AV85">
        <v>0.02</v>
      </c>
      <c r="AW85">
        <v>16.66</v>
      </c>
    </row>
    <row r="86" spans="1:49" hidden="1" outlineLevel="1">
      <c r="A86" t="s">
        <v>369</v>
      </c>
      <c r="B86" s="7" t="s">
        <v>837</v>
      </c>
      <c r="C86" s="1">
        <f t="shared" si="11"/>
        <v>8823</v>
      </c>
      <c r="D86" s="5">
        <f>IF(N86&gt;0, RANK(N86,(N86:P86,Q86:AE86)),0)</f>
        <v>1</v>
      </c>
      <c r="E86" s="5">
        <f>IF(O86&gt;0,RANK(O86,(N86:P86,Q86:AE86)),0)</f>
        <v>2</v>
      </c>
      <c r="F86" s="5">
        <f t="shared" si="12"/>
        <v>0</v>
      </c>
      <c r="G86" s="1">
        <f t="shared" si="13"/>
        <v>3320</v>
      </c>
      <c r="H86" s="2">
        <f t="shared" si="14"/>
        <v>0.37628924402130792</v>
      </c>
      <c r="I86" s="6"/>
      <c r="J86" s="2">
        <f t="shared" si="15"/>
        <v>0.6812875439193018</v>
      </c>
      <c r="K86" s="2">
        <f t="shared" si="16"/>
        <v>0.30499829989799387</v>
      </c>
      <c r="L86" s="2">
        <f t="shared" si="17"/>
        <v>0</v>
      </c>
      <c r="M86" s="2">
        <f t="shared" si="18"/>
        <v>1.3714156182704329E-2</v>
      </c>
      <c r="N86" s="1">
        <v>6011</v>
      </c>
      <c r="O86" s="1">
        <v>2691</v>
      </c>
      <c r="P86" s="1"/>
      <c r="Q86">
        <v>121</v>
      </c>
      <c r="U86" s="1">
        <v>0</v>
      </c>
      <c r="V86" s="1"/>
      <c r="W86" s="1"/>
      <c r="X86" s="1"/>
      <c r="Y86" s="1"/>
      <c r="Z86" s="1"/>
      <c r="AA86" s="1"/>
      <c r="AB86" s="1"/>
      <c r="AG86" t="str">
        <f t="shared" si="19"/>
        <v>Goffstown</v>
      </c>
      <c r="AH86" t="s">
        <v>841</v>
      </c>
      <c r="AI86">
        <v>1</v>
      </c>
      <c r="AK86" s="88">
        <v>33</v>
      </c>
      <c r="AL86" s="90">
        <v>11</v>
      </c>
      <c r="AM86" s="90">
        <v>40</v>
      </c>
      <c r="AN86" s="93">
        <v>29860</v>
      </c>
      <c r="AO86" s="93">
        <f t="shared" si="20"/>
        <v>33011</v>
      </c>
      <c r="AP86" t="s">
        <v>183</v>
      </c>
      <c r="AQ86">
        <f t="shared" si="21"/>
        <v>3329860</v>
      </c>
      <c r="AU86">
        <v>37.51</v>
      </c>
      <c r="AV86">
        <v>0.62</v>
      </c>
      <c r="AW86">
        <v>36.89</v>
      </c>
    </row>
    <row r="87" spans="1:49" hidden="1" outlineLevel="1">
      <c r="A87" t="s">
        <v>688</v>
      </c>
      <c r="B87" s="7" t="s">
        <v>837</v>
      </c>
      <c r="C87" s="1">
        <f t="shared" si="11"/>
        <v>1500</v>
      </c>
      <c r="D87" s="5">
        <f>IF(N87&gt;0, RANK(N87,(N87:P87,Q87:AE87)),0)</f>
        <v>1</v>
      </c>
      <c r="E87" s="5">
        <f>IF(O87&gt;0,RANK(O87,(N87:P87,Q87:AE87)),0)</f>
        <v>2</v>
      </c>
      <c r="F87" s="5">
        <f t="shared" si="12"/>
        <v>0</v>
      </c>
      <c r="G87" s="1">
        <f t="shared" si="13"/>
        <v>957</v>
      </c>
      <c r="H87" s="2">
        <f t="shared" si="14"/>
        <v>0.63800000000000001</v>
      </c>
      <c r="I87" s="6"/>
      <c r="J87" s="2">
        <f t="shared" si="15"/>
        <v>0.81066666666666665</v>
      </c>
      <c r="K87" s="2">
        <f t="shared" si="16"/>
        <v>0.17266666666666666</v>
      </c>
      <c r="L87" s="2">
        <f t="shared" si="17"/>
        <v>0</v>
      </c>
      <c r="M87" s="2">
        <f t="shared" si="18"/>
        <v>1.6666666666666691E-2</v>
      </c>
      <c r="N87" s="1">
        <v>1216</v>
      </c>
      <c r="O87" s="1">
        <v>259</v>
      </c>
      <c r="P87" s="1"/>
      <c r="Q87">
        <v>25</v>
      </c>
      <c r="U87" s="1">
        <v>0</v>
      </c>
      <c r="V87" s="1"/>
      <c r="W87" s="1"/>
      <c r="X87" s="1"/>
      <c r="Y87" s="1"/>
      <c r="Z87" s="1"/>
      <c r="AA87" s="1"/>
      <c r="AB87" s="1"/>
      <c r="AG87" t="str">
        <f t="shared" si="19"/>
        <v>Gorham</v>
      </c>
      <c r="AH87" t="s">
        <v>839</v>
      </c>
      <c r="AI87">
        <v>2</v>
      </c>
      <c r="AK87" s="88">
        <v>33</v>
      </c>
      <c r="AL87" s="90">
        <v>7</v>
      </c>
      <c r="AM87" s="90">
        <v>95</v>
      </c>
      <c r="AN87" s="93">
        <v>30260</v>
      </c>
      <c r="AO87" s="93">
        <f t="shared" si="20"/>
        <v>33007</v>
      </c>
      <c r="AP87" t="s">
        <v>183</v>
      </c>
      <c r="AQ87">
        <f t="shared" si="21"/>
        <v>3330260</v>
      </c>
      <c r="AU87">
        <v>32.31</v>
      </c>
      <c r="AV87">
        <v>0.41</v>
      </c>
      <c r="AW87">
        <v>31.91</v>
      </c>
    </row>
    <row r="88" spans="1:49" hidden="1" outlineLevel="1">
      <c r="A88" t="s">
        <v>508</v>
      </c>
      <c r="B88" s="7" t="s">
        <v>837</v>
      </c>
      <c r="C88" s="1">
        <f t="shared" si="11"/>
        <v>416</v>
      </c>
      <c r="D88" s="5">
        <f>IF(N88&gt;0, RANK(N88,(N88:P88,Q88:AE88)),0)</f>
        <v>1</v>
      </c>
      <c r="E88" s="5">
        <f>IF(O88&gt;0,RANK(O88,(N88:P88,Q88:AE88)),0)</f>
        <v>2</v>
      </c>
      <c r="F88" s="5">
        <f t="shared" si="12"/>
        <v>0</v>
      </c>
      <c r="G88" s="1">
        <f t="shared" si="13"/>
        <v>172</v>
      </c>
      <c r="H88" s="2">
        <f t="shared" si="14"/>
        <v>0.41346153846153844</v>
      </c>
      <c r="I88" s="6"/>
      <c r="J88" s="2">
        <f t="shared" si="15"/>
        <v>0.68990384615384615</v>
      </c>
      <c r="K88" s="2">
        <f t="shared" si="16"/>
        <v>0.27644230769230771</v>
      </c>
      <c r="L88" s="2">
        <f t="shared" si="17"/>
        <v>0</v>
      </c>
      <c r="M88" s="2">
        <f t="shared" si="18"/>
        <v>3.3653846153846145E-2</v>
      </c>
      <c r="N88" s="1">
        <v>287</v>
      </c>
      <c r="O88" s="1">
        <v>115</v>
      </c>
      <c r="P88" s="1"/>
      <c r="Q88">
        <v>13</v>
      </c>
      <c r="U88" s="1">
        <v>1</v>
      </c>
      <c r="V88" s="1"/>
      <c r="W88" s="1"/>
      <c r="X88" s="1"/>
      <c r="Y88" s="1"/>
      <c r="Z88" s="1"/>
      <c r="AA88" s="1"/>
      <c r="AB88" s="1"/>
      <c r="AG88" t="str">
        <f t="shared" si="19"/>
        <v>Goshen</v>
      </c>
      <c r="AH88" t="s">
        <v>312</v>
      </c>
      <c r="AI88">
        <v>2</v>
      </c>
      <c r="AK88" s="88">
        <v>33</v>
      </c>
      <c r="AL88" s="90">
        <v>19</v>
      </c>
      <c r="AM88" s="90">
        <v>30</v>
      </c>
      <c r="AN88" s="93">
        <v>30500</v>
      </c>
      <c r="AO88" s="93">
        <f t="shared" si="20"/>
        <v>33019</v>
      </c>
      <c r="AP88" t="s">
        <v>183</v>
      </c>
      <c r="AQ88">
        <f t="shared" si="21"/>
        <v>3330500</v>
      </c>
      <c r="AU88">
        <v>22.58</v>
      </c>
      <c r="AV88">
        <v>0.09</v>
      </c>
      <c r="AW88">
        <v>22.49</v>
      </c>
    </row>
    <row r="89" spans="1:49" hidden="1" outlineLevel="1">
      <c r="A89" t="s">
        <v>840</v>
      </c>
      <c r="B89" s="7" t="s">
        <v>837</v>
      </c>
      <c r="C89" s="1">
        <f t="shared" si="11"/>
        <v>672</v>
      </c>
      <c r="D89" s="5">
        <f>IF(N89&gt;0, RANK(N89,(N89:P89,Q89:AE89)),0)</f>
        <v>1</v>
      </c>
      <c r="E89" s="5">
        <f>IF(O89&gt;0,RANK(O89,(N89:P89,Q89:AE89)),0)</f>
        <v>2</v>
      </c>
      <c r="F89" s="5">
        <f t="shared" si="12"/>
        <v>0</v>
      </c>
      <c r="G89" s="1">
        <f t="shared" si="13"/>
        <v>188</v>
      </c>
      <c r="H89" s="2">
        <f t="shared" si="14"/>
        <v>0.27976190476190477</v>
      </c>
      <c r="I89" s="6"/>
      <c r="J89" s="2">
        <f t="shared" si="15"/>
        <v>0.61904761904761907</v>
      </c>
      <c r="K89" s="2">
        <f t="shared" si="16"/>
        <v>0.3392857142857143</v>
      </c>
      <c r="L89" s="2">
        <f t="shared" si="17"/>
        <v>0</v>
      </c>
      <c r="M89" s="2">
        <f t="shared" si="18"/>
        <v>4.166666666666663E-2</v>
      </c>
      <c r="N89" s="1">
        <v>416</v>
      </c>
      <c r="O89" s="1">
        <v>228</v>
      </c>
      <c r="P89" s="1"/>
      <c r="Q89">
        <v>28</v>
      </c>
      <c r="U89" s="1">
        <v>0</v>
      </c>
      <c r="V89" s="1"/>
      <c r="W89" s="1"/>
      <c r="X89" s="1"/>
      <c r="Y89" s="1"/>
      <c r="Z89" s="1"/>
      <c r="AA89" s="1"/>
      <c r="AB89" s="1"/>
      <c r="AG89" t="str">
        <f t="shared" si="19"/>
        <v>Grafton</v>
      </c>
      <c r="AH89" t="s">
        <v>840</v>
      </c>
      <c r="AI89">
        <v>2</v>
      </c>
      <c r="AK89" s="88">
        <v>33</v>
      </c>
      <c r="AL89" s="90">
        <v>9</v>
      </c>
      <c r="AM89" s="90">
        <v>75</v>
      </c>
      <c r="AN89" s="93">
        <v>30820</v>
      </c>
      <c r="AO89" s="93">
        <f t="shared" si="20"/>
        <v>33009</v>
      </c>
      <c r="AP89" t="s">
        <v>183</v>
      </c>
      <c r="AQ89">
        <f t="shared" si="21"/>
        <v>3330820</v>
      </c>
      <c r="AU89">
        <v>42.63</v>
      </c>
      <c r="AV89">
        <v>0.79</v>
      </c>
      <c r="AW89">
        <v>41.83</v>
      </c>
    </row>
    <row r="90" spans="1:49" hidden="1" outlineLevel="1">
      <c r="A90" t="s">
        <v>387</v>
      </c>
      <c r="B90" s="7" t="s">
        <v>837</v>
      </c>
      <c r="C90" s="1">
        <f t="shared" si="11"/>
        <v>1917</v>
      </c>
      <c r="D90" s="5">
        <f>IF(N90&gt;0, RANK(N90,(N90:P90,Q90:AE90)),0)</f>
        <v>1</v>
      </c>
      <c r="E90" s="5">
        <f>IF(O90&gt;0,RANK(O90,(N90:P90,Q90:AE90)),0)</f>
        <v>2</v>
      </c>
      <c r="F90" s="5">
        <f t="shared" si="12"/>
        <v>0</v>
      </c>
      <c r="G90" s="1">
        <f t="shared" si="13"/>
        <v>828</v>
      </c>
      <c r="H90" s="2">
        <f t="shared" si="14"/>
        <v>0.431924882629108</v>
      </c>
      <c r="I90" s="6"/>
      <c r="J90" s="2">
        <f t="shared" si="15"/>
        <v>0.71048513302034433</v>
      </c>
      <c r="K90" s="2">
        <f t="shared" si="16"/>
        <v>0.27856025039123633</v>
      </c>
      <c r="L90" s="2">
        <f t="shared" si="17"/>
        <v>0</v>
      </c>
      <c r="M90" s="2">
        <f t="shared" si="18"/>
        <v>1.0954616588419341E-2</v>
      </c>
      <c r="N90" s="1">
        <v>1362</v>
      </c>
      <c r="O90" s="1">
        <v>534</v>
      </c>
      <c r="P90" s="1"/>
      <c r="Q90">
        <v>21</v>
      </c>
      <c r="U90" s="1">
        <v>0</v>
      </c>
      <c r="V90" s="1"/>
      <c r="W90" s="1"/>
      <c r="X90" s="1"/>
      <c r="Y90" s="1"/>
      <c r="Z90" s="1"/>
      <c r="AA90" s="1"/>
      <c r="AB90" s="1"/>
      <c r="AG90" t="str">
        <f t="shared" si="19"/>
        <v>Grantham</v>
      </c>
      <c r="AH90" t="s">
        <v>312</v>
      </c>
      <c r="AI90">
        <v>2</v>
      </c>
      <c r="AK90" s="88">
        <v>33</v>
      </c>
      <c r="AL90" s="90">
        <v>19</v>
      </c>
      <c r="AM90" s="90">
        <v>35</v>
      </c>
      <c r="AN90" s="93">
        <v>31220</v>
      </c>
      <c r="AO90" s="93">
        <f t="shared" si="20"/>
        <v>33019</v>
      </c>
      <c r="AP90" t="s">
        <v>183</v>
      </c>
      <c r="AQ90">
        <f t="shared" si="21"/>
        <v>3331220</v>
      </c>
      <c r="AU90">
        <v>27.65</v>
      </c>
      <c r="AV90">
        <v>0.87</v>
      </c>
      <c r="AW90">
        <v>26.78</v>
      </c>
    </row>
    <row r="91" spans="1:49" hidden="1" outlineLevel="1">
      <c r="A91" t="s">
        <v>652</v>
      </c>
      <c r="B91" s="7" t="s">
        <v>837</v>
      </c>
      <c r="C91" s="1">
        <f t="shared" si="11"/>
        <v>888</v>
      </c>
      <c r="D91" s="5">
        <f>IF(N91&gt;0, RANK(N91,(N91:P91,Q91:AE91)),0)</f>
        <v>1</v>
      </c>
      <c r="E91" s="5">
        <f>IF(O91&gt;0,RANK(O91,(N91:P91,Q91:AE91)),0)</f>
        <v>2</v>
      </c>
      <c r="F91" s="5">
        <f t="shared" si="12"/>
        <v>0</v>
      </c>
      <c r="G91" s="1">
        <f t="shared" si="13"/>
        <v>369</v>
      </c>
      <c r="H91" s="2">
        <f t="shared" si="14"/>
        <v>0.41554054054054052</v>
      </c>
      <c r="I91" s="6"/>
      <c r="J91" s="2">
        <f t="shared" si="15"/>
        <v>0.68693693693693691</v>
      </c>
      <c r="K91" s="2">
        <f t="shared" si="16"/>
        <v>0.2713963963963964</v>
      </c>
      <c r="L91" s="2">
        <f t="shared" si="17"/>
        <v>0</v>
      </c>
      <c r="M91" s="2">
        <f t="shared" si="18"/>
        <v>4.1666666666666685E-2</v>
      </c>
      <c r="N91" s="1">
        <v>610</v>
      </c>
      <c r="O91" s="1">
        <v>241</v>
      </c>
      <c r="P91" s="1"/>
      <c r="Q91">
        <v>37</v>
      </c>
      <c r="U91" s="1">
        <v>0</v>
      </c>
      <c r="V91" s="1"/>
      <c r="W91" s="1"/>
      <c r="X91" s="1"/>
      <c r="Y91" s="1"/>
      <c r="Z91" s="1"/>
      <c r="AA91" s="1"/>
      <c r="AB91" s="1"/>
      <c r="AG91" t="str">
        <f t="shared" si="19"/>
        <v>Greenfield</v>
      </c>
      <c r="AH91" t="s">
        <v>841</v>
      </c>
      <c r="AI91">
        <v>2</v>
      </c>
      <c r="AK91" s="88">
        <v>33</v>
      </c>
      <c r="AL91" s="90">
        <v>11</v>
      </c>
      <c r="AM91" s="90">
        <v>45</v>
      </c>
      <c r="AN91" s="93">
        <v>31540</v>
      </c>
      <c r="AO91" s="93">
        <f t="shared" si="20"/>
        <v>33011</v>
      </c>
      <c r="AP91" t="s">
        <v>183</v>
      </c>
      <c r="AQ91">
        <f t="shared" si="21"/>
        <v>3331540</v>
      </c>
      <c r="AU91">
        <v>26.01</v>
      </c>
      <c r="AV91">
        <v>0.56000000000000005</v>
      </c>
      <c r="AW91">
        <v>25.45</v>
      </c>
    </row>
    <row r="92" spans="1:49" hidden="1" outlineLevel="1">
      <c r="A92" t="s">
        <v>388</v>
      </c>
      <c r="B92" s="7" t="s">
        <v>837</v>
      </c>
      <c r="C92" s="1">
        <f t="shared" si="11"/>
        <v>2226</v>
      </c>
      <c r="D92" s="5">
        <f>IF(N92&gt;0, RANK(N92,(N92:P92,Q92:AE92)),0)</f>
        <v>1</v>
      </c>
      <c r="E92" s="5">
        <f>IF(O92&gt;0,RANK(O92,(N92:P92,Q92:AE92)),0)</f>
        <v>2</v>
      </c>
      <c r="F92" s="5">
        <f t="shared" si="12"/>
        <v>0</v>
      </c>
      <c r="G92" s="1">
        <f t="shared" si="13"/>
        <v>1128</v>
      </c>
      <c r="H92" s="2">
        <f t="shared" si="14"/>
        <v>0.50673854447439348</v>
      </c>
      <c r="I92" s="6"/>
      <c r="J92" s="2">
        <f t="shared" si="15"/>
        <v>0.74797843665768193</v>
      </c>
      <c r="K92" s="2">
        <f t="shared" si="16"/>
        <v>0.24123989218328842</v>
      </c>
      <c r="L92" s="2">
        <f t="shared" si="17"/>
        <v>0</v>
      </c>
      <c r="M92" s="2">
        <f t="shared" si="18"/>
        <v>1.0781671159029643E-2</v>
      </c>
      <c r="N92" s="1">
        <v>1665</v>
      </c>
      <c r="O92" s="1">
        <v>537</v>
      </c>
      <c r="P92" s="1"/>
      <c r="Q92">
        <v>24</v>
      </c>
      <c r="U92" s="1">
        <v>0</v>
      </c>
      <c r="V92" s="1"/>
      <c r="W92" s="1"/>
      <c r="X92" s="1"/>
      <c r="Y92" s="1"/>
      <c r="Z92" s="1"/>
      <c r="AA92" s="1"/>
      <c r="AB92" s="1"/>
      <c r="AG92" t="str">
        <f t="shared" si="19"/>
        <v>Greenland</v>
      </c>
      <c r="AH92" t="s">
        <v>818</v>
      </c>
      <c r="AI92">
        <v>1</v>
      </c>
      <c r="AK92" s="88">
        <v>33</v>
      </c>
      <c r="AL92" s="90">
        <v>15</v>
      </c>
      <c r="AM92" s="90">
        <v>65</v>
      </c>
      <c r="AN92" s="93">
        <v>31700</v>
      </c>
      <c r="AO92" s="93">
        <f t="shared" si="20"/>
        <v>33015</v>
      </c>
      <c r="AP92" t="s">
        <v>183</v>
      </c>
      <c r="AQ92">
        <f t="shared" si="21"/>
        <v>3331700</v>
      </c>
      <c r="AU92">
        <v>13.29</v>
      </c>
      <c r="AV92">
        <v>2.8</v>
      </c>
      <c r="AW92">
        <v>10.49</v>
      </c>
    </row>
    <row r="93" spans="1:49" hidden="1" outlineLevel="1">
      <c r="A93" t="s">
        <v>113</v>
      </c>
      <c r="B93" s="7" t="s">
        <v>837</v>
      </c>
      <c r="C93" s="1">
        <f t="shared" si="11"/>
        <v>1</v>
      </c>
      <c r="D93" s="5">
        <f>IF(N93&gt;0, RANK(N93,(N93:P93,Q93:AE93)),0)</f>
        <v>1</v>
      </c>
      <c r="E93" s="5">
        <f>IF(O93&gt;0,RANK(O93,(N93:P93,Q93:AE93)),0)</f>
        <v>0</v>
      </c>
      <c r="F93" s="5">
        <f t="shared" si="12"/>
        <v>0</v>
      </c>
      <c r="G93" s="1">
        <f t="shared" si="13"/>
        <v>1</v>
      </c>
      <c r="H93" s="2">
        <f t="shared" si="14"/>
        <v>1</v>
      </c>
      <c r="I93" s="6"/>
      <c r="J93" s="2">
        <f t="shared" si="15"/>
        <v>1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1">
        <v>1</v>
      </c>
      <c r="O93" s="1">
        <v>0</v>
      </c>
      <c r="P93" s="1"/>
      <c r="Q93">
        <v>0</v>
      </c>
      <c r="U93" s="1">
        <v>0</v>
      </c>
      <c r="V93" s="1"/>
      <c r="W93" s="1"/>
      <c r="X93" s="1"/>
      <c r="Y93" s="1"/>
      <c r="Z93" s="1"/>
      <c r="AA93" s="1"/>
      <c r="AB93" s="1"/>
      <c r="AG93" t="str">
        <f t="shared" si="19"/>
        <v>Green's Grant</v>
      </c>
      <c r="AH93" t="s">
        <v>839</v>
      </c>
      <c r="AI93">
        <v>2</v>
      </c>
      <c r="AK93" s="88">
        <v>33</v>
      </c>
      <c r="AL93" s="90">
        <v>7</v>
      </c>
      <c r="AM93" s="90">
        <v>100</v>
      </c>
      <c r="AN93" s="93">
        <v>31780</v>
      </c>
      <c r="AO93" s="93">
        <f t="shared" si="20"/>
        <v>33007</v>
      </c>
      <c r="AP93" t="s">
        <v>747</v>
      </c>
      <c r="AQ93">
        <f t="shared" si="21"/>
        <v>3331780</v>
      </c>
      <c r="AU93">
        <v>3.66</v>
      </c>
      <c r="AV93">
        <v>0</v>
      </c>
      <c r="AW93">
        <v>3.66</v>
      </c>
    </row>
    <row r="94" spans="1:49" hidden="1" outlineLevel="1">
      <c r="A94" s="7" t="s">
        <v>689</v>
      </c>
      <c r="B94" s="7" t="s">
        <v>837</v>
      </c>
      <c r="C94" s="1">
        <f t="shared" si="11"/>
        <v>923</v>
      </c>
      <c r="D94" s="5">
        <f>IF(N94&gt;0, RANK(N94,(N94:P94,Q94:AE94)),0)</f>
        <v>1</v>
      </c>
      <c r="E94" s="5">
        <f>IF(O94&gt;0,RANK(O94,(N94:P94,Q94:AE94)),0)</f>
        <v>2</v>
      </c>
      <c r="F94" s="5">
        <f t="shared" si="12"/>
        <v>0</v>
      </c>
      <c r="G94" s="1">
        <f t="shared" si="13"/>
        <v>402</v>
      </c>
      <c r="H94" s="2">
        <f t="shared" si="14"/>
        <v>0.43553629469122429</v>
      </c>
      <c r="I94" s="6"/>
      <c r="J94" s="2">
        <f t="shared" si="15"/>
        <v>0.70205850487540633</v>
      </c>
      <c r="K94" s="2">
        <f t="shared" si="16"/>
        <v>0.26652221018418204</v>
      </c>
      <c r="L94" s="2">
        <f t="shared" si="17"/>
        <v>0</v>
      </c>
      <c r="M94" s="2">
        <f t="shared" si="18"/>
        <v>3.1419284940411629E-2</v>
      </c>
      <c r="N94" s="1">
        <v>648</v>
      </c>
      <c r="O94" s="1">
        <v>246</v>
      </c>
      <c r="P94" s="1"/>
      <c r="Q94">
        <v>29</v>
      </c>
      <c r="U94" s="1">
        <v>0</v>
      </c>
      <c r="V94" s="1"/>
      <c r="W94" s="1"/>
      <c r="X94" s="1"/>
      <c r="Y94" s="1"/>
      <c r="Z94" s="1"/>
      <c r="AA94" s="1"/>
      <c r="AB94" s="1"/>
      <c r="AG94" t="str">
        <f t="shared" si="19"/>
        <v>Greenville</v>
      </c>
      <c r="AH94" t="s">
        <v>841</v>
      </c>
      <c r="AI94">
        <v>2</v>
      </c>
      <c r="AK94" s="88">
        <v>33</v>
      </c>
      <c r="AL94" s="90">
        <v>11</v>
      </c>
      <c r="AM94" s="90">
        <v>50</v>
      </c>
      <c r="AN94" s="93">
        <v>31940</v>
      </c>
      <c r="AO94" s="93">
        <f t="shared" si="20"/>
        <v>33011</v>
      </c>
      <c r="AP94" t="s">
        <v>183</v>
      </c>
      <c r="AQ94">
        <f t="shared" si="21"/>
        <v>3331940</v>
      </c>
      <c r="AU94">
        <v>6.87</v>
      </c>
      <c r="AV94">
        <v>0</v>
      </c>
      <c r="AW94">
        <v>6.87</v>
      </c>
    </row>
    <row r="95" spans="1:49" hidden="1" outlineLevel="1">
      <c r="A95" t="s">
        <v>510</v>
      </c>
      <c r="B95" s="7" t="s">
        <v>837</v>
      </c>
      <c r="C95" s="1">
        <f t="shared" si="11"/>
        <v>303</v>
      </c>
      <c r="D95" s="5">
        <f>IF(N95&gt;0, RANK(N95,(N95:P95,Q95:AE95)),0)</f>
        <v>1</v>
      </c>
      <c r="E95" s="5">
        <f>IF(O95&gt;0,RANK(O95,(N95:P95,Q95:AE95)),0)</f>
        <v>2</v>
      </c>
      <c r="F95" s="5">
        <f t="shared" si="12"/>
        <v>0</v>
      </c>
      <c r="G95" s="1">
        <f t="shared" si="13"/>
        <v>84</v>
      </c>
      <c r="H95" s="2">
        <f t="shared" si="14"/>
        <v>0.27722772277227725</v>
      </c>
      <c r="I95" s="6"/>
      <c r="J95" s="2">
        <f t="shared" si="15"/>
        <v>0.6270627062706271</v>
      </c>
      <c r="K95" s="2">
        <f t="shared" si="16"/>
        <v>0.34983498349834985</v>
      </c>
      <c r="L95" s="2">
        <f t="shared" si="17"/>
        <v>0</v>
      </c>
      <c r="M95" s="2">
        <f t="shared" si="18"/>
        <v>2.3102310231023049E-2</v>
      </c>
      <c r="N95" s="1">
        <v>190</v>
      </c>
      <c r="O95" s="1">
        <v>106</v>
      </c>
      <c r="P95" s="1"/>
      <c r="Q95">
        <v>7</v>
      </c>
      <c r="U95" s="1">
        <v>0</v>
      </c>
      <c r="V95" s="1"/>
      <c r="W95" s="1"/>
      <c r="X95" s="1"/>
      <c r="Y95" s="1"/>
      <c r="Z95" s="1"/>
      <c r="AA95" s="1"/>
      <c r="AB95" s="1"/>
      <c r="AG95" t="str">
        <f t="shared" si="19"/>
        <v>Groton</v>
      </c>
      <c r="AH95" t="s">
        <v>840</v>
      </c>
      <c r="AI95">
        <v>2</v>
      </c>
      <c r="AK95" s="88">
        <v>33</v>
      </c>
      <c r="AL95" s="90">
        <v>9</v>
      </c>
      <c r="AM95" s="90">
        <v>80</v>
      </c>
      <c r="AN95" s="93">
        <v>32180</v>
      </c>
      <c r="AO95" s="93">
        <f t="shared" si="20"/>
        <v>33009</v>
      </c>
      <c r="AP95" t="s">
        <v>183</v>
      </c>
      <c r="AQ95">
        <f t="shared" si="21"/>
        <v>3332180</v>
      </c>
      <c r="AU95">
        <v>40.82</v>
      </c>
      <c r="AV95">
        <v>0.05</v>
      </c>
      <c r="AW95">
        <v>40.78</v>
      </c>
    </row>
    <row r="96" spans="1:49" hidden="1" outlineLevel="1">
      <c r="A96" t="s">
        <v>114</v>
      </c>
      <c r="B96" s="7" t="s">
        <v>837</v>
      </c>
      <c r="C96" s="1">
        <f t="shared" si="11"/>
        <v>123</v>
      </c>
      <c r="D96" s="5">
        <f>IF(N96&gt;0, RANK(N96,(N96:P96,Q96:AE96)),0)</f>
        <v>2</v>
      </c>
      <c r="E96" s="5">
        <f>IF(O96&gt;0,RANK(O96,(N96:P96,Q96:AE96)),0)</f>
        <v>1</v>
      </c>
      <c r="F96" s="5">
        <f t="shared" si="12"/>
        <v>0</v>
      </c>
      <c r="G96" s="1">
        <f t="shared" si="13"/>
        <v>19</v>
      </c>
      <c r="H96" s="2">
        <f t="shared" si="14"/>
        <v>0.15447154471544716</v>
      </c>
      <c r="I96" s="6"/>
      <c r="J96" s="2">
        <f t="shared" si="15"/>
        <v>0.41463414634146339</v>
      </c>
      <c r="K96" s="2">
        <f t="shared" si="16"/>
        <v>0.56910569105691056</v>
      </c>
      <c r="L96" s="2">
        <f t="shared" si="17"/>
        <v>0</v>
      </c>
      <c r="M96" s="2">
        <f t="shared" si="18"/>
        <v>1.6260162601626105E-2</v>
      </c>
      <c r="N96" s="1">
        <v>51</v>
      </c>
      <c r="O96" s="1">
        <v>70</v>
      </c>
      <c r="P96" s="1"/>
      <c r="Q96">
        <v>1</v>
      </c>
      <c r="U96" s="1">
        <v>1</v>
      </c>
      <c r="V96" s="1"/>
      <c r="W96" s="1"/>
      <c r="X96" s="1"/>
      <c r="Y96" s="1"/>
      <c r="Z96" s="1"/>
      <c r="AA96" s="1"/>
      <c r="AB96" s="1"/>
      <c r="AG96" t="str">
        <f t="shared" si="19"/>
        <v>Hale's Location</v>
      </c>
      <c r="AH96" t="s">
        <v>95</v>
      </c>
      <c r="AI96">
        <v>1</v>
      </c>
      <c r="AK96" s="88">
        <v>33</v>
      </c>
      <c r="AL96" s="90">
        <v>3</v>
      </c>
      <c r="AM96" s="90">
        <v>45</v>
      </c>
      <c r="AN96" s="93">
        <v>32500</v>
      </c>
      <c r="AO96" s="93">
        <f t="shared" si="20"/>
        <v>33003</v>
      </c>
      <c r="AP96" t="s">
        <v>115</v>
      </c>
      <c r="AQ96">
        <f t="shared" si="21"/>
        <v>3332500</v>
      </c>
      <c r="AU96">
        <v>2.4300000000000002</v>
      </c>
      <c r="AV96">
        <v>0</v>
      </c>
      <c r="AW96">
        <v>2.4300000000000002</v>
      </c>
    </row>
    <row r="97" spans="1:49" hidden="1" outlineLevel="1">
      <c r="A97" t="s">
        <v>116</v>
      </c>
      <c r="B97" s="7" t="s">
        <v>837</v>
      </c>
      <c r="C97" s="1">
        <f t="shared" si="11"/>
        <v>4956</v>
      </c>
      <c r="D97" s="5">
        <f>IF(N97&gt;0, RANK(N97,(N97:P97,Q97:AE97)),0)</f>
        <v>1</v>
      </c>
      <c r="E97" s="5">
        <f>IF(O97&gt;0,RANK(O97,(N97:P97,Q97:AE97)),0)</f>
        <v>2</v>
      </c>
      <c r="F97" s="5">
        <f t="shared" si="12"/>
        <v>0</v>
      </c>
      <c r="G97" s="1">
        <f t="shared" si="13"/>
        <v>1375</v>
      </c>
      <c r="H97" s="2">
        <f t="shared" si="14"/>
        <v>0.27744148506860372</v>
      </c>
      <c r="I97" s="6"/>
      <c r="J97" s="2">
        <f t="shared" si="15"/>
        <v>0.6293381759483454</v>
      </c>
      <c r="K97" s="2">
        <f t="shared" si="16"/>
        <v>0.35189669087974174</v>
      </c>
      <c r="L97" s="2">
        <f t="shared" si="17"/>
        <v>0</v>
      </c>
      <c r="M97" s="2">
        <f t="shared" si="18"/>
        <v>1.8765133171912862E-2</v>
      </c>
      <c r="N97" s="1">
        <v>3119</v>
      </c>
      <c r="O97" s="1">
        <v>1744</v>
      </c>
      <c r="P97" s="1"/>
      <c r="Q97">
        <v>93</v>
      </c>
      <c r="U97" s="1">
        <v>0</v>
      </c>
      <c r="V97" s="1"/>
      <c r="W97" s="1"/>
      <c r="X97" s="1"/>
      <c r="Y97" s="1"/>
      <c r="Z97" s="1"/>
      <c r="AA97" s="1"/>
      <c r="AB97" s="1"/>
      <c r="AG97" t="str">
        <f t="shared" si="19"/>
        <v>Hampstead</v>
      </c>
      <c r="AH97" t="s">
        <v>818</v>
      </c>
      <c r="AI97">
        <v>1</v>
      </c>
      <c r="AK97" s="88">
        <v>33</v>
      </c>
      <c r="AL97" s="90">
        <v>15</v>
      </c>
      <c r="AM97" s="90">
        <v>70</v>
      </c>
      <c r="AN97" s="93">
        <v>32900</v>
      </c>
      <c r="AO97" s="93">
        <f t="shared" si="20"/>
        <v>33015</v>
      </c>
      <c r="AP97" t="s">
        <v>183</v>
      </c>
      <c r="AQ97">
        <f t="shared" si="21"/>
        <v>3332900</v>
      </c>
      <c r="AU97">
        <v>14.01</v>
      </c>
      <c r="AV97">
        <v>0.69</v>
      </c>
      <c r="AW97">
        <v>13.32</v>
      </c>
    </row>
    <row r="98" spans="1:49" hidden="1" outlineLevel="1">
      <c r="A98" t="s">
        <v>511</v>
      </c>
      <c r="B98" s="7" t="s">
        <v>837</v>
      </c>
      <c r="C98" s="1">
        <f t="shared" si="11"/>
        <v>9311</v>
      </c>
      <c r="D98" s="5">
        <f>IF(N98&gt;0, RANK(N98,(N98:P98,Q98:AE98)),0)</f>
        <v>1</v>
      </c>
      <c r="E98" s="5">
        <f>IF(O98&gt;0,RANK(O98,(N98:P98,Q98:AE98)),0)</f>
        <v>2</v>
      </c>
      <c r="F98" s="5">
        <f t="shared" si="12"/>
        <v>0</v>
      </c>
      <c r="G98" s="1">
        <f t="shared" si="13"/>
        <v>3772</v>
      </c>
      <c r="H98" s="2">
        <f t="shared" si="14"/>
        <v>0.40511223284287401</v>
      </c>
      <c r="I98" s="6"/>
      <c r="J98" s="2">
        <f t="shared" si="15"/>
        <v>0.69423262807432073</v>
      </c>
      <c r="K98" s="2">
        <f t="shared" si="16"/>
        <v>0.28912039523144667</v>
      </c>
      <c r="L98" s="2">
        <f t="shared" si="17"/>
        <v>0</v>
      </c>
      <c r="M98" s="2">
        <f t="shared" si="18"/>
        <v>1.6646976694232596E-2</v>
      </c>
      <c r="N98" s="1">
        <v>6464</v>
      </c>
      <c r="O98" s="1">
        <v>2692</v>
      </c>
      <c r="P98" s="1"/>
      <c r="Q98">
        <v>151</v>
      </c>
      <c r="U98" s="1">
        <v>4</v>
      </c>
      <c r="V98" s="1"/>
      <c r="W98" s="1"/>
      <c r="X98" s="1"/>
      <c r="Y98" s="1"/>
      <c r="Z98" s="1"/>
      <c r="AA98" s="1"/>
      <c r="AB98" s="1"/>
      <c r="AG98" t="str">
        <f t="shared" si="19"/>
        <v>Hampton</v>
      </c>
      <c r="AH98" t="s">
        <v>818</v>
      </c>
      <c r="AI98">
        <v>1</v>
      </c>
      <c r="AK98" s="88">
        <v>33</v>
      </c>
      <c r="AL98" s="90">
        <v>15</v>
      </c>
      <c r="AM98" s="90">
        <v>75</v>
      </c>
      <c r="AN98" s="93">
        <v>33060</v>
      </c>
      <c r="AO98" s="93">
        <f t="shared" si="20"/>
        <v>33015</v>
      </c>
      <c r="AP98" t="s">
        <v>183</v>
      </c>
      <c r="AQ98">
        <f t="shared" si="21"/>
        <v>3333060</v>
      </c>
      <c r="AU98">
        <v>14.58</v>
      </c>
      <c r="AV98">
        <v>1.55</v>
      </c>
      <c r="AW98">
        <v>13.03</v>
      </c>
    </row>
    <row r="99" spans="1:49" hidden="1" outlineLevel="1">
      <c r="A99" t="s">
        <v>117</v>
      </c>
      <c r="B99" s="7" t="s">
        <v>837</v>
      </c>
      <c r="C99" s="1">
        <f t="shared" si="11"/>
        <v>1403</v>
      </c>
      <c r="D99" s="5">
        <f>IF(N99&gt;0, RANK(N99,(N99:P99,Q99:AE99)),0)</f>
        <v>1</v>
      </c>
      <c r="E99" s="5">
        <f>IF(O99&gt;0,RANK(O99,(N99:P99,Q99:AE99)),0)</f>
        <v>2</v>
      </c>
      <c r="F99" s="5">
        <f t="shared" si="12"/>
        <v>0</v>
      </c>
      <c r="G99" s="1">
        <f t="shared" si="13"/>
        <v>275</v>
      </c>
      <c r="H99" s="2">
        <f t="shared" si="14"/>
        <v>0.19600855310049894</v>
      </c>
      <c r="I99" s="6"/>
      <c r="J99" s="2">
        <f t="shared" si="15"/>
        <v>0.58731290092658583</v>
      </c>
      <c r="K99" s="2">
        <f t="shared" si="16"/>
        <v>0.39130434782608697</v>
      </c>
      <c r="L99" s="2">
        <f t="shared" si="17"/>
        <v>0</v>
      </c>
      <c r="M99" s="2">
        <f t="shared" si="18"/>
        <v>2.1382751247327192E-2</v>
      </c>
      <c r="N99" s="1">
        <v>824</v>
      </c>
      <c r="O99" s="1">
        <v>549</v>
      </c>
      <c r="P99" s="1"/>
      <c r="Q99">
        <v>29</v>
      </c>
      <c r="U99" s="1">
        <v>1</v>
      </c>
      <c r="V99" s="1"/>
      <c r="W99" s="1"/>
      <c r="X99" s="1"/>
      <c r="Y99" s="1"/>
      <c r="Z99" s="1"/>
      <c r="AA99" s="1"/>
      <c r="AB99" s="1"/>
      <c r="AG99" t="str">
        <f t="shared" si="19"/>
        <v>Hampton Falls</v>
      </c>
      <c r="AH99" t="s">
        <v>818</v>
      </c>
      <c r="AI99">
        <v>1</v>
      </c>
      <c r="AK99" s="88">
        <v>33</v>
      </c>
      <c r="AL99" s="90">
        <v>15</v>
      </c>
      <c r="AM99" s="90">
        <v>80</v>
      </c>
      <c r="AN99" s="93">
        <v>33460</v>
      </c>
      <c r="AO99" s="93">
        <f t="shared" si="20"/>
        <v>33015</v>
      </c>
      <c r="AP99" t="s">
        <v>183</v>
      </c>
      <c r="AQ99">
        <f t="shared" si="21"/>
        <v>3333460</v>
      </c>
      <c r="AU99">
        <v>12.52</v>
      </c>
      <c r="AV99">
        <v>0.3</v>
      </c>
      <c r="AW99">
        <v>12.22</v>
      </c>
    </row>
    <row r="100" spans="1:49" hidden="1" outlineLevel="1">
      <c r="A100" t="s">
        <v>1105</v>
      </c>
      <c r="B100" s="7" t="s">
        <v>837</v>
      </c>
      <c r="C100" s="1">
        <f t="shared" si="11"/>
        <v>1123</v>
      </c>
      <c r="D100" s="5">
        <f>IF(N100&gt;0, RANK(N100,(N100:P100,Q100:AE100)),0)</f>
        <v>1</v>
      </c>
      <c r="E100" s="5">
        <f>IF(O100&gt;0,RANK(O100,(N100:P100,Q100:AE100)),0)</f>
        <v>2</v>
      </c>
      <c r="F100" s="5">
        <f t="shared" si="12"/>
        <v>0</v>
      </c>
      <c r="G100" s="1">
        <f t="shared" si="13"/>
        <v>542</v>
      </c>
      <c r="H100" s="2">
        <f t="shared" si="14"/>
        <v>0.48263579697239539</v>
      </c>
      <c r="I100" s="6"/>
      <c r="J100" s="2">
        <f t="shared" si="15"/>
        <v>0.73196794300979517</v>
      </c>
      <c r="K100" s="2">
        <f t="shared" si="16"/>
        <v>0.24933214603739981</v>
      </c>
      <c r="L100" s="2">
        <f t="shared" si="17"/>
        <v>0</v>
      </c>
      <c r="M100" s="2">
        <f t="shared" si="18"/>
        <v>1.8699910952805016E-2</v>
      </c>
      <c r="N100" s="1">
        <v>822</v>
      </c>
      <c r="O100" s="1">
        <v>280</v>
      </c>
      <c r="P100" s="1"/>
      <c r="Q100">
        <v>20</v>
      </c>
      <c r="U100" s="1">
        <v>1</v>
      </c>
      <c r="V100" s="1"/>
      <c r="W100" s="1"/>
      <c r="X100" s="1"/>
      <c r="Y100" s="1"/>
      <c r="Z100" s="1"/>
      <c r="AA100" s="1"/>
      <c r="AB100" s="1"/>
      <c r="AG100" t="str">
        <f t="shared" si="19"/>
        <v>Hancock</v>
      </c>
      <c r="AH100" t="s">
        <v>841</v>
      </c>
      <c r="AI100">
        <v>2</v>
      </c>
      <c r="AK100" s="88">
        <v>33</v>
      </c>
      <c r="AL100" s="90">
        <v>11</v>
      </c>
      <c r="AM100" s="90">
        <v>55</v>
      </c>
      <c r="AN100" s="93">
        <v>33700</v>
      </c>
      <c r="AO100" s="93">
        <f t="shared" si="20"/>
        <v>33011</v>
      </c>
      <c r="AP100" t="s">
        <v>183</v>
      </c>
      <c r="AQ100">
        <f t="shared" si="21"/>
        <v>3333700</v>
      </c>
      <c r="AU100">
        <v>31.22</v>
      </c>
      <c r="AV100">
        <v>1.25</v>
      </c>
      <c r="AW100">
        <v>29.97</v>
      </c>
    </row>
    <row r="101" spans="1:49" hidden="1" outlineLevel="1">
      <c r="A101" t="s">
        <v>690</v>
      </c>
      <c r="B101" s="7" t="s">
        <v>837</v>
      </c>
      <c r="C101" s="1">
        <f t="shared" si="11"/>
        <v>6770</v>
      </c>
      <c r="D101" s="5">
        <f>IF(N101&gt;0, RANK(N101,(N101:P101,Q101:AE101)),0)</f>
        <v>1</v>
      </c>
      <c r="E101" s="5">
        <f>IF(O101&gt;0,RANK(O101,(N101:P101,Q101:AE101)),0)</f>
        <v>2</v>
      </c>
      <c r="F101" s="5">
        <f t="shared" si="12"/>
        <v>0</v>
      </c>
      <c r="G101" s="1">
        <f t="shared" si="13"/>
        <v>4578</v>
      </c>
      <c r="H101" s="2">
        <f t="shared" si="14"/>
        <v>0.67621861152141804</v>
      </c>
      <c r="I101" s="6"/>
      <c r="J101" s="2">
        <f t="shared" si="15"/>
        <v>0.82821270310192019</v>
      </c>
      <c r="K101" s="2">
        <f t="shared" si="16"/>
        <v>0.15199409158050223</v>
      </c>
      <c r="L101" s="2">
        <f t="shared" si="17"/>
        <v>0</v>
      </c>
      <c r="M101" s="2">
        <f t="shared" si="18"/>
        <v>1.9793205317577584E-2</v>
      </c>
      <c r="N101" s="1">
        <v>5607</v>
      </c>
      <c r="O101" s="1">
        <v>1029</v>
      </c>
      <c r="P101" s="1"/>
      <c r="Q101">
        <v>131</v>
      </c>
      <c r="U101" s="1">
        <v>3</v>
      </c>
      <c r="V101" s="1"/>
      <c r="W101" s="1"/>
      <c r="X101" s="1"/>
      <c r="Y101" s="1"/>
      <c r="Z101" s="1"/>
      <c r="AA101" s="1"/>
      <c r="AB101" s="1"/>
      <c r="AG101" t="str">
        <f t="shared" si="19"/>
        <v>Hanover</v>
      </c>
      <c r="AH101" t="s">
        <v>840</v>
      </c>
      <c r="AI101">
        <v>2</v>
      </c>
      <c r="AK101" s="88">
        <v>33</v>
      </c>
      <c r="AL101" s="90">
        <v>9</v>
      </c>
      <c r="AM101" s="90">
        <v>85</v>
      </c>
      <c r="AN101" s="93">
        <v>33860</v>
      </c>
      <c r="AO101" s="93">
        <f t="shared" si="20"/>
        <v>33009</v>
      </c>
      <c r="AP101" t="s">
        <v>183</v>
      </c>
      <c r="AQ101">
        <f t="shared" si="21"/>
        <v>3333860</v>
      </c>
      <c r="AU101">
        <v>50.21</v>
      </c>
      <c r="AV101">
        <v>1.1200000000000001</v>
      </c>
      <c r="AW101">
        <v>49.09</v>
      </c>
    </row>
    <row r="102" spans="1:49" hidden="1" outlineLevel="1">
      <c r="A102" t="s">
        <v>555</v>
      </c>
      <c r="B102" s="7" t="s">
        <v>837</v>
      </c>
      <c r="C102" s="1">
        <f t="shared" si="11"/>
        <v>693</v>
      </c>
      <c r="D102" s="5">
        <f>IF(N102&gt;0, RANK(N102,(N102:P102,Q102:AE102)),0)</f>
        <v>1</v>
      </c>
      <c r="E102" s="5">
        <f>IF(O102&gt;0,RANK(O102,(N102:P102,Q102:AE102)),0)</f>
        <v>2</v>
      </c>
      <c r="F102" s="5">
        <f t="shared" si="12"/>
        <v>0</v>
      </c>
      <c r="G102" s="1">
        <f t="shared" si="13"/>
        <v>463</v>
      </c>
      <c r="H102" s="2">
        <f t="shared" si="14"/>
        <v>0.6681096681096681</v>
      </c>
      <c r="I102" s="6"/>
      <c r="J102" s="2">
        <f t="shared" si="15"/>
        <v>0.81962481962481959</v>
      </c>
      <c r="K102" s="2">
        <f t="shared" si="16"/>
        <v>0.15151515151515152</v>
      </c>
      <c r="L102" s="2">
        <f t="shared" si="17"/>
        <v>0</v>
      </c>
      <c r="M102" s="2">
        <f t="shared" si="18"/>
        <v>2.8860028860028891E-2</v>
      </c>
      <c r="N102" s="1">
        <v>568</v>
      </c>
      <c r="O102" s="1">
        <v>105</v>
      </c>
      <c r="P102" s="1"/>
      <c r="Q102">
        <v>19</v>
      </c>
      <c r="U102" s="1">
        <v>1</v>
      </c>
      <c r="V102" s="1"/>
      <c r="W102" s="1"/>
      <c r="X102" s="1"/>
      <c r="Y102" s="1"/>
      <c r="Z102" s="1"/>
      <c r="AA102" s="1"/>
      <c r="AB102" s="1"/>
      <c r="AG102" t="str">
        <f t="shared" si="19"/>
        <v>Harrisville</v>
      </c>
      <c r="AH102" t="s">
        <v>838</v>
      </c>
      <c r="AI102">
        <v>2</v>
      </c>
      <c r="AK102" s="88">
        <v>33</v>
      </c>
      <c r="AL102" s="90">
        <v>5</v>
      </c>
      <c r="AM102" s="90">
        <v>30</v>
      </c>
      <c r="AN102" s="93">
        <v>34420</v>
      </c>
      <c r="AO102" s="93">
        <f t="shared" si="20"/>
        <v>33005</v>
      </c>
      <c r="AP102" t="s">
        <v>183</v>
      </c>
      <c r="AQ102">
        <f t="shared" si="21"/>
        <v>3334420</v>
      </c>
      <c r="AU102">
        <v>20.25</v>
      </c>
      <c r="AV102">
        <v>1.51</v>
      </c>
      <c r="AW102">
        <v>18.739999999999998</v>
      </c>
    </row>
    <row r="103" spans="1:49" hidden="1" outlineLevel="1">
      <c r="A103" t="s">
        <v>556</v>
      </c>
      <c r="B103" s="7" t="s">
        <v>837</v>
      </c>
      <c r="C103" s="1">
        <f t="shared" si="11"/>
        <v>28</v>
      </c>
      <c r="D103" s="5">
        <f>IF(N103&gt;0, RANK(N103,(N103:P103,Q103:AE103)),0)</f>
        <v>1</v>
      </c>
      <c r="E103" s="5">
        <f>IF(O103&gt;0,RANK(O103,(N103:P103,Q103:AE103)),0)</f>
        <v>2</v>
      </c>
      <c r="F103" s="5">
        <f t="shared" si="12"/>
        <v>0</v>
      </c>
      <c r="G103" s="1">
        <f t="shared" si="13"/>
        <v>4</v>
      </c>
      <c r="H103" s="2">
        <f t="shared" si="14"/>
        <v>0.14285714285714285</v>
      </c>
      <c r="I103" s="6"/>
      <c r="J103" s="2">
        <f t="shared" si="15"/>
        <v>0.5714285714285714</v>
      </c>
      <c r="K103" s="2">
        <f t="shared" si="16"/>
        <v>0.42857142857142855</v>
      </c>
      <c r="L103" s="2">
        <f t="shared" si="17"/>
        <v>0</v>
      </c>
      <c r="M103" s="2">
        <f t="shared" si="18"/>
        <v>5.5511151231257827E-17</v>
      </c>
      <c r="N103" s="1">
        <v>16</v>
      </c>
      <c r="O103" s="1">
        <v>12</v>
      </c>
      <c r="P103" s="1"/>
      <c r="Q103">
        <v>0</v>
      </c>
      <c r="U103" s="1">
        <v>0</v>
      </c>
      <c r="V103" s="1"/>
      <c r="W103" s="1"/>
      <c r="X103" s="1"/>
      <c r="Y103" s="1"/>
      <c r="Z103" s="1"/>
      <c r="AA103" s="1"/>
      <c r="AB103" s="1"/>
      <c r="AG103" t="str">
        <f t="shared" si="19"/>
        <v>Hart's Location</v>
      </c>
      <c r="AH103" t="s">
        <v>95</v>
      </c>
      <c r="AI103">
        <v>1</v>
      </c>
      <c r="AK103" s="88">
        <v>33</v>
      </c>
      <c r="AL103" s="90">
        <v>3</v>
      </c>
      <c r="AM103" s="90">
        <v>50</v>
      </c>
      <c r="AN103" s="93">
        <v>34500</v>
      </c>
      <c r="AO103" s="93">
        <f t="shared" si="20"/>
        <v>33003</v>
      </c>
      <c r="AP103" t="s">
        <v>183</v>
      </c>
      <c r="AQ103">
        <f t="shared" si="21"/>
        <v>3334500</v>
      </c>
      <c r="AU103">
        <v>18.600000000000001</v>
      </c>
      <c r="AV103">
        <v>0</v>
      </c>
      <c r="AW103">
        <v>18.600000000000001</v>
      </c>
    </row>
    <row r="104" spans="1:49" hidden="1" outlineLevel="1">
      <c r="A104" t="s">
        <v>665</v>
      </c>
      <c r="B104" s="7" t="s">
        <v>837</v>
      </c>
      <c r="C104" s="1">
        <f t="shared" si="11"/>
        <v>1971</v>
      </c>
      <c r="D104" s="5">
        <f>IF(N104&gt;0, RANK(N104,(N104:P104,Q104:AE104)),0)</f>
        <v>1</v>
      </c>
      <c r="E104" s="5">
        <f>IF(O104&gt;0,RANK(O104,(N104:P104,Q104:AE104)),0)</f>
        <v>2</v>
      </c>
      <c r="F104" s="5">
        <f t="shared" si="12"/>
        <v>0</v>
      </c>
      <c r="G104" s="1">
        <f t="shared" si="13"/>
        <v>658</v>
      </c>
      <c r="H104" s="2">
        <f t="shared" si="14"/>
        <v>0.33384069000507355</v>
      </c>
      <c r="I104" s="6"/>
      <c r="J104" s="2">
        <f t="shared" si="15"/>
        <v>0.64992389649923898</v>
      </c>
      <c r="K104" s="2">
        <f t="shared" si="16"/>
        <v>0.31608320649416538</v>
      </c>
      <c r="L104" s="2">
        <f t="shared" si="17"/>
        <v>0</v>
      </c>
      <c r="M104" s="2">
        <f t="shared" si="18"/>
        <v>3.3992897006595635E-2</v>
      </c>
      <c r="N104" s="1">
        <v>1281</v>
      </c>
      <c r="O104" s="1">
        <v>623</v>
      </c>
      <c r="P104" s="1"/>
      <c r="Q104">
        <v>67</v>
      </c>
      <c r="U104" s="1">
        <v>0</v>
      </c>
      <c r="V104" s="1"/>
      <c r="W104" s="1"/>
      <c r="X104" s="1"/>
      <c r="Y104" s="1"/>
      <c r="Z104" s="1"/>
      <c r="AA104" s="1"/>
      <c r="AB104" s="1"/>
      <c r="AG104" t="str">
        <f t="shared" si="19"/>
        <v>Haverhill</v>
      </c>
      <c r="AH104" t="s">
        <v>840</v>
      </c>
      <c r="AI104">
        <v>2</v>
      </c>
      <c r="AK104" s="88">
        <v>33</v>
      </c>
      <c r="AL104" s="90">
        <v>9</v>
      </c>
      <c r="AM104" s="90">
        <v>90</v>
      </c>
      <c r="AN104" s="93">
        <v>34820</v>
      </c>
      <c r="AO104" s="93">
        <f t="shared" si="20"/>
        <v>33009</v>
      </c>
      <c r="AP104" t="s">
        <v>183</v>
      </c>
      <c r="AQ104">
        <f t="shared" si="21"/>
        <v>3334820</v>
      </c>
      <c r="AU104">
        <v>52.44</v>
      </c>
      <c r="AV104">
        <v>1.36</v>
      </c>
      <c r="AW104">
        <v>51.08</v>
      </c>
    </row>
    <row r="105" spans="1:49" hidden="1" outlineLevel="1">
      <c r="A105" t="s">
        <v>513</v>
      </c>
      <c r="B105" s="7" t="s">
        <v>837</v>
      </c>
      <c r="C105" s="1">
        <f t="shared" si="11"/>
        <v>412</v>
      </c>
      <c r="D105" s="5">
        <f>IF(N105&gt;0, RANK(N105,(N105:P105,Q105:AE105)),0)</f>
        <v>1</v>
      </c>
      <c r="E105" s="5">
        <f>IF(O105&gt;0,RANK(O105,(N105:P105,Q105:AE105)),0)</f>
        <v>2</v>
      </c>
      <c r="F105" s="5">
        <f t="shared" si="12"/>
        <v>0</v>
      </c>
      <c r="G105" s="1">
        <f t="shared" si="13"/>
        <v>118</v>
      </c>
      <c r="H105" s="2">
        <f t="shared" si="14"/>
        <v>0.28640776699029125</v>
      </c>
      <c r="I105" s="6"/>
      <c r="J105" s="2">
        <f t="shared" si="15"/>
        <v>0.63592233009708743</v>
      </c>
      <c r="K105" s="2">
        <f t="shared" si="16"/>
        <v>0.34951456310679613</v>
      </c>
      <c r="L105" s="2">
        <f t="shared" si="17"/>
        <v>0</v>
      </c>
      <c r="M105" s="2">
        <f t="shared" si="18"/>
        <v>1.4563106796116443E-2</v>
      </c>
      <c r="N105" s="1">
        <v>262</v>
      </c>
      <c r="O105" s="1">
        <v>144</v>
      </c>
      <c r="P105" s="1"/>
      <c r="Q105">
        <v>6</v>
      </c>
      <c r="U105" s="1">
        <v>0</v>
      </c>
      <c r="V105" s="1"/>
      <c r="W105" s="1"/>
      <c r="X105" s="1"/>
      <c r="Y105" s="1"/>
      <c r="Z105" s="1"/>
      <c r="AA105" s="1"/>
      <c r="AB105" s="1"/>
      <c r="AG105" t="str">
        <f t="shared" si="19"/>
        <v>Hebron</v>
      </c>
      <c r="AH105" t="s">
        <v>840</v>
      </c>
      <c r="AI105">
        <v>2</v>
      </c>
      <c r="AK105" s="88">
        <v>33</v>
      </c>
      <c r="AL105" s="90">
        <v>9</v>
      </c>
      <c r="AM105" s="90">
        <v>95</v>
      </c>
      <c r="AN105" s="93">
        <v>35220</v>
      </c>
      <c r="AO105" s="93">
        <f t="shared" si="20"/>
        <v>33009</v>
      </c>
      <c r="AP105" t="s">
        <v>183</v>
      </c>
      <c r="AQ105">
        <f t="shared" si="21"/>
        <v>3335220</v>
      </c>
      <c r="AU105">
        <v>18.899999999999999</v>
      </c>
      <c r="AV105">
        <v>2.06</v>
      </c>
      <c r="AW105">
        <v>16.829999999999998</v>
      </c>
    </row>
    <row r="106" spans="1:49" hidden="1" outlineLevel="1">
      <c r="A106" t="s">
        <v>557</v>
      </c>
      <c r="B106" s="7" t="s">
        <v>837</v>
      </c>
      <c r="C106" s="1">
        <f t="shared" si="11"/>
        <v>2482</v>
      </c>
      <c r="D106" s="5">
        <f>IF(N106&gt;0, RANK(N106,(N106:P106,Q106:AE106)),0)</f>
        <v>1</v>
      </c>
      <c r="E106" s="5">
        <f>IF(O106&gt;0,RANK(O106,(N106:P106,Q106:AE106)),0)</f>
        <v>2</v>
      </c>
      <c r="F106" s="5">
        <f t="shared" si="12"/>
        <v>0</v>
      </c>
      <c r="G106" s="1">
        <f t="shared" si="13"/>
        <v>1301</v>
      </c>
      <c r="H106" s="2">
        <f t="shared" si="14"/>
        <v>0.52417405318291699</v>
      </c>
      <c r="I106" s="6"/>
      <c r="J106" s="2">
        <f t="shared" si="15"/>
        <v>0.74456083803384365</v>
      </c>
      <c r="K106" s="2">
        <f t="shared" si="16"/>
        <v>0.22038678485092666</v>
      </c>
      <c r="L106" s="2">
        <f t="shared" si="17"/>
        <v>0</v>
      </c>
      <c r="M106" s="2">
        <f t="shared" si="18"/>
        <v>3.5052377115229683E-2</v>
      </c>
      <c r="N106" s="1">
        <v>1848</v>
      </c>
      <c r="O106" s="1">
        <v>547</v>
      </c>
      <c r="P106" s="1"/>
      <c r="Q106">
        <v>82</v>
      </c>
      <c r="U106" s="1">
        <v>5</v>
      </c>
      <c r="V106" s="1"/>
      <c r="W106" s="1"/>
      <c r="X106" s="1"/>
      <c r="Y106" s="1"/>
      <c r="Z106" s="1"/>
      <c r="AA106" s="1"/>
      <c r="AB106" s="1"/>
      <c r="AG106" t="str">
        <f t="shared" si="19"/>
        <v>Henniker</v>
      </c>
      <c r="AH106" t="s">
        <v>842</v>
      </c>
      <c r="AI106">
        <v>2</v>
      </c>
      <c r="AK106" s="88">
        <v>33</v>
      </c>
      <c r="AL106" s="90">
        <v>13</v>
      </c>
      <c r="AM106" s="90">
        <v>65</v>
      </c>
      <c r="AN106" s="93">
        <v>35540</v>
      </c>
      <c r="AO106" s="93">
        <f t="shared" si="20"/>
        <v>33013</v>
      </c>
      <c r="AP106" t="s">
        <v>183</v>
      </c>
      <c r="AQ106">
        <f t="shared" si="21"/>
        <v>3335540</v>
      </c>
      <c r="AU106">
        <v>44.81</v>
      </c>
      <c r="AV106">
        <v>0.68</v>
      </c>
      <c r="AW106">
        <v>44.13</v>
      </c>
    </row>
    <row r="107" spans="1:49" hidden="1" outlineLevel="1">
      <c r="A107" t="s">
        <v>324</v>
      </c>
      <c r="B107" s="7" t="s">
        <v>837</v>
      </c>
      <c r="C107" s="1">
        <f t="shared" si="11"/>
        <v>576</v>
      </c>
      <c r="D107" s="5">
        <f>IF(N107&gt;0, RANK(N107,(N107:P107,Q107:AE107)),0)</f>
        <v>1</v>
      </c>
      <c r="E107" s="5">
        <f>IF(O107&gt;0,RANK(O107,(N107:P107,Q107:AE107)),0)</f>
        <v>2</v>
      </c>
      <c r="F107" s="5">
        <f t="shared" si="12"/>
        <v>0</v>
      </c>
      <c r="G107" s="1">
        <f t="shared" si="13"/>
        <v>256</v>
      </c>
      <c r="H107" s="2">
        <f t="shared" si="14"/>
        <v>0.44444444444444442</v>
      </c>
      <c r="I107" s="6"/>
      <c r="J107" s="2">
        <f t="shared" si="15"/>
        <v>0.70659722222222221</v>
      </c>
      <c r="K107" s="2">
        <f t="shared" si="16"/>
        <v>0.26215277777777779</v>
      </c>
      <c r="L107" s="2">
        <f t="shared" si="17"/>
        <v>0</v>
      </c>
      <c r="M107" s="2">
        <f t="shared" si="18"/>
        <v>3.125E-2</v>
      </c>
      <c r="N107" s="1">
        <v>407</v>
      </c>
      <c r="O107" s="1">
        <v>151</v>
      </c>
      <c r="P107" s="1"/>
      <c r="Q107">
        <v>14</v>
      </c>
      <c r="U107" s="1">
        <v>4</v>
      </c>
      <c r="V107" s="1"/>
      <c r="W107" s="1"/>
      <c r="X107" s="1"/>
      <c r="Y107" s="1"/>
      <c r="Z107" s="1"/>
      <c r="AA107" s="1"/>
      <c r="AB107" s="1"/>
      <c r="AG107" t="str">
        <f t="shared" si="19"/>
        <v>Hill</v>
      </c>
      <c r="AH107" t="s">
        <v>842</v>
      </c>
      <c r="AI107">
        <v>2</v>
      </c>
      <c r="AK107" s="88">
        <v>33</v>
      </c>
      <c r="AL107" s="90">
        <v>13</v>
      </c>
      <c r="AM107" s="90">
        <v>70</v>
      </c>
      <c r="AN107" s="93">
        <v>35860</v>
      </c>
      <c r="AO107" s="93">
        <f t="shared" si="20"/>
        <v>33013</v>
      </c>
      <c r="AP107" t="s">
        <v>183</v>
      </c>
      <c r="AQ107">
        <f t="shared" si="21"/>
        <v>3335860</v>
      </c>
      <c r="AU107">
        <v>26.87</v>
      </c>
      <c r="AV107">
        <v>0.16</v>
      </c>
      <c r="AW107">
        <v>26.71</v>
      </c>
    </row>
    <row r="108" spans="1:49" hidden="1" outlineLevel="1">
      <c r="A108" t="s">
        <v>841</v>
      </c>
      <c r="B108" s="7" t="s">
        <v>837</v>
      </c>
      <c r="C108" s="1">
        <f t="shared" si="11"/>
        <v>2794</v>
      </c>
      <c r="D108" s="5">
        <f>IF(N108&gt;0, RANK(N108,(N108:P108,Q108:AE108)),0)</f>
        <v>1</v>
      </c>
      <c r="E108" s="5">
        <f>IF(O108&gt;0,RANK(O108,(N108:P108,Q108:AE108)),0)</f>
        <v>2</v>
      </c>
      <c r="F108" s="5">
        <f t="shared" si="12"/>
        <v>0</v>
      </c>
      <c r="G108" s="1">
        <f t="shared" si="13"/>
        <v>1379</v>
      </c>
      <c r="H108" s="2">
        <f t="shared" si="14"/>
        <v>0.49355762347888332</v>
      </c>
      <c r="I108" s="6"/>
      <c r="J108" s="2">
        <f t="shared" si="15"/>
        <v>0.73371510379384397</v>
      </c>
      <c r="K108" s="2">
        <f t="shared" si="16"/>
        <v>0.24015748031496062</v>
      </c>
      <c r="L108" s="2">
        <f t="shared" si="17"/>
        <v>0</v>
      </c>
      <c r="M108" s="2">
        <f t="shared" si="18"/>
        <v>2.612741589119541E-2</v>
      </c>
      <c r="N108" s="1">
        <v>2050</v>
      </c>
      <c r="O108" s="1">
        <v>671</v>
      </c>
      <c r="P108" s="1"/>
      <c r="Q108">
        <v>72</v>
      </c>
      <c r="U108" s="1">
        <v>1</v>
      </c>
      <c r="V108" s="1"/>
      <c r="W108" s="1"/>
      <c r="X108" s="1"/>
      <c r="Y108" s="1"/>
      <c r="Z108" s="1"/>
      <c r="AA108" s="1"/>
      <c r="AB108" s="1"/>
      <c r="AG108" t="str">
        <f t="shared" si="19"/>
        <v>Hillsborough</v>
      </c>
      <c r="AH108" t="s">
        <v>841</v>
      </c>
      <c r="AI108">
        <v>2</v>
      </c>
      <c r="AK108" s="88">
        <v>33</v>
      </c>
      <c r="AL108" s="90">
        <v>11</v>
      </c>
      <c r="AM108" s="90">
        <v>60</v>
      </c>
      <c r="AN108" s="93">
        <v>36180</v>
      </c>
      <c r="AO108" s="93">
        <f t="shared" si="20"/>
        <v>33011</v>
      </c>
      <c r="AP108" t="s">
        <v>183</v>
      </c>
      <c r="AQ108">
        <f t="shared" si="21"/>
        <v>3336180</v>
      </c>
      <c r="AU108">
        <v>44.63</v>
      </c>
      <c r="AV108">
        <v>1</v>
      </c>
      <c r="AW108">
        <v>43.63</v>
      </c>
    </row>
    <row r="109" spans="1:49" hidden="1" outlineLevel="1">
      <c r="A109" t="s">
        <v>666</v>
      </c>
      <c r="B109" s="7" t="s">
        <v>837</v>
      </c>
      <c r="C109" s="1">
        <f t="shared" si="11"/>
        <v>1766</v>
      </c>
      <c r="D109" s="5">
        <f>IF(N109&gt;0, RANK(N109,(N109:P109,Q109:AE109)),0)</f>
        <v>1</v>
      </c>
      <c r="E109" s="5">
        <f>IF(O109&gt;0,RANK(O109,(N109:P109,Q109:AE109)),0)</f>
        <v>2</v>
      </c>
      <c r="F109" s="5">
        <f t="shared" si="12"/>
        <v>0</v>
      </c>
      <c r="G109" s="1">
        <f t="shared" si="13"/>
        <v>1081</v>
      </c>
      <c r="H109" s="2">
        <f t="shared" si="14"/>
        <v>0.61211778029445074</v>
      </c>
      <c r="I109" s="6"/>
      <c r="J109" s="2">
        <f t="shared" si="15"/>
        <v>0.78878822197055498</v>
      </c>
      <c r="K109" s="2">
        <f t="shared" si="16"/>
        <v>0.17667044167610418</v>
      </c>
      <c r="L109" s="2">
        <f t="shared" si="17"/>
        <v>0</v>
      </c>
      <c r="M109" s="2">
        <f t="shared" si="18"/>
        <v>3.4541336353340835E-2</v>
      </c>
      <c r="N109" s="1">
        <v>1393</v>
      </c>
      <c r="O109" s="1">
        <v>312</v>
      </c>
      <c r="P109" s="1"/>
      <c r="Q109">
        <v>61</v>
      </c>
      <c r="U109" s="1">
        <v>0</v>
      </c>
      <c r="V109" s="1"/>
      <c r="W109" s="1"/>
      <c r="X109" s="1"/>
      <c r="Y109" s="1"/>
      <c r="Z109" s="1"/>
      <c r="AA109" s="1"/>
      <c r="AB109" s="1"/>
      <c r="AG109" t="str">
        <f t="shared" si="19"/>
        <v>Hinsdale</v>
      </c>
      <c r="AH109" t="s">
        <v>838</v>
      </c>
      <c r="AI109">
        <v>2</v>
      </c>
      <c r="AK109" s="88">
        <v>33</v>
      </c>
      <c r="AL109" s="90">
        <v>5</v>
      </c>
      <c r="AM109" s="90">
        <v>35</v>
      </c>
      <c r="AN109" s="93">
        <v>36660</v>
      </c>
      <c r="AO109" s="93">
        <f t="shared" si="20"/>
        <v>33005</v>
      </c>
      <c r="AP109" t="s">
        <v>183</v>
      </c>
      <c r="AQ109">
        <f t="shared" si="21"/>
        <v>3336660</v>
      </c>
      <c r="AU109">
        <v>22.78</v>
      </c>
      <c r="AV109">
        <v>2.1</v>
      </c>
      <c r="AW109">
        <v>20.68</v>
      </c>
    </row>
    <row r="110" spans="1:49" hidden="1" outlineLevel="1">
      <c r="A110" t="s">
        <v>558</v>
      </c>
      <c r="B110" s="7" t="s">
        <v>837</v>
      </c>
      <c r="C110" s="1">
        <f t="shared" si="11"/>
        <v>1278</v>
      </c>
      <c r="D110" s="5">
        <f>IF(N110&gt;0, RANK(N110,(N110:P110,Q110:AE110)),0)</f>
        <v>1</v>
      </c>
      <c r="E110" s="5">
        <f>IF(O110&gt;0,RANK(O110,(N110:P110,Q110:AE110)),0)</f>
        <v>2</v>
      </c>
      <c r="F110" s="5">
        <f t="shared" si="12"/>
        <v>0</v>
      </c>
      <c r="G110" s="1">
        <f t="shared" si="13"/>
        <v>551</v>
      </c>
      <c r="H110" s="2">
        <f t="shared" si="14"/>
        <v>0.43114241001564946</v>
      </c>
      <c r="I110" s="6"/>
      <c r="J110" s="2">
        <f t="shared" si="15"/>
        <v>0.68544600938967137</v>
      </c>
      <c r="K110" s="2">
        <f t="shared" si="16"/>
        <v>0.25430359937402192</v>
      </c>
      <c r="L110" s="2">
        <f t="shared" si="17"/>
        <v>0</v>
      </c>
      <c r="M110" s="2">
        <f t="shared" si="18"/>
        <v>6.0250391236306711E-2</v>
      </c>
      <c r="N110" s="1">
        <v>876</v>
      </c>
      <c r="O110" s="1">
        <v>325</v>
      </c>
      <c r="P110" s="1"/>
      <c r="Q110">
        <v>77</v>
      </c>
      <c r="U110" s="1">
        <v>0</v>
      </c>
      <c r="V110" s="1"/>
      <c r="W110" s="1"/>
      <c r="X110" s="1"/>
      <c r="Y110" s="1"/>
      <c r="Z110" s="1"/>
      <c r="AA110" s="1"/>
      <c r="AB110" s="1"/>
      <c r="AG110" t="str">
        <f t="shared" si="19"/>
        <v>Holderness</v>
      </c>
      <c r="AH110" t="s">
        <v>840</v>
      </c>
      <c r="AI110">
        <v>2</v>
      </c>
      <c r="AK110" s="88">
        <v>33</v>
      </c>
      <c r="AL110" s="90">
        <v>9</v>
      </c>
      <c r="AM110" s="90">
        <v>100</v>
      </c>
      <c r="AN110" s="93">
        <v>36900</v>
      </c>
      <c r="AO110" s="93">
        <f t="shared" si="20"/>
        <v>33009</v>
      </c>
      <c r="AP110" t="s">
        <v>183</v>
      </c>
      <c r="AQ110">
        <f t="shared" si="21"/>
        <v>3336900</v>
      </c>
      <c r="AU110">
        <v>35.630000000000003</v>
      </c>
      <c r="AV110">
        <v>5.25</v>
      </c>
      <c r="AW110">
        <v>30.38</v>
      </c>
    </row>
    <row r="111" spans="1:49" hidden="1" outlineLevel="1">
      <c r="A111" t="s">
        <v>691</v>
      </c>
      <c r="B111" s="7" t="s">
        <v>837</v>
      </c>
      <c r="C111" s="1">
        <f t="shared" si="11"/>
        <v>4879</v>
      </c>
      <c r="D111" s="5">
        <f>IF(N111&gt;0, RANK(N111,(N111:P111,Q111:AE111)),0)</f>
        <v>1</v>
      </c>
      <c r="E111" s="5">
        <f>IF(O111&gt;0,RANK(O111,(N111:P111,Q111:AE111)),0)</f>
        <v>2</v>
      </c>
      <c r="F111" s="5">
        <f t="shared" si="12"/>
        <v>0</v>
      </c>
      <c r="G111" s="1">
        <f t="shared" si="13"/>
        <v>1538</v>
      </c>
      <c r="H111" s="2">
        <f t="shared" si="14"/>
        <v>0.31522853043656485</v>
      </c>
      <c r="I111" s="6"/>
      <c r="J111" s="2">
        <f t="shared" si="15"/>
        <v>0.64439434310309485</v>
      </c>
      <c r="K111" s="2">
        <f t="shared" si="16"/>
        <v>0.32916581266653</v>
      </c>
      <c r="L111" s="2">
        <f t="shared" si="17"/>
        <v>0</v>
      </c>
      <c r="M111" s="2">
        <f t="shared" si="18"/>
        <v>2.6439844230375154E-2</v>
      </c>
      <c r="N111" s="1">
        <v>3144</v>
      </c>
      <c r="O111" s="1">
        <v>1606</v>
      </c>
      <c r="P111" s="1"/>
      <c r="Q111">
        <v>128</v>
      </c>
      <c r="U111" s="1">
        <v>1</v>
      </c>
      <c r="V111" s="1"/>
      <c r="W111" s="1"/>
      <c r="X111" s="1"/>
      <c r="Y111" s="1"/>
      <c r="Z111" s="1"/>
      <c r="AA111" s="1"/>
      <c r="AB111" s="1"/>
      <c r="AG111" t="str">
        <f t="shared" si="19"/>
        <v>Hollis</v>
      </c>
      <c r="AH111" t="s">
        <v>841</v>
      </c>
      <c r="AI111">
        <v>2</v>
      </c>
      <c r="AK111" s="88">
        <v>33</v>
      </c>
      <c r="AL111" s="90">
        <v>11</v>
      </c>
      <c r="AM111" s="90">
        <v>65</v>
      </c>
      <c r="AN111" s="93">
        <v>37140</v>
      </c>
      <c r="AO111" s="93">
        <f t="shared" si="20"/>
        <v>33011</v>
      </c>
      <c r="AP111" t="s">
        <v>183</v>
      </c>
      <c r="AQ111">
        <f t="shared" si="21"/>
        <v>3337140</v>
      </c>
      <c r="AU111">
        <v>32.31</v>
      </c>
      <c r="AV111">
        <v>0.56999999999999995</v>
      </c>
      <c r="AW111">
        <v>31.75</v>
      </c>
    </row>
    <row r="112" spans="1:49" hidden="1" outlineLevel="1">
      <c r="A112" t="s">
        <v>559</v>
      </c>
      <c r="B112" s="7" t="s">
        <v>837</v>
      </c>
      <c r="C112" s="1">
        <f t="shared" si="11"/>
        <v>6977</v>
      </c>
      <c r="D112" s="5">
        <f>IF(N112&gt;0, RANK(N112,(N112:P112,Q112:AE112)),0)</f>
        <v>1</v>
      </c>
      <c r="E112" s="5">
        <f>IF(O112&gt;0,RANK(O112,(N112:P112,Q112:AE112)),0)</f>
        <v>2</v>
      </c>
      <c r="F112" s="5">
        <f t="shared" si="12"/>
        <v>0</v>
      </c>
      <c r="G112" s="1">
        <f t="shared" si="13"/>
        <v>2713</v>
      </c>
      <c r="H112" s="2">
        <f t="shared" si="14"/>
        <v>0.38884907553389708</v>
      </c>
      <c r="I112" s="6"/>
      <c r="J112" s="2">
        <f t="shared" si="15"/>
        <v>0.68740146194639529</v>
      </c>
      <c r="K112" s="2">
        <f t="shared" si="16"/>
        <v>0.29855238641249821</v>
      </c>
      <c r="L112" s="2">
        <f t="shared" si="17"/>
        <v>0</v>
      </c>
      <c r="M112" s="2">
        <f t="shared" si="18"/>
        <v>1.4046151641106508E-2</v>
      </c>
      <c r="N112" s="1">
        <v>4796</v>
      </c>
      <c r="O112" s="1">
        <v>2083</v>
      </c>
      <c r="P112" s="1"/>
      <c r="Q112">
        <v>98</v>
      </c>
      <c r="U112" s="1">
        <v>0</v>
      </c>
      <c r="V112" s="1"/>
      <c r="W112" s="1"/>
      <c r="X112" s="1"/>
      <c r="Y112" s="1"/>
      <c r="Z112" s="1"/>
      <c r="AA112" s="1"/>
      <c r="AB112" s="1"/>
      <c r="AG112" t="str">
        <f t="shared" si="19"/>
        <v>Hooksett</v>
      </c>
      <c r="AH112" t="s">
        <v>842</v>
      </c>
      <c r="AI112">
        <v>1</v>
      </c>
      <c r="AK112" s="88">
        <v>33</v>
      </c>
      <c r="AL112" s="90">
        <v>13</v>
      </c>
      <c r="AM112" s="90">
        <v>75</v>
      </c>
      <c r="AN112" s="93">
        <v>37300</v>
      </c>
      <c r="AO112" s="93">
        <f t="shared" si="20"/>
        <v>33013</v>
      </c>
      <c r="AP112" t="s">
        <v>183</v>
      </c>
      <c r="AQ112">
        <f t="shared" si="21"/>
        <v>3337300</v>
      </c>
      <c r="AU112">
        <v>37.28</v>
      </c>
      <c r="AV112">
        <v>1.05</v>
      </c>
      <c r="AW112">
        <v>36.22</v>
      </c>
    </row>
    <row r="113" spans="1:49" hidden="1" outlineLevel="1">
      <c r="A113" s="7" t="s">
        <v>668</v>
      </c>
      <c r="B113" s="7" t="s">
        <v>837</v>
      </c>
      <c r="C113" s="1">
        <f t="shared" si="11"/>
        <v>3823</v>
      </c>
      <c r="D113" s="5">
        <f>IF(N113&gt;0, RANK(N113,(N113:P113,Q113:AE113)),0)</f>
        <v>1</v>
      </c>
      <c r="E113" s="5">
        <f>IF(O113&gt;0,RANK(O113,(N113:P113,Q113:AE113)),0)</f>
        <v>2</v>
      </c>
      <c r="F113" s="5">
        <f t="shared" si="12"/>
        <v>0</v>
      </c>
      <c r="G113" s="1">
        <f t="shared" si="13"/>
        <v>2352</v>
      </c>
      <c r="H113" s="2">
        <f t="shared" si="14"/>
        <v>0.61522364635103322</v>
      </c>
      <c r="I113" s="6"/>
      <c r="J113" s="2">
        <f t="shared" si="15"/>
        <v>0.79937222076902958</v>
      </c>
      <c r="K113" s="2">
        <f t="shared" si="16"/>
        <v>0.18414857441799634</v>
      </c>
      <c r="L113" s="2">
        <f t="shared" si="17"/>
        <v>0</v>
      </c>
      <c r="M113" s="2">
        <f t="shared" si="18"/>
        <v>1.6479204812974074E-2</v>
      </c>
      <c r="N113" s="1">
        <v>3056</v>
      </c>
      <c r="O113" s="1">
        <v>704</v>
      </c>
      <c r="P113" s="1"/>
      <c r="Q113">
        <v>62</v>
      </c>
      <c r="U113" s="1">
        <v>1</v>
      </c>
      <c r="V113" s="1"/>
      <c r="W113" s="1"/>
      <c r="X113" s="1"/>
      <c r="Y113" s="1"/>
      <c r="Z113" s="1"/>
      <c r="AA113" s="1"/>
      <c r="AB113" s="1"/>
      <c r="AG113" t="str">
        <f t="shared" si="19"/>
        <v>Hopkinton</v>
      </c>
      <c r="AH113" t="s">
        <v>842</v>
      </c>
      <c r="AI113">
        <v>2</v>
      </c>
      <c r="AK113" s="88">
        <v>33</v>
      </c>
      <c r="AL113" s="90">
        <v>13</v>
      </c>
      <c r="AM113" s="90">
        <v>80</v>
      </c>
      <c r="AN113" s="93">
        <v>37540</v>
      </c>
      <c r="AO113" s="93">
        <f t="shared" si="20"/>
        <v>33013</v>
      </c>
      <c r="AP113" t="s">
        <v>183</v>
      </c>
      <c r="AQ113">
        <f t="shared" si="21"/>
        <v>3337540</v>
      </c>
      <c r="AU113">
        <v>45.09</v>
      </c>
      <c r="AV113">
        <v>1.8</v>
      </c>
      <c r="AW113">
        <v>43.29</v>
      </c>
    </row>
    <row r="114" spans="1:49" hidden="1" outlineLevel="1">
      <c r="A114" t="s">
        <v>692</v>
      </c>
      <c r="B114" s="7" t="s">
        <v>837</v>
      </c>
      <c r="C114" s="1">
        <f t="shared" si="11"/>
        <v>11641</v>
      </c>
      <c r="D114" s="5">
        <f>IF(N114&gt;0, RANK(N114,(N114:P114,Q114:AE114)),0)</f>
        <v>1</v>
      </c>
      <c r="E114" s="5">
        <f>IF(O114&gt;0,RANK(O114,(N114:P114,Q114:AE114)),0)</f>
        <v>2</v>
      </c>
      <c r="F114" s="5">
        <f t="shared" si="12"/>
        <v>0</v>
      </c>
      <c r="G114" s="1">
        <f t="shared" si="13"/>
        <v>3877</v>
      </c>
      <c r="H114" s="2">
        <f t="shared" si="14"/>
        <v>0.33304698909028435</v>
      </c>
      <c r="I114" s="6"/>
      <c r="J114" s="2">
        <f t="shared" si="15"/>
        <v>0.65441113306416976</v>
      </c>
      <c r="K114" s="2">
        <f t="shared" si="16"/>
        <v>0.32136414397388541</v>
      </c>
      <c r="L114" s="2">
        <f t="shared" si="17"/>
        <v>0</v>
      </c>
      <c r="M114" s="2">
        <f t="shared" si="18"/>
        <v>2.4224722961944833E-2</v>
      </c>
      <c r="N114" s="1">
        <v>7618</v>
      </c>
      <c r="O114" s="1">
        <v>3741</v>
      </c>
      <c r="P114" s="1"/>
      <c r="Q114">
        <v>281</v>
      </c>
      <c r="U114" s="1">
        <v>1</v>
      </c>
      <c r="V114" s="1"/>
      <c r="W114" s="1"/>
      <c r="X114" s="1"/>
      <c r="Y114" s="1"/>
      <c r="Z114" s="1"/>
      <c r="AA114" s="1"/>
      <c r="AB114" s="1"/>
      <c r="AG114" t="str">
        <f t="shared" si="19"/>
        <v>Hudson</v>
      </c>
      <c r="AH114" t="s">
        <v>841</v>
      </c>
      <c r="AI114">
        <v>2</v>
      </c>
      <c r="AK114" s="88">
        <v>33</v>
      </c>
      <c r="AL114" s="90">
        <v>11</v>
      </c>
      <c r="AM114" s="90">
        <v>70</v>
      </c>
      <c r="AN114" s="93">
        <v>37940</v>
      </c>
      <c r="AO114" s="93">
        <f t="shared" si="20"/>
        <v>33011</v>
      </c>
      <c r="AP114" t="s">
        <v>183</v>
      </c>
      <c r="AQ114">
        <f t="shared" si="21"/>
        <v>3337940</v>
      </c>
      <c r="AU114">
        <v>29.09</v>
      </c>
      <c r="AV114">
        <v>0.82</v>
      </c>
      <c r="AW114">
        <v>28.27</v>
      </c>
    </row>
    <row r="115" spans="1:49" hidden="1" outlineLevel="1">
      <c r="A115" t="s">
        <v>802</v>
      </c>
      <c r="B115" s="7" t="s">
        <v>837</v>
      </c>
      <c r="C115" s="1">
        <f t="shared" si="11"/>
        <v>676</v>
      </c>
      <c r="D115" s="5">
        <f>IF(N115&gt;0, RANK(N115,(N115:P115,Q115:AE115)),0)</f>
        <v>1</v>
      </c>
      <c r="E115" s="5">
        <f>IF(O115&gt;0,RANK(O115,(N115:P115,Q115:AE115)),0)</f>
        <v>2</v>
      </c>
      <c r="F115" s="5">
        <f t="shared" si="12"/>
        <v>0</v>
      </c>
      <c r="G115" s="1">
        <f t="shared" si="13"/>
        <v>275</v>
      </c>
      <c r="H115" s="2">
        <f t="shared" si="14"/>
        <v>0.40680473372781067</v>
      </c>
      <c r="I115" s="6"/>
      <c r="J115" s="2">
        <f t="shared" si="15"/>
        <v>0.68934911242603547</v>
      </c>
      <c r="K115" s="2">
        <f t="shared" si="16"/>
        <v>0.28254437869822485</v>
      </c>
      <c r="L115" s="2">
        <f t="shared" si="17"/>
        <v>0</v>
      </c>
      <c r="M115" s="2">
        <f t="shared" si="18"/>
        <v>2.8106508875739677E-2</v>
      </c>
      <c r="N115" s="1">
        <v>466</v>
      </c>
      <c r="O115" s="1">
        <v>191</v>
      </c>
      <c r="P115" s="1"/>
      <c r="Q115">
        <v>18</v>
      </c>
      <c r="U115" s="1">
        <v>1</v>
      </c>
      <c r="V115" s="1"/>
      <c r="W115" s="1"/>
      <c r="X115" s="1"/>
      <c r="Y115" s="1"/>
      <c r="Z115" s="1"/>
      <c r="AA115" s="1"/>
      <c r="AB115" s="1"/>
      <c r="AG115" t="str">
        <f t="shared" si="19"/>
        <v>Jackson</v>
      </c>
      <c r="AH115" t="s">
        <v>95</v>
      </c>
      <c r="AI115">
        <v>1</v>
      </c>
      <c r="AK115" s="88">
        <v>33</v>
      </c>
      <c r="AL115" s="90">
        <v>3</v>
      </c>
      <c r="AM115" s="90">
        <v>55</v>
      </c>
      <c r="AN115" s="93">
        <v>38260</v>
      </c>
      <c r="AO115" s="93">
        <f t="shared" si="20"/>
        <v>33003</v>
      </c>
      <c r="AP115" t="s">
        <v>183</v>
      </c>
      <c r="AQ115">
        <f t="shared" si="21"/>
        <v>3338260</v>
      </c>
      <c r="AU115">
        <v>66.94</v>
      </c>
      <c r="AV115">
        <v>0.01</v>
      </c>
      <c r="AW115">
        <v>66.930000000000007</v>
      </c>
    </row>
    <row r="116" spans="1:49" hidden="1" outlineLevel="1">
      <c r="A116" t="s">
        <v>560</v>
      </c>
      <c r="B116" s="7" t="s">
        <v>837</v>
      </c>
      <c r="C116" s="1">
        <f t="shared" si="11"/>
        <v>2789</v>
      </c>
      <c r="D116" s="5">
        <f>IF(N116&gt;0, RANK(N116,(N116:P116,Q116:AE116)),0)</f>
        <v>1</v>
      </c>
      <c r="E116" s="5">
        <f>IF(O116&gt;0,RANK(O116,(N116:P116,Q116:AE116)),0)</f>
        <v>2</v>
      </c>
      <c r="F116" s="5">
        <f t="shared" si="12"/>
        <v>0</v>
      </c>
      <c r="G116" s="1">
        <f t="shared" si="13"/>
        <v>1104</v>
      </c>
      <c r="H116" s="2">
        <f t="shared" si="14"/>
        <v>0.39584080315525277</v>
      </c>
      <c r="I116" s="6"/>
      <c r="J116" s="2">
        <f t="shared" si="15"/>
        <v>0.6884187880960918</v>
      </c>
      <c r="K116" s="2">
        <f t="shared" si="16"/>
        <v>0.29257798494083903</v>
      </c>
      <c r="L116" s="2">
        <f t="shared" si="17"/>
        <v>0</v>
      </c>
      <c r="M116" s="2">
        <f t="shared" si="18"/>
        <v>1.9003226963069164E-2</v>
      </c>
      <c r="N116" s="1">
        <v>1920</v>
      </c>
      <c r="O116" s="1">
        <v>816</v>
      </c>
      <c r="P116" s="1"/>
      <c r="Q116">
        <v>50</v>
      </c>
      <c r="U116" s="1">
        <v>3</v>
      </c>
      <c r="V116" s="1"/>
      <c r="W116" s="1"/>
      <c r="X116" s="1"/>
      <c r="Y116" s="1"/>
      <c r="Z116" s="1"/>
      <c r="AA116" s="1"/>
      <c r="AB116" s="1"/>
      <c r="AG116" t="str">
        <f t="shared" si="19"/>
        <v>Jaffrey</v>
      </c>
      <c r="AH116" t="s">
        <v>838</v>
      </c>
      <c r="AI116">
        <v>2</v>
      </c>
      <c r="AK116" s="88">
        <v>33</v>
      </c>
      <c r="AL116" s="90">
        <v>5</v>
      </c>
      <c r="AM116" s="90">
        <v>40</v>
      </c>
      <c r="AN116" s="93">
        <v>38500</v>
      </c>
      <c r="AO116" s="93">
        <f t="shared" si="20"/>
        <v>33005</v>
      </c>
      <c r="AP116" t="s">
        <v>183</v>
      </c>
      <c r="AQ116">
        <f t="shared" si="21"/>
        <v>3338500</v>
      </c>
      <c r="AU116">
        <v>40.03</v>
      </c>
      <c r="AV116">
        <v>1.73</v>
      </c>
      <c r="AW116">
        <v>38.299999999999997</v>
      </c>
    </row>
    <row r="117" spans="1:49" hidden="1" outlineLevel="1">
      <c r="A117" s="7" t="s">
        <v>608</v>
      </c>
      <c r="B117" s="7" t="s">
        <v>837</v>
      </c>
      <c r="C117" s="1">
        <f t="shared" si="11"/>
        <v>590</v>
      </c>
      <c r="D117" s="5">
        <f>IF(N117&gt;0, RANK(N117,(N117:P117,Q117:AE117)),0)</f>
        <v>1</v>
      </c>
      <c r="E117" s="5">
        <f>IF(O117&gt;0,RANK(O117,(N117:P117,Q117:AE117)),0)</f>
        <v>2</v>
      </c>
      <c r="F117" s="5">
        <f t="shared" si="12"/>
        <v>0</v>
      </c>
      <c r="G117" s="1">
        <f t="shared" si="13"/>
        <v>150</v>
      </c>
      <c r="H117" s="2">
        <f t="shared" si="14"/>
        <v>0.25423728813559321</v>
      </c>
      <c r="I117" s="6"/>
      <c r="J117" s="2">
        <f t="shared" si="15"/>
        <v>0.61864406779661019</v>
      </c>
      <c r="K117" s="2">
        <f t="shared" si="16"/>
        <v>0.36440677966101692</v>
      </c>
      <c r="L117" s="2">
        <f t="shared" si="17"/>
        <v>0</v>
      </c>
      <c r="M117" s="2">
        <f t="shared" si="18"/>
        <v>1.6949152542372892E-2</v>
      </c>
      <c r="N117" s="1">
        <v>365</v>
      </c>
      <c r="O117" s="1">
        <v>215</v>
      </c>
      <c r="P117" s="1"/>
      <c r="Q117">
        <v>10</v>
      </c>
      <c r="U117" s="1">
        <v>0</v>
      </c>
      <c r="V117" s="1"/>
      <c r="W117" s="1"/>
      <c r="X117" s="1"/>
      <c r="Y117" s="1"/>
      <c r="Z117" s="1"/>
      <c r="AA117" s="1"/>
      <c r="AB117" s="1"/>
      <c r="AG117" t="str">
        <f t="shared" si="19"/>
        <v>Jefferson</v>
      </c>
      <c r="AH117" t="s">
        <v>839</v>
      </c>
      <c r="AI117">
        <v>2</v>
      </c>
      <c r="AK117" s="88">
        <v>33</v>
      </c>
      <c r="AL117" s="90">
        <v>7</v>
      </c>
      <c r="AM117" s="90">
        <v>110</v>
      </c>
      <c r="AN117" s="93">
        <v>38820</v>
      </c>
      <c r="AO117" s="93">
        <f t="shared" si="20"/>
        <v>33007</v>
      </c>
      <c r="AP117" t="s">
        <v>183</v>
      </c>
      <c r="AQ117">
        <f t="shared" si="21"/>
        <v>3338820</v>
      </c>
      <c r="AU117">
        <v>50.38</v>
      </c>
      <c r="AV117">
        <v>0.23</v>
      </c>
      <c r="AW117">
        <v>50.16</v>
      </c>
    </row>
    <row r="118" spans="1:49" hidden="1" outlineLevel="1">
      <c r="A118" t="s">
        <v>565</v>
      </c>
      <c r="B118" s="7" t="s">
        <v>837</v>
      </c>
      <c r="C118" s="1">
        <f t="shared" si="11"/>
        <v>12398</v>
      </c>
      <c r="D118" s="5">
        <f>IF(N118&gt;0, RANK(N118,(N118:P118,Q118:AE118)),0)</f>
        <v>1</v>
      </c>
      <c r="E118" s="5">
        <f>IF(O118&gt;0,RANK(O118,(N118:P118,Q118:AE118)),0)</f>
        <v>2</v>
      </c>
      <c r="F118" s="5">
        <f t="shared" si="12"/>
        <v>0</v>
      </c>
      <c r="G118" s="1">
        <f t="shared" si="13"/>
        <v>7325</v>
      </c>
      <c r="H118" s="2">
        <f t="shared" si="14"/>
        <v>0.59082110017744793</v>
      </c>
      <c r="I118" s="6"/>
      <c r="J118" s="2">
        <f t="shared" si="15"/>
        <v>0.77810937247943213</v>
      </c>
      <c r="K118" s="2">
        <f t="shared" si="16"/>
        <v>0.18728827230198419</v>
      </c>
      <c r="L118" s="2">
        <f t="shared" si="17"/>
        <v>0</v>
      </c>
      <c r="M118" s="2">
        <f t="shared" si="18"/>
        <v>3.460235521858368E-2</v>
      </c>
      <c r="N118" s="1">
        <v>9647</v>
      </c>
      <c r="O118" s="1">
        <v>2322</v>
      </c>
      <c r="P118" s="1"/>
      <c r="Q118">
        <v>417</v>
      </c>
      <c r="U118" s="1">
        <v>12</v>
      </c>
      <c r="V118" s="1"/>
      <c r="W118" s="1"/>
      <c r="X118" s="1"/>
      <c r="Y118" s="1"/>
      <c r="Z118" s="1"/>
      <c r="AA118" s="1"/>
      <c r="AB118" s="1"/>
      <c r="AG118" t="str">
        <f t="shared" si="19"/>
        <v>Keene</v>
      </c>
      <c r="AH118" t="s">
        <v>838</v>
      </c>
      <c r="AI118">
        <v>2</v>
      </c>
      <c r="AK118" s="88">
        <v>33</v>
      </c>
      <c r="AL118" s="90">
        <v>5</v>
      </c>
      <c r="AM118" s="90">
        <v>45</v>
      </c>
      <c r="AN118" s="93">
        <v>39300</v>
      </c>
      <c r="AO118" s="93">
        <f t="shared" si="20"/>
        <v>33005</v>
      </c>
      <c r="AP118" t="s">
        <v>639</v>
      </c>
      <c r="AQ118">
        <f t="shared" si="21"/>
        <v>3339300</v>
      </c>
      <c r="AU118">
        <v>37.56</v>
      </c>
      <c r="AV118">
        <v>0.25</v>
      </c>
      <c r="AW118">
        <v>37.31</v>
      </c>
    </row>
    <row r="119" spans="1:49" hidden="1" outlineLevel="1">
      <c r="A119" t="s">
        <v>566</v>
      </c>
      <c r="B119" s="7" t="s">
        <v>837</v>
      </c>
      <c r="C119" s="1">
        <f t="shared" si="11"/>
        <v>1311</v>
      </c>
      <c r="D119" s="5">
        <f>IF(N119&gt;0, RANK(N119,(N119:P119,Q119:AE119)),0)</f>
        <v>1</v>
      </c>
      <c r="E119" s="5">
        <f>IF(O119&gt;0,RANK(O119,(N119:P119,Q119:AE119)),0)</f>
        <v>2</v>
      </c>
      <c r="F119" s="5">
        <f t="shared" si="12"/>
        <v>0</v>
      </c>
      <c r="G119" s="1">
        <f t="shared" si="13"/>
        <v>391</v>
      </c>
      <c r="H119" s="2">
        <f t="shared" si="14"/>
        <v>0.2982456140350877</v>
      </c>
      <c r="I119" s="6"/>
      <c r="J119" s="2">
        <f t="shared" si="15"/>
        <v>0.63463005339435541</v>
      </c>
      <c r="K119" s="2">
        <f t="shared" si="16"/>
        <v>0.33638443935926776</v>
      </c>
      <c r="L119" s="2">
        <f t="shared" si="17"/>
        <v>0</v>
      </c>
      <c r="M119" s="2">
        <f t="shared" si="18"/>
        <v>2.8985507246376829E-2</v>
      </c>
      <c r="N119" s="1">
        <v>832</v>
      </c>
      <c r="O119" s="1">
        <v>441</v>
      </c>
      <c r="P119" s="1"/>
      <c r="Q119">
        <v>38</v>
      </c>
      <c r="U119" s="1">
        <v>0</v>
      </c>
      <c r="V119" s="1"/>
      <c r="W119" s="1"/>
      <c r="X119" s="1"/>
      <c r="Y119" s="1"/>
      <c r="Z119" s="1"/>
      <c r="AA119" s="1"/>
      <c r="AB119" s="1"/>
      <c r="AG119" t="str">
        <f t="shared" si="19"/>
        <v>Kensington</v>
      </c>
      <c r="AH119" t="s">
        <v>818</v>
      </c>
      <c r="AI119">
        <v>1</v>
      </c>
      <c r="AK119" s="88">
        <v>33</v>
      </c>
      <c r="AL119" s="90">
        <v>15</v>
      </c>
      <c r="AM119" s="90">
        <v>85</v>
      </c>
      <c r="AN119" s="93">
        <v>39780</v>
      </c>
      <c r="AO119" s="93">
        <f t="shared" si="20"/>
        <v>33015</v>
      </c>
      <c r="AP119" t="s">
        <v>183</v>
      </c>
      <c r="AQ119">
        <f t="shared" si="21"/>
        <v>3339780</v>
      </c>
      <c r="AU119">
        <v>11.96</v>
      </c>
      <c r="AV119">
        <v>0.01</v>
      </c>
      <c r="AW119">
        <v>11.95</v>
      </c>
    </row>
    <row r="120" spans="1:49" hidden="1" outlineLevel="1">
      <c r="A120" t="s">
        <v>669</v>
      </c>
      <c r="B120" s="7" t="s">
        <v>837</v>
      </c>
      <c r="C120" s="1">
        <f t="shared" si="11"/>
        <v>3241</v>
      </c>
      <c r="D120" s="5">
        <f>IF(N120&gt;0, RANK(N120,(N120:P120,Q120:AE120)),0)</f>
        <v>1</v>
      </c>
      <c r="E120" s="5">
        <f>IF(O120&gt;0,RANK(O120,(N120:P120,Q120:AE120)),0)</f>
        <v>2</v>
      </c>
      <c r="F120" s="5">
        <f t="shared" si="12"/>
        <v>0</v>
      </c>
      <c r="G120" s="1">
        <f t="shared" si="13"/>
        <v>951</v>
      </c>
      <c r="H120" s="2">
        <f t="shared" si="14"/>
        <v>0.29342795433508179</v>
      </c>
      <c r="I120" s="6"/>
      <c r="J120" s="2">
        <f t="shared" si="15"/>
        <v>0.63591484109842644</v>
      </c>
      <c r="K120" s="2">
        <f t="shared" si="16"/>
        <v>0.34248688676334466</v>
      </c>
      <c r="L120" s="2">
        <f t="shared" si="17"/>
        <v>0</v>
      </c>
      <c r="M120" s="2">
        <f t="shared" si="18"/>
        <v>2.1598272138228902E-2</v>
      </c>
      <c r="N120" s="1">
        <v>2061</v>
      </c>
      <c r="O120" s="1">
        <v>1110</v>
      </c>
      <c r="P120" s="1"/>
      <c r="Q120">
        <v>70</v>
      </c>
      <c r="U120" s="1">
        <v>0</v>
      </c>
      <c r="V120" s="1"/>
      <c r="W120" s="1"/>
      <c r="X120" s="1"/>
      <c r="Y120" s="1"/>
      <c r="Z120" s="1"/>
      <c r="AA120" s="1"/>
      <c r="AB120" s="1"/>
      <c r="AG120" t="str">
        <f t="shared" si="19"/>
        <v>Kingston</v>
      </c>
      <c r="AH120" t="s">
        <v>818</v>
      </c>
      <c r="AI120">
        <v>1</v>
      </c>
      <c r="AK120" s="88">
        <v>33</v>
      </c>
      <c r="AL120" s="90">
        <v>15</v>
      </c>
      <c r="AM120" s="90">
        <v>90</v>
      </c>
      <c r="AN120" s="93">
        <v>40100</v>
      </c>
      <c r="AO120" s="93">
        <f t="shared" si="20"/>
        <v>33015</v>
      </c>
      <c r="AP120" t="s">
        <v>183</v>
      </c>
      <c r="AQ120">
        <f t="shared" si="21"/>
        <v>3340100</v>
      </c>
      <c r="AU120">
        <v>20.88</v>
      </c>
      <c r="AV120">
        <v>1.26</v>
      </c>
      <c r="AW120">
        <v>19.62</v>
      </c>
    </row>
    <row r="121" spans="1:49" hidden="1" outlineLevel="1">
      <c r="A121" t="s">
        <v>567</v>
      </c>
      <c r="B121" s="7" t="s">
        <v>837</v>
      </c>
      <c r="C121" s="1">
        <f t="shared" si="11"/>
        <v>7805</v>
      </c>
      <c r="D121" s="5">
        <f>IF(N121&gt;0, RANK(N121,(N121:P121,Q121:AE121)),0)</f>
        <v>1</v>
      </c>
      <c r="E121" s="5">
        <f>IF(O121&gt;0,RANK(O121,(N121:P121,Q121:AE121)),0)</f>
        <v>2</v>
      </c>
      <c r="F121" s="5">
        <f t="shared" si="12"/>
        <v>0</v>
      </c>
      <c r="G121" s="1">
        <f t="shared" si="13"/>
        <v>3266</v>
      </c>
      <c r="H121" s="2">
        <f t="shared" si="14"/>
        <v>0.41844971172325435</v>
      </c>
      <c r="I121" s="6"/>
      <c r="J121" s="2">
        <f t="shared" si="15"/>
        <v>0.70313901345291485</v>
      </c>
      <c r="K121" s="2">
        <f t="shared" si="16"/>
        <v>0.28468930172966045</v>
      </c>
      <c r="L121" s="2">
        <f t="shared" si="17"/>
        <v>0</v>
      </c>
      <c r="M121" s="2">
        <f t="shared" si="18"/>
        <v>1.2171684817424699E-2</v>
      </c>
      <c r="N121" s="1">
        <v>5488</v>
      </c>
      <c r="O121" s="1">
        <v>2222</v>
      </c>
      <c r="P121" s="1"/>
      <c r="Q121">
        <v>91</v>
      </c>
      <c r="U121" s="1">
        <v>4</v>
      </c>
      <c r="V121" s="1"/>
      <c r="W121" s="1"/>
      <c r="X121" s="1"/>
      <c r="Y121" s="1"/>
      <c r="Z121" s="1"/>
      <c r="AA121" s="1"/>
      <c r="AB121" s="1"/>
      <c r="AG121" t="str">
        <f t="shared" si="19"/>
        <v>Laconia</v>
      </c>
      <c r="AH121" t="s">
        <v>836</v>
      </c>
      <c r="AI121">
        <v>1</v>
      </c>
      <c r="AK121" s="88">
        <v>33</v>
      </c>
      <c r="AL121" s="90">
        <v>1</v>
      </c>
      <c r="AM121" s="90">
        <v>35</v>
      </c>
      <c r="AN121" s="93">
        <v>40180</v>
      </c>
      <c r="AO121" s="93">
        <f t="shared" si="20"/>
        <v>33001</v>
      </c>
      <c r="AP121" t="s">
        <v>639</v>
      </c>
      <c r="AQ121">
        <f t="shared" si="21"/>
        <v>3340180</v>
      </c>
      <c r="AU121">
        <v>26.58</v>
      </c>
      <c r="AV121">
        <v>6.3</v>
      </c>
      <c r="AW121">
        <v>20.28</v>
      </c>
    </row>
    <row r="122" spans="1:49" hidden="1" outlineLevel="1">
      <c r="A122" t="s">
        <v>670</v>
      </c>
      <c r="B122" s="7" t="s">
        <v>837</v>
      </c>
      <c r="C122" s="1">
        <f t="shared" si="11"/>
        <v>1621</v>
      </c>
      <c r="D122" s="5">
        <f>IF(N122&gt;0, RANK(N122,(N122:P122,Q122:AE122)),0)</f>
        <v>1</v>
      </c>
      <c r="E122" s="5">
        <f>IF(O122&gt;0,RANK(O122,(N122:P122,Q122:AE122)),0)</f>
        <v>2</v>
      </c>
      <c r="F122" s="5">
        <f t="shared" si="12"/>
        <v>0</v>
      </c>
      <c r="G122" s="1">
        <f t="shared" si="13"/>
        <v>595</v>
      </c>
      <c r="H122" s="2">
        <f t="shared" si="14"/>
        <v>0.36705737199259714</v>
      </c>
      <c r="I122" s="6"/>
      <c r="J122" s="2">
        <f t="shared" si="15"/>
        <v>0.67057371992597159</v>
      </c>
      <c r="K122" s="2">
        <f t="shared" si="16"/>
        <v>0.30351634793337445</v>
      </c>
      <c r="L122" s="2">
        <f t="shared" si="17"/>
        <v>0</v>
      </c>
      <c r="M122" s="2">
        <f t="shared" si="18"/>
        <v>2.5909932140653957E-2</v>
      </c>
      <c r="N122" s="1">
        <v>1087</v>
      </c>
      <c r="O122" s="1">
        <v>492</v>
      </c>
      <c r="P122" s="1"/>
      <c r="Q122">
        <v>41</v>
      </c>
      <c r="U122" s="1">
        <v>1</v>
      </c>
      <c r="V122" s="1"/>
      <c r="W122" s="1"/>
      <c r="X122" s="1"/>
      <c r="Y122" s="1"/>
      <c r="Z122" s="1"/>
      <c r="AA122" s="1"/>
      <c r="AB122" s="1"/>
      <c r="AG122" t="str">
        <f t="shared" si="19"/>
        <v>Lancaster</v>
      </c>
      <c r="AH122" t="s">
        <v>839</v>
      </c>
      <c r="AI122">
        <v>2</v>
      </c>
      <c r="AK122" s="88">
        <v>33</v>
      </c>
      <c r="AL122" s="90">
        <v>7</v>
      </c>
      <c r="AM122" s="90">
        <v>120</v>
      </c>
      <c r="AN122" s="93">
        <v>40420</v>
      </c>
      <c r="AO122" s="93">
        <f t="shared" si="20"/>
        <v>33007</v>
      </c>
      <c r="AP122" t="s">
        <v>183</v>
      </c>
      <c r="AQ122">
        <f t="shared" si="21"/>
        <v>3340420</v>
      </c>
      <c r="AU122">
        <v>51.27</v>
      </c>
      <c r="AV122">
        <v>1.17</v>
      </c>
      <c r="AW122">
        <v>50.1</v>
      </c>
    </row>
    <row r="123" spans="1:49" hidden="1" outlineLevel="1">
      <c r="A123" t="s">
        <v>568</v>
      </c>
      <c r="B123" s="7" t="s">
        <v>837</v>
      </c>
      <c r="C123" s="1">
        <f t="shared" si="11"/>
        <v>229</v>
      </c>
      <c r="D123" s="5">
        <f>IF(N123&gt;0, RANK(N123,(N123:P123,Q123:AE123)),0)</f>
        <v>1</v>
      </c>
      <c r="E123" s="5">
        <f>IF(O123&gt;0,RANK(O123,(N123:P123,Q123:AE123)),0)</f>
        <v>2</v>
      </c>
      <c r="F123" s="5">
        <f t="shared" si="12"/>
        <v>0</v>
      </c>
      <c r="G123" s="1">
        <f t="shared" si="13"/>
        <v>109</v>
      </c>
      <c r="H123" s="2">
        <f t="shared" si="14"/>
        <v>0.4759825327510917</v>
      </c>
      <c r="I123" s="6"/>
      <c r="J123" s="2">
        <f t="shared" si="15"/>
        <v>0.72489082969432317</v>
      </c>
      <c r="K123" s="2">
        <f t="shared" si="16"/>
        <v>0.24890829694323144</v>
      </c>
      <c r="L123" s="2">
        <f t="shared" si="17"/>
        <v>0</v>
      </c>
      <c r="M123" s="2">
        <f t="shared" si="18"/>
        <v>2.6200873362445393E-2</v>
      </c>
      <c r="N123" s="1">
        <v>166</v>
      </c>
      <c r="O123" s="1">
        <v>57</v>
      </c>
      <c r="P123" s="1"/>
      <c r="Q123">
        <v>6</v>
      </c>
      <c r="U123" s="1">
        <v>0</v>
      </c>
      <c r="V123" s="1"/>
      <c r="W123" s="1"/>
      <c r="X123" s="1"/>
      <c r="Y123" s="1"/>
      <c r="Z123" s="1"/>
      <c r="AA123" s="1"/>
      <c r="AB123" s="1"/>
      <c r="AG123" t="str">
        <f t="shared" si="19"/>
        <v>Landaff</v>
      </c>
      <c r="AH123" t="s">
        <v>840</v>
      </c>
      <c r="AI123">
        <v>2</v>
      </c>
      <c r="AK123" s="88">
        <v>33</v>
      </c>
      <c r="AL123" s="90">
        <v>9</v>
      </c>
      <c r="AM123" s="90">
        <v>105</v>
      </c>
      <c r="AN123" s="93">
        <v>40660</v>
      </c>
      <c r="AO123" s="93">
        <f t="shared" si="20"/>
        <v>33009</v>
      </c>
      <c r="AP123" t="s">
        <v>183</v>
      </c>
      <c r="AQ123">
        <f t="shared" si="21"/>
        <v>3340660</v>
      </c>
      <c r="AU123">
        <v>28.45</v>
      </c>
      <c r="AV123">
        <v>7.0000000000000007E-2</v>
      </c>
      <c r="AW123">
        <v>28.39</v>
      </c>
    </row>
    <row r="124" spans="1:49" hidden="1" outlineLevel="1">
      <c r="A124" t="s">
        <v>569</v>
      </c>
      <c r="B124" s="7" t="s">
        <v>837</v>
      </c>
      <c r="C124" s="1">
        <f t="shared" si="11"/>
        <v>383</v>
      </c>
      <c r="D124" s="5">
        <f>IF(N124&gt;0, RANK(N124,(N124:P124,Q124:AE124)),0)</f>
        <v>1</v>
      </c>
      <c r="E124" s="5">
        <f>IF(O124&gt;0,RANK(O124,(N124:P124,Q124:AE124)),0)</f>
        <v>2</v>
      </c>
      <c r="F124" s="5">
        <f t="shared" si="12"/>
        <v>0</v>
      </c>
      <c r="G124" s="1">
        <f t="shared" si="13"/>
        <v>208</v>
      </c>
      <c r="H124" s="2">
        <f t="shared" si="14"/>
        <v>0.54308093994778073</v>
      </c>
      <c r="I124" s="6"/>
      <c r="J124" s="2">
        <f t="shared" si="15"/>
        <v>0.75979112271540472</v>
      </c>
      <c r="K124" s="2">
        <f t="shared" si="16"/>
        <v>0.21671018276762402</v>
      </c>
      <c r="L124" s="2">
        <f t="shared" si="17"/>
        <v>0</v>
      </c>
      <c r="M124" s="2">
        <f t="shared" si="18"/>
        <v>2.3498694516971258E-2</v>
      </c>
      <c r="N124" s="1">
        <v>291</v>
      </c>
      <c r="O124" s="1">
        <v>83</v>
      </c>
      <c r="P124" s="1"/>
      <c r="Q124">
        <v>9</v>
      </c>
      <c r="U124" s="1">
        <v>0</v>
      </c>
      <c r="V124" s="1"/>
      <c r="W124" s="1"/>
      <c r="X124" s="1"/>
      <c r="Y124" s="1"/>
      <c r="Z124" s="1"/>
      <c r="AA124" s="1"/>
      <c r="AB124" s="1"/>
      <c r="AG124" t="str">
        <f t="shared" si="19"/>
        <v>Langdon</v>
      </c>
      <c r="AH124" t="s">
        <v>312</v>
      </c>
      <c r="AI124">
        <v>2</v>
      </c>
      <c r="AK124" s="88">
        <v>33</v>
      </c>
      <c r="AL124" s="90">
        <v>19</v>
      </c>
      <c r="AM124" s="90">
        <v>40</v>
      </c>
      <c r="AN124" s="93">
        <v>40900</v>
      </c>
      <c r="AO124" s="93">
        <f t="shared" si="20"/>
        <v>33019</v>
      </c>
      <c r="AP124" t="s">
        <v>183</v>
      </c>
      <c r="AQ124">
        <f t="shared" si="21"/>
        <v>3340900</v>
      </c>
      <c r="AU124">
        <v>16.329999999999998</v>
      </c>
      <c r="AV124">
        <v>0.06</v>
      </c>
      <c r="AW124">
        <v>16.27</v>
      </c>
    </row>
    <row r="125" spans="1:49" hidden="1" outlineLevel="1">
      <c r="A125" t="s">
        <v>514</v>
      </c>
      <c r="B125" s="7" t="s">
        <v>837</v>
      </c>
      <c r="C125" s="1">
        <f t="shared" si="11"/>
        <v>6502</v>
      </c>
      <c r="D125" s="5">
        <f>IF(N125&gt;0, RANK(N125,(N125:P125,Q125:AE125)),0)</f>
        <v>1</v>
      </c>
      <c r="E125" s="5">
        <f>IF(O125&gt;0,RANK(O125,(N125:P125,Q125:AE125)),0)</f>
        <v>2</v>
      </c>
      <c r="F125" s="5">
        <f t="shared" si="12"/>
        <v>0</v>
      </c>
      <c r="G125" s="1">
        <f t="shared" si="13"/>
        <v>3793</v>
      </c>
      <c r="H125" s="2">
        <f t="shared" si="14"/>
        <v>0.58335896647185481</v>
      </c>
      <c r="I125" s="6"/>
      <c r="J125" s="2">
        <f t="shared" si="15"/>
        <v>0.78099046447247</v>
      </c>
      <c r="K125" s="2">
        <f t="shared" si="16"/>
        <v>0.19763149800061519</v>
      </c>
      <c r="L125" s="2">
        <f t="shared" si="17"/>
        <v>0</v>
      </c>
      <c r="M125" s="2">
        <f t="shared" si="18"/>
        <v>2.1378037526914806E-2</v>
      </c>
      <c r="N125" s="1">
        <v>5078</v>
      </c>
      <c r="O125" s="1">
        <v>1285</v>
      </c>
      <c r="P125" s="1"/>
      <c r="Q125">
        <v>136</v>
      </c>
      <c r="U125" s="1">
        <v>3</v>
      </c>
      <c r="V125" s="1"/>
      <c r="W125" s="1"/>
      <c r="X125" s="1"/>
      <c r="Y125" s="1"/>
      <c r="Z125" s="1"/>
      <c r="AA125" s="1"/>
      <c r="AB125" s="1"/>
      <c r="AG125" t="str">
        <f t="shared" si="19"/>
        <v>Lebanon</v>
      </c>
      <c r="AH125" t="s">
        <v>840</v>
      </c>
      <c r="AI125">
        <v>2</v>
      </c>
      <c r="AK125" s="88">
        <v>33</v>
      </c>
      <c r="AL125" s="90">
        <v>9</v>
      </c>
      <c r="AM125" s="90">
        <v>110</v>
      </c>
      <c r="AN125" s="93">
        <v>41300</v>
      </c>
      <c r="AO125" s="93">
        <f t="shared" si="20"/>
        <v>33009</v>
      </c>
      <c r="AP125" t="s">
        <v>639</v>
      </c>
      <c r="AQ125">
        <f t="shared" si="21"/>
        <v>3341300</v>
      </c>
      <c r="AU125">
        <v>41.36</v>
      </c>
      <c r="AV125">
        <v>0.99</v>
      </c>
      <c r="AW125">
        <v>40.36</v>
      </c>
    </row>
    <row r="126" spans="1:49" hidden="1" outlineLevel="1">
      <c r="A126" t="s">
        <v>319</v>
      </c>
      <c r="B126" s="7" t="s">
        <v>837</v>
      </c>
      <c r="C126" s="1">
        <f t="shared" si="11"/>
        <v>2462</v>
      </c>
      <c r="D126" s="5">
        <f>IF(N126&gt;0, RANK(N126,(N126:P126,Q126:AE126)),0)</f>
        <v>1</v>
      </c>
      <c r="E126" s="5">
        <f>IF(O126&gt;0,RANK(O126,(N126:P126,Q126:AE126)),0)</f>
        <v>2</v>
      </c>
      <c r="F126" s="5">
        <f t="shared" si="12"/>
        <v>0</v>
      </c>
      <c r="G126" s="1">
        <f t="shared" si="13"/>
        <v>1482</v>
      </c>
      <c r="H126" s="2">
        <f t="shared" si="14"/>
        <v>0.60194963444354188</v>
      </c>
      <c r="I126" s="6"/>
      <c r="J126" s="2">
        <f t="shared" si="15"/>
        <v>0.78919577579203903</v>
      </c>
      <c r="K126" s="2">
        <f t="shared" si="16"/>
        <v>0.18724614134849715</v>
      </c>
      <c r="L126" s="2">
        <f t="shared" si="17"/>
        <v>0</v>
      </c>
      <c r="M126" s="2">
        <f t="shared" si="18"/>
        <v>2.3558082859463814E-2</v>
      </c>
      <c r="N126" s="1">
        <v>1943</v>
      </c>
      <c r="O126" s="1">
        <v>461</v>
      </c>
      <c r="P126" s="1"/>
      <c r="Q126">
        <v>58</v>
      </c>
      <c r="U126" s="1">
        <v>0</v>
      </c>
      <c r="V126" s="1"/>
      <c r="W126" s="1"/>
      <c r="X126" s="1"/>
      <c r="Y126" s="1"/>
      <c r="Z126" s="1"/>
      <c r="AA126" s="1"/>
      <c r="AB126" s="1"/>
      <c r="AG126" t="str">
        <f t="shared" si="19"/>
        <v>Lee</v>
      </c>
      <c r="AH126" t="s">
        <v>843</v>
      </c>
      <c r="AI126">
        <v>1</v>
      </c>
      <c r="AK126" s="88">
        <v>33</v>
      </c>
      <c r="AL126" s="90">
        <v>17</v>
      </c>
      <c r="AM126" s="90">
        <v>25</v>
      </c>
      <c r="AN126" s="93">
        <v>41460</v>
      </c>
      <c r="AO126" s="93">
        <f t="shared" si="20"/>
        <v>33017</v>
      </c>
      <c r="AP126" t="s">
        <v>183</v>
      </c>
      <c r="AQ126">
        <f t="shared" si="21"/>
        <v>3341460</v>
      </c>
      <c r="AU126">
        <v>20.16</v>
      </c>
      <c r="AV126">
        <v>0.21</v>
      </c>
      <c r="AW126">
        <v>19.95</v>
      </c>
    </row>
    <row r="127" spans="1:49" hidden="1" outlineLevel="1">
      <c r="A127" t="s">
        <v>570</v>
      </c>
      <c r="B127" s="7" t="s">
        <v>837</v>
      </c>
      <c r="C127" s="1">
        <f t="shared" si="11"/>
        <v>600</v>
      </c>
      <c r="D127" s="5">
        <f>IF(N127&gt;0, RANK(N127,(N127:P127,Q127:AE127)),0)</f>
        <v>1</v>
      </c>
      <c r="E127" s="5">
        <f>IF(O127&gt;0,RANK(O127,(N127:P127,Q127:AE127)),0)</f>
        <v>2</v>
      </c>
      <c r="F127" s="5">
        <f t="shared" si="12"/>
        <v>0</v>
      </c>
      <c r="G127" s="1">
        <f t="shared" si="13"/>
        <v>273</v>
      </c>
      <c r="H127" s="2">
        <f t="shared" si="14"/>
        <v>0.45500000000000002</v>
      </c>
      <c r="I127" s="6"/>
      <c r="J127" s="2">
        <f t="shared" si="15"/>
        <v>0.71666666666666667</v>
      </c>
      <c r="K127" s="2">
        <f t="shared" si="16"/>
        <v>0.26166666666666666</v>
      </c>
      <c r="L127" s="2">
        <f t="shared" si="17"/>
        <v>0</v>
      </c>
      <c r="M127" s="2">
        <f t="shared" si="18"/>
        <v>2.1666666666666667E-2</v>
      </c>
      <c r="N127" s="1">
        <v>430</v>
      </c>
      <c r="O127" s="1">
        <v>157</v>
      </c>
      <c r="P127" s="1"/>
      <c r="Q127">
        <v>12</v>
      </c>
      <c r="U127" s="1">
        <v>1</v>
      </c>
      <c r="V127" s="1"/>
      <c r="W127" s="1"/>
      <c r="X127" s="1"/>
      <c r="Y127" s="1"/>
      <c r="Z127" s="1"/>
      <c r="AA127" s="1"/>
      <c r="AB127" s="1"/>
      <c r="AG127" t="str">
        <f t="shared" si="19"/>
        <v>Lempster</v>
      </c>
      <c r="AH127" t="s">
        <v>312</v>
      </c>
      <c r="AI127">
        <v>2</v>
      </c>
      <c r="AK127" s="88">
        <v>33</v>
      </c>
      <c r="AL127" s="90">
        <v>19</v>
      </c>
      <c r="AM127" s="90">
        <v>45</v>
      </c>
      <c r="AN127" s="93">
        <v>41700</v>
      </c>
      <c r="AO127" s="93">
        <f t="shared" si="20"/>
        <v>33019</v>
      </c>
      <c r="AP127" t="s">
        <v>183</v>
      </c>
      <c r="AQ127">
        <f t="shared" si="21"/>
        <v>3341700</v>
      </c>
      <c r="AU127">
        <v>32.770000000000003</v>
      </c>
      <c r="AV127">
        <v>0.43</v>
      </c>
      <c r="AW127">
        <v>32.340000000000003</v>
      </c>
    </row>
    <row r="128" spans="1:49" hidden="1" outlineLevel="1">
      <c r="A128" s="7" t="s">
        <v>286</v>
      </c>
      <c r="B128" s="7" t="s">
        <v>837</v>
      </c>
      <c r="C128" s="1">
        <f t="shared" si="11"/>
        <v>767</v>
      </c>
      <c r="D128" s="5">
        <f>IF(N128&gt;0, RANK(N128,(N128:P128,Q128:AE128)),0)</f>
        <v>1</v>
      </c>
      <c r="E128" s="5">
        <f>IF(O128&gt;0,RANK(O128,(N128:P128,Q128:AE128)),0)</f>
        <v>2</v>
      </c>
      <c r="F128" s="5">
        <f t="shared" si="12"/>
        <v>0</v>
      </c>
      <c r="G128" s="1">
        <f t="shared" si="13"/>
        <v>324</v>
      </c>
      <c r="H128" s="2">
        <f t="shared" si="14"/>
        <v>0.42242503259452413</v>
      </c>
      <c r="I128" s="6"/>
      <c r="J128" s="2">
        <f t="shared" si="15"/>
        <v>0.69882659713168183</v>
      </c>
      <c r="K128" s="2">
        <f t="shared" si="16"/>
        <v>0.27640156453715775</v>
      </c>
      <c r="L128" s="2">
        <f t="shared" si="17"/>
        <v>0</v>
      </c>
      <c r="M128" s="2">
        <f t="shared" si="18"/>
        <v>2.4771838331160423E-2</v>
      </c>
      <c r="N128" s="1">
        <v>536</v>
      </c>
      <c r="O128" s="1">
        <v>212</v>
      </c>
      <c r="P128" s="1"/>
      <c r="Q128">
        <v>19</v>
      </c>
      <c r="U128" s="1">
        <v>0</v>
      </c>
      <c r="V128" s="1"/>
      <c r="W128" s="1"/>
      <c r="X128" s="1"/>
      <c r="Y128" s="1"/>
      <c r="Z128" s="1"/>
      <c r="AA128" s="1"/>
      <c r="AB128" s="1"/>
      <c r="AG128" t="str">
        <f t="shared" si="19"/>
        <v>Lincoln</v>
      </c>
      <c r="AH128" t="s">
        <v>840</v>
      </c>
      <c r="AI128">
        <v>2</v>
      </c>
      <c r="AK128" s="88">
        <v>33</v>
      </c>
      <c r="AL128" s="90">
        <v>9</v>
      </c>
      <c r="AM128" s="90">
        <v>115</v>
      </c>
      <c r="AN128" s="93">
        <v>41860</v>
      </c>
      <c r="AO128" s="93">
        <f t="shared" si="20"/>
        <v>33009</v>
      </c>
      <c r="AP128" t="s">
        <v>183</v>
      </c>
      <c r="AQ128">
        <f t="shared" si="21"/>
        <v>3341860</v>
      </c>
      <c r="AU128">
        <v>130.91999999999999</v>
      </c>
      <c r="AV128">
        <v>0.22</v>
      </c>
      <c r="AW128">
        <v>130.69999999999999</v>
      </c>
    </row>
    <row r="129" spans="1:49" hidden="1" outlineLevel="1">
      <c r="A129" t="s">
        <v>515</v>
      </c>
      <c r="B129" s="7" t="s">
        <v>837</v>
      </c>
      <c r="C129" s="1">
        <f t="shared" si="11"/>
        <v>756</v>
      </c>
      <c r="D129" s="5">
        <f>IF(N129&gt;0, RANK(N129,(N129:P129,Q129:AE129)),0)</f>
        <v>1</v>
      </c>
      <c r="E129" s="5">
        <f>IF(O129&gt;0,RANK(O129,(N129:P129,Q129:AE129)),0)</f>
        <v>2</v>
      </c>
      <c r="F129" s="5">
        <f t="shared" si="12"/>
        <v>0</v>
      </c>
      <c r="G129" s="1">
        <f t="shared" si="13"/>
        <v>272</v>
      </c>
      <c r="H129" s="2">
        <f t="shared" si="14"/>
        <v>0.35978835978835977</v>
      </c>
      <c r="I129" s="6"/>
      <c r="J129" s="2">
        <f t="shared" si="15"/>
        <v>0.66269841269841268</v>
      </c>
      <c r="K129" s="2">
        <f t="shared" si="16"/>
        <v>0.30291005291005291</v>
      </c>
      <c r="L129" s="2">
        <f t="shared" si="17"/>
        <v>0</v>
      </c>
      <c r="M129" s="2">
        <f t="shared" si="18"/>
        <v>3.4391534391534417E-2</v>
      </c>
      <c r="N129" s="1">
        <v>501</v>
      </c>
      <c r="O129" s="1">
        <v>229</v>
      </c>
      <c r="P129" s="1"/>
      <c r="Q129">
        <v>25</v>
      </c>
      <c r="U129" s="1">
        <v>1</v>
      </c>
      <c r="V129" s="1"/>
      <c r="W129" s="1"/>
      <c r="X129" s="1"/>
      <c r="Y129" s="1"/>
      <c r="Z129" s="1"/>
      <c r="AA129" s="1"/>
      <c r="AB129" s="1"/>
      <c r="AG129" t="str">
        <f t="shared" si="19"/>
        <v>Lisbon</v>
      </c>
      <c r="AH129" t="s">
        <v>840</v>
      </c>
      <c r="AI129">
        <v>2</v>
      </c>
      <c r="AK129" s="88">
        <v>33</v>
      </c>
      <c r="AL129" s="90">
        <v>9</v>
      </c>
      <c r="AM129" s="90">
        <v>120</v>
      </c>
      <c r="AN129" s="93">
        <v>42020</v>
      </c>
      <c r="AO129" s="93">
        <f t="shared" si="20"/>
        <v>33009</v>
      </c>
      <c r="AP129" t="s">
        <v>183</v>
      </c>
      <c r="AQ129">
        <f t="shared" si="21"/>
        <v>3342020</v>
      </c>
      <c r="AU129">
        <v>26.68</v>
      </c>
      <c r="AV129">
        <v>0.16</v>
      </c>
      <c r="AW129">
        <v>26.51</v>
      </c>
    </row>
    <row r="130" spans="1:49" hidden="1" outlineLevel="1">
      <c r="A130" t="s">
        <v>6</v>
      </c>
      <c r="B130" s="7" t="s">
        <v>837</v>
      </c>
      <c r="C130" s="1">
        <f t="shared" si="11"/>
        <v>4400</v>
      </c>
      <c r="D130" s="5">
        <f>IF(N130&gt;0, RANK(N130,(N130:P130,Q130:AE130)),0)</f>
        <v>1</v>
      </c>
      <c r="E130" s="5">
        <f>IF(O130&gt;0,RANK(O130,(N130:P130,Q130:AE130)),0)</f>
        <v>2</v>
      </c>
      <c r="F130" s="5">
        <f t="shared" si="12"/>
        <v>0</v>
      </c>
      <c r="G130" s="1">
        <f t="shared" si="13"/>
        <v>1431</v>
      </c>
      <c r="H130" s="2">
        <f t="shared" si="14"/>
        <v>0.32522727272727275</v>
      </c>
      <c r="I130" s="6"/>
      <c r="J130" s="2">
        <f t="shared" si="15"/>
        <v>0.65227272727272723</v>
      </c>
      <c r="K130" s="2">
        <f t="shared" si="16"/>
        <v>0.32704545454545453</v>
      </c>
      <c r="L130" s="2">
        <f t="shared" si="17"/>
        <v>0</v>
      </c>
      <c r="M130" s="2">
        <f t="shared" si="18"/>
        <v>2.0681818181818246E-2</v>
      </c>
      <c r="N130" s="1">
        <v>2870</v>
      </c>
      <c r="O130" s="1">
        <v>1439</v>
      </c>
      <c r="P130" s="1"/>
      <c r="Q130">
        <v>90</v>
      </c>
      <c r="U130" s="1">
        <v>1</v>
      </c>
      <c r="V130" s="1"/>
      <c r="W130" s="1"/>
      <c r="X130" s="1"/>
      <c r="Y130" s="1"/>
      <c r="Z130" s="1"/>
      <c r="AA130" s="1"/>
      <c r="AB130" s="1"/>
      <c r="AG130" t="str">
        <f t="shared" si="19"/>
        <v>Litchfield</v>
      </c>
      <c r="AH130" t="s">
        <v>841</v>
      </c>
      <c r="AI130">
        <v>2</v>
      </c>
      <c r="AK130" s="88">
        <v>33</v>
      </c>
      <c r="AL130" s="90">
        <v>11</v>
      </c>
      <c r="AM130" s="90">
        <v>75</v>
      </c>
      <c r="AN130" s="93">
        <v>42260</v>
      </c>
      <c r="AO130" s="93">
        <f t="shared" si="20"/>
        <v>33011</v>
      </c>
      <c r="AP130" t="s">
        <v>183</v>
      </c>
      <c r="AQ130">
        <f t="shared" si="21"/>
        <v>3342260</v>
      </c>
      <c r="AU130">
        <v>15.45</v>
      </c>
      <c r="AV130">
        <v>0.35</v>
      </c>
      <c r="AW130">
        <v>15.1</v>
      </c>
    </row>
    <row r="131" spans="1:49" hidden="1" outlineLevel="1">
      <c r="A131" t="s">
        <v>445</v>
      </c>
      <c r="B131" s="7" t="s">
        <v>837</v>
      </c>
      <c r="C131" s="1">
        <f t="shared" ref="C131:C194" si="22">SUM(N131:AE131)</f>
        <v>2765</v>
      </c>
      <c r="D131" s="5">
        <f>IF(N131&gt;0, RANK(N131,(N131:P131,Q131:AE131)),0)</f>
        <v>1</v>
      </c>
      <c r="E131" s="5">
        <f>IF(O131&gt;0,RANK(O131,(N131:P131,Q131:AE131)),0)</f>
        <v>2</v>
      </c>
      <c r="F131" s="5">
        <f t="shared" ref="F131:F194" si="23">IF(P131&gt;0,RANK(P131,(N131:AE131)),0)</f>
        <v>0</v>
      </c>
      <c r="G131" s="1">
        <f t="shared" ref="G131:G194" si="24">IF(C131&gt;0,MAX(N131:P131)-LARGE(N131:P131,2),0)</f>
        <v>1225</v>
      </c>
      <c r="H131" s="2">
        <f t="shared" ref="H131:H194" si="25">IF(C131&gt;0,G131/C131,0)</f>
        <v>0.44303797468354428</v>
      </c>
      <c r="I131" s="6"/>
      <c r="J131" s="2">
        <f t="shared" ref="J131:J194" si="26">IF(C131=0,"-",N131/C131)</f>
        <v>0.71139240506329116</v>
      </c>
      <c r="K131" s="2">
        <f t="shared" ref="K131:K194" si="27">IF(C131=0,"-",O131/C131)</f>
        <v>0.26835443037974682</v>
      </c>
      <c r="L131" s="2">
        <f t="shared" ref="L131:L194" si="28">IF(C131=0,"-",P131/C131)</f>
        <v>0</v>
      </c>
      <c r="M131" s="2">
        <f t="shared" ref="M131:M194" si="29">IF(C131=0,"-",(1-J131-K131-L131))</f>
        <v>2.0253164556962022E-2</v>
      </c>
      <c r="N131" s="1">
        <v>1967</v>
      </c>
      <c r="O131" s="1">
        <v>742</v>
      </c>
      <c r="P131" s="1"/>
      <c r="Q131">
        <v>54</v>
      </c>
      <c r="U131" s="1">
        <v>2</v>
      </c>
      <c r="V131" s="1"/>
      <c r="W131" s="1"/>
      <c r="X131" s="1"/>
      <c r="Y131" s="1"/>
      <c r="Z131" s="1"/>
      <c r="AA131" s="1"/>
      <c r="AB131" s="1"/>
      <c r="AG131" t="str">
        <f t="shared" ref="AG131:AG194" si="30">A131</f>
        <v>Littleton</v>
      </c>
      <c r="AH131" t="s">
        <v>840</v>
      </c>
      <c r="AI131">
        <v>2</v>
      </c>
      <c r="AK131" s="88">
        <v>33</v>
      </c>
      <c r="AL131" s="90">
        <v>9</v>
      </c>
      <c r="AM131" s="90">
        <v>125</v>
      </c>
      <c r="AN131" s="93">
        <v>42580</v>
      </c>
      <c r="AO131" s="93">
        <f t="shared" ref="AO131:AO194" si="31">AK131*1000+AL131</f>
        <v>33009</v>
      </c>
      <c r="AP131" t="s">
        <v>183</v>
      </c>
      <c r="AQ131">
        <f t="shared" ref="AQ131:AQ194" si="32">AK131*100000+AN131</f>
        <v>3342580</v>
      </c>
      <c r="AU131">
        <v>54.09</v>
      </c>
      <c r="AV131">
        <v>3.85</v>
      </c>
      <c r="AW131">
        <v>50.24</v>
      </c>
    </row>
    <row r="132" spans="1:49" hidden="1" outlineLevel="1">
      <c r="A132" t="s">
        <v>571</v>
      </c>
      <c r="B132" s="7" t="s">
        <v>837</v>
      </c>
      <c r="C132" s="1">
        <f t="shared" si="22"/>
        <v>12595</v>
      </c>
      <c r="D132" s="5">
        <f>IF(N132&gt;0, RANK(N132,(N132:P132,Q132:AE132)),0)</f>
        <v>1</v>
      </c>
      <c r="E132" s="5">
        <f>IF(O132&gt;0,RANK(O132,(N132:P132,Q132:AE132)),0)</f>
        <v>2</v>
      </c>
      <c r="F132" s="5">
        <f t="shared" si="23"/>
        <v>0</v>
      </c>
      <c r="G132" s="1">
        <f t="shared" si="24"/>
        <v>3935</v>
      </c>
      <c r="H132" s="2">
        <f t="shared" si="25"/>
        <v>0.31242556570067487</v>
      </c>
      <c r="I132" s="6"/>
      <c r="J132" s="2">
        <f t="shared" si="26"/>
        <v>0.64644700277888045</v>
      </c>
      <c r="K132" s="2">
        <f t="shared" si="27"/>
        <v>0.33402143707820564</v>
      </c>
      <c r="L132" s="2">
        <f t="shared" si="28"/>
        <v>0</v>
      </c>
      <c r="M132" s="2">
        <f t="shared" si="29"/>
        <v>1.9531560142913906E-2</v>
      </c>
      <c r="N132" s="1">
        <v>8142</v>
      </c>
      <c r="O132" s="1">
        <v>4207</v>
      </c>
      <c r="P132" s="1"/>
      <c r="Q132">
        <v>235</v>
      </c>
      <c r="U132" s="1">
        <v>11</v>
      </c>
      <c r="V132" s="1"/>
      <c r="W132" s="1"/>
      <c r="X132" s="1"/>
      <c r="Y132" s="1"/>
      <c r="Z132" s="1"/>
      <c r="AA132" s="1"/>
      <c r="AB132" s="1"/>
      <c r="AG132" t="str">
        <f t="shared" si="30"/>
        <v>Londonderry</v>
      </c>
      <c r="AH132" t="s">
        <v>818</v>
      </c>
      <c r="AI132">
        <v>1</v>
      </c>
      <c r="AK132" s="88">
        <v>33</v>
      </c>
      <c r="AL132" s="90">
        <v>15</v>
      </c>
      <c r="AM132" s="90">
        <v>95</v>
      </c>
      <c r="AN132" s="93">
        <v>43220</v>
      </c>
      <c r="AO132" s="93">
        <f t="shared" si="31"/>
        <v>33015</v>
      </c>
      <c r="AP132" t="s">
        <v>183</v>
      </c>
      <c r="AQ132">
        <f t="shared" si="32"/>
        <v>3343220</v>
      </c>
      <c r="AU132">
        <v>41.94</v>
      </c>
      <c r="AV132">
        <v>0.13</v>
      </c>
      <c r="AW132">
        <v>41.81</v>
      </c>
    </row>
    <row r="133" spans="1:49" hidden="1" outlineLevel="1">
      <c r="A133" t="s">
        <v>572</v>
      </c>
      <c r="B133" s="7" t="s">
        <v>837</v>
      </c>
      <c r="C133" s="1">
        <f t="shared" si="22"/>
        <v>2798</v>
      </c>
      <c r="D133" s="5">
        <f>IF(N133&gt;0, RANK(N133,(N133:P133,Q133:AE133)),0)</f>
        <v>1</v>
      </c>
      <c r="E133" s="5">
        <f>IF(O133&gt;0,RANK(O133,(N133:P133,Q133:AE133)),0)</f>
        <v>2</v>
      </c>
      <c r="F133" s="5">
        <f t="shared" si="23"/>
        <v>0</v>
      </c>
      <c r="G133" s="1">
        <f t="shared" si="24"/>
        <v>1301</v>
      </c>
      <c r="H133" s="2">
        <f t="shared" si="25"/>
        <v>0.46497498213009292</v>
      </c>
      <c r="I133" s="6"/>
      <c r="J133" s="2">
        <f t="shared" si="26"/>
        <v>0.72158684774839166</v>
      </c>
      <c r="K133" s="2">
        <f t="shared" si="27"/>
        <v>0.2566118656182988</v>
      </c>
      <c r="L133" s="2">
        <f t="shared" si="28"/>
        <v>0</v>
      </c>
      <c r="M133" s="2">
        <f t="shared" si="29"/>
        <v>2.1801286633309547E-2</v>
      </c>
      <c r="N133" s="1">
        <v>2019</v>
      </c>
      <c r="O133" s="1">
        <v>718</v>
      </c>
      <c r="P133" s="1"/>
      <c r="Q133">
        <v>59</v>
      </c>
      <c r="U133" s="1">
        <v>2</v>
      </c>
      <c r="V133" s="1"/>
      <c r="W133" s="1"/>
      <c r="X133" s="1"/>
      <c r="Y133" s="1"/>
      <c r="Z133" s="1"/>
      <c r="AA133" s="1"/>
      <c r="AB133" s="1"/>
      <c r="AG133" t="str">
        <f t="shared" si="30"/>
        <v>Loudon</v>
      </c>
      <c r="AH133" t="s">
        <v>842</v>
      </c>
      <c r="AI133">
        <v>2</v>
      </c>
      <c r="AK133" s="88">
        <v>33</v>
      </c>
      <c r="AL133" s="90">
        <v>13</v>
      </c>
      <c r="AM133" s="90">
        <v>85</v>
      </c>
      <c r="AN133" s="93">
        <v>43380</v>
      </c>
      <c r="AO133" s="93">
        <f t="shared" si="31"/>
        <v>33013</v>
      </c>
      <c r="AP133" t="s">
        <v>183</v>
      </c>
      <c r="AQ133">
        <f t="shared" si="32"/>
        <v>3343380</v>
      </c>
      <c r="AU133">
        <v>47.48</v>
      </c>
      <c r="AV133">
        <v>0.67</v>
      </c>
      <c r="AW133">
        <v>46.81</v>
      </c>
    </row>
    <row r="134" spans="1:49" hidden="1" outlineLevel="1">
      <c r="A134" t="s">
        <v>449</v>
      </c>
      <c r="B134" s="7" t="s">
        <v>837</v>
      </c>
      <c r="C134" s="1">
        <f t="shared" si="22"/>
        <v>307</v>
      </c>
      <c r="D134" s="5">
        <f>IF(N134&gt;0, RANK(N134,(N134:P134,Q134:AE134)),0)</f>
        <v>1</v>
      </c>
      <c r="E134" s="5">
        <f>IF(O134&gt;0,RANK(O134,(N134:P134,Q134:AE134)),0)</f>
        <v>2</v>
      </c>
      <c r="F134" s="5">
        <f t="shared" si="23"/>
        <v>0</v>
      </c>
      <c r="G134" s="1">
        <f t="shared" si="24"/>
        <v>74</v>
      </c>
      <c r="H134" s="2">
        <f t="shared" si="25"/>
        <v>0.24104234527687296</v>
      </c>
      <c r="I134" s="6"/>
      <c r="J134" s="2">
        <f t="shared" si="26"/>
        <v>0.59934853420195444</v>
      </c>
      <c r="K134" s="2">
        <f t="shared" si="27"/>
        <v>0.35830618892508143</v>
      </c>
      <c r="L134" s="2">
        <f t="shared" si="28"/>
        <v>0</v>
      </c>
      <c r="M134" s="2">
        <f t="shared" si="29"/>
        <v>4.2345276872964133E-2</v>
      </c>
      <c r="N134" s="1">
        <v>184</v>
      </c>
      <c r="O134" s="1">
        <v>110</v>
      </c>
      <c r="P134" s="1"/>
      <c r="Q134">
        <v>13</v>
      </c>
      <c r="U134" s="1">
        <v>0</v>
      </c>
      <c r="V134" s="1"/>
      <c r="W134" s="1"/>
      <c r="X134" s="1"/>
      <c r="Y134" s="1"/>
      <c r="Z134" s="1"/>
      <c r="AA134" s="1"/>
      <c r="AB134" s="1"/>
      <c r="AG134" t="str">
        <f t="shared" si="30"/>
        <v>Lyman</v>
      </c>
      <c r="AH134" t="s">
        <v>840</v>
      </c>
      <c r="AI134">
        <v>2</v>
      </c>
      <c r="AK134" s="88">
        <v>33</v>
      </c>
      <c r="AL134" s="90">
        <v>9</v>
      </c>
      <c r="AM134" s="90">
        <v>130</v>
      </c>
      <c r="AN134" s="93">
        <v>44100</v>
      </c>
      <c r="AO134" s="93">
        <f t="shared" si="31"/>
        <v>33009</v>
      </c>
      <c r="AP134" t="s">
        <v>183</v>
      </c>
      <c r="AQ134">
        <f t="shared" si="32"/>
        <v>3344100</v>
      </c>
      <c r="AU134">
        <v>28.75</v>
      </c>
      <c r="AV134">
        <v>0.28999999999999998</v>
      </c>
      <c r="AW134">
        <v>28.46</v>
      </c>
    </row>
    <row r="135" spans="1:49" hidden="1" outlineLevel="1">
      <c r="A135" t="s">
        <v>516</v>
      </c>
      <c r="B135" s="7" t="s">
        <v>837</v>
      </c>
      <c r="C135" s="1">
        <f t="shared" si="22"/>
        <v>1071</v>
      </c>
      <c r="D135" s="5">
        <f>IF(N135&gt;0, RANK(N135,(N135:P135,Q135:AE135)),0)</f>
        <v>1</v>
      </c>
      <c r="E135" s="5">
        <f>IF(O135&gt;0,RANK(O135,(N135:P135,Q135:AE135)),0)</f>
        <v>2</v>
      </c>
      <c r="F135" s="5">
        <f t="shared" si="23"/>
        <v>0</v>
      </c>
      <c r="G135" s="1">
        <f t="shared" si="24"/>
        <v>662</v>
      </c>
      <c r="H135" s="2">
        <f t="shared" si="25"/>
        <v>0.61811391223155931</v>
      </c>
      <c r="I135" s="6"/>
      <c r="J135" s="2">
        <f t="shared" si="26"/>
        <v>0.800186741363212</v>
      </c>
      <c r="K135" s="2">
        <f t="shared" si="27"/>
        <v>0.18207282913165265</v>
      </c>
      <c r="L135" s="2">
        <f t="shared" si="28"/>
        <v>0</v>
      </c>
      <c r="M135" s="2">
        <f t="shared" si="29"/>
        <v>1.7740429505135352E-2</v>
      </c>
      <c r="N135" s="1">
        <v>857</v>
      </c>
      <c r="O135" s="1">
        <v>195</v>
      </c>
      <c r="P135" s="1"/>
      <c r="Q135">
        <v>19</v>
      </c>
      <c r="U135" s="1">
        <v>0</v>
      </c>
      <c r="V135" s="1"/>
      <c r="W135" s="1"/>
      <c r="X135" s="1"/>
      <c r="Y135" s="1"/>
      <c r="Z135" s="1"/>
      <c r="AA135" s="1"/>
      <c r="AB135" s="1"/>
      <c r="AG135" t="str">
        <f t="shared" si="30"/>
        <v>Lyme</v>
      </c>
      <c r="AH135" t="s">
        <v>840</v>
      </c>
      <c r="AI135">
        <v>2</v>
      </c>
      <c r="AK135" s="88">
        <v>33</v>
      </c>
      <c r="AL135" s="90">
        <v>9</v>
      </c>
      <c r="AM135" s="90">
        <v>135</v>
      </c>
      <c r="AN135" s="93">
        <v>44260</v>
      </c>
      <c r="AO135" s="93">
        <f t="shared" si="31"/>
        <v>33009</v>
      </c>
      <c r="AP135" t="s">
        <v>183</v>
      </c>
      <c r="AQ135">
        <f t="shared" si="32"/>
        <v>3344260</v>
      </c>
      <c r="AU135">
        <v>54.97</v>
      </c>
      <c r="AV135">
        <v>1.1299999999999999</v>
      </c>
      <c r="AW135">
        <v>53.85</v>
      </c>
    </row>
    <row r="136" spans="1:49" hidden="1" outlineLevel="1">
      <c r="A136" t="s">
        <v>268</v>
      </c>
      <c r="B136" s="7" t="s">
        <v>837</v>
      </c>
      <c r="C136" s="1">
        <f t="shared" si="22"/>
        <v>998</v>
      </c>
      <c r="D136" s="5">
        <f>IF(N136&gt;0, RANK(N136,(N136:P136,Q136:AE136)),0)</f>
        <v>1</v>
      </c>
      <c r="E136" s="5">
        <f>IF(O136&gt;0,RANK(O136,(N136:P136,Q136:AE136)),0)</f>
        <v>2</v>
      </c>
      <c r="F136" s="5">
        <f t="shared" si="23"/>
        <v>0</v>
      </c>
      <c r="G136" s="1">
        <f t="shared" si="24"/>
        <v>375</v>
      </c>
      <c r="H136" s="2">
        <f t="shared" si="25"/>
        <v>0.37575150300601201</v>
      </c>
      <c r="I136" s="6"/>
      <c r="J136" s="2">
        <f t="shared" si="26"/>
        <v>0.66933867735470942</v>
      </c>
      <c r="K136" s="2">
        <f t="shared" si="27"/>
        <v>0.29358717434869741</v>
      </c>
      <c r="L136" s="2">
        <f t="shared" si="28"/>
        <v>0</v>
      </c>
      <c r="M136" s="2">
        <f t="shared" si="29"/>
        <v>3.7074148296593168E-2</v>
      </c>
      <c r="N136" s="1">
        <v>668</v>
      </c>
      <c r="O136" s="1">
        <v>293</v>
      </c>
      <c r="P136" s="1"/>
      <c r="Q136">
        <v>37</v>
      </c>
      <c r="U136" s="1">
        <v>0</v>
      </c>
      <c r="V136" s="1"/>
      <c r="W136" s="1"/>
      <c r="X136" s="1"/>
      <c r="Y136" s="1"/>
      <c r="Z136" s="1"/>
      <c r="AA136" s="1"/>
      <c r="AB136" s="1"/>
      <c r="AG136" t="str">
        <f t="shared" si="30"/>
        <v>Lyndeborough</v>
      </c>
      <c r="AH136" t="s">
        <v>841</v>
      </c>
      <c r="AI136">
        <v>2</v>
      </c>
      <c r="AK136" s="88">
        <v>33</v>
      </c>
      <c r="AL136" s="90">
        <v>11</v>
      </c>
      <c r="AM136" s="90">
        <v>80</v>
      </c>
      <c r="AN136" s="93">
        <v>44580</v>
      </c>
      <c r="AO136" s="93">
        <f t="shared" si="31"/>
        <v>33011</v>
      </c>
      <c r="AP136" t="s">
        <v>183</v>
      </c>
      <c r="AQ136">
        <f t="shared" si="32"/>
        <v>3344580</v>
      </c>
      <c r="AU136">
        <v>31.21</v>
      </c>
      <c r="AV136">
        <v>0.12</v>
      </c>
      <c r="AW136">
        <v>31.09</v>
      </c>
    </row>
    <row r="137" spans="1:49" hidden="1" outlineLevel="1">
      <c r="A137" t="s">
        <v>269</v>
      </c>
      <c r="B137" s="7" t="s">
        <v>837</v>
      </c>
      <c r="C137" s="1">
        <f t="shared" si="22"/>
        <v>1093</v>
      </c>
      <c r="D137" s="5">
        <f>IF(N137&gt;0, RANK(N137,(N137:P137,Q137:AE137)),0)</f>
        <v>1</v>
      </c>
      <c r="E137" s="5">
        <f>IF(O137&gt;0,RANK(O137,(N137:P137,Q137:AE137)),0)</f>
        <v>2</v>
      </c>
      <c r="F137" s="5">
        <f t="shared" si="23"/>
        <v>0</v>
      </c>
      <c r="G137" s="1">
        <f t="shared" si="24"/>
        <v>511</v>
      </c>
      <c r="H137" s="2">
        <f t="shared" si="25"/>
        <v>0.46752058554437326</v>
      </c>
      <c r="I137" s="6"/>
      <c r="J137" s="2">
        <f t="shared" si="26"/>
        <v>0.7200365965233303</v>
      </c>
      <c r="K137" s="2">
        <f t="shared" si="27"/>
        <v>0.25251601097895698</v>
      </c>
      <c r="L137" s="2">
        <f t="shared" si="28"/>
        <v>0</v>
      </c>
      <c r="M137" s="2">
        <f t="shared" si="29"/>
        <v>2.7447392497712719E-2</v>
      </c>
      <c r="N137" s="1">
        <v>787</v>
      </c>
      <c r="O137" s="1">
        <v>276</v>
      </c>
      <c r="P137" s="1"/>
      <c r="Q137">
        <v>30</v>
      </c>
      <c r="U137" s="1">
        <v>0</v>
      </c>
      <c r="V137" s="1"/>
      <c r="W137" s="1"/>
      <c r="X137" s="1"/>
      <c r="Y137" s="1"/>
      <c r="Z137" s="1"/>
      <c r="AA137" s="1"/>
      <c r="AB137" s="1"/>
      <c r="AG137" t="str">
        <f t="shared" si="30"/>
        <v>Madbury</v>
      </c>
      <c r="AH137" t="s">
        <v>843</v>
      </c>
      <c r="AI137">
        <v>1</v>
      </c>
      <c r="AK137" s="88">
        <v>33</v>
      </c>
      <c r="AL137" s="90">
        <v>17</v>
      </c>
      <c r="AM137" s="90">
        <v>30</v>
      </c>
      <c r="AN137" s="93">
        <v>44820</v>
      </c>
      <c r="AO137" s="93">
        <f t="shared" si="31"/>
        <v>33017</v>
      </c>
      <c r="AP137" t="s">
        <v>183</v>
      </c>
      <c r="AQ137">
        <f t="shared" si="32"/>
        <v>3344820</v>
      </c>
      <c r="AU137">
        <v>12.24</v>
      </c>
      <c r="AV137">
        <v>0.56000000000000005</v>
      </c>
      <c r="AW137">
        <v>11.68</v>
      </c>
    </row>
    <row r="138" spans="1:49" hidden="1" outlineLevel="1">
      <c r="A138" s="7" t="s">
        <v>390</v>
      </c>
      <c r="B138" s="7" t="s">
        <v>837</v>
      </c>
      <c r="C138" s="1">
        <f t="shared" si="22"/>
        <v>1400</v>
      </c>
      <c r="D138" s="5">
        <f>IF(N138&gt;0, RANK(N138,(N138:P138,Q138:AE138)),0)</f>
        <v>1</v>
      </c>
      <c r="E138" s="5">
        <f>IF(O138&gt;0,RANK(O138,(N138:P138,Q138:AE138)),0)</f>
        <v>2</v>
      </c>
      <c r="F138" s="5">
        <f t="shared" si="23"/>
        <v>0</v>
      </c>
      <c r="G138" s="1">
        <f t="shared" si="24"/>
        <v>525</v>
      </c>
      <c r="H138" s="2">
        <f t="shared" si="25"/>
        <v>0.375</v>
      </c>
      <c r="I138" s="6"/>
      <c r="J138" s="2">
        <f t="shared" si="26"/>
        <v>0.6785714285714286</v>
      </c>
      <c r="K138" s="2">
        <f t="shared" si="27"/>
        <v>0.30357142857142855</v>
      </c>
      <c r="L138" s="2">
        <f t="shared" si="28"/>
        <v>0</v>
      </c>
      <c r="M138" s="2">
        <f t="shared" si="29"/>
        <v>1.7857142857142849E-2</v>
      </c>
      <c r="N138" s="1">
        <v>950</v>
      </c>
      <c r="O138" s="1">
        <v>425</v>
      </c>
      <c r="P138" s="1"/>
      <c r="Q138">
        <v>24</v>
      </c>
      <c r="U138" s="1">
        <v>1</v>
      </c>
      <c r="V138" s="1"/>
      <c r="W138" s="1"/>
      <c r="X138" s="1"/>
      <c r="Y138" s="1"/>
      <c r="Z138" s="1"/>
      <c r="AA138" s="1"/>
      <c r="AB138" s="1"/>
      <c r="AG138" t="str">
        <f t="shared" si="30"/>
        <v>Madison</v>
      </c>
      <c r="AH138" t="s">
        <v>95</v>
      </c>
      <c r="AI138">
        <v>1</v>
      </c>
      <c r="AK138" s="88">
        <v>33</v>
      </c>
      <c r="AL138" s="90">
        <v>3</v>
      </c>
      <c r="AM138" s="90">
        <v>60</v>
      </c>
      <c r="AN138" s="93">
        <v>45060</v>
      </c>
      <c r="AO138" s="93">
        <f t="shared" si="31"/>
        <v>33003</v>
      </c>
      <c r="AP138" t="s">
        <v>183</v>
      </c>
      <c r="AQ138">
        <f t="shared" si="32"/>
        <v>3345060</v>
      </c>
      <c r="AU138">
        <v>40.950000000000003</v>
      </c>
      <c r="AV138">
        <v>2.2200000000000002</v>
      </c>
      <c r="AW138">
        <v>38.729999999999997</v>
      </c>
    </row>
    <row r="139" spans="1:49" hidden="1" outlineLevel="1">
      <c r="A139" t="s">
        <v>517</v>
      </c>
      <c r="B139" s="7" t="s">
        <v>837</v>
      </c>
      <c r="C139" s="1">
        <f t="shared" si="22"/>
        <v>46927</v>
      </c>
      <c r="D139" s="5">
        <f>IF(N139&gt;0, RANK(N139,(N139:P139,Q139:AE139)),0)</f>
        <v>1</v>
      </c>
      <c r="E139" s="5">
        <f>IF(O139&gt;0,RANK(O139,(N139:P139,Q139:AE139)),0)</f>
        <v>2</v>
      </c>
      <c r="F139" s="5">
        <f t="shared" si="23"/>
        <v>0</v>
      </c>
      <c r="G139" s="1">
        <f t="shared" si="24"/>
        <v>22801</v>
      </c>
      <c r="H139" s="2">
        <f t="shared" si="25"/>
        <v>0.48588232787094848</v>
      </c>
      <c r="I139" s="6"/>
      <c r="J139" s="2">
        <f t="shared" si="26"/>
        <v>0.7330534660216933</v>
      </c>
      <c r="K139" s="2">
        <f t="shared" si="27"/>
        <v>0.24717113815074476</v>
      </c>
      <c r="L139" s="2">
        <f t="shared" si="28"/>
        <v>0</v>
      </c>
      <c r="M139" s="2">
        <f t="shared" si="29"/>
        <v>1.9775395827561937E-2</v>
      </c>
      <c r="N139" s="1">
        <v>34400</v>
      </c>
      <c r="O139" s="1">
        <v>11599</v>
      </c>
      <c r="P139" s="1"/>
      <c r="Q139">
        <v>905</v>
      </c>
      <c r="U139" s="1">
        <v>23</v>
      </c>
      <c r="V139" s="1"/>
      <c r="W139" s="1"/>
      <c r="X139" s="1"/>
      <c r="Y139" s="1"/>
      <c r="Z139" s="1"/>
      <c r="AA139" s="1"/>
      <c r="AB139" s="1"/>
      <c r="AG139" t="str">
        <f t="shared" si="30"/>
        <v>Manchester</v>
      </c>
      <c r="AH139" t="s">
        <v>841</v>
      </c>
      <c r="AI139">
        <v>1</v>
      </c>
      <c r="AK139" s="88">
        <v>33</v>
      </c>
      <c r="AL139" s="90">
        <v>11</v>
      </c>
      <c r="AM139" s="90">
        <v>85</v>
      </c>
      <c r="AN139" s="93">
        <v>45140</v>
      </c>
      <c r="AO139" s="93">
        <f t="shared" si="31"/>
        <v>33011</v>
      </c>
      <c r="AP139" t="s">
        <v>639</v>
      </c>
      <c r="AQ139">
        <f t="shared" si="32"/>
        <v>3345140</v>
      </c>
      <c r="AU139">
        <v>34.909999999999997</v>
      </c>
      <c r="AV139">
        <v>1.9</v>
      </c>
      <c r="AW139">
        <v>33.01</v>
      </c>
    </row>
    <row r="140" spans="1:49" hidden="1" outlineLevel="1">
      <c r="A140" t="s">
        <v>518</v>
      </c>
      <c r="B140" s="7" t="s">
        <v>837</v>
      </c>
      <c r="C140" s="1">
        <f t="shared" si="22"/>
        <v>1166</v>
      </c>
      <c r="D140" s="5">
        <f>IF(N140&gt;0, RANK(N140,(N140:P140,Q140:AE140)),0)</f>
        <v>1</v>
      </c>
      <c r="E140" s="5">
        <f>IF(O140&gt;0,RANK(O140,(N140:P140,Q140:AE140)),0)</f>
        <v>2</v>
      </c>
      <c r="F140" s="5">
        <f t="shared" si="23"/>
        <v>0</v>
      </c>
      <c r="G140" s="1">
        <f t="shared" si="24"/>
        <v>646</v>
      </c>
      <c r="H140" s="2">
        <f t="shared" si="25"/>
        <v>0.55403087478559176</v>
      </c>
      <c r="I140" s="6"/>
      <c r="J140" s="2">
        <f t="shared" si="26"/>
        <v>0.76243567753001718</v>
      </c>
      <c r="K140" s="2">
        <f t="shared" si="27"/>
        <v>0.20840480274442538</v>
      </c>
      <c r="L140" s="2">
        <f t="shared" si="28"/>
        <v>0</v>
      </c>
      <c r="M140" s="2">
        <f t="shared" si="29"/>
        <v>2.9159519725557442E-2</v>
      </c>
      <c r="N140" s="1">
        <v>889</v>
      </c>
      <c r="O140" s="1">
        <v>243</v>
      </c>
      <c r="P140" s="1"/>
      <c r="Q140">
        <v>31</v>
      </c>
      <c r="U140" s="1">
        <v>3</v>
      </c>
      <c r="V140" s="1"/>
      <c r="W140" s="1"/>
      <c r="X140" s="1"/>
      <c r="Y140" s="1"/>
      <c r="Z140" s="1"/>
      <c r="AA140" s="1"/>
      <c r="AB140" s="1"/>
      <c r="AG140" t="str">
        <f t="shared" si="30"/>
        <v>Marlborough</v>
      </c>
      <c r="AH140" t="s">
        <v>838</v>
      </c>
      <c r="AI140">
        <v>2</v>
      </c>
      <c r="AK140" s="88">
        <v>33</v>
      </c>
      <c r="AL140" s="90">
        <v>5</v>
      </c>
      <c r="AM140" s="90">
        <v>50</v>
      </c>
      <c r="AN140" s="93">
        <v>45460</v>
      </c>
      <c r="AO140" s="93">
        <f t="shared" si="31"/>
        <v>33005</v>
      </c>
      <c r="AP140" t="s">
        <v>183</v>
      </c>
      <c r="AQ140">
        <f t="shared" si="32"/>
        <v>3345460</v>
      </c>
      <c r="AU140">
        <v>20.64</v>
      </c>
      <c r="AV140">
        <v>0.24</v>
      </c>
      <c r="AW140">
        <v>20.41</v>
      </c>
    </row>
    <row r="141" spans="1:49" hidden="1" outlineLevel="1">
      <c r="A141" t="s">
        <v>270</v>
      </c>
      <c r="B141" s="7" t="s">
        <v>837</v>
      </c>
      <c r="C141" s="1">
        <f t="shared" si="22"/>
        <v>440</v>
      </c>
      <c r="D141" s="5">
        <f>IF(N141&gt;0, RANK(N141,(N141:P141,Q141:AE141)),0)</f>
        <v>1</v>
      </c>
      <c r="E141" s="5">
        <f>IF(O141&gt;0,RANK(O141,(N141:P141,Q141:AE141)),0)</f>
        <v>2</v>
      </c>
      <c r="F141" s="5">
        <f t="shared" si="23"/>
        <v>0</v>
      </c>
      <c r="G141" s="1">
        <f t="shared" si="24"/>
        <v>238</v>
      </c>
      <c r="H141" s="2">
        <f t="shared" si="25"/>
        <v>0.54090909090909089</v>
      </c>
      <c r="I141" s="6"/>
      <c r="J141" s="2">
        <f t="shared" si="26"/>
        <v>0.75454545454545452</v>
      </c>
      <c r="K141" s="2">
        <f t="shared" si="27"/>
        <v>0.21363636363636362</v>
      </c>
      <c r="L141" s="2">
        <f t="shared" si="28"/>
        <v>0</v>
      </c>
      <c r="M141" s="2">
        <f t="shared" si="29"/>
        <v>3.1818181818181857E-2</v>
      </c>
      <c r="N141" s="1">
        <v>332</v>
      </c>
      <c r="O141" s="1">
        <v>94</v>
      </c>
      <c r="P141" s="1"/>
      <c r="Q141">
        <v>14</v>
      </c>
      <c r="U141" s="1">
        <v>0</v>
      </c>
      <c r="V141" s="1"/>
      <c r="W141" s="1"/>
      <c r="X141" s="1"/>
      <c r="Y141" s="1"/>
      <c r="Z141" s="1"/>
      <c r="AA141" s="1"/>
      <c r="AB141" s="1"/>
      <c r="AG141" t="str">
        <f t="shared" si="30"/>
        <v>Marlow</v>
      </c>
      <c r="AH141" t="s">
        <v>838</v>
      </c>
      <c r="AI141">
        <v>2</v>
      </c>
      <c r="AK141" s="88">
        <v>33</v>
      </c>
      <c r="AL141" s="90">
        <v>5</v>
      </c>
      <c r="AM141" s="90">
        <v>55</v>
      </c>
      <c r="AN141" s="93">
        <v>45700</v>
      </c>
      <c r="AO141" s="93">
        <f t="shared" si="31"/>
        <v>33005</v>
      </c>
      <c r="AP141" t="s">
        <v>183</v>
      </c>
      <c r="AQ141">
        <f t="shared" si="32"/>
        <v>3345700</v>
      </c>
      <c r="AU141">
        <v>26.42</v>
      </c>
      <c r="AV141">
        <v>0.47</v>
      </c>
      <c r="AW141">
        <v>25.95</v>
      </c>
    </row>
    <row r="142" spans="1:49" hidden="1" outlineLevel="1">
      <c r="A142" t="s">
        <v>327</v>
      </c>
      <c r="B142" s="7" t="s">
        <v>837</v>
      </c>
      <c r="C142" s="1">
        <f t="shared" si="22"/>
        <v>814</v>
      </c>
      <c r="D142" s="5">
        <f>IF(N142&gt;0, RANK(N142,(N142:P142,Q142:AE142)),0)</f>
        <v>1</v>
      </c>
      <c r="E142" s="5">
        <f>IF(O142&gt;0,RANK(O142,(N142:P142,Q142:AE142)),0)</f>
        <v>2</v>
      </c>
      <c r="F142" s="5">
        <f t="shared" si="23"/>
        <v>0</v>
      </c>
      <c r="G142" s="1">
        <f t="shared" si="24"/>
        <v>204</v>
      </c>
      <c r="H142" s="2">
        <f t="shared" si="25"/>
        <v>0.25061425061425063</v>
      </c>
      <c r="I142" s="6"/>
      <c r="J142" s="2">
        <f t="shared" si="26"/>
        <v>0.601965601965602</v>
      </c>
      <c r="K142" s="2">
        <f t="shared" si="27"/>
        <v>0.35135135135135137</v>
      </c>
      <c r="L142" s="2">
        <f t="shared" si="28"/>
        <v>0</v>
      </c>
      <c r="M142" s="2">
        <f t="shared" si="29"/>
        <v>4.6683046683046625E-2</v>
      </c>
      <c r="N142" s="1">
        <v>490</v>
      </c>
      <c r="O142" s="1">
        <v>286</v>
      </c>
      <c r="P142" s="1"/>
      <c r="Q142">
        <v>38</v>
      </c>
      <c r="U142" s="1">
        <v>0</v>
      </c>
      <c r="V142" s="1"/>
      <c r="W142" s="1"/>
      <c r="X142" s="1"/>
      <c r="Y142" s="1"/>
      <c r="Z142" s="1"/>
      <c r="AA142" s="1"/>
      <c r="AB142" s="1"/>
      <c r="AG142" t="str">
        <f t="shared" si="30"/>
        <v>Mason</v>
      </c>
      <c r="AH142" t="s">
        <v>841</v>
      </c>
      <c r="AI142">
        <v>2</v>
      </c>
      <c r="AK142" s="88">
        <v>33</v>
      </c>
      <c r="AL142" s="90">
        <v>11</v>
      </c>
      <c r="AM142" s="90">
        <v>90</v>
      </c>
      <c r="AN142" s="93">
        <v>46260</v>
      </c>
      <c r="AO142" s="93">
        <f t="shared" si="31"/>
        <v>33011</v>
      </c>
      <c r="AP142" t="s">
        <v>183</v>
      </c>
      <c r="AQ142">
        <f t="shared" si="32"/>
        <v>3346260</v>
      </c>
      <c r="AU142">
        <v>23.96</v>
      </c>
      <c r="AV142">
        <v>0.06</v>
      </c>
      <c r="AW142">
        <v>23.9</v>
      </c>
    </row>
    <row r="143" spans="1:49" hidden="1" outlineLevel="1">
      <c r="A143" t="s">
        <v>541</v>
      </c>
      <c r="B143" s="7" t="s">
        <v>837</v>
      </c>
      <c r="C143" s="1">
        <f t="shared" si="22"/>
        <v>3768</v>
      </c>
      <c r="D143" s="5">
        <f>IF(N143&gt;0, RANK(N143,(N143:P143,Q143:AE143)),0)</f>
        <v>1</v>
      </c>
      <c r="E143" s="5">
        <f>IF(O143&gt;0,RANK(O143,(N143:P143,Q143:AE143)),0)</f>
        <v>2</v>
      </c>
      <c r="F143" s="5">
        <f t="shared" si="23"/>
        <v>0</v>
      </c>
      <c r="G143" s="1">
        <f t="shared" si="24"/>
        <v>1458</v>
      </c>
      <c r="H143" s="2">
        <f t="shared" si="25"/>
        <v>0.38694267515923569</v>
      </c>
      <c r="I143" s="6"/>
      <c r="J143" s="2">
        <f t="shared" si="26"/>
        <v>0.6823248407643312</v>
      </c>
      <c r="K143" s="2">
        <f t="shared" si="27"/>
        <v>0.29538216560509556</v>
      </c>
      <c r="L143" s="2">
        <f t="shared" si="28"/>
        <v>0</v>
      </c>
      <c r="M143" s="2">
        <f t="shared" si="29"/>
        <v>2.2292993630573243E-2</v>
      </c>
      <c r="N143" s="1">
        <v>2571</v>
      </c>
      <c r="O143" s="1">
        <v>1113</v>
      </c>
      <c r="P143" s="1"/>
      <c r="Q143">
        <v>84</v>
      </c>
      <c r="U143" s="1">
        <v>0</v>
      </c>
      <c r="V143" s="1"/>
      <c r="W143" s="1"/>
      <c r="X143" s="1"/>
      <c r="Y143" s="1"/>
      <c r="Z143" s="1"/>
      <c r="AA143" s="1"/>
      <c r="AB143" s="1"/>
      <c r="AG143" t="str">
        <f t="shared" si="30"/>
        <v>Meredith</v>
      </c>
      <c r="AH143" t="s">
        <v>836</v>
      </c>
      <c r="AI143">
        <v>1</v>
      </c>
      <c r="AK143" s="88">
        <v>33</v>
      </c>
      <c r="AL143" s="90">
        <v>1</v>
      </c>
      <c r="AM143" s="90">
        <v>40</v>
      </c>
      <c r="AN143" s="93">
        <v>47140</v>
      </c>
      <c r="AO143" s="93">
        <f t="shared" si="31"/>
        <v>33001</v>
      </c>
      <c r="AP143" t="s">
        <v>183</v>
      </c>
      <c r="AQ143">
        <f t="shared" si="32"/>
        <v>3347140</v>
      </c>
      <c r="AU143">
        <v>54.13</v>
      </c>
      <c r="AV143">
        <v>13.93</v>
      </c>
      <c r="AW143">
        <v>40.19</v>
      </c>
    </row>
    <row r="144" spans="1:49" hidden="1" outlineLevel="1">
      <c r="A144" t="s">
        <v>842</v>
      </c>
      <c r="B144" s="7" t="s">
        <v>837</v>
      </c>
      <c r="C144" s="1">
        <f t="shared" si="22"/>
        <v>14493</v>
      </c>
      <c r="D144" s="5">
        <f>IF(N144&gt;0, RANK(N144,(N144:P144,Q144:AE144)),0)</f>
        <v>1</v>
      </c>
      <c r="E144" s="5">
        <f>IF(O144&gt;0,RANK(O144,(N144:P144,Q144:AE144)),0)</f>
        <v>2</v>
      </c>
      <c r="F144" s="5">
        <f t="shared" si="23"/>
        <v>0</v>
      </c>
      <c r="G144" s="1">
        <f t="shared" si="24"/>
        <v>5671</v>
      </c>
      <c r="H144" s="2">
        <f t="shared" si="25"/>
        <v>0.3912923480300835</v>
      </c>
      <c r="I144" s="6"/>
      <c r="J144" s="2">
        <f t="shared" si="26"/>
        <v>0.68301938867039258</v>
      </c>
      <c r="K144" s="2">
        <f t="shared" si="27"/>
        <v>0.29172704064030913</v>
      </c>
      <c r="L144" s="2">
        <f t="shared" si="28"/>
        <v>0</v>
      </c>
      <c r="M144" s="2">
        <f t="shared" si="29"/>
        <v>2.5253570689298288E-2</v>
      </c>
      <c r="N144" s="1">
        <v>9899</v>
      </c>
      <c r="O144" s="1">
        <v>4228</v>
      </c>
      <c r="P144" s="1"/>
      <c r="Q144">
        <v>356</v>
      </c>
      <c r="U144" s="1">
        <v>10</v>
      </c>
      <c r="V144" s="1"/>
      <c r="W144" s="1"/>
      <c r="X144" s="1"/>
      <c r="Y144" s="1"/>
      <c r="Z144" s="1"/>
      <c r="AA144" s="1"/>
      <c r="AB144" s="1"/>
      <c r="AG144" t="str">
        <f t="shared" si="30"/>
        <v>Merrimack</v>
      </c>
      <c r="AH144" t="s">
        <v>841</v>
      </c>
      <c r="AI144">
        <v>1</v>
      </c>
      <c r="AK144" s="88">
        <v>33</v>
      </c>
      <c r="AL144" s="90">
        <v>11</v>
      </c>
      <c r="AM144" s="90">
        <v>95</v>
      </c>
      <c r="AN144" s="93">
        <v>47540</v>
      </c>
      <c r="AO144" s="93">
        <f t="shared" si="31"/>
        <v>33011</v>
      </c>
      <c r="AP144" t="s">
        <v>183</v>
      </c>
      <c r="AQ144">
        <f t="shared" si="32"/>
        <v>3347540</v>
      </c>
      <c r="AU144">
        <v>33.43</v>
      </c>
      <c r="AV144">
        <v>0.83</v>
      </c>
      <c r="AW144">
        <v>32.6</v>
      </c>
    </row>
    <row r="145" spans="1:49" hidden="1" outlineLevel="1">
      <c r="A145" t="s">
        <v>675</v>
      </c>
      <c r="B145" s="7" t="s">
        <v>837</v>
      </c>
      <c r="C145" s="1">
        <f t="shared" si="22"/>
        <v>845</v>
      </c>
      <c r="D145" s="5">
        <f>IF(N145&gt;0, RANK(N145,(N145:P145,Q145:AE145)),0)</f>
        <v>1</v>
      </c>
      <c r="E145" s="5">
        <f>IF(O145&gt;0,RANK(O145,(N145:P145,Q145:AE145)),0)</f>
        <v>2</v>
      </c>
      <c r="F145" s="5">
        <f t="shared" si="23"/>
        <v>0</v>
      </c>
      <c r="G145" s="1">
        <f t="shared" si="24"/>
        <v>286</v>
      </c>
      <c r="H145" s="2">
        <f t="shared" si="25"/>
        <v>0.33846153846153848</v>
      </c>
      <c r="I145" s="6"/>
      <c r="J145" s="2">
        <f t="shared" si="26"/>
        <v>0.65680473372781067</v>
      </c>
      <c r="K145" s="2">
        <f t="shared" si="27"/>
        <v>0.31834319526627219</v>
      </c>
      <c r="L145" s="2">
        <f t="shared" si="28"/>
        <v>0</v>
      </c>
      <c r="M145" s="2">
        <f t="shared" si="29"/>
        <v>2.4852071005917131E-2</v>
      </c>
      <c r="N145" s="1">
        <v>555</v>
      </c>
      <c r="O145" s="1">
        <v>269</v>
      </c>
      <c r="P145" s="1"/>
      <c r="Q145">
        <v>21</v>
      </c>
      <c r="U145" s="1">
        <v>0</v>
      </c>
      <c r="V145" s="1"/>
      <c r="W145" s="1"/>
      <c r="X145" s="1"/>
      <c r="Y145" s="1"/>
      <c r="Z145" s="1"/>
      <c r="AA145" s="1"/>
      <c r="AB145" s="1"/>
      <c r="AG145" t="str">
        <f t="shared" si="30"/>
        <v>Middleton</v>
      </c>
      <c r="AH145" t="s">
        <v>843</v>
      </c>
      <c r="AI145">
        <v>1</v>
      </c>
      <c r="AK145" s="88">
        <v>33</v>
      </c>
      <c r="AL145" s="90">
        <v>17</v>
      </c>
      <c r="AM145" s="90">
        <v>35</v>
      </c>
      <c r="AN145" s="93">
        <v>47700</v>
      </c>
      <c r="AO145" s="93">
        <f t="shared" si="31"/>
        <v>33017</v>
      </c>
      <c r="AP145" t="s">
        <v>183</v>
      </c>
      <c r="AQ145">
        <f t="shared" si="32"/>
        <v>3347700</v>
      </c>
      <c r="AU145">
        <v>18.510000000000002</v>
      </c>
      <c r="AV145">
        <v>0.42</v>
      </c>
      <c r="AW145">
        <v>18.09</v>
      </c>
    </row>
    <row r="146" spans="1:49" hidden="1" outlineLevel="1">
      <c r="A146" t="s">
        <v>542</v>
      </c>
      <c r="B146" s="7" t="s">
        <v>837</v>
      </c>
      <c r="C146" s="1">
        <f t="shared" si="22"/>
        <v>736</v>
      </c>
      <c r="D146" s="5">
        <f>IF(N146&gt;0, RANK(N146,(N146:P146,Q146:AE146)),0)</f>
        <v>1</v>
      </c>
      <c r="E146" s="5">
        <f>IF(O146&gt;0,RANK(O146,(N146:P146,Q146:AE146)),0)</f>
        <v>2</v>
      </c>
      <c r="F146" s="5">
        <f t="shared" si="23"/>
        <v>0</v>
      </c>
      <c r="G146" s="1">
        <f t="shared" si="24"/>
        <v>346</v>
      </c>
      <c r="H146" s="2">
        <f t="shared" si="25"/>
        <v>0.47010869565217389</v>
      </c>
      <c r="I146" s="6"/>
      <c r="J146" s="2">
        <f t="shared" si="26"/>
        <v>0.72826086956521741</v>
      </c>
      <c r="K146" s="2">
        <f t="shared" si="27"/>
        <v>0.25815217391304346</v>
      </c>
      <c r="L146" s="2">
        <f t="shared" si="28"/>
        <v>0</v>
      </c>
      <c r="M146" s="2">
        <f t="shared" si="29"/>
        <v>1.3586956521739135E-2</v>
      </c>
      <c r="N146" s="1">
        <v>536</v>
      </c>
      <c r="O146" s="1">
        <v>190</v>
      </c>
      <c r="P146" s="1"/>
      <c r="Q146">
        <v>10</v>
      </c>
      <c r="U146" s="1">
        <v>0</v>
      </c>
      <c r="V146" s="1"/>
      <c r="W146" s="1"/>
      <c r="X146" s="1"/>
      <c r="Y146" s="1"/>
      <c r="Z146" s="1"/>
      <c r="AA146" s="1"/>
      <c r="AB146" s="1"/>
      <c r="AG146" t="str">
        <f t="shared" si="30"/>
        <v>Milan</v>
      </c>
      <c r="AH146" t="s">
        <v>839</v>
      </c>
      <c r="AI146">
        <v>2</v>
      </c>
      <c r="AK146" s="88">
        <v>33</v>
      </c>
      <c r="AL146" s="90">
        <v>7</v>
      </c>
      <c r="AM146" s="90">
        <v>135</v>
      </c>
      <c r="AN146" s="93">
        <v>47860</v>
      </c>
      <c r="AO146" s="93">
        <f t="shared" si="31"/>
        <v>33007</v>
      </c>
      <c r="AP146" t="s">
        <v>183</v>
      </c>
      <c r="AQ146">
        <f t="shared" si="32"/>
        <v>3347860</v>
      </c>
      <c r="AU146">
        <v>62.26</v>
      </c>
      <c r="AV146">
        <v>0.52</v>
      </c>
      <c r="AW146">
        <v>61.74</v>
      </c>
    </row>
    <row r="147" spans="1:49" hidden="1" outlineLevel="1">
      <c r="A147" t="s">
        <v>520</v>
      </c>
      <c r="B147" s="7" t="s">
        <v>837</v>
      </c>
      <c r="C147" s="1">
        <f t="shared" si="22"/>
        <v>7535</v>
      </c>
      <c r="D147" s="5">
        <f>IF(N147&gt;0, RANK(N147,(N147:P147,Q147:AE147)),0)</f>
        <v>1</v>
      </c>
      <c r="E147" s="5">
        <f>IF(O147&gt;0,RANK(O147,(N147:P147,Q147:AE147)),0)</f>
        <v>2</v>
      </c>
      <c r="F147" s="5">
        <f t="shared" si="23"/>
        <v>0</v>
      </c>
      <c r="G147" s="1">
        <f t="shared" si="24"/>
        <v>2917</v>
      </c>
      <c r="H147" s="2">
        <f t="shared" si="25"/>
        <v>0.38712674187126744</v>
      </c>
      <c r="I147" s="6"/>
      <c r="J147" s="2">
        <f t="shared" si="26"/>
        <v>0.68400796284007959</v>
      </c>
      <c r="K147" s="2">
        <f t="shared" si="27"/>
        <v>0.2968812209688122</v>
      </c>
      <c r="L147" s="2">
        <f t="shared" si="28"/>
        <v>0</v>
      </c>
      <c r="M147" s="2">
        <f t="shared" si="29"/>
        <v>1.9110816191108215E-2</v>
      </c>
      <c r="N147" s="53">
        <v>5154</v>
      </c>
      <c r="O147" s="53">
        <v>2237</v>
      </c>
      <c r="P147" s="53"/>
      <c r="Q147">
        <v>144</v>
      </c>
      <c r="U147" s="1">
        <v>0</v>
      </c>
      <c r="V147" s="1"/>
      <c r="W147" s="1"/>
      <c r="X147" s="1"/>
      <c r="Y147" s="1"/>
      <c r="Z147" s="1"/>
      <c r="AA147" s="1"/>
      <c r="AB147" s="1"/>
      <c r="AG147" t="str">
        <f t="shared" si="30"/>
        <v>Milford</v>
      </c>
      <c r="AH147" t="s">
        <v>841</v>
      </c>
      <c r="AI147">
        <v>2</v>
      </c>
      <c r="AK147" s="88">
        <v>33</v>
      </c>
      <c r="AL147" s="90">
        <v>11</v>
      </c>
      <c r="AM147" s="90">
        <v>100</v>
      </c>
      <c r="AN147" s="93">
        <v>48020</v>
      </c>
      <c r="AO147" s="93">
        <f t="shared" si="31"/>
        <v>33011</v>
      </c>
      <c r="AP147" t="s">
        <v>183</v>
      </c>
      <c r="AQ147">
        <f t="shared" si="32"/>
        <v>3348020</v>
      </c>
      <c r="AU147">
        <v>25.28</v>
      </c>
      <c r="AV147">
        <v>0.06</v>
      </c>
      <c r="AW147">
        <v>25.23</v>
      </c>
    </row>
    <row r="148" spans="1:49" hidden="1" outlineLevel="1">
      <c r="A148" t="s">
        <v>543</v>
      </c>
      <c r="B148" s="7" t="s">
        <v>837</v>
      </c>
      <c r="C148" s="1">
        <f t="shared" si="22"/>
        <v>15</v>
      </c>
      <c r="D148" s="5">
        <f>IF(N148&gt;0, RANK(N148,(N148:P148,Q148:AE148)),0)</f>
        <v>2</v>
      </c>
      <c r="E148" s="5">
        <f>IF(O148&gt;0,RANK(O148,(N148:P148,Q148:AE148)),0)</f>
        <v>1</v>
      </c>
      <c r="F148" s="5">
        <f t="shared" si="23"/>
        <v>0</v>
      </c>
      <c r="G148" s="1">
        <f t="shared" si="24"/>
        <v>1</v>
      </c>
      <c r="H148" s="2">
        <f t="shared" si="25"/>
        <v>6.6666666666666666E-2</v>
      </c>
      <c r="I148" s="6"/>
      <c r="J148" s="2">
        <f t="shared" si="26"/>
        <v>0.46666666666666667</v>
      </c>
      <c r="K148" s="2">
        <f t="shared" si="27"/>
        <v>0.53333333333333333</v>
      </c>
      <c r="L148" s="2">
        <f t="shared" si="28"/>
        <v>0</v>
      </c>
      <c r="M148" s="2">
        <f t="shared" si="29"/>
        <v>0</v>
      </c>
      <c r="N148" s="1">
        <v>7</v>
      </c>
      <c r="O148" s="1">
        <v>8</v>
      </c>
      <c r="P148" s="1"/>
      <c r="Q148">
        <v>0</v>
      </c>
      <c r="U148" s="1">
        <v>0</v>
      </c>
      <c r="V148" s="1"/>
      <c r="W148" s="1"/>
      <c r="X148" s="1"/>
      <c r="Y148" s="1"/>
      <c r="Z148" s="1"/>
      <c r="AA148" s="1"/>
      <c r="AB148" s="1"/>
      <c r="AG148" t="str">
        <f t="shared" si="30"/>
        <v>Millsfield</v>
      </c>
      <c r="AH148" t="s">
        <v>839</v>
      </c>
      <c r="AI148">
        <v>2</v>
      </c>
      <c r="AK148" s="88">
        <v>33</v>
      </c>
      <c r="AL148" s="90">
        <v>7</v>
      </c>
      <c r="AM148" s="90">
        <v>140</v>
      </c>
      <c r="AN148" s="93">
        <v>48260</v>
      </c>
      <c r="AO148" s="93">
        <f t="shared" si="31"/>
        <v>33007</v>
      </c>
      <c r="AP148" t="s">
        <v>340</v>
      </c>
      <c r="AQ148">
        <f t="shared" si="32"/>
        <v>3348260</v>
      </c>
      <c r="AU148">
        <v>45.31</v>
      </c>
      <c r="AV148">
        <v>0.35</v>
      </c>
      <c r="AW148">
        <v>44.96</v>
      </c>
    </row>
    <row r="149" spans="1:49" hidden="1" outlineLevel="1">
      <c r="A149" t="s">
        <v>451</v>
      </c>
      <c r="B149" s="7" t="s">
        <v>837</v>
      </c>
      <c r="C149" s="1">
        <f t="shared" si="22"/>
        <v>2247</v>
      </c>
      <c r="D149" s="5">
        <f>IF(N149&gt;0, RANK(N149,(N149:P149,Q149:AE149)),0)</f>
        <v>1</v>
      </c>
      <c r="E149" s="5">
        <f>IF(O149&gt;0,RANK(O149,(N149:P149,Q149:AE149)),0)</f>
        <v>2</v>
      </c>
      <c r="F149" s="5">
        <f t="shared" si="23"/>
        <v>0</v>
      </c>
      <c r="G149" s="1">
        <f t="shared" si="24"/>
        <v>924</v>
      </c>
      <c r="H149" s="2">
        <f t="shared" si="25"/>
        <v>0.41121495327102803</v>
      </c>
      <c r="I149" s="6"/>
      <c r="J149" s="2">
        <f t="shared" si="26"/>
        <v>0.69603916332888294</v>
      </c>
      <c r="K149" s="2">
        <f t="shared" si="27"/>
        <v>0.28482421005785491</v>
      </c>
      <c r="L149" s="2">
        <f t="shared" si="28"/>
        <v>0</v>
      </c>
      <c r="M149" s="2">
        <f t="shared" si="29"/>
        <v>1.9136626613262153E-2</v>
      </c>
      <c r="N149" s="1">
        <v>1564</v>
      </c>
      <c r="O149" s="1">
        <v>640</v>
      </c>
      <c r="P149" s="1"/>
      <c r="Q149">
        <v>43</v>
      </c>
      <c r="U149" s="1">
        <v>0</v>
      </c>
      <c r="V149" s="1"/>
      <c r="W149" s="1"/>
      <c r="X149" s="1"/>
      <c r="Y149" s="1"/>
      <c r="Z149" s="1"/>
      <c r="AA149" s="1"/>
      <c r="AB149" s="1"/>
      <c r="AG149" t="str">
        <f t="shared" si="30"/>
        <v>Milton</v>
      </c>
      <c r="AH149" t="s">
        <v>843</v>
      </c>
      <c r="AI149">
        <v>1</v>
      </c>
      <c r="AK149" s="88">
        <v>33</v>
      </c>
      <c r="AL149" s="90">
        <v>17</v>
      </c>
      <c r="AM149" s="90">
        <v>40</v>
      </c>
      <c r="AN149" s="93">
        <v>48660</v>
      </c>
      <c r="AO149" s="93">
        <f t="shared" si="31"/>
        <v>33017</v>
      </c>
      <c r="AP149" t="s">
        <v>183</v>
      </c>
      <c r="AQ149">
        <f t="shared" si="32"/>
        <v>3348660</v>
      </c>
      <c r="AU149">
        <v>34.28</v>
      </c>
      <c r="AV149">
        <v>1.17</v>
      </c>
      <c r="AW149">
        <v>33.11</v>
      </c>
    </row>
    <row r="150" spans="1:49" hidden="1" outlineLevel="1">
      <c r="A150" t="s">
        <v>300</v>
      </c>
      <c r="B150" s="7" t="s">
        <v>837</v>
      </c>
      <c r="C150" s="1">
        <f t="shared" si="22"/>
        <v>491</v>
      </c>
      <c r="D150" s="5">
        <f>IF(N150&gt;0, RANK(N150,(N150:P150,Q150:AE150)),0)</f>
        <v>1</v>
      </c>
      <c r="E150" s="5">
        <f>IF(O150&gt;0,RANK(O150,(N150:P150,Q150:AE150)),0)</f>
        <v>2</v>
      </c>
      <c r="F150" s="5">
        <f t="shared" si="23"/>
        <v>0</v>
      </c>
      <c r="G150" s="1">
        <f t="shared" si="24"/>
        <v>133</v>
      </c>
      <c r="H150" s="2">
        <f t="shared" si="25"/>
        <v>0.2708757637474542</v>
      </c>
      <c r="I150" s="6"/>
      <c r="J150" s="2">
        <f t="shared" si="26"/>
        <v>0.6252545824847251</v>
      </c>
      <c r="K150" s="2">
        <f t="shared" si="27"/>
        <v>0.3543788187372709</v>
      </c>
      <c r="L150" s="2">
        <f t="shared" si="28"/>
        <v>0</v>
      </c>
      <c r="M150" s="2">
        <f t="shared" si="29"/>
        <v>2.0366598778004008E-2</v>
      </c>
      <c r="N150" s="1">
        <v>307</v>
      </c>
      <c r="O150" s="1">
        <v>174</v>
      </c>
      <c r="P150" s="1"/>
      <c r="Q150">
        <v>10</v>
      </c>
      <c r="U150" s="1">
        <v>0</v>
      </c>
      <c r="V150" s="1"/>
      <c r="W150" s="1"/>
      <c r="X150" s="1"/>
      <c r="Y150" s="1"/>
      <c r="Z150" s="1"/>
      <c r="AA150" s="1"/>
      <c r="AB150" s="1"/>
      <c r="AG150" t="str">
        <f t="shared" si="30"/>
        <v>Monroe</v>
      </c>
      <c r="AH150" t="s">
        <v>840</v>
      </c>
      <c r="AI150">
        <v>2</v>
      </c>
      <c r="AK150" s="88">
        <v>33</v>
      </c>
      <c r="AL150" s="90">
        <v>9</v>
      </c>
      <c r="AM150" s="90">
        <v>140</v>
      </c>
      <c r="AN150" s="93">
        <v>48980</v>
      </c>
      <c r="AO150" s="93">
        <f t="shared" si="31"/>
        <v>33009</v>
      </c>
      <c r="AP150" t="s">
        <v>183</v>
      </c>
      <c r="AQ150">
        <f t="shared" si="32"/>
        <v>3348980</v>
      </c>
      <c r="AU150">
        <v>23.8</v>
      </c>
      <c r="AV150">
        <v>1.43</v>
      </c>
      <c r="AW150">
        <v>22.38</v>
      </c>
    </row>
    <row r="151" spans="1:49" hidden="1" outlineLevel="1">
      <c r="A151" t="s">
        <v>544</v>
      </c>
      <c r="B151" s="7" t="s">
        <v>837</v>
      </c>
      <c r="C151" s="1">
        <f t="shared" si="22"/>
        <v>1450</v>
      </c>
      <c r="D151" s="5">
        <f>IF(N151&gt;0, RANK(N151,(N151:P151,Q151:AE151)),0)</f>
        <v>1</v>
      </c>
      <c r="E151" s="5">
        <f>IF(O151&gt;0,RANK(O151,(N151:P151,Q151:AE151)),0)</f>
        <v>2</v>
      </c>
      <c r="F151" s="5">
        <f t="shared" si="23"/>
        <v>0</v>
      </c>
      <c r="G151" s="1">
        <f t="shared" si="24"/>
        <v>434</v>
      </c>
      <c r="H151" s="2">
        <f t="shared" si="25"/>
        <v>0.29931034482758623</v>
      </c>
      <c r="I151" s="6"/>
      <c r="J151" s="2">
        <f t="shared" si="26"/>
        <v>0.63862068965517238</v>
      </c>
      <c r="K151" s="2">
        <f t="shared" si="27"/>
        <v>0.33931034482758621</v>
      </c>
      <c r="L151" s="2">
        <f t="shared" si="28"/>
        <v>0</v>
      </c>
      <c r="M151" s="2">
        <f t="shared" si="29"/>
        <v>2.2068965517241412E-2</v>
      </c>
      <c r="N151" s="1">
        <v>926</v>
      </c>
      <c r="O151" s="1">
        <v>492</v>
      </c>
      <c r="P151" s="1"/>
      <c r="Q151">
        <v>31</v>
      </c>
      <c r="U151" s="1">
        <v>1</v>
      </c>
      <c r="V151" s="1"/>
      <c r="W151" s="1"/>
      <c r="X151" s="1"/>
      <c r="Y151" s="1"/>
      <c r="Z151" s="1"/>
      <c r="AA151" s="1"/>
      <c r="AB151" s="1"/>
      <c r="AG151" t="str">
        <f t="shared" si="30"/>
        <v>Mont Vernon</v>
      </c>
      <c r="AH151" t="s">
        <v>841</v>
      </c>
      <c r="AI151">
        <v>2</v>
      </c>
      <c r="AK151" s="88">
        <v>33</v>
      </c>
      <c r="AL151" s="90">
        <v>11</v>
      </c>
      <c r="AM151" s="90">
        <v>105</v>
      </c>
      <c r="AN151" s="93">
        <v>49140</v>
      </c>
      <c r="AO151" s="93">
        <f t="shared" si="31"/>
        <v>33011</v>
      </c>
      <c r="AP151" t="s">
        <v>183</v>
      </c>
      <c r="AQ151">
        <f t="shared" si="32"/>
        <v>3349140</v>
      </c>
      <c r="AU151">
        <v>16.7</v>
      </c>
      <c r="AV151">
        <v>0.08</v>
      </c>
      <c r="AW151">
        <v>16.62</v>
      </c>
    </row>
    <row r="152" spans="1:49" hidden="1" outlineLevel="1">
      <c r="A152" t="s">
        <v>237</v>
      </c>
      <c r="B152" s="7" t="s">
        <v>837</v>
      </c>
      <c r="C152" s="1">
        <f t="shared" si="22"/>
        <v>2991</v>
      </c>
      <c r="D152" s="5">
        <f>IF(N152&gt;0, RANK(N152,(N152:P152,Q152:AE152)),0)</f>
        <v>1</v>
      </c>
      <c r="E152" s="5">
        <f>IF(O152&gt;0,RANK(O152,(N152:P152,Q152:AE152)),0)</f>
        <v>2</v>
      </c>
      <c r="F152" s="5">
        <f t="shared" si="23"/>
        <v>0</v>
      </c>
      <c r="G152" s="1">
        <f t="shared" si="24"/>
        <v>689</v>
      </c>
      <c r="H152" s="2">
        <f t="shared" si="25"/>
        <v>0.23035773988632563</v>
      </c>
      <c r="I152" s="6"/>
      <c r="J152" s="2">
        <f t="shared" si="26"/>
        <v>0.6081578067535941</v>
      </c>
      <c r="K152" s="2">
        <f t="shared" si="27"/>
        <v>0.37780006686726847</v>
      </c>
      <c r="L152" s="2">
        <f t="shared" si="28"/>
        <v>0</v>
      </c>
      <c r="M152" s="2">
        <f t="shared" si="29"/>
        <v>1.4042126379137432E-2</v>
      </c>
      <c r="N152" s="1">
        <v>1819</v>
      </c>
      <c r="O152" s="1">
        <v>1130</v>
      </c>
      <c r="P152" s="1"/>
      <c r="Q152">
        <v>42</v>
      </c>
      <c r="U152" s="1">
        <v>0</v>
      </c>
      <c r="V152" s="1"/>
      <c r="W152" s="1"/>
      <c r="X152" s="1"/>
      <c r="Y152" s="1"/>
      <c r="Z152" s="1"/>
      <c r="AA152" s="1"/>
      <c r="AB152" s="1"/>
      <c r="AG152" t="str">
        <f t="shared" si="30"/>
        <v>Moultonborough</v>
      </c>
      <c r="AH152" t="s">
        <v>95</v>
      </c>
      <c r="AI152">
        <v>1</v>
      </c>
      <c r="AK152" s="88">
        <v>33</v>
      </c>
      <c r="AL152" s="90">
        <v>3</v>
      </c>
      <c r="AM152" s="90">
        <v>65</v>
      </c>
      <c r="AN152" s="93">
        <v>49380</v>
      </c>
      <c r="AO152" s="93">
        <f t="shared" si="31"/>
        <v>33003</v>
      </c>
      <c r="AP152" t="s">
        <v>183</v>
      </c>
      <c r="AQ152">
        <f t="shared" si="32"/>
        <v>3349380</v>
      </c>
      <c r="AU152">
        <v>74.59</v>
      </c>
      <c r="AV152">
        <v>14.75</v>
      </c>
      <c r="AW152">
        <v>59.84</v>
      </c>
    </row>
    <row r="153" spans="1:49" hidden="1" outlineLevel="1">
      <c r="A153" t="s">
        <v>238</v>
      </c>
      <c r="B153" s="7" t="s">
        <v>837</v>
      </c>
      <c r="C153" s="1">
        <f t="shared" si="22"/>
        <v>38616</v>
      </c>
      <c r="D153" s="5">
        <f>IF(N153&gt;0, RANK(N153,(N153:P153,Q153:AE153)),0)</f>
        <v>1</v>
      </c>
      <c r="E153" s="5">
        <f>IF(O153&gt;0,RANK(O153,(N153:P153,Q153:AE153)),0)</f>
        <v>2</v>
      </c>
      <c r="F153" s="5">
        <f t="shared" si="23"/>
        <v>0</v>
      </c>
      <c r="G153" s="1">
        <f t="shared" si="24"/>
        <v>17625</v>
      </c>
      <c r="H153" s="2">
        <f t="shared" si="25"/>
        <v>0.45641702921068988</v>
      </c>
      <c r="I153" s="6"/>
      <c r="J153" s="2">
        <f t="shared" si="26"/>
        <v>0.71307230163662727</v>
      </c>
      <c r="K153" s="2">
        <f t="shared" si="27"/>
        <v>0.25665527242593744</v>
      </c>
      <c r="L153" s="2">
        <f t="shared" si="28"/>
        <v>0</v>
      </c>
      <c r="M153" s="2">
        <f t="shared" si="29"/>
        <v>3.0272425937435288E-2</v>
      </c>
      <c r="N153" s="1">
        <v>27536</v>
      </c>
      <c r="O153" s="1">
        <v>9911</v>
      </c>
      <c r="P153" s="1"/>
      <c r="Q153">
        <v>1154</v>
      </c>
      <c r="U153" s="1">
        <v>15</v>
      </c>
      <c r="V153" s="1"/>
      <c r="W153" s="1"/>
      <c r="X153" s="1"/>
      <c r="Y153" s="1"/>
      <c r="Z153" s="1"/>
      <c r="AA153" s="1"/>
      <c r="AB153" s="1"/>
      <c r="AG153" t="str">
        <f t="shared" si="30"/>
        <v>Nashua</v>
      </c>
      <c r="AH153" t="s">
        <v>841</v>
      </c>
      <c r="AI153">
        <v>2</v>
      </c>
      <c r="AK153" s="88">
        <v>33</v>
      </c>
      <c r="AL153" s="90">
        <v>11</v>
      </c>
      <c r="AM153" s="90">
        <v>110</v>
      </c>
      <c r="AN153" s="93">
        <v>50260</v>
      </c>
      <c r="AO153" s="93">
        <f t="shared" si="31"/>
        <v>33011</v>
      </c>
      <c r="AP153" t="s">
        <v>639</v>
      </c>
      <c r="AQ153">
        <f t="shared" si="32"/>
        <v>3350260</v>
      </c>
      <c r="AU153">
        <v>31.84</v>
      </c>
      <c r="AV153">
        <v>0.95</v>
      </c>
      <c r="AW153">
        <v>30.89</v>
      </c>
    </row>
    <row r="154" spans="1:49" hidden="1" outlineLevel="1">
      <c r="A154" t="s">
        <v>207</v>
      </c>
      <c r="B154" s="7" t="s">
        <v>837</v>
      </c>
      <c r="C154" s="1">
        <f t="shared" si="22"/>
        <v>445</v>
      </c>
      <c r="D154" s="5">
        <f>IF(N154&gt;0, RANK(N154,(N154:P154,Q154:AE154)),0)</f>
        <v>1</v>
      </c>
      <c r="E154" s="5">
        <f>IF(O154&gt;0,RANK(O154,(N154:P154,Q154:AE154)),0)</f>
        <v>2</v>
      </c>
      <c r="F154" s="5">
        <f t="shared" si="23"/>
        <v>0</v>
      </c>
      <c r="G154" s="1">
        <f t="shared" si="24"/>
        <v>240</v>
      </c>
      <c r="H154" s="2">
        <f t="shared" si="25"/>
        <v>0.5393258426966292</v>
      </c>
      <c r="I154" s="6"/>
      <c r="J154" s="2">
        <f t="shared" si="26"/>
        <v>0.75056179775280896</v>
      </c>
      <c r="K154" s="2">
        <f t="shared" si="27"/>
        <v>0.21123595505617979</v>
      </c>
      <c r="L154" s="2">
        <f t="shared" si="28"/>
        <v>0</v>
      </c>
      <c r="M154" s="2">
        <f t="shared" si="29"/>
        <v>3.8202247191011257E-2</v>
      </c>
      <c r="N154" s="53">
        <v>334</v>
      </c>
      <c r="O154" s="53">
        <v>94</v>
      </c>
      <c r="P154" s="53"/>
      <c r="Q154">
        <v>15</v>
      </c>
      <c r="U154" s="1">
        <v>2</v>
      </c>
      <c r="V154" s="1"/>
      <c r="W154" s="1"/>
      <c r="X154" s="1"/>
      <c r="Y154" s="1"/>
      <c r="Z154" s="1"/>
      <c r="AA154" s="1"/>
      <c r="AB154" s="1"/>
      <c r="AG154" t="str">
        <f t="shared" si="30"/>
        <v>Nelson</v>
      </c>
      <c r="AH154" t="s">
        <v>838</v>
      </c>
      <c r="AI154">
        <v>2</v>
      </c>
      <c r="AK154" s="88">
        <v>33</v>
      </c>
      <c r="AL154" s="90">
        <v>5</v>
      </c>
      <c r="AM154" s="90">
        <v>60</v>
      </c>
      <c r="AN154" s="93">
        <v>50580</v>
      </c>
      <c r="AO154" s="93">
        <f t="shared" si="31"/>
        <v>33005</v>
      </c>
      <c r="AP154" t="s">
        <v>183</v>
      </c>
      <c r="AQ154">
        <f t="shared" si="32"/>
        <v>3350580</v>
      </c>
      <c r="AU154">
        <v>23.24</v>
      </c>
      <c r="AV154">
        <v>1.38</v>
      </c>
      <c r="AW154">
        <v>21.87</v>
      </c>
    </row>
    <row r="155" spans="1:49" hidden="1" outlineLevel="1">
      <c r="A155" t="s">
        <v>239</v>
      </c>
      <c r="B155" s="7" t="s">
        <v>837</v>
      </c>
      <c r="C155" s="1">
        <f t="shared" si="22"/>
        <v>3041</v>
      </c>
      <c r="D155" s="5">
        <f>IF(N155&gt;0, RANK(N155,(N155:P155,Q155:AE155)),0)</f>
        <v>1</v>
      </c>
      <c r="E155" s="5">
        <f>IF(O155&gt;0,RANK(O155,(N155:P155,Q155:AE155)),0)</f>
        <v>2</v>
      </c>
      <c r="F155" s="5">
        <f t="shared" si="23"/>
        <v>0</v>
      </c>
      <c r="G155" s="1">
        <f t="shared" si="24"/>
        <v>951</v>
      </c>
      <c r="H155" s="2">
        <f t="shared" si="25"/>
        <v>0.31272607694837223</v>
      </c>
      <c r="I155" s="6"/>
      <c r="J155" s="2">
        <f t="shared" si="26"/>
        <v>0.64386714896415653</v>
      </c>
      <c r="K155" s="2">
        <f t="shared" si="27"/>
        <v>0.3311410720157843</v>
      </c>
      <c r="L155" s="2">
        <f t="shared" si="28"/>
        <v>0</v>
      </c>
      <c r="M155" s="2">
        <f t="shared" si="29"/>
        <v>2.4991779020059168E-2</v>
      </c>
      <c r="N155" s="1">
        <v>1958</v>
      </c>
      <c r="O155" s="1">
        <v>1007</v>
      </c>
      <c r="P155" s="1"/>
      <c r="Q155">
        <v>75</v>
      </c>
      <c r="U155" s="1">
        <v>1</v>
      </c>
      <c r="V155" s="1"/>
      <c r="W155" s="1"/>
      <c r="X155" s="1"/>
      <c r="Y155" s="1"/>
      <c r="Z155" s="1"/>
      <c r="AA155" s="1"/>
      <c r="AB155" s="1"/>
      <c r="AG155" t="str">
        <f t="shared" si="30"/>
        <v>New Boston</v>
      </c>
      <c r="AH155" t="s">
        <v>841</v>
      </c>
      <c r="AI155">
        <v>2</v>
      </c>
      <c r="AK155" s="88">
        <v>33</v>
      </c>
      <c r="AL155" s="90">
        <v>11</v>
      </c>
      <c r="AM155" s="90">
        <v>115</v>
      </c>
      <c r="AN155" s="93">
        <v>50740</v>
      </c>
      <c r="AO155" s="93">
        <f t="shared" si="31"/>
        <v>33011</v>
      </c>
      <c r="AP155" t="s">
        <v>183</v>
      </c>
      <c r="AQ155">
        <f t="shared" si="32"/>
        <v>3350740</v>
      </c>
      <c r="AU155">
        <v>43.22</v>
      </c>
      <c r="AV155">
        <v>0.38</v>
      </c>
      <c r="AW155">
        <v>42.84</v>
      </c>
    </row>
    <row r="156" spans="1:49" hidden="1" outlineLevel="1">
      <c r="A156" t="s">
        <v>946</v>
      </c>
      <c r="B156" s="7" t="s">
        <v>837</v>
      </c>
      <c r="C156" s="1">
        <f t="shared" si="22"/>
        <v>767</v>
      </c>
      <c r="D156" s="5">
        <f>IF(N156&gt;0, RANK(N156,(N156:P156,Q156:AE156)),0)</f>
        <v>1</v>
      </c>
      <c r="E156" s="5">
        <f>IF(O156&gt;0,RANK(O156,(N156:P156,Q156:AE156)),0)</f>
        <v>2</v>
      </c>
      <c r="F156" s="5">
        <f t="shared" si="23"/>
        <v>0</v>
      </c>
      <c r="G156" s="1">
        <f t="shared" si="24"/>
        <v>278</v>
      </c>
      <c r="H156" s="2">
        <f t="shared" si="25"/>
        <v>0.36245110821382009</v>
      </c>
      <c r="I156" s="6"/>
      <c r="J156" s="2">
        <f t="shared" si="26"/>
        <v>0.67666232073011734</v>
      </c>
      <c r="K156" s="2">
        <f t="shared" si="27"/>
        <v>0.31421121251629724</v>
      </c>
      <c r="L156" s="2">
        <f t="shared" si="28"/>
        <v>0</v>
      </c>
      <c r="M156" s="2">
        <f t="shared" si="29"/>
        <v>9.126466753585416E-3</v>
      </c>
      <c r="N156" s="1">
        <v>519</v>
      </c>
      <c r="O156" s="1">
        <v>241</v>
      </c>
      <c r="P156" s="1"/>
      <c r="Q156">
        <v>7</v>
      </c>
      <c r="U156" s="1">
        <v>0</v>
      </c>
      <c r="V156" s="1"/>
      <c r="W156" s="1"/>
      <c r="X156" s="1"/>
      <c r="Y156" s="1"/>
      <c r="Z156" s="1"/>
      <c r="AA156" s="1"/>
      <c r="AB156" s="1"/>
      <c r="AG156" t="str">
        <f t="shared" si="30"/>
        <v>New Castle</v>
      </c>
      <c r="AH156" t="s">
        <v>818</v>
      </c>
      <c r="AI156">
        <v>1</v>
      </c>
      <c r="AK156" s="88">
        <v>33</v>
      </c>
      <c r="AL156" s="90">
        <v>15</v>
      </c>
      <c r="AM156" s="90">
        <v>100</v>
      </c>
      <c r="AN156" s="93">
        <v>50980</v>
      </c>
      <c r="AO156" s="93">
        <f t="shared" si="31"/>
        <v>33015</v>
      </c>
      <c r="AP156" t="s">
        <v>183</v>
      </c>
      <c r="AQ156">
        <f t="shared" si="32"/>
        <v>3350980</v>
      </c>
      <c r="AU156">
        <v>2.38</v>
      </c>
      <c r="AV156">
        <v>1.55</v>
      </c>
      <c r="AW156">
        <v>0.83</v>
      </c>
    </row>
    <row r="157" spans="1:49" hidden="1" outlineLevel="1">
      <c r="A157" t="s">
        <v>240</v>
      </c>
      <c r="B157" s="7" t="s">
        <v>837</v>
      </c>
      <c r="C157" s="1">
        <f t="shared" si="22"/>
        <v>1515</v>
      </c>
      <c r="D157" s="5">
        <f>IF(N157&gt;0, RANK(N157,(N157:P157,Q157:AE157)),0)</f>
        <v>1</v>
      </c>
      <c r="E157" s="5">
        <f>IF(O157&gt;0,RANK(O157,(N157:P157,Q157:AE157)),0)</f>
        <v>2</v>
      </c>
      <c r="F157" s="5">
        <f t="shared" si="23"/>
        <v>0</v>
      </c>
      <c r="G157" s="1">
        <f t="shared" si="24"/>
        <v>563</v>
      </c>
      <c r="H157" s="2">
        <f t="shared" si="25"/>
        <v>0.3716171617161716</v>
      </c>
      <c r="I157" s="6"/>
      <c r="J157" s="2">
        <f t="shared" si="26"/>
        <v>0.67590759075907592</v>
      </c>
      <c r="K157" s="2">
        <f t="shared" si="27"/>
        <v>0.30429042904290426</v>
      </c>
      <c r="L157" s="2">
        <f t="shared" si="28"/>
        <v>0</v>
      </c>
      <c r="M157" s="2">
        <f t="shared" si="29"/>
        <v>1.980198019801982E-2</v>
      </c>
      <c r="N157" s="1">
        <v>1024</v>
      </c>
      <c r="O157" s="1">
        <v>461</v>
      </c>
      <c r="P157" s="1"/>
      <c r="Q157">
        <v>30</v>
      </c>
      <c r="U157" s="1">
        <v>0</v>
      </c>
      <c r="V157" s="1"/>
      <c r="W157" s="1"/>
      <c r="X157" s="1"/>
      <c r="Y157" s="1"/>
      <c r="Z157" s="1"/>
      <c r="AA157" s="1"/>
      <c r="AB157" s="1"/>
      <c r="AG157" t="str">
        <f t="shared" si="30"/>
        <v>New Durham</v>
      </c>
      <c r="AH157" t="s">
        <v>843</v>
      </c>
      <c r="AI157">
        <v>1</v>
      </c>
      <c r="AK157" s="88">
        <v>33</v>
      </c>
      <c r="AL157" s="90">
        <v>17</v>
      </c>
      <c r="AM157" s="90">
        <v>45</v>
      </c>
      <c r="AN157" s="93">
        <v>51220</v>
      </c>
      <c r="AO157" s="93">
        <f t="shared" si="31"/>
        <v>33017</v>
      </c>
      <c r="AP157" t="s">
        <v>183</v>
      </c>
      <c r="AQ157">
        <f t="shared" si="32"/>
        <v>3351220</v>
      </c>
      <c r="AU157">
        <v>44.15</v>
      </c>
      <c r="AV157">
        <v>2.46</v>
      </c>
      <c r="AW157">
        <v>41.69</v>
      </c>
    </row>
    <row r="158" spans="1:49" hidden="1" outlineLevel="1">
      <c r="A158" t="s">
        <v>241</v>
      </c>
      <c r="B158" s="7" t="s">
        <v>837</v>
      </c>
      <c r="C158" s="1">
        <f t="shared" si="22"/>
        <v>1253</v>
      </c>
      <c r="D158" s="5">
        <f>IF(N158&gt;0, RANK(N158,(N158:P158,Q158:AE158)),0)</f>
        <v>1</v>
      </c>
      <c r="E158" s="5">
        <f>IF(O158&gt;0,RANK(O158,(N158:P158,Q158:AE158)),0)</f>
        <v>2</v>
      </c>
      <c r="F158" s="5">
        <f t="shared" si="23"/>
        <v>0</v>
      </c>
      <c r="G158" s="1">
        <f t="shared" si="24"/>
        <v>417</v>
      </c>
      <c r="H158" s="2">
        <f t="shared" si="25"/>
        <v>0.33280127693535516</v>
      </c>
      <c r="I158" s="6"/>
      <c r="J158" s="2">
        <f t="shared" si="26"/>
        <v>0.65602553870710301</v>
      </c>
      <c r="K158" s="2">
        <f t="shared" si="27"/>
        <v>0.32322426177174779</v>
      </c>
      <c r="L158" s="2">
        <f t="shared" si="28"/>
        <v>0</v>
      </c>
      <c r="M158" s="2">
        <f t="shared" si="29"/>
        <v>2.0750199521149204E-2</v>
      </c>
      <c r="N158" s="1">
        <v>822</v>
      </c>
      <c r="O158" s="1">
        <v>405</v>
      </c>
      <c r="P158" s="1"/>
      <c r="Q158">
        <v>26</v>
      </c>
      <c r="U158" s="1">
        <v>0</v>
      </c>
      <c r="V158" s="1"/>
      <c r="W158" s="1"/>
      <c r="X158" s="1"/>
      <c r="Y158" s="1"/>
      <c r="Z158" s="1"/>
      <c r="AA158" s="1"/>
      <c r="AB158" s="1"/>
      <c r="AG158" t="str">
        <f t="shared" si="30"/>
        <v>New Hampton</v>
      </c>
      <c r="AH158" t="s">
        <v>836</v>
      </c>
      <c r="AI158">
        <v>1</v>
      </c>
      <c r="AK158" s="88">
        <v>33</v>
      </c>
      <c r="AL158" s="90">
        <v>1</v>
      </c>
      <c r="AM158" s="90">
        <v>45</v>
      </c>
      <c r="AN158" s="93">
        <v>51540</v>
      </c>
      <c r="AO158" s="93">
        <f t="shared" si="31"/>
        <v>33001</v>
      </c>
      <c r="AP158" t="s">
        <v>183</v>
      </c>
      <c r="AQ158">
        <f t="shared" si="32"/>
        <v>3351540</v>
      </c>
      <c r="AU158">
        <v>38.21</v>
      </c>
      <c r="AV158">
        <v>1.5</v>
      </c>
      <c r="AW158">
        <v>36.700000000000003</v>
      </c>
    </row>
    <row r="159" spans="1:49" hidden="1" outlineLevel="1">
      <c r="A159" t="s">
        <v>242</v>
      </c>
      <c r="B159" s="7" t="s">
        <v>837</v>
      </c>
      <c r="C159" s="1">
        <f t="shared" si="22"/>
        <v>2457</v>
      </c>
      <c r="D159" s="5">
        <f>IF(N159&gt;0, RANK(N159,(N159:P159,Q159:AE159)),0)</f>
        <v>1</v>
      </c>
      <c r="E159" s="5">
        <f>IF(O159&gt;0,RANK(O159,(N159:P159,Q159:AE159)),0)</f>
        <v>2</v>
      </c>
      <c r="F159" s="5">
        <f t="shared" si="23"/>
        <v>0</v>
      </c>
      <c r="G159" s="1">
        <f t="shared" si="24"/>
        <v>104</v>
      </c>
      <c r="H159" s="2">
        <f t="shared" si="25"/>
        <v>4.2328042328042326E-2</v>
      </c>
      <c r="I159" s="6"/>
      <c r="J159" s="2">
        <f t="shared" si="26"/>
        <v>0.51037851037851034</v>
      </c>
      <c r="K159" s="2">
        <f t="shared" si="27"/>
        <v>0.46805046805046807</v>
      </c>
      <c r="L159" s="2">
        <f t="shared" si="28"/>
        <v>0</v>
      </c>
      <c r="M159" s="2">
        <f t="shared" si="29"/>
        <v>2.1571021571021587E-2</v>
      </c>
      <c r="N159" s="1">
        <v>1254</v>
      </c>
      <c r="O159" s="1">
        <v>1150</v>
      </c>
      <c r="P159" s="1"/>
      <c r="Q159">
        <v>52</v>
      </c>
      <c r="U159" s="1">
        <v>1</v>
      </c>
      <c r="V159" s="1"/>
      <c r="W159" s="1"/>
      <c r="X159" s="1"/>
      <c r="Y159" s="1"/>
      <c r="Z159" s="1"/>
      <c r="AA159" s="1"/>
      <c r="AB159" s="1"/>
      <c r="AG159" t="str">
        <f t="shared" si="30"/>
        <v>New Ipswich</v>
      </c>
      <c r="AH159" t="s">
        <v>841</v>
      </c>
      <c r="AI159">
        <v>2</v>
      </c>
      <c r="AK159" s="88">
        <v>33</v>
      </c>
      <c r="AL159" s="90">
        <v>11</v>
      </c>
      <c r="AM159" s="90">
        <v>120</v>
      </c>
      <c r="AN159" s="93">
        <v>51940</v>
      </c>
      <c r="AO159" s="93">
        <f t="shared" si="31"/>
        <v>33011</v>
      </c>
      <c r="AP159" t="s">
        <v>183</v>
      </c>
      <c r="AQ159">
        <f t="shared" si="32"/>
        <v>3351940</v>
      </c>
      <c r="AU159">
        <v>33.06</v>
      </c>
      <c r="AV159">
        <v>0.32</v>
      </c>
      <c r="AW159">
        <v>32.75</v>
      </c>
    </row>
    <row r="160" spans="1:49" hidden="1" outlineLevel="1">
      <c r="A160" t="s">
        <v>13</v>
      </c>
      <c r="B160" s="7" t="s">
        <v>837</v>
      </c>
      <c r="C160" s="1">
        <f t="shared" si="22"/>
        <v>2818</v>
      </c>
      <c r="D160" s="5">
        <f>IF(N160&gt;0, RANK(N160,(N160:P160,Q160:AE160)),0)</f>
        <v>1</v>
      </c>
      <c r="E160" s="5">
        <f>IF(O160&gt;0,RANK(O160,(N160:P160,Q160:AE160)),0)</f>
        <v>2</v>
      </c>
      <c r="F160" s="5">
        <f t="shared" si="23"/>
        <v>0</v>
      </c>
      <c r="G160" s="1">
        <f t="shared" si="24"/>
        <v>1135</v>
      </c>
      <c r="H160" s="2">
        <f t="shared" si="25"/>
        <v>0.40276792051100069</v>
      </c>
      <c r="I160" s="6"/>
      <c r="J160" s="2">
        <f t="shared" si="26"/>
        <v>0.6926898509581263</v>
      </c>
      <c r="K160" s="2">
        <f t="shared" si="27"/>
        <v>0.28992193044712561</v>
      </c>
      <c r="L160" s="2">
        <f t="shared" si="28"/>
        <v>0</v>
      </c>
      <c r="M160" s="2">
        <f t="shared" si="29"/>
        <v>1.7388218594748095E-2</v>
      </c>
      <c r="N160" s="1">
        <v>1952</v>
      </c>
      <c r="O160" s="1">
        <v>817</v>
      </c>
      <c r="P160" s="1"/>
      <c r="Q160">
        <v>47</v>
      </c>
      <c r="U160" s="1">
        <v>2</v>
      </c>
      <c r="V160" s="1"/>
      <c r="W160" s="1"/>
      <c r="X160" s="1"/>
      <c r="Y160" s="1"/>
      <c r="Z160" s="1"/>
      <c r="AA160" s="1"/>
      <c r="AB160" s="1"/>
      <c r="AG160" t="str">
        <f t="shared" si="30"/>
        <v>New London</v>
      </c>
      <c r="AH160" t="s">
        <v>842</v>
      </c>
      <c r="AI160">
        <v>2</v>
      </c>
      <c r="AK160" s="88">
        <v>33</v>
      </c>
      <c r="AL160" s="90">
        <v>13</v>
      </c>
      <c r="AM160" s="90">
        <v>95</v>
      </c>
      <c r="AN160" s="93">
        <v>52100</v>
      </c>
      <c r="AO160" s="93">
        <f t="shared" si="31"/>
        <v>33013</v>
      </c>
      <c r="AP160" t="s">
        <v>183</v>
      </c>
      <c r="AQ160">
        <f t="shared" si="32"/>
        <v>3352100</v>
      </c>
      <c r="AU160">
        <v>25.59</v>
      </c>
      <c r="AV160">
        <v>3.08</v>
      </c>
      <c r="AW160">
        <v>22.51</v>
      </c>
    </row>
    <row r="161" spans="1:49" hidden="1" outlineLevel="1">
      <c r="A161" t="s">
        <v>127</v>
      </c>
      <c r="B161" s="7" t="s">
        <v>837</v>
      </c>
      <c r="C161" s="1">
        <f t="shared" si="22"/>
        <v>1335</v>
      </c>
      <c r="D161" s="5">
        <f>IF(N161&gt;0, RANK(N161,(N161:P161,Q161:AE161)),0)</f>
        <v>1</v>
      </c>
      <c r="E161" s="5">
        <f>IF(O161&gt;0,RANK(O161,(N161:P161,Q161:AE161)),0)</f>
        <v>2</v>
      </c>
      <c r="F161" s="5">
        <f t="shared" si="23"/>
        <v>0</v>
      </c>
      <c r="G161" s="1">
        <f t="shared" si="24"/>
        <v>603</v>
      </c>
      <c r="H161" s="2">
        <f t="shared" si="25"/>
        <v>0.45168539325842699</v>
      </c>
      <c r="I161" s="6"/>
      <c r="J161" s="2">
        <f t="shared" si="26"/>
        <v>0.7191011235955056</v>
      </c>
      <c r="K161" s="2">
        <f t="shared" si="27"/>
        <v>0.26741573033707866</v>
      </c>
      <c r="L161" s="2">
        <f t="shared" si="28"/>
        <v>0</v>
      </c>
      <c r="M161" s="2">
        <f t="shared" si="29"/>
        <v>1.3483146067415741E-2</v>
      </c>
      <c r="N161" s="1">
        <v>960</v>
      </c>
      <c r="O161" s="1">
        <v>357</v>
      </c>
      <c r="P161" s="1"/>
      <c r="Q161">
        <v>18</v>
      </c>
      <c r="U161" s="1">
        <v>0</v>
      </c>
      <c r="V161" s="1"/>
      <c r="W161" s="1"/>
      <c r="X161" s="1"/>
      <c r="Y161" s="1"/>
      <c r="Z161" s="1"/>
      <c r="AA161" s="1"/>
      <c r="AB161" s="1"/>
      <c r="AG161" t="str">
        <f t="shared" si="30"/>
        <v>Newbury</v>
      </c>
      <c r="AH161" t="s">
        <v>842</v>
      </c>
      <c r="AI161">
        <v>2</v>
      </c>
      <c r="AK161" s="88">
        <v>33</v>
      </c>
      <c r="AL161" s="90">
        <v>13</v>
      </c>
      <c r="AM161" s="90">
        <v>90</v>
      </c>
      <c r="AN161" s="93">
        <v>50900</v>
      </c>
      <c r="AO161" s="93">
        <f t="shared" si="31"/>
        <v>33013</v>
      </c>
      <c r="AP161" t="s">
        <v>183</v>
      </c>
      <c r="AQ161">
        <f t="shared" si="32"/>
        <v>3350900</v>
      </c>
      <c r="AU161">
        <v>38.090000000000003</v>
      </c>
      <c r="AV161">
        <v>2.29</v>
      </c>
      <c r="AW161">
        <v>35.799999999999997</v>
      </c>
    </row>
    <row r="162" spans="1:49" hidden="1" outlineLevel="1">
      <c r="A162" t="s">
        <v>243</v>
      </c>
      <c r="B162" s="7" t="s">
        <v>837</v>
      </c>
      <c r="C162" s="1">
        <f t="shared" si="22"/>
        <v>1029</v>
      </c>
      <c r="D162" s="5">
        <f>IF(N162&gt;0, RANK(N162,(N162:P162,Q162:AE162)),0)</f>
        <v>1</v>
      </c>
      <c r="E162" s="5">
        <f>IF(O162&gt;0,RANK(O162,(N162:P162,Q162:AE162)),0)</f>
        <v>2</v>
      </c>
      <c r="F162" s="5">
        <f t="shared" si="23"/>
        <v>0</v>
      </c>
      <c r="G162" s="1">
        <f t="shared" si="24"/>
        <v>366</v>
      </c>
      <c r="H162" s="2">
        <f t="shared" si="25"/>
        <v>0.35568513119533529</v>
      </c>
      <c r="I162" s="6"/>
      <c r="J162" s="2">
        <f t="shared" si="26"/>
        <v>0.66763848396501457</v>
      </c>
      <c r="K162" s="2">
        <f t="shared" si="27"/>
        <v>0.31195335276967928</v>
      </c>
      <c r="L162" s="2">
        <f t="shared" si="28"/>
        <v>0</v>
      </c>
      <c r="M162" s="2">
        <f t="shared" si="29"/>
        <v>2.0408163265306145E-2</v>
      </c>
      <c r="N162" s="1">
        <v>687</v>
      </c>
      <c r="O162" s="1">
        <v>321</v>
      </c>
      <c r="P162" s="1"/>
      <c r="Q162">
        <v>21</v>
      </c>
      <c r="U162" s="1">
        <v>0</v>
      </c>
      <c r="V162" s="1"/>
      <c r="W162" s="1"/>
      <c r="X162" s="1"/>
      <c r="Y162" s="1"/>
      <c r="Z162" s="1"/>
      <c r="AA162" s="1"/>
      <c r="AB162" s="1"/>
      <c r="AG162" t="str">
        <f t="shared" si="30"/>
        <v>Newfields</v>
      </c>
      <c r="AH162" t="s">
        <v>818</v>
      </c>
      <c r="AI162">
        <v>1</v>
      </c>
      <c r="AK162" s="88">
        <v>33</v>
      </c>
      <c r="AL162" s="90">
        <v>15</v>
      </c>
      <c r="AM162" s="90">
        <v>105</v>
      </c>
      <c r="AN162" s="93">
        <v>51380</v>
      </c>
      <c r="AO162" s="93">
        <f t="shared" si="31"/>
        <v>33015</v>
      </c>
      <c r="AP162" t="s">
        <v>183</v>
      </c>
      <c r="AQ162">
        <f t="shared" si="32"/>
        <v>3351380</v>
      </c>
      <c r="AU162">
        <v>7.18</v>
      </c>
      <c r="AV162">
        <v>0.16</v>
      </c>
      <c r="AW162">
        <v>7.02</v>
      </c>
    </row>
    <row r="163" spans="1:49" hidden="1" outlineLevel="1">
      <c r="A163" t="s">
        <v>521</v>
      </c>
      <c r="B163" s="7" t="s">
        <v>837</v>
      </c>
      <c r="C163" s="1">
        <f t="shared" si="22"/>
        <v>540</v>
      </c>
      <c r="D163" s="5">
        <f>IF(N163&gt;0, RANK(N163,(N163:P163,Q163:AE163)),0)</f>
        <v>1</v>
      </c>
      <c r="E163" s="5">
        <f>IF(O163&gt;0,RANK(O163,(N163:P163,Q163:AE163)),0)</f>
        <v>2</v>
      </c>
      <c r="F163" s="5">
        <f t="shared" si="23"/>
        <v>0</v>
      </c>
      <c r="G163" s="1">
        <f t="shared" si="24"/>
        <v>213</v>
      </c>
      <c r="H163" s="2">
        <f t="shared" si="25"/>
        <v>0.39444444444444443</v>
      </c>
      <c r="I163" s="6"/>
      <c r="J163" s="2">
        <f t="shared" si="26"/>
        <v>0.68888888888888888</v>
      </c>
      <c r="K163" s="2">
        <f t="shared" si="27"/>
        <v>0.29444444444444445</v>
      </c>
      <c r="L163" s="2">
        <f t="shared" si="28"/>
        <v>0</v>
      </c>
      <c r="M163" s="2">
        <f t="shared" si="29"/>
        <v>1.6666666666666663E-2</v>
      </c>
      <c r="N163" s="1">
        <v>372</v>
      </c>
      <c r="O163" s="1">
        <v>159</v>
      </c>
      <c r="P163" s="1"/>
      <c r="Q163">
        <v>9</v>
      </c>
      <c r="U163" s="1">
        <v>0</v>
      </c>
      <c r="V163" s="1"/>
      <c r="W163" s="1"/>
      <c r="X163" s="1"/>
      <c r="Y163" s="1"/>
      <c r="Z163" s="1"/>
      <c r="AA163" s="1"/>
      <c r="AB163" s="1"/>
      <c r="AG163" t="str">
        <f t="shared" si="30"/>
        <v>Newington</v>
      </c>
      <c r="AH163" t="s">
        <v>818</v>
      </c>
      <c r="AI163">
        <v>1</v>
      </c>
      <c r="AK163" s="88">
        <v>33</v>
      </c>
      <c r="AL163" s="90">
        <v>15</v>
      </c>
      <c r="AM163" s="90">
        <v>110</v>
      </c>
      <c r="AN163" s="93">
        <v>51620</v>
      </c>
      <c r="AO163" s="93">
        <f t="shared" si="31"/>
        <v>33015</v>
      </c>
      <c r="AP163" t="s">
        <v>183</v>
      </c>
      <c r="AQ163">
        <f t="shared" si="32"/>
        <v>3351620</v>
      </c>
      <c r="AU163">
        <v>12.47</v>
      </c>
      <c r="AV163">
        <v>4.12</v>
      </c>
      <c r="AW163">
        <v>8.36</v>
      </c>
    </row>
    <row r="164" spans="1:49" hidden="1" outlineLevel="1">
      <c r="A164" t="s">
        <v>244</v>
      </c>
      <c r="B164" s="7" t="s">
        <v>837</v>
      </c>
      <c r="C164" s="1">
        <f t="shared" si="22"/>
        <v>4972</v>
      </c>
      <c r="D164" s="5">
        <f>IF(N164&gt;0, RANK(N164,(N164:P164,Q164:AE164)),0)</f>
        <v>1</v>
      </c>
      <c r="E164" s="5">
        <f>IF(O164&gt;0,RANK(O164,(N164:P164,Q164:AE164)),0)</f>
        <v>2</v>
      </c>
      <c r="F164" s="5">
        <f t="shared" si="23"/>
        <v>0</v>
      </c>
      <c r="G164" s="1">
        <f t="shared" si="24"/>
        <v>2864</v>
      </c>
      <c r="H164" s="2">
        <f t="shared" si="25"/>
        <v>0.57602574416733709</v>
      </c>
      <c r="I164" s="6"/>
      <c r="J164" s="2">
        <f t="shared" si="26"/>
        <v>0.77614641995172973</v>
      </c>
      <c r="K164" s="2">
        <f t="shared" si="27"/>
        <v>0.2001206757843926</v>
      </c>
      <c r="L164" s="2">
        <f t="shared" si="28"/>
        <v>0</v>
      </c>
      <c r="M164" s="2">
        <f t="shared" si="29"/>
        <v>2.3732904263877669E-2</v>
      </c>
      <c r="N164" s="1">
        <v>3859</v>
      </c>
      <c r="O164" s="1">
        <v>995</v>
      </c>
      <c r="P164" s="1"/>
      <c r="Q164">
        <v>115</v>
      </c>
      <c r="U164" s="1">
        <v>3</v>
      </c>
      <c r="V164" s="1"/>
      <c r="W164" s="1"/>
      <c r="X164" s="1"/>
      <c r="Y164" s="1"/>
      <c r="Z164" s="1"/>
      <c r="AA164" s="1"/>
      <c r="AB164" s="1"/>
      <c r="AG164" t="str">
        <f t="shared" si="30"/>
        <v>Newmarket</v>
      </c>
      <c r="AH164" t="s">
        <v>818</v>
      </c>
      <c r="AI164">
        <v>1</v>
      </c>
      <c r="AK164" s="88">
        <v>33</v>
      </c>
      <c r="AL164" s="90">
        <v>15</v>
      </c>
      <c r="AM164" s="90">
        <v>115</v>
      </c>
      <c r="AN164" s="93">
        <v>52340</v>
      </c>
      <c r="AO164" s="93">
        <f t="shared" si="31"/>
        <v>33015</v>
      </c>
      <c r="AP164" t="s">
        <v>183</v>
      </c>
      <c r="AQ164">
        <f t="shared" si="32"/>
        <v>3352340</v>
      </c>
      <c r="AU164">
        <v>14.17</v>
      </c>
      <c r="AV164">
        <v>1.62</v>
      </c>
      <c r="AW164">
        <v>12.55</v>
      </c>
    </row>
    <row r="165" spans="1:49" hidden="1" outlineLevel="1">
      <c r="A165" t="s">
        <v>155</v>
      </c>
      <c r="B165" s="7" t="s">
        <v>837</v>
      </c>
      <c r="C165" s="1">
        <f t="shared" si="22"/>
        <v>2898</v>
      </c>
      <c r="D165" s="5">
        <f>IF(N165&gt;0, RANK(N165,(N165:P165,Q165:AE165)),0)</f>
        <v>1</v>
      </c>
      <c r="E165" s="5">
        <f>IF(O165&gt;0,RANK(O165,(N165:P165,Q165:AE165)),0)</f>
        <v>2</v>
      </c>
      <c r="F165" s="5">
        <f t="shared" si="23"/>
        <v>0</v>
      </c>
      <c r="G165" s="1">
        <f t="shared" si="24"/>
        <v>1470</v>
      </c>
      <c r="H165" s="2">
        <f t="shared" si="25"/>
        <v>0.50724637681159424</v>
      </c>
      <c r="I165" s="6"/>
      <c r="J165" s="2">
        <f t="shared" si="26"/>
        <v>0.74327122153209113</v>
      </c>
      <c r="K165" s="2">
        <f t="shared" si="27"/>
        <v>0.2360248447204969</v>
      </c>
      <c r="L165" s="2">
        <f t="shared" si="28"/>
        <v>0</v>
      </c>
      <c r="M165" s="2">
        <f t="shared" si="29"/>
        <v>2.0703933747411973E-2</v>
      </c>
      <c r="N165" s="1">
        <v>2154</v>
      </c>
      <c r="O165" s="1">
        <v>684</v>
      </c>
      <c r="P165" s="1"/>
      <c r="Q165">
        <v>58</v>
      </c>
      <c r="U165" s="1">
        <v>2</v>
      </c>
      <c r="V165" s="1"/>
      <c r="W165" s="1"/>
      <c r="X165" s="1"/>
      <c r="Y165" s="1"/>
      <c r="Z165" s="1"/>
      <c r="AA165" s="1"/>
      <c r="AB165" s="1"/>
      <c r="AG165" t="str">
        <f t="shared" si="30"/>
        <v>Newport</v>
      </c>
      <c r="AH165" t="s">
        <v>312</v>
      </c>
      <c r="AI165">
        <v>2</v>
      </c>
      <c r="AK165" s="88">
        <v>33</v>
      </c>
      <c r="AL165" s="90">
        <v>19</v>
      </c>
      <c r="AM165" s="90">
        <v>50</v>
      </c>
      <c r="AN165" s="93">
        <v>52580</v>
      </c>
      <c r="AO165" s="93">
        <f t="shared" si="31"/>
        <v>33019</v>
      </c>
      <c r="AP165" t="s">
        <v>183</v>
      </c>
      <c r="AQ165">
        <f t="shared" si="32"/>
        <v>3352580</v>
      </c>
      <c r="AU165">
        <v>43.65</v>
      </c>
      <c r="AV165">
        <v>0.08</v>
      </c>
      <c r="AW165">
        <v>43.57</v>
      </c>
    </row>
    <row r="166" spans="1:49" hidden="1" outlineLevel="1">
      <c r="A166" t="s">
        <v>919</v>
      </c>
      <c r="B166" s="7" t="s">
        <v>837</v>
      </c>
      <c r="C166" s="1">
        <f t="shared" si="22"/>
        <v>2300</v>
      </c>
      <c r="D166" s="5">
        <f>IF(N166&gt;0, RANK(N166,(N166:P166,Q166:AE166)),0)</f>
        <v>1</v>
      </c>
      <c r="E166" s="5">
        <f>IF(O166&gt;0,RANK(O166,(N166:P166,Q166:AE166)),0)</f>
        <v>2</v>
      </c>
      <c r="F166" s="5">
        <f t="shared" si="23"/>
        <v>0</v>
      </c>
      <c r="G166" s="1">
        <f t="shared" si="24"/>
        <v>665</v>
      </c>
      <c r="H166" s="2">
        <f t="shared" si="25"/>
        <v>0.28913043478260869</v>
      </c>
      <c r="I166" s="6"/>
      <c r="J166" s="2">
        <f t="shared" si="26"/>
        <v>0.62652173913043474</v>
      </c>
      <c r="K166" s="2">
        <f t="shared" si="27"/>
        <v>0.3373913043478261</v>
      </c>
      <c r="L166" s="2">
        <f t="shared" si="28"/>
        <v>0</v>
      </c>
      <c r="M166" s="2">
        <f t="shared" si="29"/>
        <v>3.6086956521739155E-2</v>
      </c>
      <c r="N166" s="1">
        <v>1441</v>
      </c>
      <c r="O166" s="1">
        <v>776</v>
      </c>
      <c r="P166" s="1"/>
      <c r="Q166">
        <v>83</v>
      </c>
      <c r="U166" s="1">
        <v>0</v>
      </c>
      <c r="V166" s="1"/>
      <c r="W166" s="1"/>
      <c r="X166" s="1"/>
      <c r="Y166" s="1"/>
      <c r="Z166" s="1"/>
      <c r="AA166" s="1"/>
      <c r="AB166" s="1"/>
      <c r="AG166" t="str">
        <f t="shared" si="30"/>
        <v>Newton</v>
      </c>
      <c r="AH166" t="s">
        <v>818</v>
      </c>
      <c r="AI166">
        <v>1</v>
      </c>
      <c r="AK166" s="88">
        <v>33</v>
      </c>
      <c r="AL166" s="90">
        <v>15</v>
      </c>
      <c r="AM166" s="90">
        <v>120</v>
      </c>
      <c r="AN166" s="93">
        <v>52900</v>
      </c>
      <c r="AO166" s="93">
        <f t="shared" si="31"/>
        <v>33015</v>
      </c>
      <c r="AP166" t="s">
        <v>183</v>
      </c>
      <c r="AQ166">
        <f t="shared" si="32"/>
        <v>3352900</v>
      </c>
      <c r="AU166">
        <v>10.06</v>
      </c>
      <c r="AV166">
        <v>0.16</v>
      </c>
      <c r="AW166">
        <v>9.91</v>
      </c>
    </row>
    <row r="167" spans="1:49" hidden="1" outlineLevel="1">
      <c r="A167" t="s">
        <v>245</v>
      </c>
      <c r="B167" s="7" t="s">
        <v>837</v>
      </c>
      <c r="C167" s="1">
        <f t="shared" si="22"/>
        <v>2821</v>
      </c>
      <c r="D167" s="5">
        <f>IF(N167&gt;0, RANK(N167,(N167:P167,Q167:AE167)),0)</f>
        <v>1</v>
      </c>
      <c r="E167" s="5">
        <f>IF(O167&gt;0,RANK(O167,(N167:P167,Q167:AE167)),0)</f>
        <v>2</v>
      </c>
      <c r="F167" s="5">
        <f t="shared" si="23"/>
        <v>0</v>
      </c>
      <c r="G167" s="1">
        <f t="shared" si="24"/>
        <v>984</v>
      </c>
      <c r="H167" s="2">
        <f t="shared" si="25"/>
        <v>0.3488124778447359</v>
      </c>
      <c r="I167" s="6"/>
      <c r="J167" s="2">
        <f t="shared" si="26"/>
        <v>0.6667848280751506</v>
      </c>
      <c r="K167" s="2">
        <f t="shared" si="27"/>
        <v>0.31797235023041476</v>
      </c>
      <c r="L167" s="2">
        <f t="shared" si="28"/>
        <v>0</v>
      </c>
      <c r="M167" s="2">
        <f t="shared" si="29"/>
        <v>1.5242821694434638E-2</v>
      </c>
      <c r="N167" s="1">
        <v>1881</v>
      </c>
      <c r="O167" s="1">
        <v>897</v>
      </c>
      <c r="P167" s="1"/>
      <c r="Q167">
        <v>43</v>
      </c>
      <c r="U167" s="1">
        <v>0</v>
      </c>
      <c r="V167" s="1"/>
      <c r="W167" s="1"/>
      <c r="X167" s="1"/>
      <c r="Y167" s="1"/>
      <c r="Z167" s="1"/>
      <c r="AA167" s="1"/>
      <c r="AB167" s="1"/>
      <c r="AG167" t="str">
        <f t="shared" si="30"/>
        <v>North Hampton</v>
      </c>
      <c r="AH167" t="s">
        <v>818</v>
      </c>
      <c r="AI167">
        <v>1</v>
      </c>
      <c r="AK167" s="88">
        <v>33</v>
      </c>
      <c r="AL167" s="90">
        <v>15</v>
      </c>
      <c r="AM167" s="90">
        <v>125</v>
      </c>
      <c r="AN167" s="93">
        <v>54580</v>
      </c>
      <c r="AO167" s="93">
        <f t="shared" si="31"/>
        <v>33015</v>
      </c>
      <c r="AP167" t="s">
        <v>183</v>
      </c>
      <c r="AQ167">
        <f t="shared" si="32"/>
        <v>3354580</v>
      </c>
      <c r="AU167">
        <v>14.4</v>
      </c>
      <c r="AV167">
        <v>0.5</v>
      </c>
      <c r="AW167">
        <v>13.91</v>
      </c>
    </row>
    <row r="168" spans="1:49" hidden="1" outlineLevel="1">
      <c r="A168" t="s">
        <v>676</v>
      </c>
      <c r="B168" s="7" t="s">
        <v>837</v>
      </c>
      <c r="C168" s="1">
        <f t="shared" si="22"/>
        <v>2303</v>
      </c>
      <c r="D168" s="5">
        <f>IF(N168&gt;0, RANK(N168,(N168:P168,Q168:AE168)),0)</f>
        <v>1</v>
      </c>
      <c r="E168" s="5">
        <f>IF(O168&gt;0,RANK(O168,(N168:P168,Q168:AE168)),0)</f>
        <v>2</v>
      </c>
      <c r="F168" s="5">
        <f t="shared" si="23"/>
        <v>0</v>
      </c>
      <c r="G168" s="1">
        <f t="shared" si="24"/>
        <v>1147</v>
      </c>
      <c r="H168" s="2">
        <f t="shared" si="25"/>
        <v>0.49804602692140687</v>
      </c>
      <c r="I168" s="6"/>
      <c r="J168" s="2">
        <f t="shared" si="26"/>
        <v>0.73425966131133302</v>
      </c>
      <c r="K168" s="2">
        <f t="shared" si="27"/>
        <v>0.23621363438992618</v>
      </c>
      <c r="L168" s="2">
        <f t="shared" si="28"/>
        <v>0</v>
      </c>
      <c r="M168" s="2">
        <f t="shared" si="29"/>
        <v>2.9526704298740797E-2</v>
      </c>
      <c r="N168" s="1">
        <v>1691</v>
      </c>
      <c r="O168" s="1">
        <v>544</v>
      </c>
      <c r="P168" s="1"/>
      <c r="Q168">
        <v>67</v>
      </c>
      <c r="U168" s="1">
        <v>1</v>
      </c>
      <c r="V168" s="1"/>
      <c r="W168" s="1"/>
      <c r="X168" s="1"/>
      <c r="Y168" s="1"/>
      <c r="Z168" s="1"/>
      <c r="AA168" s="1"/>
      <c r="AB168" s="1"/>
      <c r="AG168" t="str">
        <f t="shared" si="30"/>
        <v>Northfield</v>
      </c>
      <c r="AH168" t="s">
        <v>842</v>
      </c>
      <c r="AI168">
        <v>2</v>
      </c>
      <c r="AK168" s="88">
        <v>33</v>
      </c>
      <c r="AL168" s="90">
        <v>13</v>
      </c>
      <c r="AM168" s="90">
        <v>100</v>
      </c>
      <c r="AN168" s="93">
        <v>54260</v>
      </c>
      <c r="AO168" s="93">
        <f t="shared" si="31"/>
        <v>33013</v>
      </c>
      <c r="AP168" t="s">
        <v>183</v>
      </c>
      <c r="AQ168">
        <f t="shared" si="32"/>
        <v>3354260</v>
      </c>
      <c r="AU168">
        <v>29.05</v>
      </c>
      <c r="AV168">
        <v>0.26</v>
      </c>
      <c r="AW168">
        <v>28.79</v>
      </c>
    </row>
    <row r="169" spans="1:49" hidden="1" outlineLevel="1">
      <c r="A169" t="s">
        <v>246</v>
      </c>
      <c r="B169" s="7" t="s">
        <v>837</v>
      </c>
      <c r="C169" s="1">
        <f t="shared" si="22"/>
        <v>1019</v>
      </c>
      <c r="D169" s="5">
        <f>IF(N169&gt;0, RANK(N169,(N169:P169,Q169:AE169)),0)</f>
        <v>1</v>
      </c>
      <c r="E169" s="5">
        <f>IF(O169&gt;0,RANK(O169,(N169:P169,Q169:AE169)),0)</f>
        <v>2</v>
      </c>
      <c r="F169" s="5">
        <f t="shared" si="23"/>
        <v>0</v>
      </c>
      <c r="G169" s="1">
        <f t="shared" si="24"/>
        <v>531</v>
      </c>
      <c r="H169" s="2">
        <f t="shared" si="25"/>
        <v>0.52109911678115794</v>
      </c>
      <c r="I169" s="6"/>
      <c r="J169" s="2">
        <f t="shared" si="26"/>
        <v>0.74877330716388613</v>
      </c>
      <c r="K169" s="2">
        <f t="shared" si="27"/>
        <v>0.22767419038272815</v>
      </c>
      <c r="L169" s="2">
        <f t="shared" si="28"/>
        <v>0</v>
      </c>
      <c r="M169" s="2">
        <f t="shared" si="29"/>
        <v>2.3552502453385721E-2</v>
      </c>
      <c r="N169" s="1">
        <v>763</v>
      </c>
      <c r="O169" s="1">
        <v>232</v>
      </c>
      <c r="P169" s="1"/>
      <c r="Q169">
        <v>24</v>
      </c>
      <c r="U169" s="1">
        <v>0</v>
      </c>
      <c r="V169" s="1"/>
      <c r="W169" s="1"/>
      <c r="X169" s="1"/>
      <c r="Y169" s="1"/>
      <c r="Z169" s="1"/>
      <c r="AA169" s="1"/>
      <c r="AB169" s="1"/>
      <c r="AG169" t="str">
        <f t="shared" si="30"/>
        <v>Northumberland</v>
      </c>
      <c r="AH169" t="s">
        <v>839</v>
      </c>
      <c r="AI169">
        <v>2</v>
      </c>
      <c r="AK169" s="88">
        <v>33</v>
      </c>
      <c r="AL169" s="90">
        <v>7</v>
      </c>
      <c r="AM169" s="90">
        <v>145</v>
      </c>
      <c r="AN169" s="93">
        <v>56100</v>
      </c>
      <c r="AO169" s="93">
        <f t="shared" si="31"/>
        <v>33007</v>
      </c>
      <c r="AP169" t="s">
        <v>183</v>
      </c>
      <c r="AQ169">
        <f t="shared" si="32"/>
        <v>3356100</v>
      </c>
      <c r="AU169">
        <v>36.94</v>
      </c>
      <c r="AV169">
        <v>0.76</v>
      </c>
      <c r="AW169">
        <v>36.18</v>
      </c>
    </row>
    <row r="170" spans="1:49" hidden="1" outlineLevel="1">
      <c r="A170" t="s">
        <v>247</v>
      </c>
      <c r="B170" s="7" t="s">
        <v>837</v>
      </c>
      <c r="C170" s="1">
        <f t="shared" si="22"/>
        <v>2350</v>
      </c>
      <c r="D170" s="5">
        <f>IF(N170&gt;0, RANK(N170,(N170:P170,Q170:AE170)),0)</f>
        <v>1</v>
      </c>
      <c r="E170" s="5">
        <f>IF(O170&gt;0,RANK(O170,(N170:P170,Q170:AE170)),0)</f>
        <v>2</v>
      </c>
      <c r="F170" s="5">
        <f t="shared" si="23"/>
        <v>0</v>
      </c>
      <c r="G170" s="1">
        <f t="shared" si="24"/>
        <v>966</v>
      </c>
      <c r="H170" s="2">
        <f t="shared" si="25"/>
        <v>0.41106382978723405</v>
      </c>
      <c r="I170" s="6"/>
      <c r="J170" s="2">
        <f t="shared" si="26"/>
        <v>0.69319148936170216</v>
      </c>
      <c r="K170" s="2">
        <f t="shared" si="27"/>
        <v>0.28212765957446806</v>
      </c>
      <c r="L170" s="2">
        <f t="shared" si="28"/>
        <v>0</v>
      </c>
      <c r="M170" s="2">
        <f t="shared" si="29"/>
        <v>2.4680851063829778E-2</v>
      </c>
      <c r="N170" s="1">
        <v>1629</v>
      </c>
      <c r="O170" s="1">
        <v>663</v>
      </c>
      <c r="P170" s="1"/>
      <c r="Q170">
        <v>57</v>
      </c>
      <c r="U170" s="1">
        <v>1</v>
      </c>
      <c r="V170" s="1"/>
      <c r="W170" s="1"/>
      <c r="X170" s="1"/>
      <c r="Y170" s="1"/>
      <c r="Z170" s="1"/>
      <c r="AA170" s="1"/>
      <c r="AB170" s="1"/>
      <c r="AG170" t="str">
        <f t="shared" si="30"/>
        <v>Northwood</v>
      </c>
      <c r="AH170" t="s">
        <v>818</v>
      </c>
      <c r="AI170">
        <v>1</v>
      </c>
      <c r="AK170" s="88">
        <v>33</v>
      </c>
      <c r="AL170" s="90">
        <v>15</v>
      </c>
      <c r="AM170" s="90">
        <v>130</v>
      </c>
      <c r="AN170" s="93">
        <v>56820</v>
      </c>
      <c r="AO170" s="93">
        <f t="shared" si="31"/>
        <v>33015</v>
      </c>
      <c r="AP170" t="s">
        <v>183</v>
      </c>
      <c r="AQ170">
        <f t="shared" si="32"/>
        <v>3356820</v>
      </c>
      <c r="AU170">
        <v>30.05</v>
      </c>
      <c r="AV170">
        <v>2.0699999999999998</v>
      </c>
      <c r="AW170">
        <v>27.99</v>
      </c>
    </row>
    <row r="171" spans="1:49" hidden="1" outlineLevel="1">
      <c r="A171" t="s">
        <v>538</v>
      </c>
      <c r="B171" s="7" t="s">
        <v>837</v>
      </c>
      <c r="C171" s="1">
        <f t="shared" si="22"/>
        <v>2649</v>
      </c>
      <c r="D171" s="5">
        <f>IF(N171&gt;0, RANK(N171,(N171:P171,Q171:AE171)),0)</f>
        <v>1</v>
      </c>
      <c r="E171" s="5">
        <f>IF(O171&gt;0,RANK(O171,(N171:P171,Q171:AE171)),0)</f>
        <v>2</v>
      </c>
      <c r="F171" s="5">
        <f t="shared" si="23"/>
        <v>0</v>
      </c>
      <c r="G171" s="1">
        <f t="shared" si="24"/>
        <v>1042</v>
      </c>
      <c r="H171" s="2">
        <f t="shared" si="25"/>
        <v>0.39335598338995847</v>
      </c>
      <c r="I171" s="6"/>
      <c r="J171" s="2">
        <f t="shared" si="26"/>
        <v>0.68554171385428464</v>
      </c>
      <c r="K171" s="2">
        <f t="shared" si="27"/>
        <v>0.29218573046432617</v>
      </c>
      <c r="L171" s="2">
        <f t="shared" si="28"/>
        <v>0</v>
      </c>
      <c r="M171" s="2">
        <f t="shared" si="29"/>
        <v>2.2272555681389195E-2</v>
      </c>
      <c r="N171" s="1">
        <v>1816</v>
      </c>
      <c r="O171" s="1">
        <v>774</v>
      </c>
      <c r="P171" s="1"/>
      <c r="Q171">
        <v>59</v>
      </c>
      <c r="U171" s="1">
        <v>0</v>
      </c>
      <c r="V171" s="1"/>
      <c r="W171" s="1"/>
      <c r="X171" s="1"/>
      <c r="Y171" s="1"/>
      <c r="Z171" s="1"/>
      <c r="AA171" s="1"/>
      <c r="AB171" s="1"/>
      <c r="AG171" t="str">
        <f t="shared" si="30"/>
        <v>Nottingham</v>
      </c>
      <c r="AH171" t="s">
        <v>818</v>
      </c>
      <c r="AI171">
        <v>1</v>
      </c>
      <c r="AK171" s="88">
        <v>33</v>
      </c>
      <c r="AL171" s="90">
        <v>15</v>
      </c>
      <c r="AM171" s="90">
        <v>135</v>
      </c>
      <c r="AN171" s="93">
        <v>57460</v>
      </c>
      <c r="AO171" s="93">
        <f t="shared" si="31"/>
        <v>33015</v>
      </c>
      <c r="AP171" t="s">
        <v>183</v>
      </c>
      <c r="AQ171">
        <f t="shared" si="32"/>
        <v>3357460</v>
      </c>
      <c r="AU171">
        <v>48.42</v>
      </c>
      <c r="AV171">
        <v>1.94</v>
      </c>
      <c r="AW171">
        <v>46.47</v>
      </c>
    </row>
    <row r="172" spans="1:49" hidden="1" outlineLevel="1">
      <c r="A172" t="s">
        <v>310</v>
      </c>
      <c r="B172" s="7" t="s">
        <v>837</v>
      </c>
      <c r="C172" s="1">
        <f t="shared" si="22"/>
        <v>156</v>
      </c>
      <c r="D172" s="5">
        <f>IF(N172&gt;0, RANK(N172,(N172:P172,Q172:AE172)),0)</f>
        <v>1</v>
      </c>
      <c r="E172" s="5">
        <f>IF(O172&gt;0,RANK(O172,(N172:P172,Q172:AE172)),0)</f>
        <v>2</v>
      </c>
      <c r="F172" s="5">
        <f t="shared" si="23"/>
        <v>0</v>
      </c>
      <c r="G172" s="1">
        <f t="shared" si="24"/>
        <v>57</v>
      </c>
      <c r="H172" s="2">
        <f t="shared" si="25"/>
        <v>0.36538461538461536</v>
      </c>
      <c r="I172" s="6"/>
      <c r="J172" s="2">
        <f t="shared" si="26"/>
        <v>0.66025641025641024</v>
      </c>
      <c r="K172" s="2">
        <f t="shared" si="27"/>
        <v>0.29487179487179488</v>
      </c>
      <c r="L172" s="2">
        <f t="shared" si="28"/>
        <v>0</v>
      </c>
      <c r="M172" s="2">
        <f t="shared" si="29"/>
        <v>4.4871794871794879E-2</v>
      </c>
      <c r="N172" s="1">
        <v>103</v>
      </c>
      <c r="O172" s="1">
        <v>46</v>
      </c>
      <c r="P172" s="1"/>
      <c r="Q172">
        <v>7</v>
      </c>
      <c r="U172" s="1">
        <v>0</v>
      </c>
      <c r="V172" s="1"/>
      <c r="W172" s="1"/>
      <c r="X172" s="1"/>
      <c r="Y172" s="1"/>
      <c r="Z172" s="1"/>
      <c r="AA172" s="1"/>
      <c r="AB172" s="1"/>
      <c r="AG172" t="str">
        <f t="shared" si="30"/>
        <v>Orange</v>
      </c>
      <c r="AH172" t="s">
        <v>840</v>
      </c>
      <c r="AI172">
        <v>2</v>
      </c>
      <c r="AK172" s="88">
        <v>33</v>
      </c>
      <c r="AL172" s="90">
        <v>9</v>
      </c>
      <c r="AM172" s="90">
        <v>145</v>
      </c>
      <c r="AN172" s="93">
        <v>58340</v>
      </c>
      <c r="AO172" s="93">
        <f t="shared" si="31"/>
        <v>33009</v>
      </c>
      <c r="AP172" t="s">
        <v>183</v>
      </c>
      <c r="AQ172">
        <f t="shared" si="32"/>
        <v>3358340</v>
      </c>
      <c r="AU172">
        <v>23.25</v>
      </c>
      <c r="AV172">
        <v>0.04</v>
      </c>
      <c r="AW172">
        <v>23.22</v>
      </c>
    </row>
    <row r="173" spans="1:49" hidden="1" outlineLevel="1">
      <c r="A173" t="s">
        <v>539</v>
      </c>
      <c r="B173" s="7" t="s">
        <v>837</v>
      </c>
      <c r="C173" s="1">
        <f t="shared" si="22"/>
        <v>699</v>
      </c>
      <c r="D173" s="5">
        <f>IF(N173&gt;0, RANK(N173,(N173:P173,Q173:AE173)),0)</f>
        <v>1</v>
      </c>
      <c r="E173" s="5">
        <f>IF(O173&gt;0,RANK(O173,(N173:P173,Q173:AE173)),0)</f>
        <v>2</v>
      </c>
      <c r="F173" s="5">
        <f t="shared" si="23"/>
        <v>0</v>
      </c>
      <c r="G173" s="1">
        <f t="shared" si="24"/>
        <v>320</v>
      </c>
      <c r="H173" s="2">
        <f t="shared" si="25"/>
        <v>0.45779685264663805</v>
      </c>
      <c r="I173" s="6"/>
      <c r="J173" s="2">
        <f t="shared" si="26"/>
        <v>0.71530758226037194</v>
      </c>
      <c r="K173" s="2">
        <f t="shared" si="27"/>
        <v>0.25751072961373389</v>
      </c>
      <c r="L173" s="2">
        <f t="shared" si="28"/>
        <v>0</v>
      </c>
      <c r="M173" s="2">
        <f t="shared" si="29"/>
        <v>2.7181688125894166E-2</v>
      </c>
      <c r="N173" s="1">
        <v>500</v>
      </c>
      <c r="O173" s="1">
        <v>180</v>
      </c>
      <c r="P173" s="1"/>
      <c r="Q173">
        <v>18</v>
      </c>
      <c r="U173" s="1">
        <v>1</v>
      </c>
      <c r="V173" s="1"/>
      <c r="W173" s="1"/>
      <c r="X173" s="1"/>
      <c r="Y173" s="1"/>
      <c r="Z173" s="1"/>
      <c r="AA173" s="1"/>
      <c r="AB173" s="1"/>
      <c r="AG173" t="str">
        <f t="shared" si="30"/>
        <v>Orford</v>
      </c>
      <c r="AH173" t="s">
        <v>840</v>
      </c>
      <c r="AI173">
        <v>2</v>
      </c>
      <c r="AK173" s="88">
        <v>33</v>
      </c>
      <c r="AL173" s="90">
        <v>9</v>
      </c>
      <c r="AM173" s="90">
        <v>150</v>
      </c>
      <c r="AN173" s="93">
        <v>58500</v>
      </c>
      <c r="AO173" s="93">
        <f t="shared" si="31"/>
        <v>33009</v>
      </c>
      <c r="AP173" t="s">
        <v>183</v>
      </c>
      <c r="AQ173">
        <f t="shared" si="32"/>
        <v>3358500</v>
      </c>
      <c r="AU173">
        <v>48.02</v>
      </c>
      <c r="AV173">
        <v>1.35</v>
      </c>
      <c r="AW173">
        <v>46.67</v>
      </c>
    </row>
    <row r="174" spans="1:49" hidden="1" outlineLevel="1">
      <c r="A174" t="s">
        <v>540</v>
      </c>
      <c r="B174" s="7" t="s">
        <v>837</v>
      </c>
      <c r="C174" s="1">
        <f t="shared" si="22"/>
        <v>2124</v>
      </c>
      <c r="D174" s="5">
        <f>IF(N174&gt;0, RANK(N174,(N174:P174,Q174:AE174)),0)</f>
        <v>1</v>
      </c>
      <c r="E174" s="5">
        <f>IF(O174&gt;0,RANK(O174,(N174:P174,Q174:AE174)),0)</f>
        <v>2</v>
      </c>
      <c r="F174" s="5">
        <f t="shared" si="23"/>
        <v>0</v>
      </c>
      <c r="G174" s="1">
        <f t="shared" si="24"/>
        <v>389</v>
      </c>
      <c r="H174" s="2">
        <f t="shared" si="25"/>
        <v>0.18314500941619585</v>
      </c>
      <c r="I174" s="6"/>
      <c r="J174" s="2">
        <f t="shared" si="26"/>
        <v>0.57909604519774016</v>
      </c>
      <c r="K174" s="2">
        <f t="shared" si="27"/>
        <v>0.39595103578154428</v>
      </c>
      <c r="L174" s="2">
        <f t="shared" si="28"/>
        <v>0</v>
      </c>
      <c r="M174" s="2">
        <f t="shared" si="29"/>
        <v>2.4952919020715558E-2</v>
      </c>
      <c r="N174" s="1">
        <v>1230</v>
      </c>
      <c r="O174" s="1">
        <v>841</v>
      </c>
      <c r="P174" s="1"/>
      <c r="Q174">
        <v>53</v>
      </c>
      <c r="U174" s="1">
        <v>0</v>
      </c>
      <c r="V174" s="1"/>
      <c r="W174" s="1"/>
      <c r="X174" s="1"/>
      <c r="Y174" s="1"/>
      <c r="Z174" s="1"/>
      <c r="AA174" s="1"/>
      <c r="AB174" s="1"/>
      <c r="AG174" t="str">
        <f t="shared" si="30"/>
        <v>Ossipee</v>
      </c>
      <c r="AH174" t="s">
        <v>95</v>
      </c>
      <c r="AI174">
        <v>1</v>
      </c>
      <c r="AK174" s="88">
        <v>33</v>
      </c>
      <c r="AL174" s="90">
        <v>3</v>
      </c>
      <c r="AM174" s="90">
        <v>70</v>
      </c>
      <c r="AN174" s="93">
        <v>58740</v>
      </c>
      <c r="AO174" s="93">
        <f t="shared" si="31"/>
        <v>33003</v>
      </c>
      <c r="AP174" t="s">
        <v>183</v>
      </c>
      <c r="AQ174">
        <f t="shared" si="32"/>
        <v>3358740</v>
      </c>
      <c r="AU174">
        <v>75.56</v>
      </c>
      <c r="AV174">
        <v>4.42</v>
      </c>
      <c r="AW174">
        <v>71.150000000000006</v>
      </c>
    </row>
    <row r="175" spans="1:49" hidden="1" outlineLevel="1">
      <c r="A175" t="s">
        <v>129</v>
      </c>
      <c r="B175" s="7" t="s">
        <v>837</v>
      </c>
      <c r="C175" s="1">
        <f t="shared" si="22"/>
        <v>6607</v>
      </c>
      <c r="D175" s="5">
        <f>IF(N175&gt;0, RANK(N175,(N175:P175,Q175:AE175)),0)</f>
        <v>1</v>
      </c>
      <c r="E175" s="5">
        <f>IF(O175&gt;0,RANK(O175,(N175:P175,Q175:AE175)),0)</f>
        <v>2</v>
      </c>
      <c r="F175" s="5">
        <f t="shared" si="23"/>
        <v>0</v>
      </c>
      <c r="G175" s="1">
        <f t="shared" si="24"/>
        <v>1614</v>
      </c>
      <c r="H175" s="2">
        <f t="shared" si="25"/>
        <v>0.24428636294838807</v>
      </c>
      <c r="I175" s="6"/>
      <c r="J175" s="2">
        <f t="shared" si="26"/>
        <v>0.60768881489329496</v>
      </c>
      <c r="K175" s="2">
        <f t="shared" si="27"/>
        <v>0.36340245194490689</v>
      </c>
      <c r="L175" s="2">
        <f t="shared" si="28"/>
        <v>0</v>
      </c>
      <c r="M175" s="2">
        <f t="shared" si="29"/>
        <v>2.890873316179815E-2</v>
      </c>
      <c r="N175" s="1">
        <v>4015</v>
      </c>
      <c r="O175" s="1">
        <v>2401</v>
      </c>
      <c r="P175" s="1"/>
      <c r="Q175">
        <v>190</v>
      </c>
      <c r="U175" s="1">
        <v>1</v>
      </c>
      <c r="V175" s="1"/>
      <c r="W175" s="1"/>
      <c r="X175" s="1"/>
      <c r="Y175" s="1"/>
      <c r="Z175" s="1"/>
      <c r="AA175" s="1"/>
      <c r="AB175" s="1"/>
      <c r="AG175" t="str">
        <f t="shared" si="30"/>
        <v>Pelham</v>
      </c>
      <c r="AH175" t="s">
        <v>841</v>
      </c>
      <c r="AI175">
        <v>2</v>
      </c>
      <c r="AK175" s="88">
        <v>33</v>
      </c>
      <c r="AL175" s="90">
        <v>11</v>
      </c>
      <c r="AM175" s="90">
        <v>125</v>
      </c>
      <c r="AN175" s="93">
        <v>59940</v>
      </c>
      <c r="AO175" s="93">
        <f t="shared" si="31"/>
        <v>33011</v>
      </c>
      <c r="AP175" t="s">
        <v>183</v>
      </c>
      <c r="AQ175">
        <f t="shared" si="32"/>
        <v>3359940</v>
      </c>
      <c r="AU175">
        <v>26.96</v>
      </c>
      <c r="AV175">
        <v>0.52</v>
      </c>
      <c r="AW175">
        <v>26.43</v>
      </c>
    </row>
    <row r="176" spans="1:49" hidden="1" outlineLevel="1">
      <c r="A176" t="s">
        <v>677</v>
      </c>
      <c r="B176" s="7" t="s">
        <v>837</v>
      </c>
      <c r="C176" s="1">
        <f t="shared" si="22"/>
        <v>3656</v>
      </c>
      <c r="D176" s="5">
        <f>IF(N176&gt;0, RANK(N176,(N176:P176,Q176:AE176)),0)</f>
        <v>1</v>
      </c>
      <c r="E176" s="5">
        <f>IF(O176&gt;0,RANK(O176,(N176:P176,Q176:AE176)),0)</f>
        <v>2</v>
      </c>
      <c r="F176" s="5">
        <f t="shared" si="23"/>
        <v>0</v>
      </c>
      <c r="G176" s="1">
        <f t="shared" si="24"/>
        <v>1876</v>
      </c>
      <c r="H176" s="2">
        <f t="shared" si="25"/>
        <v>0.51312910284463897</v>
      </c>
      <c r="I176" s="6"/>
      <c r="J176" s="2">
        <f t="shared" si="26"/>
        <v>0.7489059080962801</v>
      </c>
      <c r="K176" s="2">
        <f t="shared" si="27"/>
        <v>0.23577680525164113</v>
      </c>
      <c r="L176" s="2">
        <f t="shared" si="28"/>
        <v>0</v>
      </c>
      <c r="M176" s="2">
        <f t="shared" si="29"/>
        <v>1.5317286652078765E-2</v>
      </c>
      <c r="N176" s="1">
        <v>2738</v>
      </c>
      <c r="O176" s="1">
        <v>862</v>
      </c>
      <c r="P176" s="1"/>
      <c r="Q176">
        <v>52</v>
      </c>
      <c r="U176" s="1">
        <v>4</v>
      </c>
      <c r="V176" s="1"/>
      <c r="W176" s="1"/>
      <c r="X176" s="1"/>
      <c r="Y176" s="1"/>
      <c r="Z176" s="1"/>
      <c r="AA176" s="1"/>
      <c r="AB176" s="1"/>
      <c r="AG176" t="str">
        <f t="shared" si="30"/>
        <v>Pembroke</v>
      </c>
      <c r="AH176" t="s">
        <v>842</v>
      </c>
      <c r="AI176">
        <v>2</v>
      </c>
      <c r="AK176" s="88">
        <v>33</v>
      </c>
      <c r="AL176" s="90">
        <v>13</v>
      </c>
      <c r="AM176" s="90">
        <v>105</v>
      </c>
      <c r="AN176" s="93">
        <v>60020</v>
      </c>
      <c r="AO176" s="93">
        <f t="shared" si="31"/>
        <v>33013</v>
      </c>
      <c r="AP176" t="s">
        <v>183</v>
      </c>
      <c r="AQ176">
        <f t="shared" si="32"/>
        <v>3360020</v>
      </c>
      <c r="AU176">
        <v>22.99</v>
      </c>
      <c r="AV176">
        <v>0.16</v>
      </c>
      <c r="AW176">
        <v>22.83</v>
      </c>
    </row>
    <row r="177" spans="1:49" hidden="1" outlineLevel="1">
      <c r="A177" t="s">
        <v>764</v>
      </c>
      <c r="B177" s="7" t="s">
        <v>837</v>
      </c>
      <c r="C177" s="1">
        <f t="shared" si="22"/>
        <v>3805</v>
      </c>
      <c r="D177" s="5">
        <f>IF(N177&gt;0, RANK(N177,(N177:P177,Q177:AE177)),0)</f>
        <v>1</v>
      </c>
      <c r="E177" s="5">
        <f>IF(O177&gt;0,RANK(O177,(N177:P177,Q177:AE177)),0)</f>
        <v>2</v>
      </c>
      <c r="F177" s="5">
        <f t="shared" si="23"/>
        <v>0</v>
      </c>
      <c r="G177" s="1">
        <f t="shared" si="24"/>
        <v>1990</v>
      </c>
      <c r="H177" s="2">
        <f t="shared" si="25"/>
        <v>0.52299605781865965</v>
      </c>
      <c r="I177" s="6"/>
      <c r="J177" s="2">
        <f t="shared" si="26"/>
        <v>0.74980289093298291</v>
      </c>
      <c r="K177" s="2">
        <f t="shared" si="27"/>
        <v>0.22680683311432326</v>
      </c>
      <c r="L177" s="2">
        <f t="shared" si="28"/>
        <v>0</v>
      </c>
      <c r="M177" s="2">
        <f t="shared" si="29"/>
        <v>2.3390275952693829E-2</v>
      </c>
      <c r="N177" s="1">
        <v>2853</v>
      </c>
      <c r="O177" s="1">
        <v>863</v>
      </c>
      <c r="P177" s="1"/>
      <c r="Q177">
        <v>89</v>
      </c>
      <c r="U177" s="1">
        <v>0</v>
      </c>
      <c r="V177" s="1"/>
      <c r="W177" s="1"/>
      <c r="X177" s="1"/>
      <c r="Y177" s="1"/>
      <c r="Z177" s="1"/>
      <c r="AA177" s="1"/>
      <c r="AB177" s="1"/>
      <c r="AG177" t="str">
        <f t="shared" si="30"/>
        <v>Peterborough</v>
      </c>
      <c r="AH177" t="s">
        <v>841</v>
      </c>
      <c r="AI177">
        <v>2</v>
      </c>
      <c r="AK177" s="88">
        <v>33</v>
      </c>
      <c r="AL177" s="90">
        <v>11</v>
      </c>
      <c r="AM177" s="90">
        <v>130</v>
      </c>
      <c r="AN177" s="93">
        <v>60580</v>
      </c>
      <c r="AO177" s="93">
        <f t="shared" si="31"/>
        <v>33011</v>
      </c>
      <c r="AP177" t="s">
        <v>183</v>
      </c>
      <c r="AQ177">
        <f t="shared" si="32"/>
        <v>3360580</v>
      </c>
      <c r="AU177">
        <v>38.11</v>
      </c>
      <c r="AV177">
        <v>0.41</v>
      </c>
      <c r="AW177">
        <v>37.71</v>
      </c>
    </row>
    <row r="178" spans="1:49" hidden="1" outlineLevel="1">
      <c r="A178" t="s">
        <v>765</v>
      </c>
      <c r="B178" s="7" t="s">
        <v>837</v>
      </c>
      <c r="C178" s="1">
        <f t="shared" si="22"/>
        <v>441</v>
      </c>
      <c r="D178" s="5">
        <f>IF(N178&gt;0, RANK(N178,(N178:P178,Q178:AE178)),0)</f>
        <v>1</v>
      </c>
      <c r="E178" s="5">
        <f>IF(O178&gt;0,RANK(O178,(N178:P178,Q178:AE178)),0)</f>
        <v>2</v>
      </c>
      <c r="F178" s="5">
        <f t="shared" si="23"/>
        <v>0</v>
      </c>
      <c r="G178" s="1">
        <f t="shared" si="24"/>
        <v>211</v>
      </c>
      <c r="H178" s="2">
        <f t="shared" si="25"/>
        <v>0.47845804988662133</v>
      </c>
      <c r="I178" s="6"/>
      <c r="J178" s="2">
        <f t="shared" si="26"/>
        <v>0.72789115646258506</v>
      </c>
      <c r="K178" s="2">
        <f t="shared" si="27"/>
        <v>0.24943310657596371</v>
      </c>
      <c r="L178" s="2">
        <f t="shared" si="28"/>
        <v>0</v>
      </c>
      <c r="M178" s="2">
        <f t="shared" si="29"/>
        <v>2.2675736961451226E-2</v>
      </c>
      <c r="N178" s="1">
        <v>321</v>
      </c>
      <c r="O178" s="1">
        <v>110</v>
      </c>
      <c r="P178" s="1"/>
      <c r="Q178">
        <v>10</v>
      </c>
      <c r="U178" s="1">
        <v>0</v>
      </c>
      <c r="V178" s="1"/>
      <c r="W178" s="1"/>
      <c r="X178" s="1"/>
      <c r="Y178" s="1"/>
      <c r="Z178" s="1"/>
      <c r="AA178" s="1"/>
      <c r="AB178" s="1"/>
      <c r="AG178" t="str">
        <f t="shared" si="30"/>
        <v>Piermont</v>
      </c>
      <c r="AH178" t="s">
        <v>840</v>
      </c>
      <c r="AI178">
        <v>2</v>
      </c>
      <c r="AK178" s="88">
        <v>33</v>
      </c>
      <c r="AL178" s="90">
        <v>9</v>
      </c>
      <c r="AM178" s="90">
        <v>155</v>
      </c>
      <c r="AN178" s="93">
        <v>61060</v>
      </c>
      <c r="AO178" s="93">
        <f t="shared" si="31"/>
        <v>33009</v>
      </c>
      <c r="AP178" t="s">
        <v>183</v>
      </c>
      <c r="AQ178">
        <f t="shared" si="32"/>
        <v>3361060</v>
      </c>
      <c r="AU178">
        <v>39.82</v>
      </c>
      <c r="AV178">
        <v>1.33</v>
      </c>
      <c r="AW178">
        <v>38.49</v>
      </c>
    </row>
    <row r="179" spans="1:49" hidden="1" outlineLevel="1">
      <c r="A179" t="s">
        <v>766</v>
      </c>
      <c r="B179" s="7" t="s">
        <v>837</v>
      </c>
      <c r="C179" s="1">
        <f t="shared" si="22"/>
        <v>5</v>
      </c>
      <c r="D179" s="5">
        <f>IF(N179&gt;0, RANK(N179,(N179:P179,Q179:AE179)),0)</f>
        <v>1</v>
      </c>
      <c r="E179" s="5">
        <f>IF(O179&gt;0,RANK(O179,(N179:P179,Q179:AE179)),0)</f>
        <v>0</v>
      </c>
      <c r="F179" s="5">
        <f t="shared" si="23"/>
        <v>0</v>
      </c>
      <c r="G179" s="1">
        <f t="shared" si="24"/>
        <v>5</v>
      </c>
      <c r="H179" s="2">
        <f t="shared" si="25"/>
        <v>1</v>
      </c>
      <c r="I179" s="6"/>
      <c r="J179" s="2">
        <f t="shared" si="26"/>
        <v>1</v>
      </c>
      <c r="K179" s="2">
        <f t="shared" si="27"/>
        <v>0</v>
      </c>
      <c r="L179" s="2">
        <f t="shared" si="28"/>
        <v>0</v>
      </c>
      <c r="M179" s="2">
        <f t="shared" si="29"/>
        <v>0</v>
      </c>
      <c r="N179" s="1">
        <v>5</v>
      </c>
      <c r="O179" s="1">
        <v>0</v>
      </c>
      <c r="P179" s="1"/>
      <c r="Q179">
        <v>0</v>
      </c>
      <c r="U179" s="1">
        <v>0</v>
      </c>
      <c r="V179" s="1"/>
      <c r="W179" s="1"/>
      <c r="X179" s="1"/>
      <c r="Y179" s="1"/>
      <c r="Z179" s="1"/>
      <c r="AA179" s="1"/>
      <c r="AB179" s="1"/>
      <c r="AG179" t="str">
        <f t="shared" si="30"/>
        <v>Pinkham's Grant</v>
      </c>
      <c r="AH179" t="s">
        <v>839</v>
      </c>
      <c r="AI179">
        <v>2</v>
      </c>
      <c r="AK179" s="88">
        <v>33</v>
      </c>
      <c r="AL179" s="90">
        <v>7</v>
      </c>
      <c r="AM179" s="90">
        <v>155</v>
      </c>
      <c r="AN179" s="93">
        <v>61620</v>
      </c>
      <c r="AO179" s="93">
        <f t="shared" si="31"/>
        <v>33007</v>
      </c>
      <c r="AP179" t="s">
        <v>747</v>
      </c>
      <c r="AQ179">
        <f t="shared" si="32"/>
        <v>3361620</v>
      </c>
      <c r="AU179">
        <v>3.77</v>
      </c>
      <c r="AV179">
        <v>0</v>
      </c>
      <c r="AW179">
        <v>3.77</v>
      </c>
    </row>
    <row r="180" spans="1:49" hidden="1" outlineLevel="1">
      <c r="A180" t="s">
        <v>767</v>
      </c>
      <c r="B180" s="7" t="s">
        <v>837</v>
      </c>
      <c r="C180" s="1">
        <f t="shared" si="22"/>
        <v>509</v>
      </c>
      <c r="D180" s="5">
        <f>IF(N180&gt;0, RANK(N180,(N180:P180,Q180:AE180)),0)</f>
        <v>1</v>
      </c>
      <c r="E180" s="5">
        <f>IF(O180&gt;0,RANK(O180,(N180:P180,Q180:AE180)),0)</f>
        <v>2</v>
      </c>
      <c r="F180" s="5">
        <f t="shared" si="23"/>
        <v>0</v>
      </c>
      <c r="G180" s="1">
        <f t="shared" si="24"/>
        <v>100</v>
      </c>
      <c r="H180" s="2">
        <f t="shared" si="25"/>
        <v>0.19646365422396855</v>
      </c>
      <c r="I180" s="6"/>
      <c r="J180" s="2">
        <f t="shared" si="26"/>
        <v>0.59724950884086447</v>
      </c>
      <c r="K180" s="2">
        <f t="shared" si="27"/>
        <v>0.40078585461689586</v>
      </c>
      <c r="L180" s="2">
        <f t="shared" si="28"/>
        <v>0</v>
      </c>
      <c r="M180" s="2">
        <f t="shared" si="29"/>
        <v>1.9646365422396617E-3</v>
      </c>
      <c r="N180" s="1">
        <v>304</v>
      </c>
      <c r="O180" s="1">
        <v>204</v>
      </c>
      <c r="P180" s="1"/>
      <c r="Q180">
        <v>0</v>
      </c>
      <c r="U180" s="1">
        <v>1</v>
      </c>
      <c r="V180" s="1"/>
      <c r="W180" s="1"/>
      <c r="X180" s="1"/>
      <c r="Y180" s="1"/>
      <c r="Z180" s="1"/>
      <c r="AA180" s="1"/>
      <c r="AB180" s="1"/>
      <c r="AG180" t="str">
        <f t="shared" si="30"/>
        <v>Pittsburg</v>
      </c>
      <c r="AH180" t="s">
        <v>839</v>
      </c>
      <c r="AI180">
        <v>2</v>
      </c>
      <c r="AK180" s="88">
        <v>33</v>
      </c>
      <c r="AL180" s="90">
        <v>7</v>
      </c>
      <c r="AM180" s="90">
        <v>160</v>
      </c>
      <c r="AN180" s="93">
        <v>61780</v>
      </c>
      <c r="AO180" s="93">
        <f t="shared" si="31"/>
        <v>33007</v>
      </c>
      <c r="AP180" t="s">
        <v>183</v>
      </c>
      <c r="AQ180">
        <f t="shared" si="32"/>
        <v>3361780</v>
      </c>
      <c r="AU180">
        <v>291.35000000000002</v>
      </c>
      <c r="AV180">
        <v>9.0500000000000007</v>
      </c>
      <c r="AW180">
        <v>282.3</v>
      </c>
    </row>
    <row r="181" spans="1:49" hidden="1" outlineLevel="1">
      <c r="A181" t="s">
        <v>678</v>
      </c>
      <c r="B181" s="7" t="s">
        <v>837</v>
      </c>
      <c r="C181" s="1">
        <f t="shared" si="22"/>
        <v>1844</v>
      </c>
      <c r="D181" s="5">
        <f>IF(N181&gt;0, RANK(N181,(N181:P181,Q181:AE181)),0)</f>
        <v>1</v>
      </c>
      <c r="E181" s="5">
        <f>IF(O181&gt;0,RANK(O181,(N181:P181,Q181:AE181)),0)</f>
        <v>2</v>
      </c>
      <c r="F181" s="5">
        <f t="shared" si="23"/>
        <v>0</v>
      </c>
      <c r="G181" s="1">
        <f t="shared" si="24"/>
        <v>681</v>
      </c>
      <c r="H181" s="2">
        <f t="shared" si="25"/>
        <v>0.36930585683297179</v>
      </c>
      <c r="I181" s="6"/>
      <c r="J181" s="2">
        <f t="shared" si="26"/>
        <v>0.67624728850325377</v>
      </c>
      <c r="K181" s="2">
        <f t="shared" si="27"/>
        <v>0.30694143167028198</v>
      </c>
      <c r="L181" s="2">
        <f t="shared" si="28"/>
        <v>0</v>
      </c>
      <c r="M181" s="2">
        <f t="shared" si="29"/>
        <v>1.6811279826464243E-2</v>
      </c>
      <c r="N181" s="1">
        <v>1247</v>
      </c>
      <c r="O181" s="1">
        <v>566</v>
      </c>
      <c r="P181" s="1"/>
      <c r="Q181">
        <v>30</v>
      </c>
      <c r="U181" s="1">
        <v>1</v>
      </c>
      <c r="V181" s="1"/>
      <c r="W181" s="1"/>
      <c r="X181" s="1"/>
      <c r="Y181" s="1"/>
      <c r="Z181" s="1"/>
      <c r="AA181" s="1"/>
      <c r="AB181" s="1"/>
      <c r="AG181" t="str">
        <f t="shared" si="30"/>
        <v>Pittsfield</v>
      </c>
      <c r="AH181" t="s">
        <v>842</v>
      </c>
      <c r="AI181">
        <v>2</v>
      </c>
      <c r="AK181" s="88">
        <v>33</v>
      </c>
      <c r="AL181" s="90">
        <v>13</v>
      </c>
      <c r="AM181" s="90">
        <v>110</v>
      </c>
      <c r="AN181" s="93">
        <v>61940</v>
      </c>
      <c r="AO181" s="93">
        <f t="shared" si="31"/>
        <v>33013</v>
      </c>
      <c r="AP181" t="s">
        <v>183</v>
      </c>
      <c r="AQ181">
        <f t="shared" si="32"/>
        <v>3361940</v>
      </c>
      <c r="AU181">
        <v>23.87</v>
      </c>
      <c r="AV181">
        <v>0.3</v>
      </c>
      <c r="AW181">
        <v>23.57</v>
      </c>
    </row>
    <row r="182" spans="1:49" hidden="1" outlineLevel="1">
      <c r="A182" t="s">
        <v>523</v>
      </c>
      <c r="B182" s="7" t="s">
        <v>837</v>
      </c>
      <c r="C182" s="1">
        <f t="shared" si="22"/>
        <v>1415</v>
      </c>
      <c r="D182" s="5">
        <f>IF(N182&gt;0, RANK(N182,(N182:P182,Q182:AE182)),0)</f>
        <v>1</v>
      </c>
      <c r="E182" s="5">
        <f>IF(O182&gt;0,RANK(O182,(N182:P182,Q182:AE182)),0)</f>
        <v>2</v>
      </c>
      <c r="F182" s="5">
        <f t="shared" si="23"/>
        <v>0</v>
      </c>
      <c r="G182" s="1">
        <f t="shared" si="24"/>
        <v>774</v>
      </c>
      <c r="H182" s="2">
        <f t="shared" si="25"/>
        <v>0.54699646643109545</v>
      </c>
      <c r="I182" s="6"/>
      <c r="J182" s="2">
        <f t="shared" si="26"/>
        <v>0.76183745583038864</v>
      </c>
      <c r="K182" s="2">
        <f t="shared" si="27"/>
        <v>0.21484098939929328</v>
      </c>
      <c r="L182" s="2">
        <f t="shared" si="28"/>
        <v>0</v>
      </c>
      <c r="M182" s="2">
        <f t="shared" si="29"/>
        <v>2.3321554770318081E-2</v>
      </c>
      <c r="N182" s="1">
        <v>1078</v>
      </c>
      <c r="O182" s="1">
        <v>304</v>
      </c>
      <c r="P182" s="1"/>
      <c r="Q182">
        <v>30</v>
      </c>
      <c r="U182" s="1">
        <v>3</v>
      </c>
      <c r="V182" s="1"/>
      <c r="W182" s="1"/>
      <c r="X182" s="1"/>
      <c r="Y182" s="1"/>
      <c r="Z182" s="1"/>
      <c r="AA182" s="1"/>
      <c r="AB182" s="1"/>
      <c r="AG182" t="str">
        <f t="shared" si="30"/>
        <v>Plainfield</v>
      </c>
      <c r="AH182" t="s">
        <v>312</v>
      </c>
      <c r="AI182">
        <v>2</v>
      </c>
      <c r="AK182" s="88">
        <v>33</v>
      </c>
      <c r="AL182" s="90">
        <v>19</v>
      </c>
      <c r="AM182" s="90">
        <v>55</v>
      </c>
      <c r="AN182" s="93">
        <v>62340</v>
      </c>
      <c r="AO182" s="93">
        <f t="shared" si="31"/>
        <v>33019</v>
      </c>
      <c r="AP182" t="s">
        <v>183</v>
      </c>
      <c r="AQ182">
        <f t="shared" si="32"/>
        <v>3362340</v>
      </c>
      <c r="AU182">
        <v>52.91</v>
      </c>
      <c r="AV182">
        <v>0.75</v>
      </c>
      <c r="AW182">
        <v>52.16</v>
      </c>
    </row>
    <row r="183" spans="1:49" hidden="1" outlineLevel="1">
      <c r="A183" t="s">
        <v>379</v>
      </c>
      <c r="B183" s="7" t="s">
        <v>837</v>
      </c>
      <c r="C183" s="1">
        <f t="shared" si="22"/>
        <v>3886</v>
      </c>
      <c r="D183" s="5">
        <f>IF(N183&gt;0, RANK(N183,(N183:P183,Q183:AE183)),0)</f>
        <v>1</v>
      </c>
      <c r="E183" s="5">
        <f>IF(O183&gt;0,RANK(O183,(N183:P183,Q183:AE183)),0)</f>
        <v>2</v>
      </c>
      <c r="F183" s="5">
        <f t="shared" si="23"/>
        <v>0</v>
      </c>
      <c r="G183" s="1">
        <f t="shared" si="24"/>
        <v>1107</v>
      </c>
      <c r="H183" s="2">
        <f t="shared" si="25"/>
        <v>0.28486875965002573</v>
      </c>
      <c r="I183" s="6"/>
      <c r="J183" s="2">
        <f t="shared" si="26"/>
        <v>0.62738033968090579</v>
      </c>
      <c r="K183" s="2">
        <f t="shared" si="27"/>
        <v>0.34251158003088006</v>
      </c>
      <c r="L183" s="2">
        <f t="shared" si="28"/>
        <v>0</v>
      </c>
      <c r="M183" s="2">
        <f t="shared" si="29"/>
        <v>3.0108080288214156E-2</v>
      </c>
      <c r="N183" s="1">
        <v>2438</v>
      </c>
      <c r="O183" s="1">
        <v>1331</v>
      </c>
      <c r="P183" s="1"/>
      <c r="Q183">
        <v>114</v>
      </c>
      <c r="U183" s="1">
        <v>3</v>
      </c>
      <c r="V183" s="1"/>
      <c r="W183" s="1"/>
      <c r="X183" s="1"/>
      <c r="Y183" s="1"/>
      <c r="Z183" s="1"/>
      <c r="AA183" s="1"/>
      <c r="AB183" s="1"/>
      <c r="AG183" t="str">
        <f t="shared" si="30"/>
        <v>Plaistow</v>
      </c>
      <c r="AH183" t="s">
        <v>818</v>
      </c>
      <c r="AI183">
        <v>1</v>
      </c>
      <c r="AK183" s="88">
        <v>33</v>
      </c>
      <c r="AL183" s="90">
        <v>15</v>
      </c>
      <c r="AM183" s="90">
        <v>140</v>
      </c>
      <c r="AN183" s="93">
        <v>62500</v>
      </c>
      <c r="AO183" s="93">
        <f t="shared" si="31"/>
        <v>33015</v>
      </c>
      <c r="AP183" t="s">
        <v>183</v>
      </c>
      <c r="AQ183">
        <f t="shared" si="32"/>
        <v>3362500</v>
      </c>
      <c r="AU183">
        <v>10.64</v>
      </c>
      <c r="AV183">
        <v>0.01</v>
      </c>
      <c r="AW183">
        <v>10.63</v>
      </c>
    </row>
    <row r="184" spans="1:49" hidden="1" outlineLevel="1">
      <c r="A184" t="s">
        <v>524</v>
      </c>
      <c r="B184" s="7" t="s">
        <v>837</v>
      </c>
      <c r="C184" s="1">
        <f t="shared" si="22"/>
        <v>3607</v>
      </c>
      <c r="D184" s="5">
        <f>IF(N184&gt;0, RANK(N184,(N184:P184,Q184:AE184)),0)</f>
        <v>1</v>
      </c>
      <c r="E184" s="5">
        <f>IF(O184&gt;0,RANK(O184,(N184:P184,Q184:AE184)),0)</f>
        <v>2</v>
      </c>
      <c r="F184" s="5">
        <f t="shared" si="23"/>
        <v>0</v>
      </c>
      <c r="G184" s="1">
        <f t="shared" si="24"/>
        <v>2090</v>
      </c>
      <c r="H184" s="2">
        <f t="shared" si="25"/>
        <v>0.57942888827280292</v>
      </c>
      <c r="I184" s="6"/>
      <c r="J184" s="2">
        <f t="shared" si="26"/>
        <v>0.77100083171610756</v>
      </c>
      <c r="K184" s="2">
        <f t="shared" si="27"/>
        <v>0.19157194344330469</v>
      </c>
      <c r="L184" s="2">
        <f t="shared" si="28"/>
        <v>0</v>
      </c>
      <c r="M184" s="2">
        <f t="shared" si="29"/>
        <v>3.7427224840587747E-2</v>
      </c>
      <c r="N184" s="1">
        <v>2781</v>
      </c>
      <c r="O184" s="1">
        <v>691</v>
      </c>
      <c r="P184" s="1"/>
      <c r="Q184">
        <v>130</v>
      </c>
      <c r="U184" s="1">
        <v>5</v>
      </c>
      <c r="V184" s="1"/>
      <c r="W184" s="1"/>
      <c r="X184" s="1"/>
      <c r="Y184" s="1"/>
      <c r="Z184" s="1"/>
      <c r="AA184" s="1"/>
      <c r="AB184" s="1"/>
      <c r="AG184" t="str">
        <f t="shared" si="30"/>
        <v>Plymouth</v>
      </c>
      <c r="AH184" t="s">
        <v>840</v>
      </c>
      <c r="AI184">
        <v>2</v>
      </c>
      <c r="AK184" s="88">
        <v>33</v>
      </c>
      <c r="AL184" s="90">
        <v>9</v>
      </c>
      <c r="AM184" s="90">
        <v>160</v>
      </c>
      <c r="AN184" s="93">
        <v>62660</v>
      </c>
      <c r="AO184" s="93">
        <f t="shared" si="31"/>
        <v>33009</v>
      </c>
      <c r="AP184" t="s">
        <v>183</v>
      </c>
      <c r="AQ184">
        <f t="shared" si="32"/>
        <v>3362660</v>
      </c>
      <c r="AU184">
        <v>28.74</v>
      </c>
      <c r="AV184">
        <v>0.35</v>
      </c>
      <c r="AW184">
        <v>28.39</v>
      </c>
    </row>
    <row r="185" spans="1:49" hidden="1" outlineLevel="1">
      <c r="A185" t="s">
        <v>380</v>
      </c>
      <c r="B185" s="7" t="s">
        <v>837</v>
      </c>
      <c r="C185" s="1">
        <f t="shared" si="22"/>
        <v>12433</v>
      </c>
      <c r="D185" s="5">
        <f>IF(N185&gt;0, RANK(N185,(N185:P185,Q185:AE185)),0)</f>
        <v>1</v>
      </c>
      <c r="E185" s="5">
        <f>IF(O185&gt;0,RANK(O185,(N185:P185,Q185:AE185)),0)</f>
        <v>2</v>
      </c>
      <c r="F185" s="5">
        <f t="shared" si="23"/>
        <v>0</v>
      </c>
      <c r="G185" s="1">
        <f t="shared" si="24"/>
        <v>8083</v>
      </c>
      <c r="H185" s="2">
        <f t="shared" si="25"/>
        <v>0.65012466822166814</v>
      </c>
      <c r="I185" s="6"/>
      <c r="J185" s="2">
        <f t="shared" si="26"/>
        <v>0.81412370304833914</v>
      </c>
      <c r="K185" s="2">
        <f t="shared" si="27"/>
        <v>0.16399903482667097</v>
      </c>
      <c r="L185" s="2">
        <f t="shared" si="28"/>
        <v>0</v>
      </c>
      <c r="M185" s="2">
        <f t="shared" si="29"/>
        <v>2.1877262124989888E-2</v>
      </c>
      <c r="N185" s="1">
        <v>10122</v>
      </c>
      <c r="O185" s="1">
        <v>2039</v>
      </c>
      <c r="P185" s="1"/>
      <c r="Q185">
        <v>269</v>
      </c>
      <c r="U185" s="1">
        <v>3</v>
      </c>
      <c r="V185" s="1"/>
      <c r="W185" s="1"/>
      <c r="X185" s="1"/>
      <c r="Y185" s="1"/>
      <c r="Z185" s="1"/>
      <c r="AA185" s="1"/>
      <c r="AB185" s="1"/>
      <c r="AG185" t="str">
        <f t="shared" si="30"/>
        <v>Portsmouth</v>
      </c>
      <c r="AH185" t="s">
        <v>818</v>
      </c>
      <c r="AI185">
        <v>1</v>
      </c>
      <c r="AK185" s="88">
        <v>33</v>
      </c>
      <c r="AL185" s="90">
        <v>15</v>
      </c>
      <c r="AM185" s="90">
        <v>145</v>
      </c>
      <c r="AN185" s="93">
        <v>62900</v>
      </c>
      <c r="AO185" s="93">
        <f t="shared" si="31"/>
        <v>33015</v>
      </c>
      <c r="AP185" t="s">
        <v>639</v>
      </c>
      <c r="AQ185">
        <f t="shared" si="32"/>
        <v>3362900</v>
      </c>
      <c r="AU185">
        <v>16.79</v>
      </c>
      <c r="AV185">
        <v>1.18</v>
      </c>
      <c r="AW185">
        <v>15.61</v>
      </c>
    </row>
    <row r="186" spans="1:49" hidden="1" outlineLevel="1">
      <c r="A186" t="s">
        <v>1049</v>
      </c>
      <c r="B186" s="7" t="s">
        <v>837</v>
      </c>
      <c r="C186" s="1">
        <f t="shared" si="22"/>
        <v>234</v>
      </c>
      <c r="D186" s="5">
        <f>IF(N186&gt;0, RANK(N186,(N186:P186,Q186:AE186)),0)</f>
        <v>1</v>
      </c>
      <c r="E186" s="5">
        <f>IF(O186&gt;0,RANK(O186,(N186:P186,Q186:AE186)),0)</f>
        <v>2</v>
      </c>
      <c r="F186" s="5">
        <f t="shared" si="23"/>
        <v>0</v>
      </c>
      <c r="G186" s="1">
        <f t="shared" si="24"/>
        <v>120</v>
      </c>
      <c r="H186" s="2">
        <f t="shared" si="25"/>
        <v>0.51282051282051277</v>
      </c>
      <c r="I186" s="6"/>
      <c r="J186" s="2">
        <f t="shared" si="26"/>
        <v>0.74786324786324787</v>
      </c>
      <c r="K186" s="2">
        <f t="shared" si="27"/>
        <v>0.23504273504273504</v>
      </c>
      <c r="L186" s="2">
        <f t="shared" si="28"/>
        <v>0</v>
      </c>
      <c r="M186" s="2">
        <f t="shared" si="29"/>
        <v>1.7094017094017089E-2</v>
      </c>
      <c r="N186" s="1">
        <v>175</v>
      </c>
      <c r="O186" s="1">
        <v>55</v>
      </c>
      <c r="P186" s="1"/>
      <c r="Q186">
        <v>4</v>
      </c>
      <c r="U186" s="1">
        <v>0</v>
      </c>
      <c r="V186" s="1"/>
      <c r="W186" s="1"/>
      <c r="X186" s="1"/>
      <c r="Y186" s="1"/>
      <c r="Z186" s="1"/>
      <c r="AA186" s="1"/>
      <c r="AB186" s="1"/>
      <c r="AG186" t="str">
        <f t="shared" si="30"/>
        <v>Randolph</v>
      </c>
      <c r="AH186" t="s">
        <v>839</v>
      </c>
      <c r="AI186">
        <v>2</v>
      </c>
      <c r="AK186" s="88">
        <v>33</v>
      </c>
      <c r="AL186" s="90">
        <v>7</v>
      </c>
      <c r="AM186" s="90">
        <v>165</v>
      </c>
      <c r="AN186" s="93">
        <v>63860</v>
      </c>
      <c r="AO186" s="93">
        <f t="shared" si="31"/>
        <v>33007</v>
      </c>
      <c r="AP186" t="s">
        <v>183</v>
      </c>
      <c r="AQ186">
        <f t="shared" si="32"/>
        <v>3363860</v>
      </c>
      <c r="AU186">
        <v>47.15</v>
      </c>
      <c r="AV186">
        <v>0.04</v>
      </c>
      <c r="AW186">
        <v>47.11</v>
      </c>
    </row>
    <row r="187" spans="1:49" hidden="1" outlineLevel="1">
      <c r="A187" t="s">
        <v>428</v>
      </c>
      <c r="B187" s="7" t="s">
        <v>837</v>
      </c>
      <c r="C187" s="1">
        <f t="shared" si="22"/>
        <v>4981</v>
      </c>
      <c r="D187" s="5">
        <f>IF(N187&gt;0, RANK(N187,(N187:P187,Q187:AE187)),0)</f>
        <v>1</v>
      </c>
      <c r="E187" s="5">
        <f>IF(O187&gt;0,RANK(O187,(N187:P187,Q187:AE187)),0)</f>
        <v>2</v>
      </c>
      <c r="F187" s="5">
        <f t="shared" si="23"/>
        <v>0</v>
      </c>
      <c r="G187" s="1">
        <f t="shared" si="24"/>
        <v>1905</v>
      </c>
      <c r="H187" s="2">
        <f t="shared" si="25"/>
        <v>0.3824533226259787</v>
      </c>
      <c r="I187" s="6"/>
      <c r="J187" s="2">
        <f t="shared" si="26"/>
        <v>0.67737402128086732</v>
      </c>
      <c r="K187" s="2">
        <f t="shared" si="27"/>
        <v>0.29492069865488857</v>
      </c>
      <c r="L187" s="2">
        <f t="shared" si="28"/>
        <v>0</v>
      </c>
      <c r="M187" s="2">
        <f t="shared" si="29"/>
        <v>2.7705280064244109E-2</v>
      </c>
      <c r="N187" s="1">
        <v>3374</v>
      </c>
      <c r="O187" s="1">
        <v>1469</v>
      </c>
      <c r="P187" s="1"/>
      <c r="Q187">
        <v>138</v>
      </c>
      <c r="U187" s="1">
        <v>0</v>
      </c>
      <c r="V187" s="1"/>
      <c r="W187" s="1"/>
      <c r="X187" s="1"/>
      <c r="Y187" s="1"/>
      <c r="Z187" s="1"/>
      <c r="AA187" s="1"/>
      <c r="AB187" s="1"/>
      <c r="AG187" t="str">
        <f t="shared" si="30"/>
        <v>Raymond</v>
      </c>
      <c r="AH187" t="s">
        <v>818</v>
      </c>
      <c r="AI187">
        <v>1</v>
      </c>
      <c r="AK187" s="88">
        <v>33</v>
      </c>
      <c r="AL187" s="90">
        <v>15</v>
      </c>
      <c r="AM187" s="90">
        <v>150</v>
      </c>
      <c r="AN187" s="93">
        <v>64020</v>
      </c>
      <c r="AO187" s="93">
        <f t="shared" si="31"/>
        <v>33015</v>
      </c>
      <c r="AP187" t="s">
        <v>183</v>
      </c>
      <c r="AQ187">
        <f t="shared" si="32"/>
        <v>3364020</v>
      </c>
      <c r="AU187">
        <v>29.57</v>
      </c>
      <c r="AV187">
        <v>0.79</v>
      </c>
      <c r="AW187">
        <v>28.78</v>
      </c>
    </row>
    <row r="188" spans="1:49" hidden="1" outlineLevel="1">
      <c r="A188" t="s">
        <v>495</v>
      </c>
      <c r="B188" s="7" t="s">
        <v>837</v>
      </c>
      <c r="C188" s="1">
        <f t="shared" si="22"/>
        <v>647</v>
      </c>
      <c r="D188" s="5">
        <f>IF(N188&gt;0, RANK(N188,(N188:P188,Q188:AE188)),0)</f>
        <v>1</v>
      </c>
      <c r="E188" s="5">
        <f>IF(O188&gt;0,RANK(O188,(N188:P188,Q188:AE188)),0)</f>
        <v>2</v>
      </c>
      <c r="F188" s="5">
        <f t="shared" si="23"/>
        <v>0</v>
      </c>
      <c r="G188" s="1">
        <f t="shared" si="24"/>
        <v>181</v>
      </c>
      <c r="H188" s="2">
        <f t="shared" si="25"/>
        <v>0.27975270479134468</v>
      </c>
      <c r="I188" s="6"/>
      <c r="J188" s="2">
        <f t="shared" si="26"/>
        <v>0.61051004636785167</v>
      </c>
      <c r="K188" s="2">
        <f t="shared" si="27"/>
        <v>0.33075734157650694</v>
      </c>
      <c r="L188" s="2">
        <f t="shared" si="28"/>
        <v>0</v>
      </c>
      <c r="M188" s="2">
        <f t="shared" si="29"/>
        <v>5.8732612055641398E-2</v>
      </c>
      <c r="N188" s="1">
        <v>395</v>
      </c>
      <c r="O188" s="1">
        <v>214</v>
      </c>
      <c r="P188" s="1"/>
      <c r="Q188">
        <v>35</v>
      </c>
      <c r="U188" s="1">
        <v>3</v>
      </c>
      <c r="V188" s="1"/>
      <c r="W188" s="1"/>
      <c r="X188" s="1"/>
      <c r="Y188" s="1"/>
      <c r="Z188" s="1"/>
      <c r="AA188" s="1"/>
      <c r="AB188" s="1"/>
      <c r="AG188" t="str">
        <f t="shared" si="30"/>
        <v>Richmond</v>
      </c>
      <c r="AH188" t="s">
        <v>838</v>
      </c>
      <c r="AI188">
        <v>2</v>
      </c>
      <c r="AK188" s="88">
        <v>33</v>
      </c>
      <c r="AL188" s="90">
        <v>5</v>
      </c>
      <c r="AM188" s="90">
        <v>65</v>
      </c>
      <c r="AN188" s="93">
        <v>64420</v>
      </c>
      <c r="AO188" s="93">
        <f t="shared" si="31"/>
        <v>33005</v>
      </c>
      <c r="AP188" t="s">
        <v>183</v>
      </c>
      <c r="AQ188">
        <f t="shared" si="32"/>
        <v>3364420</v>
      </c>
      <c r="AU188">
        <v>37.770000000000003</v>
      </c>
      <c r="AV188">
        <v>0.2</v>
      </c>
      <c r="AW188">
        <v>37.57</v>
      </c>
    </row>
    <row r="189" spans="1:49" hidden="1" outlineLevel="1">
      <c r="A189" t="s">
        <v>381</v>
      </c>
      <c r="B189" s="7" t="s">
        <v>837</v>
      </c>
      <c r="C189" s="1">
        <f t="shared" si="22"/>
        <v>3111</v>
      </c>
      <c r="D189" s="5">
        <f>IF(N189&gt;0, RANK(N189,(N189:P189,Q189:AE189)),0)</f>
        <v>1</v>
      </c>
      <c r="E189" s="5">
        <f>IF(O189&gt;0,RANK(O189,(N189:P189,Q189:AE189)),0)</f>
        <v>2</v>
      </c>
      <c r="F189" s="5">
        <f t="shared" si="23"/>
        <v>0</v>
      </c>
      <c r="G189" s="1">
        <f t="shared" si="24"/>
        <v>486</v>
      </c>
      <c r="H189" s="2">
        <f t="shared" si="25"/>
        <v>0.1562198649951784</v>
      </c>
      <c r="I189" s="6"/>
      <c r="J189" s="2">
        <f t="shared" si="26"/>
        <v>0.56316297010607519</v>
      </c>
      <c r="K189" s="2">
        <f t="shared" si="27"/>
        <v>0.40694310511089682</v>
      </c>
      <c r="L189" s="2">
        <f t="shared" si="28"/>
        <v>0</v>
      </c>
      <c r="M189" s="2">
        <f t="shared" si="29"/>
        <v>2.9893924783027992E-2</v>
      </c>
      <c r="N189" s="1">
        <v>1752</v>
      </c>
      <c r="O189" s="1">
        <v>1266</v>
      </c>
      <c r="P189" s="1"/>
      <c r="Q189">
        <v>93</v>
      </c>
      <c r="U189" s="1">
        <v>0</v>
      </c>
      <c r="V189" s="1"/>
      <c r="W189" s="1"/>
      <c r="X189" s="1"/>
      <c r="Y189" s="1"/>
      <c r="Z189" s="1"/>
      <c r="AA189" s="1"/>
      <c r="AB189" s="1"/>
      <c r="AG189" t="str">
        <f t="shared" si="30"/>
        <v>Rindge</v>
      </c>
      <c r="AH189" t="s">
        <v>838</v>
      </c>
      <c r="AI189">
        <v>2</v>
      </c>
      <c r="AK189" s="88">
        <v>33</v>
      </c>
      <c r="AL189" s="90">
        <v>5</v>
      </c>
      <c r="AM189" s="90">
        <v>70</v>
      </c>
      <c r="AN189" s="93">
        <v>64580</v>
      </c>
      <c r="AO189" s="93">
        <f t="shared" si="31"/>
        <v>33005</v>
      </c>
      <c r="AP189" t="s">
        <v>183</v>
      </c>
      <c r="AQ189">
        <f t="shared" si="32"/>
        <v>3364580</v>
      </c>
      <c r="AU189">
        <v>39.96</v>
      </c>
      <c r="AV189">
        <v>2.77</v>
      </c>
      <c r="AW189">
        <v>37.19</v>
      </c>
    </row>
    <row r="190" spans="1:49" hidden="1" outlineLevel="1">
      <c r="A190" t="s">
        <v>131</v>
      </c>
      <c r="B190" s="7" t="s">
        <v>837</v>
      </c>
      <c r="C190" s="1">
        <f t="shared" si="22"/>
        <v>14162</v>
      </c>
      <c r="D190" s="5">
        <f>IF(N190&gt;0, RANK(N190,(N190:P190,Q190:AE190)),0)</f>
        <v>1</v>
      </c>
      <c r="E190" s="5">
        <f>IF(O190&gt;0,RANK(O190,(N190:P190,Q190:AE190)),0)</f>
        <v>2</v>
      </c>
      <c r="F190" s="5">
        <f t="shared" si="23"/>
        <v>0</v>
      </c>
      <c r="G190" s="1">
        <f t="shared" si="24"/>
        <v>6568</v>
      </c>
      <c r="H190" s="2">
        <f t="shared" si="25"/>
        <v>0.46377630278209292</v>
      </c>
      <c r="I190" s="6"/>
      <c r="J190" s="2">
        <f t="shared" si="26"/>
        <v>0.72405027538483269</v>
      </c>
      <c r="K190" s="2">
        <f t="shared" si="27"/>
        <v>0.26027397260273971</v>
      </c>
      <c r="L190" s="2">
        <f t="shared" si="28"/>
        <v>0</v>
      </c>
      <c r="M190" s="2">
        <f t="shared" si="29"/>
        <v>1.5675752012427602E-2</v>
      </c>
      <c r="N190" s="1">
        <v>10254</v>
      </c>
      <c r="O190" s="1">
        <v>3686</v>
      </c>
      <c r="P190" s="1"/>
      <c r="Q190">
        <v>217</v>
      </c>
      <c r="U190" s="1">
        <v>5</v>
      </c>
      <c r="V190" s="1"/>
      <c r="W190" s="1"/>
      <c r="X190" s="1"/>
      <c r="Y190" s="1"/>
      <c r="Z190" s="1"/>
      <c r="AA190" s="1"/>
      <c r="AB190" s="1"/>
      <c r="AG190" t="str">
        <f t="shared" si="30"/>
        <v>Rochester</v>
      </c>
      <c r="AH190" t="s">
        <v>843</v>
      </c>
      <c r="AI190">
        <v>1</v>
      </c>
      <c r="AK190" s="88">
        <v>33</v>
      </c>
      <c r="AL190" s="90">
        <v>17</v>
      </c>
      <c r="AM190" s="90">
        <v>50</v>
      </c>
      <c r="AN190" s="93">
        <v>65140</v>
      </c>
      <c r="AO190" s="93">
        <f t="shared" si="31"/>
        <v>33017</v>
      </c>
      <c r="AP190" t="s">
        <v>639</v>
      </c>
      <c r="AQ190">
        <f t="shared" si="32"/>
        <v>3365140</v>
      </c>
      <c r="AU190">
        <v>45.78</v>
      </c>
      <c r="AV190">
        <v>0.63</v>
      </c>
      <c r="AW190">
        <v>45.15</v>
      </c>
    </row>
    <row r="191" spans="1:49" hidden="1" outlineLevel="1">
      <c r="A191" t="s">
        <v>382</v>
      </c>
      <c r="B191" s="7" t="s">
        <v>837</v>
      </c>
      <c r="C191" s="1">
        <f t="shared" si="22"/>
        <v>1511</v>
      </c>
      <c r="D191" s="5">
        <f>IF(N191&gt;0, RANK(N191,(N191:P191,Q191:AE191)),0)</f>
        <v>1</v>
      </c>
      <c r="E191" s="5">
        <f>IF(O191&gt;0,RANK(O191,(N191:P191,Q191:AE191)),0)</f>
        <v>2</v>
      </c>
      <c r="F191" s="5">
        <f t="shared" si="23"/>
        <v>0</v>
      </c>
      <c r="G191" s="1">
        <f t="shared" si="24"/>
        <v>789</v>
      </c>
      <c r="H191" s="2">
        <f t="shared" si="25"/>
        <v>0.52217074784910655</v>
      </c>
      <c r="I191" s="6"/>
      <c r="J191" s="2">
        <f t="shared" si="26"/>
        <v>0.75049636002647258</v>
      </c>
      <c r="K191" s="2">
        <f t="shared" si="27"/>
        <v>0.22832561217736599</v>
      </c>
      <c r="L191" s="2">
        <f t="shared" si="28"/>
        <v>0</v>
      </c>
      <c r="M191" s="2">
        <f t="shared" si="29"/>
        <v>2.117802779616143E-2</v>
      </c>
      <c r="N191" s="1">
        <v>1134</v>
      </c>
      <c r="O191" s="1">
        <v>345</v>
      </c>
      <c r="P191" s="1"/>
      <c r="Q191">
        <v>32</v>
      </c>
      <c r="U191" s="1">
        <v>0</v>
      </c>
      <c r="V191" s="1"/>
      <c r="W191" s="1"/>
      <c r="X191" s="1"/>
      <c r="Y191" s="1"/>
      <c r="Z191" s="1"/>
      <c r="AA191" s="1"/>
      <c r="AB191" s="1"/>
      <c r="AG191" t="str">
        <f t="shared" si="30"/>
        <v>Rollinsford</v>
      </c>
      <c r="AH191" t="s">
        <v>843</v>
      </c>
      <c r="AI191">
        <v>1</v>
      </c>
      <c r="AK191" s="88">
        <v>33</v>
      </c>
      <c r="AL191" s="90">
        <v>17</v>
      </c>
      <c r="AM191" s="90">
        <v>55</v>
      </c>
      <c r="AN191" s="93">
        <v>65540</v>
      </c>
      <c r="AO191" s="93">
        <f t="shared" si="31"/>
        <v>33017</v>
      </c>
      <c r="AP191" t="s">
        <v>183</v>
      </c>
      <c r="AQ191">
        <f t="shared" si="32"/>
        <v>3365540</v>
      </c>
      <c r="AU191">
        <v>7.54</v>
      </c>
      <c r="AV191">
        <v>0.25</v>
      </c>
      <c r="AW191">
        <v>7.29</v>
      </c>
    </row>
    <row r="192" spans="1:49" hidden="1" outlineLevel="1">
      <c r="A192" t="s">
        <v>526</v>
      </c>
      <c r="B192" s="7" t="s">
        <v>837</v>
      </c>
      <c r="C192" s="1">
        <f t="shared" si="22"/>
        <v>143</v>
      </c>
      <c r="D192" s="5">
        <f>IF(N192&gt;0, RANK(N192,(N192:P192,Q192:AE192)),0)</f>
        <v>1</v>
      </c>
      <c r="E192" s="5">
        <f>IF(O192&gt;0,RANK(O192,(N192:P192,Q192:AE192)),0)</f>
        <v>2</v>
      </c>
      <c r="F192" s="5">
        <f t="shared" si="23"/>
        <v>0</v>
      </c>
      <c r="G192" s="1">
        <f t="shared" si="24"/>
        <v>90</v>
      </c>
      <c r="H192" s="2">
        <f t="shared" si="25"/>
        <v>0.62937062937062938</v>
      </c>
      <c r="I192" s="6"/>
      <c r="J192" s="2">
        <f t="shared" si="26"/>
        <v>0.79720279720279719</v>
      </c>
      <c r="K192" s="2">
        <f t="shared" si="27"/>
        <v>0.16783216783216784</v>
      </c>
      <c r="L192" s="2">
        <f t="shared" si="28"/>
        <v>0</v>
      </c>
      <c r="M192" s="2">
        <f t="shared" si="29"/>
        <v>3.4965034965034975E-2</v>
      </c>
      <c r="N192" s="1">
        <v>114</v>
      </c>
      <c r="O192" s="1">
        <v>24</v>
      </c>
      <c r="P192" s="1"/>
      <c r="Q192">
        <v>5</v>
      </c>
      <c r="U192" s="1">
        <v>0</v>
      </c>
      <c r="V192" s="1"/>
      <c r="W192" s="1"/>
      <c r="X192" s="1"/>
      <c r="Y192" s="1"/>
      <c r="Z192" s="1"/>
      <c r="AA192" s="1"/>
      <c r="AB192" s="1"/>
      <c r="AG192" t="str">
        <f t="shared" si="30"/>
        <v>Roxbury</v>
      </c>
      <c r="AH192" t="s">
        <v>838</v>
      </c>
      <c r="AI192">
        <v>2</v>
      </c>
      <c r="AK192" s="88">
        <v>33</v>
      </c>
      <c r="AL192" s="90">
        <v>5</v>
      </c>
      <c r="AM192" s="90">
        <v>75</v>
      </c>
      <c r="AN192" s="93">
        <v>65700</v>
      </c>
      <c r="AO192" s="93">
        <f t="shared" si="31"/>
        <v>33005</v>
      </c>
      <c r="AP192" t="s">
        <v>183</v>
      </c>
      <c r="AQ192">
        <f t="shared" si="32"/>
        <v>3365700</v>
      </c>
      <c r="AU192">
        <v>12.19</v>
      </c>
      <c r="AV192">
        <v>0.28999999999999998</v>
      </c>
      <c r="AW192">
        <v>11.9</v>
      </c>
    </row>
    <row r="193" spans="1:49" hidden="1" outlineLevel="1">
      <c r="A193" t="s">
        <v>383</v>
      </c>
      <c r="B193" s="7" t="s">
        <v>837</v>
      </c>
      <c r="C193" s="1">
        <f t="shared" si="22"/>
        <v>860</v>
      </c>
      <c r="D193" s="5">
        <f>IF(N193&gt;0, RANK(N193,(N193:P193,Q193:AE193)),0)</f>
        <v>1</v>
      </c>
      <c r="E193" s="5">
        <f>IF(O193&gt;0,RANK(O193,(N193:P193,Q193:AE193)),0)</f>
        <v>2</v>
      </c>
      <c r="F193" s="5">
        <f t="shared" si="23"/>
        <v>0</v>
      </c>
      <c r="G193" s="1">
        <f t="shared" si="24"/>
        <v>223</v>
      </c>
      <c r="H193" s="2">
        <f t="shared" si="25"/>
        <v>0.25930232558139538</v>
      </c>
      <c r="I193" s="6"/>
      <c r="J193" s="2">
        <f t="shared" si="26"/>
        <v>0.62906976744186049</v>
      </c>
      <c r="K193" s="2">
        <f t="shared" si="27"/>
        <v>0.36976744186046512</v>
      </c>
      <c r="L193" s="2">
        <f t="shared" si="28"/>
        <v>0</v>
      </c>
      <c r="M193" s="2">
        <f t="shared" si="29"/>
        <v>1.1627906976743874E-3</v>
      </c>
      <c r="N193" s="1">
        <v>541</v>
      </c>
      <c r="O193" s="1">
        <v>318</v>
      </c>
      <c r="P193" s="1"/>
      <c r="Q193">
        <v>0</v>
      </c>
      <c r="U193" s="1">
        <v>1</v>
      </c>
      <c r="V193" s="1"/>
      <c r="W193" s="1"/>
      <c r="X193" s="1"/>
      <c r="Y193" s="1"/>
      <c r="Z193" s="1"/>
      <c r="AA193" s="1"/>
      <c r="AB193" s="1"/>
      <c r="AG193" t="str">
        <f t="shared" si="30"/>
        <v>Rumney</v>
      </c>
      <c r="AH193" t="s">
        <v>840</v>
      </c>
      <c r="AI193">
        <v>2</v>
      </c>
      <c r="AK193" s="88">
        <v>33</v>
      </c>
      <c r="AL193" s="90">
        <v>9</v>
      </c>
      <c r="AM193" s="90">
        <v>165</v>
      </c>
      <c r="AN193" s="93">
        <v>65940</v>
      </c>
      <c r="AO193" s="93">
        <f t="shared" si="31"/>
        <v>33009</v>
      </c>
      <c r="AP193" t="s">
        <v>183</v>
      </c>
      <c r="AQ193">
        <f t="shared" si="32"/>
        <v>3365940</v>
      </c>
      <c r="AU193">
        <v>42.56</v>
      </c>
      <c r="AV193">
        <v>0.63</v>
      </c>
      <c r="AW193">
        <v>41.92</v>
      </c>
    </row>
    <row r="194" spans="1:49" hidden="1" outlineLevel="1">
      <c r="A194" t="s">
        <v>275</v>
      </c>
      <c r="B194" s="7" t="s">
        <v>837</v>
      </c>
      <c r="C194" s="1">
        <f t="shared" si="22"/>
        <v>3660</v>
      </c>
      <c r="D194" s="5">
        <f>IF(N194&gt;0, RANK(N194,(N194:P194,Q194:AE194)),0)</f>
        <v>1</v>
      </c>
      <c r="E194" s="5">
        <f>IF(O194&gt;0,RANK(O194,(N194:P194,Q194:AE194)),0)</f>
        <v>2</v>
      </c>
      <c r="F194" s="5">
        <f t="shared" si="23"/>
        <v>0</v>
      </c>
      <c r="G194" s="1">
        <f t="shared" si="24"/>
        <v>1460</v>
      </c>
      <c r="H194" s="2">
        <f t="shared" si="25"/>
        <v>0.39890710382513661</v>
      </c>
      <c r="I194" s="6"/>
      <c r="J194" s="2">
        <f t="shared" si="26"/>
        <v>0.69098360655737701</v>
      </c>
      <c r="K194" s="2">
        <f t="shared" si="27"/>
        <v>0.29207650273224045</v>
      </c>
      <c r="L194" s="2">
        <f t="shared" si="28"/>
        <v>0</v>
      </c>
      <c r="M194" s="2">
        <f t="shared" si="29"/>
        <v>1.6939890710382544E-2</v>
      </c>
      <c r="N194" s="1">
        <v>2529</v>
      </c>
      <c r="O194" s="1">
        <v>1069</v>
      </c>
      <c r="P194" s="1"/>
      <c r="Q194">
        <v>60</v>
      </c>
      <c r="U194" s="1">
        <v>2</v>
      </c>
      <c r="V194" s="1"/>
      <c r="W194" s="1"/>
      <c r="X194" s="1"/>
      <c r="Y194" s="1"/>
      <c r="Z194" s="1"/>
      <c r="AA194" s="1"/>
      <c r="AB194" s="1"/>
      <c r="AG194" t="str">
        <f t="shared" si="30"/>
        <v>Rye</v>
      </c>
      <c r="AH194" t="s">
        <v>818</v>
      </c>
      <c r="AI194">
        <v>1</v>
      </c>
      <c r="AK194" s="88">
        <v>33</v>
      </c>
      <c r="AL194" s="90">
        <v>15</v>
      </c>
      <c r="AM194" s="90">
        <v>155</v>
      </c>
      <c r="AN194" s="93">
        <v>66180</v>
      </c>
      <c r="AO194" s="93">
        <f t="shared" si="31"/>
        <v>33015</v>
      </c>
      <c r="AP194" t="s">
        <v>183</v>
      </c>
      <c r="AQ194">
        <f t="shared" si="32"/>
        <v>3366180</v>
      </c>
      <c r="AU194">
        <v>35.5</v>
      </c>
      <c r="AV194">
        <v>22.88</v>
      </c>
      <c r="AW194">
        <v>12.62</v>
      </c>
    </row>
    <row r="195" spans="1:49" hidden="1" outlineLevel="1">
      <c r="A195" t="s">
        <v>527</v>
      </c>
      <c r="B195" s="7" t="s">
        <v>837</v>
      </c>
      <c r="C195" s="1">
        <f t="shared" ref="C195:C244" si="33">SUM(N195:AE195)</f>
        <v>14118</v>
      </c>
      <c r="D195" s="5">
        <f>IF(N195&gt;0, RANK(N195,(N195:P195,Q195:AE195)),0)</f>
        <v>1</v>
      </c>
      <c r="E195" s="5">
        <f>IF(O195&gt;0,RANK(O195,(N195:P195,Q195:AE195)),0)</f>
        <v>2</v>
      </c>
      <c r="F195" s="5">
        <f t="shared" ref="F195:F244" si="34">IF(P195&gt;0,RANK(P195,(N195:AE195)),0)</f>
        <v>0</v>
      </c>
      <c r="G195" s="1">
        <f t="shared" ref="G195:G244" si="35">IF(C195&gt;0,MAX(N195:P195)-LARGE(N195:P195,2),0)</f>
        <v>4340</v>
      </c>
      <c r="H195" s="2">
        <f t="shared" ref="H195:H244" si="36">IF(C195&gt;0,G195/C195,0)</f>
        <v>0.30740898144213064</v>
      </c>
      <c r="I195" s="6"/>
      <c r="J195" s="2">
        <f t="shared" ref="J195:J244" si="37">IF(C195=0,"-",N195/C195)</f>
        <v>0.6442838929026774</v>
      </c>
      <c r="K195" s="2">
        <f t="shared" ref="K195:K244" si="38">IF(C195=0,"-",O195/C195)</f>
        <v>0.33687491146054682</v>
      </c>
      <c r="L195" s="2">
        <f t="shared" ref="L195:L244" si="39">IF(C195=0,"-",P195/C195)</f>
        <v>0</v>
      </c>
      <c r="M195" s="2">
        <f t="shared" ref="M195:M244" si="40">IF(C195=0,"-",(1-J195-K195-L195))</f>
        <v>1.8841195636775776E-2</v>
      </c>
      <c r="N195" s="1">
        <v>9096</v>
      </c>
      <c r="O195" s="1">
        <v>4756</v>
      </c>
      <c r="P195" s="1"/>
      <c r="Q195">
        <v>263</v>
      </c>
      <c r="U195" s="1">
        <v>3</v>
      </c>
      <c r="V195" s="1"/>
      <c r="W195" s="1"/>
      <c r="X195" s="1"/>
      <c r="Y195" s="1"/>
      <c r="Z195" s="1"/>
      <c r="AA195" s="1"/>
      <c r="AB195" s="1"/>
      <c r="AG195" t="str">
        <f t="shared" ref="AG195:AG244" si="41">A195</f>
        <v>Salem</v>
      </c>
      <c r="AH195" t="s">
        <v>818</v>
      </c>
      <c r="AI195">
        <v>2</v>
      </c>
      <c r="AK195" s="88">
        <v>33</v>
      </c>
      <c r="AL195" s="90">
        <v>15</v>
      </c>
      <c r="AM195" s="90">
        <v>160</v>
      </c>
      <c r="AN195" s="93">
        <v>66660</v>
      </c>
      <c r="AO195" s="93">
        <f t="shared" ref="AO195:AO243" si="42">AK195*1000+AL195</f>
        <v>33015</v>
      </c>
      <c r="AP195" t="s">
        <v>183</v>
      </c>
      <c r="AQ195">
        <f t="shared" ref="AQ195:AQ243" si="43">AK195*100000+AN195</f>
        <v>3366660</v>
      </c>
      <c r="AU195">
        <v>25.86</v>
      </c>
      <c r="AV195">
        <v>1.1599999999999999</v>
      </c>
      <c r="AW195">
        <v>24.7</v>
      </c>
    </row>
    <row r="196" spans="1:49" hidden="1" outlineLevel="1">
      <c r="A196" t="s">
        <v>528</v>
      </c>
      <c r="B196" s="7" t="s">
        <v>837</v>
      </c>
      <c r="C196" s="1">
        <f t="shared" si="33"/>
        <v>787</v>
      </c>
      <c r="D196" s="5">
        <f>IF(N196&gt;0, RANK(N196,(N196:P196,Q196:AE196)),0)</f>
        <v>1</v>
      </c>
      <c r="E196" s="5">
        <f>IF(O196&gt;0,RANK(O196,(N196:P196,Q196:AE196)),0)</f>
        <v>2</v>
      </c>
      <c r="F196" s="5">
        <f t="shared" si="34"/>
        <v>0</v>
      </c>
      <c r="G196" s="1">
        <f t="shared" si="35"/>
        <v>330</v>
      </c>
      <c r="H196" s="2">
        <f t="shared" si="36"/>
        <v>0.41931385006353239</v>
      </c>
      <c r="I196" s="6"/>
      <c r="J196" s="2">
        <f t="shared" si="37"/>
        <v>0.70139771283354513</v>
      </c>
      <c r="K196" s="2">
        <f t="shared" si="38"/>
        <v>0.28208386277001268</v>
      </c>
      <c r="L196" s="2">
        <f t="shared" si="39"/>
        <v>0</v>
      </c>
      <c r="M196" s="2">
        <f t="shared" si="40"/>
        <v>1.6518424396442188E-2</v>
      </c>
      <c r="N196" s="1">
        <v>552</v>
      </c>
      <c r="O196" s="1">
        <v>222</v>
      </c>
      <c r="P196" s="1"/>
      <c r="Q196">
        <v>13</v>
      </c>
      <c r="U196" s="1">
        <v>0</v>
      </c>
      <c r="V196" s="1"/>
      <c r="W196" s="1"/>
      <c r="X196" s="1"/>
      <c r="Y196" s="1"/>
      <c r="Z196" s="1"/>
      <c r="AA196" s="1"/>
      <c r="AB196" s="1"/>
      <c r="AG196" t="str">
        <f t="shared" si="41"/>
        <v>Salisbury</v>
      </c>
      <c r="AH196" t="s">
        <v>842</v>
      </c>
      <c r="AI196">
        <v>2</v>
      </c>
      <c r="AK196" s="88">
        <v>33</v>
      </c>
      <c r="AL196" s="90">
        <v>13</v>
      </c>
      <c r="AM196" s="90">
        <v>115</v>
      </c>
      <c r="AN196" s="93">
        <v>66980</v>
      </c>
      <c r="AO196" s="93">
        <f t="shared" si="42"/>
        <v>33013</v>
      </c>
      <c r="AP196" t="s">
        <v>183</v>
      </c>
      <c r="AQ196">
        <f t="shared" si="43"/>
        <v>3366980</v>
      </c>
      <c r="AU196">
        <v>40.21</v>
      </c>
      <c r="AV196">
        <v>0.26</v>
      </c>
      <c r="AW196">
        <v>39.96</v>
      </c>
    </row>
    <row r="197" spans="1:49" hidden="1" outlineLevel="1">
      <c r="A197" t="s">
        <v>276</v>
      </c>
      <c r="B197" s="7" t="s">
        <v>837</v>
      </c>
      <c r="C197" s="1">
        <f t="shared" si="33"/>
        <v>1807</v>
      </c>
      <c r="D197" s="5">
        <f>IF(N197&gt;0, RANK(N197,(N197:P197,Q197:AE197)),0)</f>
        <v>1</v>
      </c>
      <c r="E197" s="5">
        <f>IF(O197&gt;0,RANK(O197,(N197:P197,Q197:AE197)),0)</f>
        <v>2</v>
      </c>
      <c r="F197" s="5">
        <f t="shared" si="34"/>
        <v>0</v>
      </c>
      <c r="G197" s="1">
        <f t="shared" si="35"/>
        <v>752</v>
      </c>
      <c r="H197" s="2">
        <f t="shared" si="36"/>
        <v>0.41615938018815718</v>
      </c>
      <c r="I197" s="6"/>
      <c r="J197" s="2">
        <f t="shared" si="37"/>
        <v>0.69562811289429993</v>
      </c>
      <c r="K197" s="2">
        <f t="shared" si="38"/>
        <v>0.27946873270614275</v>
      </c>
      <c r="L197" s="2">
        <f t="shared" si="39"/>
        <v>0</v>
      </c>
      <c r="M197" s="2">
        <f t="shared" si="40"/>
        <v>2.4903154399557315E-2</v>
      </c>
      <c r="N197" s="1">
        <v>1257</v>
      </c>
      <c r="O197" s="1">
        <v>505</v>
      </c>
      <c r="P197" s="1"/>
      <c r="Q197">
        <v>44</v>
      </c>
      <c r="U197" s="1">
        <v>1</v>
      </c>
      <c r="V197" s="1"/>
      <c r="W197" s="1"/>
      <c r="X197" s="1"/>
      <c r="Y197" s="1"/>
      <c r="Z197" s="1"/>
      <c r="AA197" s="1"/>
      <c r="AB197" s="1"/>
      <c r="AG197" t="str">
        <f t="shared" si="41"/>
        <v>Sanbornton</v>
      </c>
      <c r="AH197" t="s">
        <v>836</v>
      </c>
      <c r="AI197">
        <v>2</v>
      </c>
      <c r="AK197" s="88">
        <v>33</v>
      </c>
      <c r="AL197" s="90">
        <v>1</v>
      </c>
      <c r="AM197" s="90">
        <v>50</v>
      </c>
      <c r="AN197" s="93">
        <v>67300</v>
      </c>
      <c r="AO197" s="93">
        <f t="shared" si="42"/>
        <v>33001</v>
      </c>
      <c r="AP197" t="s">
        <v>183</v>
      </c>
      <c r="AQ197">
        <f t="shared" si="43"/>
        <v>3367300</v>
      </c>
      <c r="AU197">
        <v>49.76</v>
      </c>
      <c r="AV197">
        <v>2.2200000000000002</v>
      </c>
      <c r="AW197">
        <v>47.54</v>
      </c>
    </row>
    <row r="198" spans="1:49" hidden="1" outlineLevel="1">
      <c r="A198" t="s">
        <v>771</v>
      </c>
      <c r="B198" s="7" t="s">
        <v>837</v>
      </c>
      <c r="C198" s="1">
        <f t="shared" si="33"/>
        <v>3160</v>
      </c>
      <c r="D198" s="5">
        <f>IF(N198&gt;0, RANK(N198,(N198:P198,Q198:AE198)),0)</f>
        <v>1</v>
      </c>
      <c r="E198" s="5">
        <f>IF(O198&gt;0,RANK(O198,(N198:P198,Q198:AE198)),0)</f>
        <v>2</v>
      </c>
      <c r="F198" s="5">
        <f t="shared" si="34"/>
        <v>0</v>
      </c>
      <c r="G198" s="1">
        <f t="shared" si="35"/>
        <v>899</v>
      </c>
      <c r="H198" s="2">
        <f t="shared" si="36"/>
        <v>0.28449367088607597</v>
      </c>
      <c r="I198" s="6"/>
      <c r="J198" s="2">
        <f t="shared" si="37"/>
        <v>0.63006329113924053</v>
      </c>
      <c r="K198" s="2">
        <f t="shared" si="38"/>
        <v>0.34556962025316457</v>
      </c>
      <c r="L198" s="2">
        <f t="shared" si="39"/>
        <v>0</v>
      </c>
      <c r="M198" s="2">
        <f t="shared" si="40"/>
        <v>2.43670886075949E-2</v>
      </c>
      <c r="N198" s="1">
        <v>1991</v>
      </c>
      <c r="O198" s="1">
        <v>1092</v>
      </c>
      <c r="P198" s="1"/>
      <c r="Q198">
        <v>75</v>
      </c>
      <c r="U198" s="1">
        <v>2</v>
      </c>
      <c r="V198" s="1"/>
      <c r="W198" s="1"/>
      <c r="X198" s="1"/>
      <c r="Y198" s="1"/>
      <c r="Z198" s="1"/>
      <c r="AA198" s="1"/>
      <c r="AB198" s="1"/>
      <c r="AG198" t="str">
        <f t="shared" si="41"/>
        <v>Sandown</v>
      </c>
      <c r="AH198" t="s">
        <v>818</v>
      </c>
      <c r="AI198">
        <v>1</v>
      </c>
      <c r="AK198" s="88">
        <v>33</v>
      </c>
      <c r="AL198" s="90">
        <v>15</v>
      </c>
      <c r="AM198" s="90">
        <v>165</v>
      </c>
      <c r="AN198" s="93">
        <v>67620</v>
      </c>
      <c r="AO198" s="93">
        <f t="shared" si="42"/>
        <v>33015</v>
      </c>
      <c r="AP198" t="s">
        <v>183</v>
      </c>
      <c r="AQ198">
        <f t="shared" si="43"/>
        <v>3367620</v>
      </c>
      <c r="AU198">
        <v>14.42</v>
      </c>
      <c r="AV198">
        <v>0.51</v>
      </c>
      <c r="AW198">
        <v>13.91</v>
      </c>
    </row>
    <row r="199" spans="1:49" hidden="1" outlineLevel="1">
      <c r="A199" t="s">
        <v>132</v>
      </c>
      <c r="B199" s="7" t="s">
        <v>837</v>
      </c>
      <c r="C199" s="1">
        <f t="shared" si="33"/>
        <v>981</v>
      </c>
      <c r="D199" s="5">
        <f>IF(N199&gt;0, RANK(N199,(N199:P199,Q199:AE199)),0)</f>
        <v>1</v>
      </c>
      <c r="E199" s="5">
        <f>IF(O199&gt;0,RANK(O199,(N199:P199,Q199:AE199)),0)</f>
        <v>2</v>
      </c>
      <c r="F199" s="5">
        <f t="shared" si="34"/>
        <v>0</v>
      </c>
      <c r="G199" s="1">
        <f t="shared" si="35"/>
        <v>333</v>
      </c>
      <c r="H199" s="2">
        <f t="shared" si="36"/>
        <v>0.33944954128440369</v>
      </c>
      <c r="I199" s="6"/>
      <c r="J199" s="2">
        <f t="shared" si="37"/>
        <v>0.66055045871559637</v>
      </c>
      <c r="K199" s="2">
        <f t="shared" si="38"/>
        <v>0.32110091743119268</v>
      </c>
      <c r="L199" s="2">
        <f t="shared" si="39"/>
        <v>0</v>
      </c>
      <c r="M199" s="2">
        <f t="shared" si="40"/>
        <v>1.8348623853210955E-2</v>
      </c>
      <c r="N199" s="1">
        <v>648</v>
      </c>
      <c r="O199" s="1">
        <v>315</v>
      </c>
      <c r="P199" s="1"/>
      <c r="Q199">
        <v>18</v>
      </c>
      <c r="U199" s="1">
        <v>0</v>
      </c>
      <c r="V199" s="1"/>
      <c r="W199" s="1"/>
      <c r="X199" s="1"/>
      <c r="Y199" s="1"/>
      <c r="Z199" s="1"/>
      <c r="AA199" s="1"/>
      <c r="AB199" s="1"/>
      <c r="AG199" t="str">
        <f t="shared" si="41"/>
        <v>Sandwich</v>
      </c>
      <c r="AH199" t="s">
        <v>95</v>
      </c>
      <c r="AI199">
        <v>1</v>
      </c>
      <c r="AK199" s="88">
        <v>33</v>
      </c>
      <c r="AL199" s="90">
        <v>3</v>
      </c>
      <c r="AM199" s="90">
        <v>75</v>
      </c>
      <c r="AN199" s="93">
        <v>67780</v>
      </c>
      <c r="AO199" s="93">
        <f t="shared" si="42"/>
        <v>33003</v>
      </c>
      <c r="AP199" t="s">
        <v>183</v>
      </c>
      <c r="AQ199">
        <f t="shared" si="43"/>
        <v>3367780</v>
      </c>
      <c r="AU199">
        <v>93.47</v>
      </c>
      <c r="AV199">
        <v>2.88</v>
      </c>
      <c r="AW199">
        <v>90.6</v>
      </c>
    </row>
    <row r="200" spans="1:49" hidden="1" outlineLevel="1">
      <c r="A200" t="s">
        <v>271</v>
      </c>
      <c r="B200" s="7" t="s">
        <v>837</v>
      </c>
      <c r="C200" s="1">
        <f t="shared" si="33"/>
        <v>3992</v>
      </c>
      <c r="D200" s="5">
        <f>IF(N200&gt;0, RANK(N200,(N200:P200,Q200:AE200)),0)</f>
        <v>1</v>
      </c>
      <c r="E200" s="5">
        <f>IF(O200&gt;0,RANK(O200,(N200:P200,Q200:AE200)),0)</f>
        <v>2</v>
      </c>
      <c r="F200" s="5">
        <f t="shared" si="34"/>
        <v>0</v>
      </c>
      <c r="G200" s="1">
        <f t="shared" si="35"/>
        <v>1279</v>
      </c>
      <c r="H200" s="2">
        <f t="shared" si="36"/>
        <v>0.32039078156312623</v>
      </c>
      <c r="I200" s="6"/>
      <c r="J200" s="2">
        <f t="shared" si="37"/>
        <v>0.64453907815631262</v>
      </c>
      <c r="K200" s="2">
        <f t="shared" si="38"/>
        <v>0.32414829659318639</v>
      </c>
      <c r="L200" s="2">
        <f t="shared" si="39"/>
        <v>0</v>
      </c>
      <c r="M200" s="2">
        <f t="shared" si="40"/>
        <v>3.1312625250500992E-2</v>
      </c>
      <c r="N200" s="1">
        <v>2573</v>
      </c>
      <c r="O200" s="1">
        <v>1294</v>
      </c>
      <c r="P200" s="1"/>
      <c r="Q200">
        <v>125</v>
      </c>
      <c r="U200" s="1">
        <v>0</v>
      </c>
      <c r="V200" s="1"/>
      <c r="W200" s="1"/>
      <c r="X200" s="1"/>
      <c r="Y200" s="1"/>
      <c r="Z200" s="1"/>
      <c r="AA200" s="1"/>
      <c r="AB200" s="1"/>
      <c r="AG200" t="str">
        <f t="shared" si="41"/>
        <v>Seabrook</v>
      </c>
      <c r="AH200" t="s">
        <v>818</v>
      </c>
      <c r="AI200">
        <v>1</v>
      </c>
      <c r="AK200" s="88">
        <v>33</v>
      </c>
      <c r="AL200" s="90">
        <v>15</v>
      </c>
      <c r="AM200" s="90">
        <v>170</v>
      </c>
      <c r="AN200" s="93">
        <v>68260</v>
      </c>
      <c r="AO200" s="93">
        <f t="shared" si="42"/>
        <v>33015</v>
      </c>
      <c r="AP200" t="s">
        <v>183</v>
      </c>
      <c r="AQ200">
        <f t="shared" si="43"/>
        <v>3368260</v>
      </c>
      <c r="AU200">
        <v>9.6199999999999992</v>
      </c>
      <c r="AV200">
        <v>0.75</v>
      </c>
      <c r="AW200">
        <v>8.86</v>
      </c>
    </row>
    <row r="201" spans="1:49" hidden="1" outlineLevel="1">
      <c r="A201" t="s">
        <v>230</v>
      </c>
      <c r="B201" s="7" t="s">
        <v>837</v>
      </c>
      <c r="C201" s="1">
        <f t="shared" si="33"/>
        <v>241</v>
      </c>
      <c r="D201" s="5">
        <f>IF(N201&gt;0, RANK(N201,(N201:P201,Q201:AE201)),0)</f>
        <v>1</v>
      </c>
      <c r="E201" s="5">
        <f>IF(O201&gt;0,RANK(O201,(N201:P201,Q201:AE201)),0)</f>
        <v>2</v>
      </c>
      <c r="F201" s="5">
        <f t="shared" si="34"/>
        <v>0</v>
      </c>
      <c r="G201" s="1">
        <f t="shared" si="35"/>
        <v>106</v>
      </c>
      <c r="H201" s="2">
        <f t="shared" si="36"/>
        <v>0.43983402489626555</v>
      </c>
      <c r="I201" s="6"/>
      <c r="J201" s="2">
        <f t="shared" si="37"/>
        <v>0.7136929460580913</v>
      </c>
      <c r="K201" s="2">
        <f t="shared" si="38"/>
        <v>0.27385892116182575</v>
      </c>
      <c r="L201" s="2">
        <f t="shared" si="39"/>
        <v>0</v>
      </c>
      <c r="M201" s="2">
        <f t="shared" si="40"/>
        <v>1.2448132780082943E-2</v>
      </c>
      <c r="N201" s="1">
        <v>172</v>
      </c>
      <c r="O201" s="1">
        <v>66</v>
      </c>
      <c r="P201" s="1"/>
      <c r="Q201">
        <v>2</v>
      </c>
      <c r="U201" s="1">
        <v>1</v>
      </c>
      <c r="V201" s="1"/>
      <c r="W201" s="1"/>
      <c r="X201" s="1"/>
      <c r="Y201" s="1"/>
      <c r="Z201" s="1"/>
      <c r="AA201" s="1"/>
      <c r="AB201" s="1"/>
      <c r="AG201" t="str">
        <f t="shared" si="41"/>
        <v>Sharon</v>
      </c>
      <c r="AH201" t="s">
        <v>841</v>
      </c>
      <c r="AI201">
        <v>2</v>
      </c>
      <c r="AK201" s="88">
        <v>33</v>
      </c>
      <c r="AL201" s="90">
        <v>11</v>
      </c>
      <c r="AM201" s="90">
        <v>135</v>
      </c>
      <c r="AN201" s="93">
        <v>68820</v>
      </c>
      <c r="AO201" s="93">
        <f t="shared" si="42"/>
        <v>33011</v>
      </c>
      <c r="AP201" t="s">
        <v>183</v>
      </c>
      <c r="AQ201">
        <f t="shared" si="43"/>
        <v>3368820</v>
      </c>
      <c r="AU201">
        <v>14.6</v>
      </c>
      <c r="AV201">
        <v>0</v>
      </c>
      <c r="AW201">
        <v>14.6</v>
      </c>
    </row>
    <row r="202" spans="1:49" hidden="1" outlineLevel="1">
      <c r="A202" t="s">
        <v>134</v>
      </c>
      <c r="B202" s="7" t="s">
        <v>837</v>
      </c>
      <c r="C202" s="1">
        <f t="shared" si="33"/>
        <v>264</v>
      </c>
      <c r="D202" s="5">
        <f>IF(N202&gt;0, RANK(N202,(N202:P202,Q202:AE202)),0)</f>
        <v>1</v>
      </c>
      <c r="E202" s="5">
        <f>IF(O202&gt;0,RANK(O202,(N202:P202,Q202:AE202)),0)</f>
        <v>2</v>
      </c>
      <c r="F202" s="5">
        <f t="shared" si="34"/>
        <v>0</v>
      </c>
      <c r="G202" s="1">
        <f t="shared" si="35"/>
        <v>104</v>
      </c>
      <c r="H202" s="2">
        <f t="shared" si="36"/>
        <v>0.39393939393939392</v>
      </c>
      <c r="I202" s="6"/>
      <c r="J202" s="2">
        <f t="shared" si="37"/>
        <v>0.68939393939393945</v>
      </c>
      <c r="K202" s="2">
        <f t="shared" si="38"/>
        <v>0.29545454545454547</v>
      </c>
      <c r="L202" s="2">
        <f t="shared" si="39"/>
        <v>0</v>
      </c>
      <c r="M202" s="2">
        <f t="shared" si="40"/>
        <v>1.5151515151515083E-2</v>
      </c>
      <c r="N202" s="1">
        <v>182</v>
      </c>
      <c r="O202" s="1">
        <v>78</v>
      </c>
      <c r="P202" s="1"/>
      <c r="Q202">
        <v>4</v>
      </c>
      <c r="U202" s="1">
        <v>0</v>
      </c>
      <c r="V202" s="1"/>
      <c r="W202" s="1"/>
      <c r="X202" s="1"/>
      <c r="Y202" s="1"/>
      <c r="Z202" s="1"/>
      <c r="AA202" s="1"/>
      <c r="AB202" s="1"/>
      <c r="AG202" t="str">
        <f t="shared" si="41"/>
        <v>Shelburne</v>
      </c>
      <c r="AH202" t="s">
        <v>839</v>
      </c>
      <c r="AI202">
        <v>2</v>
      </c>
      <c r="AK202" s="88">
        <v>33</v>
      </c>
      <c r="AL202" s="90">
        <v>7</v>
      </c>
      <c r="AM202" s="90">
        <v>180</v>
      </c>
      <c r="AN202" s="93">
        <v>68980</v>
      </c>
      <c r="AO202" s="93">
        <f t="shared" si="42"/>
        <v>33007</v>
      </c>
      <c r="AP202" t="s">
        <v>183</v>
      </c>
      <c r="AQ202">
        <f t="shared" si="43"/>
        <v>3368980</v>
      </c>
      <c r="AU202">
        <v>48.8</v>
      </c>
      <c r="AV202">
        <v>0.9</v>
      </c>
      <c r="AW202">
        <v>47.89</v>
      </c>
    </row>
    <row r="203" spans="1:49" hidden="1" outlineLevel="1">
      <c r="A203" t="s">
        <v>272</v>
      </c>
      <c r="B203" s="7" t="s">
        <v>837</v>
      </c>
      <c r="C203" s="1">
        <f t="shared" si="33"/>
        <v>5254</v>
      </c>
      <c r="D203" s="5">
        <f>IF(N203&gt;0, RANK(N203,(N203:P203,Q203:AE203)),0)</f>
        <v>1</v>
      </c>
      <c r="E203" s="5">
        <f>IF(O203&gt;0,RANK(O203,(N203:P203,Q203:AE203)),0)</f>
        <v>2</v>
      </c>
      <c r="F203" s="5">
        <f t="shared" si="34"/>
        <v>0</v>
      </c>
      <c r="G203" s="1">
        <f t="shared" si="35"/>
        <v>2985</v>
      </c>
      <c r="H203" s="2">
        <f t="shared" si="36"/>
        <v>0.56813856109630756</v>
      </c>
      <c r="I203" s="6"/>
      <c r="J203" s="2">
        <f t="shared" si="37"/>
        <v>0.7735059002664636</v>
      </c>
      <c r="K203" s="2">
        <f t="shared" si="38"/>
        <v>0.20536733917015607</v>
      </c>
      <c r="L203" s="2">
        <f t="shared" si="39"/>
        <v>0</v>
      </c>
      <c r="M203" s="2">
        <f t="shared" si="40"/>
        <v>2.1126760563380337E-2</v>
      </c>
      <c r="N203" s="1">
        <v>4064</v>
      </c>
      <c r="O203" s="1">
        <v>1079</v>
      </c>
      <c r="P203" s="1"/>
      <c r="Q203">
        <v>105</v>
      </c>
      <c r="U203" s="1">
        <v>6</v>
      </c>
      <c r="V203" s="1"/>
      <c r="W203" s="1"/>
      <c r="X203" s="1"/>
      <c r="Y203" s="1"/>
      <c r="Z203" s="1"/>
      <c r="AA203" s="1"/>
      <c r="AB203" s="1"/>
      <c r="AG203" t="str">
        <f t="shared" si="41"/>
        <v>Somersworth</v>
      </c>
      <c r="AH203" t="s">
        <v>843</v>
      </c>
      <c r="AI203">
        <v>1</v>
      </c>
      <c r="AK203" s="88">
        <v>33</v>
      </c>
      <c r="AL203" s="90">
        <v>17</v>
      </c>
      <c r="AM203" s="90">
        <v>60</v>
      </c>
      <c r="AN203" s="93">
        <v>69940</v>
      </c>
      <c r="AO203" s="93">
        <f t="shared" si="42"/>
        <v>33017</v>
      </c>
      <c r="AP203" t="s">
        <v>639</v>
      </c>
      <c r="AQ203">
        <f t="shared" si="43"/>
        <v>3369940</v>
      </c>
      <c r="AU203">
        <v>10.01</v>
      </c>
      <c r="AV203">
        <v>0.23</v>
      </c>
      <c r="AW203">
        <v>9.7799999999999994</v>
      </c>
    </row>
    <row r="204" spans="1:49" hidden="1" outlineLevel="1">
      <c r="A204" t="s">
        <v>273</v>
      </c>
      <c r="B204" s="7" t="s">
        <v>837</v>
      </c>
      <c r="C204" s="1">
        <f t="shared" si="33"/>
        <v>498</v>
      </c>
      <c r="D204" s="5">
        <f>IF(N204&gt;0, RANK(N204,(N204:P204,Q204:AE204)),0)</f>
        <v>1</v>
      </c>
      <c r="E204" s="5">
        <f>IF(O204&gt;0,RANK(O204,(N204:P204,Q204:AE204)),0)</f>
        <v>2</v>
      </c>
      <c r="F204" s="5">
        <f t="shared" si="34"/>
        <v>0</v>
      </c>
      <c r="G204" s="1">
        <f t="shared" si="35"/>
        <v>146</v>
      </c>
      <c r="H204" s="2">
        <f t="shared" si="36"/>
        <v>0.29317269076305219</v>
      </c>
      <c r="I204" s="6"/>
      <c r="J204" s="2">
        <f t="shared" si="37"/>
        <v>0.63654618473895586</v>
      </c>
      <c r="K204" s="2">
        <f t="shared" si="38"/>
        <v>0.34337349397590361</v>
      </c>
      <c r="L204" s="2">
        <f t="shared" si="39"/>
        <v>0</v>
      </c>
      <c r="M204" s="2">
        <f t="shared" si="40"/>
        <v>2.0080321285140534E-2</v>
      </c>
      <c r="N204" s="1">
        <v>317</v>
      </c>
      <c r="O204" s="1">
        <v>171</v>
      </c>
      <c r="P204" s="1"/>
      <c r="Q204">
        <v>10</v>
      </c>
      <c r="U204" s="1">
        <v>0</v>
      </c>
      <c r="V204" s="1"/>
      <c r="W204" s="1"/>
      <c r="X204" s="1"/>
      <c r="Y204" s="1"/>
      <c r="Z204" s="1"/>
      <c r="AA204" s="1"/>
      <c r="AB204" s="1"/>
      <c r="AG204" t="str">
        <f t="shared" si="41"/>
        <v>South Hampton</v>
      </c>
      <c r="AH204" t="s">
        <v>818</v>
      </c>
      <c r="AI204">
        <v>1</v>
      </c>
      <c r="AK204" s="88">
        <v>33</v>
      </c>
      <c r="AL204" s="90">
        <v>15</v>
      </c>
      <c r="AM204" s="90">
        <v>175</v>
      </c>
      <c r="AN204" s="93">
        <v>71140</v>
      </c>
      <c r="AO204" s="93">
        <f t="shared" si="42"/>
        <v>33015</v>
      </c>
      <c r="AP204" t="s">
        <v>183</v>
      </c>
      <c r="AQ204">
        <f t="shared" si="43"/>
        <v>3371140</v>
      </c>
      <c r="AU204">
        <v>8.01</v>
      </c>
      <c r="AV204">
        <v>0.13</v>
      </c>
      <c r="AW204">
        <v>7.87</v>
      </c>
    </row>
    <row r="205" spans="1:49" hidden="1" outlineLevel="1">
      <c r="A205" t="s">
        <v>897</v>
      </c>
      <c r="B205" s="7" t="s">
        <v>837</v>
      </c>
      <c r="C205" s="1">
        <f t="shared" si="33"/>
        <v>743</v>
      </c>
      <c r="D205" s="5">
        <f>IF(N205&gt;0, RANK(N205,(N205:P205,Q205:AE205)),0)</f>
        <v>1</v>
      </c>
      <c r="E205" s="5">
        <f>IF(O205&gt;0,RANK(O205,(N205:P205,Q205:AE205)),0)</f>
        <v>2</v>
      </c>
      <c r="F205" s="5">
        <f t="shared" si="34"/>
        <v>0</v>
      </c>
      <c r="G205" s="1">
        <f t="shared" si="35"/>
        <v>284</v>
      </c>
      <c r="H205" s="2">
        <f t="shared" si="36"/>
        <v>0.38223418573351281</v>
      </c>
      <c r="I205" s="6"/>
      <c r="J205" s="2">
        <f t="shared" si="37"/>
        <v>0.68236877523553163</v>
      </c>
      <c r="K205" s="2">
        <f t="shared" si="38"/>
        <v>0.30013458950201882</v>
      </c>
      <c r="L205" s="2">
        <f t="shared" si="39"/>
        <v>0</v>
      </c>
      <c r="M205" s="2">
        <f t="shared" si="40"/>
        <v>1.7496635262449545E-2</v>
      </c>
      <c r="N205" s="1">
        <v>507</v>
      </c>
      <c r="O205" s="1">
        <v>223</v>
      </c>
      <c r="P205" s="1"/>
      <c r="Q205">
        <v>13</v>
      </c>
      <c r="U205" s="1">
        <v>0</v>
      </c>
      <c r="V205" s="1"/>
      <c r="W205" s="1"/>
      <c r="X205" s="1"/>
      <c r="Y205" s="1"/>
      <c r="Z205" s="1"/>
      <c r="AA205" s="1"/>
      <c r="AB205" s="1"/>
      <c r="AG205" t="str">
        <f t="shared" si="41"/>
        <v>Springfield</v>
      </c>
      <c r="AH205" t="s">
        <v>312</v>
      </c>
      <c r="AI205">
        <v>2</v>
      </c>
      <c r="AK205" s="88">
        <v>33</v>
      </c>
      <c r="AL205" s="90">
        <v>19</v>
      </c>
      <c r="AM205" s="90">
        <v>60</v>
      </c>
      <c r="AN205" s="93">
        <v>72740</v>
      </c>
      <c r="AO205" s="93">
        <f t="shared" si="42"/>
        <v>33019</v>
      </c>
      <c r="AP205" t="s">
        <v>183</v>
      </c>
      <c r="AQ205">
        <f t="shared" si="43"/>
        <v>3372740</v>
      </c>
      <c r="AU205">
        <v>44.14</v>
      </c>
      <c r="AV205">
        <v>0.89</v>
      </c>
      <c r="AW205">
        <v>43.25</v>
      </c>
    </row>
    <row r="206" spans="1:49" hidden="1" outlineLevel="1">
      <c r="A206" t="s">
        <v>889</v>
      </c>
      <c r="B206" s="7" t="s">
        <v>837</v>
      </c>
      <c r="C206" s="1">
        <f t="shared" si="33"/>
        <v>283</v>
      </c>
      <c r="D206" s="5">
        <f>IF(N206&gt;0, RANK(N206,(N206:P206,Q206:AE206)),0)</f>
        <v>1</v>
      </c>
      <c r="E206" s="5">
        <f>IF(O206&gt;0,RANK(O206,(N206:P206,Q206:AE206)),0)</f>
        <v>2</v>
      </c>
      <c r="F206" s="5">
        <f t="shared" si="34"/>
        <v>0</v>
      </c>
      <c r="G206" s="1">
        <f t="shared" si="35"/>
        <v>93</v>
      </c>
      <c r="H206" s="2">
        <f t="shared" si="36"/>
        <v>0.32862190812720848</v>
      </c>
      <c r="I206" s="6"/>
      <c r="J206" s="2">
        <f t="shared" si="37"/>
        <v>0.64664310954063609</v>
      </c>
      <c r="K206" s="2">
        <f t="shared" si="38"/>
        <v>0.31802120141342755</v>
      </c>
      <c r="L206" s="2">
        <f t="shared" si="39"/>
        <v>0</v>
      </c>
      <c r="M206" s="2">
        <f t="shared" si="40"/>
        <v>3.5335689045936369E-2</v>
      </c>
      <c r="N206" s="1">
        <v>183</v>
      </c>
      <c r="O206" s="1">
        <v>90</v>
      </c>
      <c r="P206" s="1"/>
      <c r="Q206">
        <v>10</v>
      </c>
      <c r="U206" s="1">
        <v>0</v>
      </c>
      <c r="V206" s="1"/>
      <c r="W206" s="1"/>
      <c r="X206" s="1"/>
      <c r="Y206" s="1"/>
      <c r="Z206" s="1"/>
      <c r="AA206" s="1"/>
      <c r="AB206" s="1"/>
      <c r="AG206" t="str">
        <f t="shared" si="41"/>
        <v>Stark</v>
      </c>
      <c r="AH206" t="s">
        <v>839</v>
      </c>
      <c r="AI206">
        <v>2</v>
      </c>
      <c r="AK206" s="88">
        <v>33</v>
      </c>
      <c r="AL206" s="90">
        <v>7</v>
      </c>
      <c r="AM206" s="90">
        <v>185</v>
      </c>
      <c r="AN206" s="93">
        <v>73060</v>
      </c>
      <c r="AO206" s="93">
        <f t="shared" si="42"/>
        <v>33007</v>
      </c>
      <c r="AP206" t="s">
        <v>183</v>
      </c>
      <c r="AQ206">
        <f t="shared" si="43"/>
        <v>3373060</v>
      </c>
      <c r="AU206">
        <v>59.6</v>
      </c>
      <c r="AV206">
        <v>0.5</v>
      </c>
      <c r="AW206">
        <v>59.1</v>
      </c>
    </row>
    <row r="207" spans="1:49" hidden="1" outlineLevel="1">
      <c r="A207" t="s">
        <v>274</v>
      </c>
      <c r="B207" s="7" t="s">
        <v>837</v>
      </c>
      <c r="C207" s="1">
        <f t="shared" si="33"/>
        <v>366</v>
      </c>
      <c r="D207" s="5">
        <f>IF(N207&gt;0, RANK(N207,(N207:P207,Q207:AE207)),0)</f>
        <v>1</v>
      </c>
      <c r="E207" s="5">
        <f>IF(O207&gt;0,RANK(O207,(N207:P207,Q207:AE207)),0)</f>
        <v>2</v>
      </c>
      <c r="F207" s="5">
        <f t="shared" si="34"/>
        <v>0</v>
      </c>
      <c r="G207" s="1">
        <f t="shared" si="35"/>
        <v>131</v>
      </c>
      <c r="H207" s="2">
        <f t="shared" si="36"/>
        <v>0.35792349726775957</v>
      </c>
      <c r="I207" s="6"/>
      <c r="J207" s="2">
        <f t="shared" si="37"/>
        <v>0.66120218579234968</v>
      </c>
      <c r="K207" s="2">
        <f t="shared" si="38"/>
        <v>0.30327868852459017</v>
      </c>
      <c r="L207" s="2">
        <f t="shared" si="39"/>
        <v>0</v>
      </c>
      <c r="M207" s="2">
        <f t="shared" si="40"/>
        <v>3.5519125683060149E-2</v>
      </c>
      <c r="N207" s="1">
        <v>242</v>
      </c>
      <c r="O207" s="1">
        <v>111</v>
      </c>
      <c r="P207" s="1"/>
      <c r="Q207">
        <v>13</v>
      </c>
      <c r="U207" s="1">
        <v>0</v>
      </c>
      <c r="V207" s="1"/>
      <c r="W207" s="1"/>
      <c r="X207" s="1"/>
      <c r="Y207" s="1"/>
      <c r="Z207" s="1"/>
      <c r="AA207" s="1"/>
      <c r="AB207" s="1"/>
      <c r="AG207" t="str">
        <f t="shared" si="41"/>
        <v>Stewartstown</v>
      </c>
      <c r="AH207" t="s">
        <v>839</v>
      </c>
      <c r="AI207">
        <v>2</v>
      </c>
      <c r="AK207" s="88">
        <v>33</v>
      </c>
      <c r="AL207" s="90">
        <v>7</v>
      </c>
      <c r="AM207" s="90">
        <v>190</v>
      </c>
      <c r="AN207" s="93">
        <v>73380</v>
      </c>
      <c r="AO207" s="93">
        <f t="shared" si="42"/>
        <v>33007</v>
      </c>
      <c r="AP207" t="s">
        <v>183</v>
      </c>
      <c r="AQ207">
        <f t="shared" si="43"/>
        <v>3373380</v>
      </c>
      <c r="AU207">
        <v>46.78</v>
      </c>
      <c r="AV207">
        <v>0.39</v>
      </c>
      <c r="AW207">
        <v>46.38</v>
      </c>
    </row>
    <row r="208" spans="1:49" hidden="1" outlineLevel="1">
      <c r="A208" t="s">
        <v>473</v>
      </c>
      <c r="B208" s="7" t="s">
        <v>837</v>
      </c>
      <c r="C208" s="1">
        <f t="shared" si="33"/>
        <v>693</v>
      </c>
      <c r="D208" s="5">
        <f>IF(N208&gt;0, RANK(N208,(N208:P208,Q208:AE208)),0)</f>
        <v>1</v>
      </c>
      <c r="E208" s="5">
        <f>IF(O208&gt;0,RANK(O208,(N208:P208,Q208:AE208)),0)</f>
        <v>2</v>
      </c>
      <c r="F208" s="5">
        <f t="shared" si="34"/>
        <v>0</v>
      </c>
      <c r="G208" s="1">
        <f t="shared" si="35"/>
        <v>292</v>
      </c>
      <c r="H208" s="2">
        <f t="shared" si="36"/>
        <v>0.42135642135642137</v>
      </c>
      <c r="I208" s="6"/>
      <c r="J208" s="2">
        <f t="shared" si="37"/>
        <v>0.70707070707070707</v>
      </c>
      <c r="K208" s="2">
        <f t="shared" si="38"/>
        <v>0.2857142857142857</v>
      </c>
      <c r="L208" s="2">
        <f t="shared" si="39"/>
        <v>0</v>
      </c>
      <c r="M208" s="2">
        <f t="shared" si="40"/>
        <v>7.2150072150072297E-3</v>
      </c>
      <c r="N208" s="53">
        <v>490</v>
      </c>
      <c r="O208" s="53">
        <v>198</v>
      </c>
      <c r="P208" s="53"/>
      <c r="Q208">
        <v>5</v>
      </c>
      <c r="U208" s="1">
        <v>0</v>
      </c>
      <c r="V208" s="1"/>
      <c r="W208" s="1"/>
      <c r="X208" s="1"/>
      <c r="Y208" s="1"/>
      <c r="Z208" s="1"/>
      <c r="AA208" s="1"/>
      <c r="AB208" s="1"/>
      <c r="AG208" t="str">
        <f t="shared" si="41"/>
        <v>Stoddard</v>
      </c>
      <c r="AH208" t="s">
        <v>838</v>
      </c>
      <c r="AI208">
        <v>2</v>
      </c>
      <c r="AK208" s="88">
        <v>33</v>
      </c>
      <c r="AL208" s="90">
        <v>5</v>
      </c>
      <c r="AM208" s="90">
        <v>80</v>
      </c>
      <c r="AN208" s="93">
        <v>73700</v>
      </c>
      <c r="AO208" s="93">
        <f t="shared" si="42"/>
        <v>33005</v>
      </c>
      <c r="AP208" t="s">
        <v>183</v>
      </c>
      <c r="AQ208">
        <f t="shared" si="43"/>
        <v>3373700</v>
      </c>
      <c r="AU208">
        <v>53.01</v>
      </c>
      <c r="AV208">
        <v>2.13</v>
      </c>
      <c r="AW208">
        <v>50.88</v>
      </c>
    </row>
    <row r="209" spans="1:49" hidden="1" outlineLevel="1">
      <c r="A209" t="s">
        <v>843</v>
      </c>
      <c r="B209" s="7" t="s">
        <v>837</v>
      </c>
      <c r="C209" s="1">
        <f t="shared" si="33"/>
        <v>2341</v>
      </c>
      <c r="D209" s="5">
        <f>IF(N209&gt;0, RANK(N209,(N209:P209,Q209:AE209)),0)</f>
        <v>1</v>
      </c>
      <c r="E209" s="5">
        <f>IF(O209&gt;0,RANK(O209,(N209:P209,Q209:AE209)),0)</f>
        <v>2</v>
      </c>
      <c r="F209" s="5">
        <f t="shared" si="34"/>
        <v>0</v>
      </c>
      <c r="G209" s="1">
        <f t="shared" si="35"/>
        <v>1022</v>
      </c>
      <c r="H209" s="2">
        <f t="shared" si="36"/>
        <v>0.43656557026911574</v>
      </c>
      <c r="I209" s="6"/>
      <c r="J209" s="2">
        <f t="shared" si="37"/>
        <v>0.71080734728748396</v>
      </c>
      <c r="K209" s="2">
        <f t="shared" si="38"/>
        <v>0.27424177701836822</v>
      </c>
      <c r="L209" s="2">
        <f t="shared" si="39"/>
        <v>0</v>
      </c>
      <c r="M209" s="2">
        <f t="shared" si="40"/>
        <v>1.4950875694147825E-2</v>
      </c>
      <c r="N209" s="1">
        <v>1664</v>
      </c>
      <c r="O209" s="1">
        <v>642</v>
      </c>
      <c r="P209" s="1"/>
      <c r="Q209">
        <v>34</v>
      </c>
      <c r="U209" s="1">
        <v>1</v>
      </c>
      <c r="V209" s="1"/>
      <c r="W209" s="1"/>
      <c r="X209" s="1"/>
      <c r="Y209" s="1"/>
      <c r="Z209" s="1"/>
      <c r="AA209" s="1"/>
      <c r="AB209" s="1"/>
      <c r="AG209" t="str">
        <f t="shared" si="41"/>
        <v>Strafford</v>
      </c>
      <c r="AH209" t="s">
        <v>843</v>
      </c>
      <c r="AI209">
        <v>1</v>
      </c>
      <c r="AK209" s="88">
        <v>33</v>
      </c>
      <c r="AL209" s="90">
        <v>17</v>
      </c>
      <c r="AM209" s="90">
        <v>65</v>
      </c>
      <c r="AN209" s="93">
        <v>73860</v>
      </c>
      <c r="AO209" s="93">
        <f t="shared" si="42"/>
        <v>33017</v>
      </c>
      <c r="AP209" t="s">
        <v>183</v>
      </c>
      <c r="AQ209">
        <f t="shared" si="43"/>
        <v>3373860</v>
      </c>
      <c r="AU209">
        <v>51.42</v>
      </c>
      <c r="AV209">
        <v>2.25</v>
      </c>
      <c r="AW209">
        <v>49.17</v>
      </c>
    </row>
    <row r="210" spans="1:49" hidden="1" outlineLevel="1">
      <c r="A210" t="s">
        <v>533</v>
      </c>
      <c r="B210" s="7" t="s">
        <v>837</v>
      </c>
      <c r="C210" s="1">
        <f t="shared" si="33"/>
        <v>299</v>
      </c>
      <c r="D210" s="5">
        <f>IF(N210&gt;0, RANK(N210,(N210:P210,Q210:AE210)),0)</f>
        <v>1</v>
      </c>
      <c r="E210" s="5">
        <f>IF(O210&gt;0,RANK(O210,(N210:P210,Q210:AE210)),0)</f>
        <v>2</v>
      </c>
      <c r="F210" s="5">
        <f t="shared" si="34"/>
        <v>0</v>
      </c>
      <c r="G210" s="1">
        <f t="shared" si="35"/>
        <v>171</v>
      </c>
      <c r="H210" s="2">
        <f t="shared" si="36"/>
        <v>0.57190635451505012</v>
      </c>
      <c r="I210" s="6"/>
      <c r="J210" s="2">
        <f t="shared" si="37"/>
        <v>0.77926421404682278</v>
      </c>
      <c r="K210" s="2">
        <f t="shared" si="38"/>
        <v>0.20735785953177258</v>
      </c>
      <c r="L210" s="2">
        <f t="shared" si="39"/>
        <v>0</v>
      </c>
      <c r="M210" s="2">
        <f t="shared" si="40"/>
        <v>1.3377926421404646E-2</v>
      </c>
      <c r="N210" s="1">
        <v>233</v>
      </c>
      <c r="O210" s="1">
        <v>62</v>
      </c>
      <c r="P210" s="1"/>
      <c r="Q210">
        <v>4</v>
      </c>
      <c r="U210" s="1">
        <v>0</v>
      </c>
      <c r="V210" s="1"/>
      <c r="W210" s="1"/>
      <c r="X210" s="1"/>
      <c r="Y210" s="1"/>
      <c r="Z210" s="1"/>
      <c r="AA210" s="1"/>
      <c r="AB210" s="1"/>
      <c r="AG210" t="str">
        <f t="shared" si="41"/>
        <v>Stratford</v>
      </c>
      <c r="AH210" t="s">
        <v>839</v>
      </c>
      <c r="AI210">
        <v>2</v>
      </c>
      <c r="AK210" s="88">
        <v>33</v>
      </c>
      <c r="AL210" s="90">
        <v>7</v>
      </c>
      <c r="AM210" s="90">
        <v>195</v>
      </c>
      <c r="AN210" s="93">
        <v>74180</v>
      </c>
      <c r="AO210" s="93">
        <f t="shared" si="42"/>
        <v>33007</v>
      </c>
      <c r="AP210" t="s">
        <v>183</v>
      </c>
      <c r="AQ210">
        <f t="shared" si="43"/>
        <v>3374180</v>
      </c>
      <c r="AU210">
        <v>80</v>
      </c>
      <c r="AV210">
        <v>0.14000000000000001</v>
      </c>
      <c r="AW210">
        <v>79.849999999999994</v>
      </c>
    </row>
    <row r="211" spans="1:49" hidden="1" outlineLevel="1">
      <c r="A211" t="s">
        <v>277</v>
      </c>
      <c r="B211" s="7" t="s">
        <v>837</v>
      </c>
      <c r="C211" s="1">
        <f t="shared" si="33"/>
        <v>4540</v>
      </c>
      <c r="D211" s="5">
        <f>IF(N211&gt;0, RANK(N211,(N211:P211,Q211:AE211)),0)</f>
        <v>1</v>
      </c>
      <c r="E211" s="5">
        <f>IF(O211&gt;0,RANK(O211,(N211:P211,Q211:AE211)),0)</f>
        <v>2</v>
      </c>
      <c r="F211" s="5">
        <f t="shared" si="34"/>
        <v>0</v>
      </c>
      <c r="G211" s="1">
        <f t="shared" si="35"/>
        <v>1930</v>
      </c>
      <c r="H211" s="2">
        <f t="shared" si="36"/>
        <v>0.42511013215859028</v>
      </c>
      <c r="I211" s="6"/>
      <c r="J211" s="2">
        <f t="shared" si="37"/>
        <v>0.70616740088105723</v>
      </c>
      <c r="K211" s="2">
        <f t="shared" si="38"/>
        <v>0.28105726872246695</v>
      </c>
      <c r="L211" s="2">
        <f t="shared" si="39"/>
        <v>0</v>
      </c>
      <c r="M211" s="2">
        <f t="shared" si="40"/>
        <v>1.2775330396475826E-2</v>
      </c>
      <c r="N211" s="1">
        <v>3206</v>
      </c>
      <c r="O211" s="1">
        <v>1276</v>
      </c>
      <c r="P211" s="1"/>
      <c r="Q211">
        <v>57</v>
      </c>
      <c r="U211" s="1">
        <v>1</v>
      </c>
      <c r="V211" s="1"/>
      <c r="W211" s="1"/>
      <c r="X211" s="1"/>
      <c r="Y211" s="1"/>
      <c r="Z211" s="1"/>
      <c r="AA211" s="1"/>
      <c r="AB211" s="1"/>
      <c r="AG211" t="str">
        <f t="shared" si="41"/>
        <v>Stratham</v>
      </c>
      <c r="AH211" t="s">
        <v>818</v>
      </c>
      <c r="AI211">
        <v>1</v>
      </c>
      <c r="AK211" s="88">
        <v>33</v>
      </c>
      <c r="AL211" s="90">
        <v>15</v>
      </c>
      <c r="AM211" s="90">
        <v>180</v>
      </c>
      <c r="AN211" s="93">
        <v>74340</v>
      </c>
      <c r="AO211" s="93">
        <f t="shared" si="42"/>
        <v>33015</v>
      </c>
      <c r="AP211" t="s">
        <v>183</v>
      </c>
      <c r="AQ211">
        <f t="shared" si="43"/>
        <v>3374340</v>
      </c>
      <c r="AU211">
        <v>15.48</v>
      </c>
      <c r="AV211">
        <v>0.37</v>
      </c>
      <c r="AW211">
        <v>15.11</v>
      </c>
    </row>
    <row r="212" spans="1:49" hidden="1" outlineLevel="1">
      <c r="A212" t="s">
        <v>278</v>
      </c>
      <c r="B212" s="7" t="s">
        <v>837</v>
      </c>
      <c r="C212" s="1">
        <f t="shared" si="33"/>
        <v>405</v>
      </c>
      <c r="D212" s="5">
        <f>IF(N212&gt;0, RANK(N212,(N212:P212,Q212:AE212)),0)</f>
        <v>1</v>
      </c>
      <c r="E212" s="5">
        <f>IF(O212&gt;0,RANK(O212,(N212:P212,Q212:AE212)),0)</f>
        <v>2</v>
      </c>
      <c r="F212" s="5">
        <f t="shared" si="34"/>
        <v>0</v>
      </c>
      <c r="G212" s="1">
        <f t="shared" si="35"/>
        <v>179</v>
      </c>
      <c r="H212" s="2">
        <f t="shared" si="36"/>
        <v>0.44197530864197532</v>
      </c>
      <c r="I212" s="6"/>
      <c r="J212" s="2">
        <f t="shared" si="37"/>
        <v>0.70864197530864192</v>
      </c>
      <c r="K212" s="2">
        <f t="shared" si="38"/>
        <v>0.26666666666666666</v>
      </c>
      <c r="L212" s="2">
        <f t="shared" si="39"/>
        <v>0</v>
      </c>
      <c r="M212" s="2">
        <f t="shared" si="40"/>
        <v>2.4691358024691412E-2</v>
      </c>
      <c r="N212" s="1">
        <v>287</v>
      </c>
      <c r="O212" s="1">
        <v>108</v>
      </c>
      <c r="P212" s="1"/>
      <c r="Q212">
        <v>9</v>
      </c>
      <c r="U212" s="1">
        <v>1</v>
      </c>
      <c r="V212" s="1"/>
      <c r="W212" s="1"/>
      <c r="X212" s="1"/>
      <c r="Y212" s="1"/>
      <c r="Z212" s="1"/>
      <c r="AA212" s="1"/>
      <c r="AB212" s="1"/>
      <c r="AG212" t="str">
        <f t="shared" si="41"/>
        <v>Sugar Hill</v>
      </c>
      <c r="AH212" t="s">
        <v>840</v>
      </c>
      <c r="AI212">
        <v>2</v>
      </c>
      <c r="AK212" s="88">
        <v>33</v>
      </c>
      <c r="AL212" s="90">
        <v>9</v>
      </c>
      <c r="AM212" s="90">
        <v>167</v>
      </c>
      <c r="AN212" s="93">
        <v>74740</v>
      </c>
      <c r="AO212" s="93">
        <f t="shared" si="42"/>
        <v>33009</v>
      </c>
      <c r="AP212" t="s">
        <v>183</v>
      </c>
      <c r="AQ212">
        <f t="shared" si="43"/>
        <v>3374740</v>
      </c>
      <c r="AU212">
        <v>17.23</v>
      </c>
      <c r="AV212">
        <v>0.11</v>
      </c>
      <c r="AW212">
        <v>17.11</v>
      </c>
    </row>
    <row r="213" spans="1:49" hidden="1" outlineLevel="1">
      <c r="A213" t="s">
        <v>312</v>
      </c>
      <c r="B213" s="7" t="s">
        <v>837</v>
      </c>
      <c r="C213" s="1">
        <f t="shared" si="33"/>
        <v>387</v>
      </c>
      <c r="D213" s="5">
        <f>IF(N213&gt;0, RANK(N213,(N213:P213,Q213:AE213)),0)</f>
        <v>1</v>
      </c>
      <c r="E213" s="5">
        <f>IF(O213&gt;0,RANK(O213,(N213:P213,Q213:AE213)),0)</f>
        <v>2</v>
      </c>
      <c r="F213" s="5">
        <f t="shared" si="34"/>
        <v>0</v>
      </c>
      <c r="G213" s="1">
        <f t="shared" si="35"/>
        <v>151</v>
      </c>
      <c r="H213" s="2">
        <f t="shared" si="36"/>
        <v>0.39018087855297157</v>
      </c>
      <c r="I213" s="6"/>
      <c r="J213" s="2">
        <f t="shared" si="37"/>
        <v>0.67441860465116277</v>
      </c>
      <c r="K213" s="2">
        <f t="shared" si="38"/>
        <v>0.2842377260981912</v>
      </c>
      <c r="L213" s="2">
        <f t="shared" si="39"/>
        <v>0</v>
      </c>
      <c r="M213" s="2">
        <f t="shared" si="40"/>
        <v>4.1343669250646031E-2</v>
      </c>
      <c r="N213" s="1">
        <v>261</v>
      </c>
      <c r="O213" s="1">
        <v>110</v>
      </c>
      <c r="P213" s="1"/>
      <c r="Q213">
        <v>16</v>
      </c>
      <c r="U213" s="1">
        <v>0</v>
      </c>
      <c r="V213" s="1"/>
      <c r="W213" s="1"/>
      <c r="X213" s="1"/>
      <c r="Y213" s="1"/>
      <c r="Z213" s="1"/>
      <c r="AA213" s="1"/>
      <c r="AB213" s="1"/>
      <c r="AG213" t="str">
        <f t="shared" si="41"/>
        <v>Sullivan</v>
      </c>
      <c r="AH213" t="s">
        <v>838</v>
      </c>
      <c r="AI213">
        <v>2</v>
      </c>
      <c r="AK213" s="88">
        <v>33</v>
      </c>
      <c r="AL213" s="90">
        <v>5</v>
      </c>
      <c r="AM213" s="90">
        <v>85</v>
      </c>
      <c r="AN213" s="93">
        <v>74900</v>
      </c>
      <c r="AO213" s="93">
        <f t="shared" si="42"/>
        <v>33005</v>
      </c>
      <c r="AP213" t="s">
        <v>183</v>
      </c>
      <c r="AQ213">
        <f t="shared" si="43"/>
        <v>3374900</v>
      </c>
      <c r="AU213">
        <v>18.7</v>
      </c>
      <c r="AV213">
        <v>0.19</v>
      </c>
      <c r="AW213">
        <v>18.510000000000002</v>
      </c>
    </row>
    <row r="214" spans="1:49" hidden="1" outlineLevel="1">
      <c r="A214" t="s">
        <v>279</v>
      </c>
      <c r="B214" s="7" t="s">
        <v>837</v>
      </c>
      <c r="C214" s="1">
        <f t="shared" si="33"/>
        <v>2014</v>
      </c>
      <c r="D214" s="5">
        <f>IF(N214&gt;0, RANK(N214,(N214:P214,Q214:AE214)),0)</f>
        <v>1</v>
      </c>
      <c r="E214" s="5">
        <f>IF(O214&gt;0,RANK(O214,(N214:P214,Q214:AE214)),0)</f>
        <v>2</v>
      </c>
      <c r="F214" s="5">
        <f t="shared" si="34"/>
        <v>0</v>
      </c>
      <c r="G214" s="1">
        <f t="shared" si="35"/>
        <v>805</v>
      </c>
      <c r="H214" s="2">
        <f t="shared" si="36"/>
        <v>0.39970208540218471</v>
      </c>
      <c r="I214" s="6"/>
      <c r="J214" s="2">
        <f t="shared" si="37"/>
        <v>0.69066534260178747</v>
      </c>
      <c r="K214" s="2">
        <f t="shared" si="38"/>
        <v>0.29096325719960275</v>
      </c>
      <c r="L214" s="2">
        <f t="shared" si="39"/>
        <v>0</v>
      </c>
      <c r="M214" s="2">
        <f t="shared" si="40"/>
        <v>1.8371400198609777E-2</v>
      </c>
      <c r="N214" s="1">
        <v>1391</v>
      </c>
      <c r="O214" s="1">
        <v>586</v>
      </c>
      <c r="P214" s="1"/>
      <c r="Q214">
        <v>34</v>
      </c>
      <c r="U214" s="1">
        <v>3</v>
      </c>
      <c r="V214" s="1"/>
      <c r="W214" s="1"/>
      <c r="X214" s="1"/>
      <c r="Y214" s="1"/>
      <c r="Z214" s="1"/>
      <c r="AA214" s="1"/>
      <c r="AB214" s="1"/>
      <c r="AG214" t="str">
        <f t="shared" si="41"/>
        <v>Sunapee</v>
      </c>
      <c r="AH214" t="s">
        <v>312</v>
      </c>
      <c r="AI214">
        <v>2</v>
      </c>
      <c r="AK214" s="88">
        <v>33</v>
      </c>
      <c r="AL214" s="90">
        <v>19</v>
      </c>
      <c r="AM214" s="90">
        <v>65</v>
      </c>
      <c r="AN214" s="93">
        <v>75060</v>
      </c>
      <c r="AO214" s="93">
        <f t="shared" si="42"/>
        <v>33019</v>
      </c>
      <c r="AP214" t="s">
        <v>183</v>
      </c>
      <c r="AQ214">
        <f t="shared" si="43"/>
        <v>3375060</v>
      </c>
      <c r="AU214">
        <v>25.2</v>
      </c>
      <c r="AV214">
        <v>4.08</v>
      </c>
      <c r="AW214">
        <v>21.12</v>
      </c>
    </row>
    <row r="215" spans="1:49" hidden="1" outlineLevel="1">
      <c r="A215" t="s">
        <v>857</v>
      </c>
      <c r="B215" s="7" t="s">
        <v>837</v>
      </c>
      <c r="C215" s="1">
        <f t="shared" si="33"/>
        <v>503</v>
      </c>
      <c r="D215" s="5">
        <f>IF(N215&gt;0, RANK(N215,(N215:P215,Q215:AE215)),0)</f>
        <v>1</v>
      </c>
      <c r="E215" s="5">
        <f>IF(O215&gt;0,RANK(O215,(N215:P215,Q215:AE215)),0)</f>
        <v>2</v>
      </c>
      <c r="F215" s="5">
        <f t="shared" si="34"/>
        <v>0</v>
      </c>
      <c r="G215" s="1">
        <f t="shared" si="35"/>
        <v>213</v>
      </c>
      <c r="H215" s="2">
        <f t="shared" si="36"/>
        <v>0.4234592445328032</v>
      </c>
      <c r="I215" s="6"/>
      <c r="J215" s="2">
        <f t="shared" si="37"/>
        <v>0.69781312127236583</v>
      </c>
      <c r="K215" s="2">
        <f t="shared" si="38"/>
        <v>0.27435387673956263</v>
      </c>
      <c r="L215" s="2">
        <f t="shared" si="39"/>
        <v>0</v>
      </c>
      <c r="M215" s="2">
        <f t="shared" si="40"/>
        <v>2.7833001988071537E-2</v>
      </c>
      <c r="N215" s="1">
        <v>351</v>
      </c>
      <c r="O215" s="1">
        <v>138</v>
      </c>
      <c r="P215" s="1"/>
      <c r="Q215">
        <v>14</v>
      </c>
      <c r="U215" s="1">
        <v>0</v>
      </c>
      <c r="V215" s="1"/>
      <c r="W215" s="1"/>
      <c r="X215" s="1"/>
      <c r="Y215" s="1"/>
      <c r="Z215" s="1"/>
      <c r="AA215" s="1"/>
      <c r="AB215" s="1"/>
      <c r="AG215" t="str">
        <f t="shared" si="41"/>
        <v>Surry</v>
      </c>
      <c r="AH215" t="s">
        <v>838</v>
      </c>
      <c r="AI215">
        <v>2</v>
      </c>
      <c r="AK215" s="88">
        <v>33</v>
      </c>
      <c r="AL215" s="90">
        <v>5</v>
      </c>
      <c r="AM215" s="90">
        <v>90</v>
      </c>
      <c r="AN215" s="93">
        <v>75300</v>
      </c>
      <c r="AO215" s="93">
        <f t="shared" si="42"/>
        <v>33005</v>
      </c>
      <c r="AP215" t="s">
        <v>183</v>
      </c>
      <c r="AQ215">
        <f t="shared" si="43"/>
        <v>3375300</v>
      </c>
      <c r="AU215">
        <v>15.89</v>
      </c>
      <c r="AV215">
        <v>0.32</v>
      </c>
      <c r="AW215">
        <v>15.58</v>
      </c>
    </row>
    <row r="216" spans="1:49" hidden="1" outlineLevel="1">
      <c r="A216" t="s">
        <v>139</v>
      </c>
      <c r="B216" s="7" t="s">
        <v>837</v>
      </c>
      <c r="C216" s="1">
        <f t="shared" si="33"/>
        <v>1166</v>
      </c>
      <c r="D216" s="5">
        <f>IF(N216&gt;0, RANK(N216,(N216:P216,Q216:AE216)),0)</f>
        <v>1</v>
      </c>
      <c r="E216" s="5">
        <f>IF(O216&gt;0,RANK(O216,(N216:P216,Q216:AE216)),0)</f>
        <v>2</v>
      </c>
      <c r="F216" s="5">
        <f t="shared" si="34"/>
        <v>0</v>
      </c>
      <c r="G216" s="1">
        <f t="shared" si="35"/>
        <v>542</v>
      </c>
      <c r="H216" s="2">
        <f t="shared" si="36"/>
        <v>0.46483704974271012</v>
      </c>
      <c r="I216" s="6"/>
      <c r="J216" s="2">
        <f t="shared" si="37"/>
        <v>0.725557461406518</v>
      </c>
      <c r="K216" s="2">
        <f t="shared" si="38"/>
        <v>0.26072041166380788</v>
      </c>
      <c r="L216" s="2">
        <f t="shared" si="39"/>
        <v>0</v>
      </c>
      <c r="M216" s="2">
        <f t="shared" si="40"/>
        <v>1.3722126929674117E-2</v>
      </c>
      <c r="N216" s="1">
        <v>846</v>
      </c>
      <c r="O216" s="1">
        <v>304</v>
      </c>
      <c r="P216" s="1"/>
      <c r="Q216">
        <v>16</v>
      </c>
      <c r="U216" s="1">
        <v>0</v>
      </c>
      <c r="V216" s="1"/>
      <c r="W216" s="1"/>
      <c r="X216" s="1"/>
      <c r="Y216" s="1"/>
      <c r="Z216" s="1"/>
      <c r="AA216" s="1"/>
      <c r="AB216" s="1"/>
      <c r="AG216" t="str">
        <f t="shared" si="41"/>
        <v>Sutton</v>
      </c>
      <c r="AH216" t="s">
        <v>842</v>
      </c>
      <c r="AI216">
        <v>2</v>
      </c>
      <c r="AK216" s="88">
        <v>33</v>
      </c>
      <c r="AL216" s="90">
        <v>13</v>
      </c>
      <c r="AM216" s="90">
        <v>120</v>
      </c>
      <c r="AN216" s="93">
        <v>75460</v>
      </c>
      <c r="AO216" s="93">
        <f t="shared" si="42"/>
        <v>33013</v>
      </c>
      <c r="AP216" t="s">
        <v>183</v>
      </c>
      <c r="AQ216">
        <f t="shared" si="43"/>
        <v>3375460</v>
      </c>
      <c r="AU216">
        <v>43.14</v>
      </c>
      <c r="AV216">
        <v>0.8</v>
      </c>
      <c r="AW216">
        <v>42.34</v>
      </c>
    </row>
    <row r="217" spans="1:49" hidden="1" outlineLevel="1">
      <c r="A217" t="s">
        <v>721</v>
      </c>
      <c r="B217" s="7" t="s">
        <v>837</v>
      </c>
      <c r="C217" s="1">
        <f t="shared" si="33"/>
        <v>3658</v>
      </c>
      <c r="D217" s="5">
        <f>IF(N217&gt;0, RANK(N217,(N217:P217,Q217:AE217)),0)</f>
        <v>1</v>
      </c>
      <c r="E217" s="5">
        <f>IF(O217&gt;0,RANK(O217,(N217:P217,Q217:AE217)),0)</f>
        <v>2</v>
      </c>
      <c r="F217" s="5">
        <f t="shared" si="34"/>
        <v>0</v>
      </c>
      <c r="G217" s="1">
        <f t="shared" si="35"/>
        <v>1696</v>
      </c>
      <c r="H217" s="2">
        <f t="shared" si="36"/>
        <v>0.46364133406232916</v>
      </c>
      <c r="I217" s="6"/>
      <c r="J217" s="2">
        <f t="shared" si="37"/>
        <v>0.71705850191361398</v>
      </c>
      <c r="K217" s="2">
        <f t="shared" si="38"/>
        <v>0.25341716785128487</v>
      </c>
      <c r="L217" s="2">
        <f t="shared" si="39"/>
        <v>0</v>
      </c>
      <c r="M217" s="2">
        <f t="shared" si="40"/>
        <v>2.9524330235101148E-2</v>
      </c>
      <c r="N217" s="1">
        <v>2623</v>
      </c>
      <c r="O217" s="1">
        <v>927</v>
      </c>
      <c r="P217" s="1"/>
      <c r="Q217">
        <v>108</v>
      </c>
      <c r="U217" s="1">
        <v>0</v>
      </c>
      <c r="V217" s="1"/>
      <c r="W217" s="1"/>
      <c r="X217" s="1"/>
      <c r="Y217" s="1"/>
      <c r="Z217" s="1"/>
      <c r="AA217" s="1"/>
      <c r="AB217" s="1"/>
      <c r="AG217" t="str">
        <f t="shared" si="41"/>
        <v>Swanzey</v>
      </c>
      <c r="AH217" t="s">
        <v>838</v>
      </c>
      <c r="AI217">
        <v>2</v>
      </c>
      <c r="AK217" s="88">
        <v>33</v>
      </c>
      <c r="AL217" s="90">
        <v>5</v>
      </c>
      <c r="AM217" s="90">
        <v>95</v>
      </c>
      <c r="AN217" s="93">
        <v>75700</v>
      </c>
      <c r="AO217" s="93">
        <f t="shared" si="42"/>
        <v>33005</v>
      </c>
      <c r="AP217" t="s">
        <v>183</v>
      </c>
      <c r="AQ217">
        <f t="shared" si="43"/>
        <v>3375700</v>
      </c>
      <c r="AU217">
        <v>45.35</v>
      </c>
      <c r="AV217">
        <v>0.36</v>
      </c>
      <c r="AW217">
        <v>44.99</v>
      </c>
    </row>
    <row r="218" spans="1:49" hidden="1" outlineLevel="1">
      <c r="A218" t="s">
        <v>722</v>
      </c>
      <c r="B218" s="7" t="s">
        <v>837</v>
      </c>
      <c r="C218" s="1">
        <f t="shared" si="33"/>
        <v>1565</v>
      </c>
      <c r="D218" s="5">
        <f>IF(N218&gt;0, RANK(N218,(N218:P218,Q218:AE218)),0)</f>
        <v>1</v>
      </c>
      <c r="E218" s="5">
        <f>IF(O218&gt;0,RANK(O218,(N218:P218,Q218:AE218)),0)</f>
        <v>2</v>
      </c>
      <c r="F218" s="5">
        <f t="shared" si="34"/>
        <v>0</v>
      </c>
      <c r="G218" s="1">
        <f t="shared" si="35"/>
        <v>533</v>
      </c>
      <c r="H218" s="2">
        <f t="shared" si="36"/>
        <v>0.34057507987220448</v>
      </c>
      <c r="I218" s="6"/>
      <c r="J218" s="2">
        <f t="shared" si="37"/>
        <v>0.65942492012779552</v>
      </c>
      <c r="K218" s="2">
        <f t="shared" si="38"/>
        <v>0.31884984025559104</v>
      </c>
      <c r="L218" s="2">
        <f t="shared" si="39"/>
        <v>0</v>
      </c>
      <c r="M218" s="2">
        <f t="shared" si="40"/>
        <v>2.1725239616613434E-2</v>
      </c>
      <c r="N218" s="1">
        <v>1032</v>
      </c>
      <c r="O218" s="1">
        <v>499</v>
      </c>
      <c r="P218" s="1"/>
      <c r="Q218">
        <v>34</v>
      </c>
      <c r="U218" s="1">
        <v>0</v>
      </c>
      <c r="V218" s="1"/>
      <c r="W218" s="1"/>
      <c r="X218" s="1"/>
      <c r="Y218" s="1"/>
      <c r="Z218" s="1"/>
      <c r="AA218" s="1"/>
      <c r="AB218" s="1"/>
      <c r="AG218" t="str">
        <f t="shared" si="41"/>
        <v>Tamworth</v>
      </c>
      <c r="AH218" t="s">
        <v>95</v>
      </c>
      <c r="AI218">
        <v>1</v>
      </c>
      <c r="AK218" s="88">
        <v>33</v>
      </c>
      <c r="AL218" s="90">
        <v>3</v>
      </c>
      <c r="AM218" s="90">
        <v>80</v>
      </c>
      <c r="AN218" s="93">
        <v>76100</v>
      </c>
      <c r="AO218" s="93">
        <f t="shared" si="42"/>
        <v>33003</v>
      </c>
      <c r="AP218" t="s">
        <v>183</v>
      </c>
      <c r="AQ218">
        <f t="shared" si="43"/>
        <v>3376100</v>
      </c>
      <c r="AU218">
        <v>60.75</v>
      </c>
      <c r="AV218">
        <v>0.82</v>
      </c>
      <c r="AW218">
        <v>59.93</v>
      </c>
    </row>
    <row r="219" spans="1:49" hidden="1" outlineLevel="1">
      <c r="A219" t="s">
        <v>898</v>
      </c>
      <c r="B219" s="7" t="s">
        <v>837</v>
      </c>
      <c r="C219" s="1">
        <f t="shared" si="33"/>
        <v>847</v>
      </c>
      <c r="D219" s="5">
        <f>IF(N219&gt;0, RANK(N219,(N219:P219,Q219:AE219)),0)</f>
        <v>1</v>
      </c>
      <c r="E219" s="5">
        <f>IF(O219&gt;0,RANK(O219,(N219:P219,Q219:AE219)),0)</f>
        <v>2</v>
      </c>
      <c r="F219" s="5">
        <f t="shared" si="34"/>
        <v>0</v>
      </c>
      <c r="G219" s="1">
        <f t="shared" si="35"/>
        <v>325</v>
      </c>
      <c r="H219" s="2">
        <f t="shared" si="36"/>
        <v>0.38370720188902008</v>
      </c>
      <c r="I219" s="6"/>
      <c r="J219" s="2">
        <f t="shared" si="37"/>
        <v>0.68240850059031877</v>
      </c>
      <c r="K219" s="2">
        <f t="shared" si="38"/>
        <v>0.29870129870129869</v>
      </c>
      <c r="L219" s="2">
        <f t="shared" si="39"/>
        <v>0</v>
      </c>
      <c r="M219" s="2">
        <f t="shared" si="40"/>
        <v>1.8890200708382543E-2</v>
      </c>
      <c r="N219" s="1">
        <v>578</v>
      </c>
      <c r="O219" s="1">
        <v>253</v>
      </c>
      <c r="P219" s="1"/>
      <c r="Q219">
        <v>16</v>
      </c>
      <c r="U219" s="1">
        <v>0</v>
      </c>
      <c r="V219" s="1"/>
      <c r="W219" s="1"/>
      <c r="X219" s="1"/>
      <c r="Y219" s="1"/>
      <c r="Z219" s="1"/>
      <c r="AA219" s="1"/>
      <c r="AB219" s="1"/>
      <c r="AG219" t="str">
        <f t="shared" si="41"/>
        <v>Temple</v>
      </c>
      <c r="AH219" t="s">
        <v>841</v>
      </c>
      <c r="AI219">
        <v>2</v>
      </c>
      <c r="AK219" s="88">
        <v>33</v>
      </c>
      <c r="AL219" s="90">
        <v>11</v>
      </c>
      <c r="AM219" s="90">
        <v>140</v>
      </c>
      <c r="AN219" s="93">
        <v>76260</v>
      </c>
      <c r="AO219" s="93">
        <f t="shared" si="42"/>
        <v>33011</v>
      </c>
      <c r="AP219" t="s">
        <v>183</v>
      </c>
      <c r="AQ219">
        <f t="shared" si="43"/>
        <v>3376260</v>
      </c>
      <c r="AU219">
        <v>23.46</v>
      </c>
      <c r="AV219">
        <v>0.22</v>
      </c>
      <c r="AW219">
        <v>23.24</v>
      </c>
    </row>
    <row r="220" spans="1:49" hidden="1" outlineLevel="1">
      <c r="A220" t="s">
        <v>723</v>
      </c>
      <c r="B220" s="7" t="s">
        <v>837</v>
      </c>
      <c r="C220" s="1">
        <f t="shared" si="33"/>
        <v>1395</v>
      </c>
      <c r="D220" s="5">
        <f>IF(N220&gt;0, RANK(N220,(N220:P220,Q220:AE220)),0)</f>
        <v>1</v>
      </c>
      <c r="E220" s="5">
        <f>IF(O220&gt;0,RANK(O220,(N220:P220,Q220:AE220)),0)</f>
        <v>2</v>
      </c>
      <c r="F220" s="5">
        <f t="shared" si="34"/>
        <v>0</v>
      </c>
      <c r="G220" s="1">
        <f t="shared" si="35"/>
        <v>589</v>
      </c>
      <c r="H220" s="2">
        <f t="shared" si="36"/>
        <v>0.42222222222222222</v>
      </c>
      <c r="I220" s="6"/>
      <c r="J220" s="2">
        <f t="shared" si="37"/>
        <v>0.69964157706093189</v>
      </c>
      <c r="K220" s="2">
        <f t="shared" si="38"/>
        <v>0.27741935483870966</v>
      </c>
      <c r="L220" s="2">
        <f t="shared" si="39"/>
        <v>0</v>
      </c>
      <c r="M220" s="2">
        <f t="shared" si="40"/>
        <v>2.2939068100358451E-2</v>
      </c>
      <c r="N220" s="1">
        <v>976</v>
      </c>
      <c r="O220" s="1">
        <v>387</v>
      </c>
      <c r="P220" s="1"/>
      <c r="Q220">
        <v>32</v>
      </c>
      <c r="U220" s="1">
        <v>0</v>
      </c>
      <c r="V220" s="1"/>
      <c r="W220" s="1"/>
      <c r="X220" s="1"/>
      <c r="Y220" s="1"/>
      <c r="Z220" s="1"/>
      <c r="AA220" s="1"/>
      <c r="AB220" s="1"/>
      <c r="AG220" t="str">
        <f t="shared" si="41"/>
        <v>Thornton</v>
      </c>
      <c r="AH220" t="s">
        <v>840</v>
      </c>
      <c r="AI220">
        <v>2</v>
      </c>
      <c r="AK220" s="88">
        <v>33</v>
      </c>
      <c r="AL220" s="90">
        <v>9</v>
      </c>
      <c r="AM220" s="90">
        <v>170</v>
      </c>
      <c r="AN220" s="93">
        <v>76740</v>
      </c>
      <c r="AO220" s="93">
        <f t="shared" si="42"/>
        <v>33009</v>
      </c>
      <c r="AP220" t="s">
        <v>183</v>
      </c>
      <c r="AQ220">
        <f t="shared" si="43"/>
        <v>3376740</v>
      </c>
      <c r="AU220">
        <v>50.82</v>
      </c>
      <c r="AV220">
        <v>0.42</v>
      </c>
      <c r="AW220">
        <v>50.4</v>
      </c>
    </row>
    <row r="221" spans="1:49" hidden="1" outlineLevel="1">
      <c r="A221" t="s">
        <v>724</v>
      </c>
      <c r="B221" s="7" t="s">
        <v>837</v>
      </c>
      <c r="C221" s="1">
        <f t="shared" si="33"/>
        <v>1840</v>
      </c>
      <c r="D221" s="5">
        <f>IF(N221&gt;0, RANK(N221,(N221:P221,Q221:AE221)),0)</f>
        <v>1</v>
      </c>
      <c r="E221" s="5">
        <f>IF(O221&gt;0,RANK(O221,(N221:P221,Q221:AE221)),0)</f>
        <v>2</v>
      </c>
      <c r="F221" s="5">
        <f t="shared" si="34"/>
        <v>0</v>
      </c>
      <c r="G221" s="1">
        <f t="shared" si="35"/>
        <v>828</v>
      </c>
      <c r="H221" s="2">
        <f t="shared" si="36"/>
        <v>0.45</v>
      </c>
      <c r="I221" s="6"/>
      <c r="J221" s="2">
        <f t="shared" si="37"/>
        <v>0.71413043478260874</v>
      </c>
      <c r="K221" s="2">
        <f t="shared" si="38"/>
        <v>0.26413043478260867</v>
      </c>
      <c r="L221" s="2">
        <f t="shared" si="39"/>
        <v>0</v>
      </c>
      <c r="M221" s="2">
        <f t="shared" si="40"/>
        <v>2.1739130434782594E-2</v>
      </c>
      <c r="N221" s="1">
        <v>1314</v>
      </c>
      <c r="O221" s="1">
        <v>486</v>
      </c>
      <c r="P221" s="1"/>
      <c r="Q221">
        <v>39</v>
      </c>
      <c r="U221" s="1">
        <v>1</v>
      </c>
      <c r="V221" s="1"/>
      <c r="W221" s="1"/>
      <c r="X221" s="1"/>
      <c r="Y221" s="1"/>
      <c r="Z221" s="1"/>
      <c r="AA221" s="1"/>
      <c r="AB221" s="1"/>
      <c r="AG221" t="str">
        <f t="shared" si="41"/>
        <v>Tilton</v>
      </c>
      <c r="AH221" t="s">
        <v>836</v>
      </c>
      <c r="AI221">
        <v>2</v>
      </c>
      <c r="AK221" s="88">
        <v>33</v>
      </c>
      <c r="AL221" s="90">
        <v>1</v>
      </c>
      <c r="AM221" s="90">
        <v>55</v>
      </c>
      <c r="AN221" s="93">
        <v>77060</v>
      </c>
      <c r="AO221" s="93">
        <f t="shared" si="42"/>
        <v>33001</v>
      </c>
      <c r="AP221" t="s">
        <v>183</v>
      </c>
      <c r="AQ221">
        <f t="shared" si="43"/>
        <v>3377060</v>
      </c>
      <c r="AU221">
        <v>12.03</v>
      </c>
      <c r="AV221">
        <v>0.57999999999999996</v>
      </c>
      <c r="AW221">
        <v>11.44</v>
      </c>
    </row>
    <row r="222" spans="1:49" hidden="1" outlineLevel="1">
      <c r="A222" t="s">
        <v>900</v>
      </c>
      <c r="B222" s="7" t="s">
        <v>837</v>
      </c>
      <c r="C222" s="1">
        <f t="shared" si="33"/>
        <v>980</v>
      </c>
      <c r="D222" s="5">
        <f>IF(N222&gt;0, RANK(N222,(N222:P222,Q222:AE222)),0)</f>
        <v>1</v>
      </c>
      <c r="E222" s="5">
        <f>IF(O222&gt;0,RANK(O222,(N222:P222,Q222:AE222)),0)</f>
        <v>2</v>
      </c>
      <c r="F222" s="5">
        <f t="shared" si="34"/>
        <v>0</v>
      </c>
      <c r="G222" s="1">
        <f t="shared" si="35"/>
        <v>376</v>
      </c>
      <c r="H222" s="2">
        <f t="shared" si="36"/>
        <v>0.3836734693877551</v>
      </c>
      <c r="I222" s="6"/>
      <c r="J222" s="2">
        <f t="shared" si="37"/>
        <v>0.67142857142857137</v>
      </c>
      <c r="K222" s="2">
        <f t="shared" si="38"/>
        <v>0.28775510204081634</v>
      </c>
      <c r="L222" s="2">
        <f t="shared" si="39"/>
        <v>0</v>
      </c>
      <c r="M222" s="2">
        <f t="shared" si="40"/>
        <v>4.081632653061229E-2</v>
      </c>
      <c r="N222" s="1">
        <v>658</v>
      </c>
      <c r="O222" s="1">
        <v>282</v>
      </c>
      <c r="P222" s="1"/>
      <c r="Q222">
        <v>40</v>
      </c>
      <c r="U222" s="1">
        <v>0</v>
      </c>
      <c r="V222" s="1"/>
      <c r="W222" s="1"/>
      <c r="X222" s="1"/>
      <c r="Y222" s="1"/>
      <c r="Z222" s="1"/>
      <c r="AA222" s="1"/>
      <c r="AB222" s="1"/>
      <c r="AG222" t="str">
        <f t="shared" si="41"/>
        <v>Troy</v>
      </c>
      <c r="AH222" t="s">
        <v>838</v>
      </c>
      <c r="AI222">
        <v>2</v>
      </c>
      <c r="AK222" s="88">
        <v>33</v>
      </c>
      <c r="AL222" s="90">
        <v>5</v>
      </c>
      <c r="AM222" s="90">
        <v>100</v>
      </c>
      <c r="AN222" s="93">
        <v>77380</v>
      </c>
      <c r="AO222" s="93">
        <f t="shared" si="42"/>
        <v>33005</v>
      </c>
      <c r="AP222" t="s">
        <v>183</v>
      </c>
      <c r="AQ222">
        <f t="shared" si="43"/>
        <v>3377380</v>
      </c>
      <c r="AU222">
        <v>17.579999999999998</v>
      </c>
      <c r="AV222">
        <v>0.16</v>
      </c>
      <c r="AW222">
        <v>17.420000000000002</v>
      </c>
    </row>
    <row r="223" spans="1:49" hidden="1" outlineLevel="1">
      <c r="A223" t="s">
        <v>778</v>
      </c>
      <c r="B223" s="7" t="s">
        <v>837</v>
      </c>
      <c r="C223" s="1">
        <f t="shared" si="33"/>
        <v>1580</v>
      </c>
      <c r="D223" s="5">
        <f>IF(N223&gt;0, RANK(N223,(N223:P223,Q223:AE223)),0)</f>
        <v>1</v>
      </c>
      <c r="E223" s="5">
        <f>IF(O223&gt;0,RANK(O223,(N223:P223,Q223:AE223)),0)</f>
        <v>2</v>
      </c>
      <c r="F223" s="5">
        <f t="shared" si="34"/>
        <v>0</v>
      </c>
      <c r="G223" s="1">
        <f t="shared" si="35"/>
        <v>265</v>
      </c>
      <c r="H223" s="2">
        <f t="shared" si="36"/>
        <v>0.16772151898734178</v>
      </c>
      <c r="I223" s="6"/>
      <c r="J223" s="2">
        <f t="shared" si="37"/>
        <v>0.57531645569620249</v>
      </c>
      <c r="K223" s="2">
        <f t="shared" si="38"/>
        <v>0.40759493670886077</v>
      </c>
      <c r="L223" s="2">
        <f t="shared" si="39"/>
        <v>0</v>
      </c>
      <c r="M223" s="2">
        <f t="shared" si="40"/>
        <v>1.7088607594936744E-2</v>
      </c>
      <c r="N223" s="1">
        <v>909</v>
      </c>
      <c r="O223" s="1">
        <v>644</v>
      </c>
      <c r="P223" s="1"/>
      <c r="Q223">
        <v>27</v>
      </c>
      <c r="U223" s="1">
        <v>0</v>
      </c>
      <c r="V223" s="1"/>
      <c r="W223" s="1"/>
      <c r="X223" s="1"/>
      <c r="Y223" s="1"/>
      <c r="Z223" s="1"/>
      <c r="AA223" s="1"/>
      <c r="AB223" s="1"/>
      <c r="AG223" t="str">
        <f t="shared" si="41"/>
        <v>Tuftonboro</v>
      </c>
      <c r="AH223" t="s">
        <v>95</v>
      </c>
      <c r="AI223">
        <v>1</v>
      </c>
      <c r="AK223" s="88">
        <v>33</v>
      </c>
      <c r="AL223" s="90">
        <v>3</v>
      </c>
      <c r="AM223" s="90">
        <v>85</v>
      </c>
      <c r="AN223" s="93">
        <v>77620</v>
      </c>
      <c r="AO223" s="93">
        <f t="shared" si="42"/>
        <v>33003</v>
      </c>
      <c r="AP223" t="s">
        <v>183</v>
      </c>
      <c r="AQ223">
        <f t="shared" si="43"/>
        <v>3377620</v>
      </c>
      <c r="AU223">
        <v>50.08</v>
      </c>
      <c r="AV223">
        <v>8.94</v>
      </c>
      <c r="AW223">
        <v>41.13</v>
      </c>
    </row>
    <row r="224" spans="1:49" hidden="1" outlineLevel="1">
      <c r="A224" t="s">
        <v>901</v>
      </c>
      <c r="B224" s="7" t="s">
        <v>837</v>
      </c>
      <c r="C224" s="1">
        <f t="shared" si="33"/>
        <v>742</v>
      </c>
      <c r="D224" s="5">
        <f>IF(N224&gt;0, RANK(N224,(N224:P224,Q224:AE224)),0)</f>
        <v>1</v>
      </c>
      <c r="E224" s="5">
        <f>IF(O224&gt;0,RANK(O224,(N224:P224,Q224:AE224)),0)</f>
        <v>2</v>
      </c>
      <c r="F224" s="5">
        <f t="shared" si="34"/>
        <v>0</v>
      </c>
      <c r="G224" s="1">
        <f t="shared" si="35"/>
        <v>327</v>
      </c>
      <c r="H224" s="2">
        <f t="shared" si="36"/>
        <v>0.44070080862533695</v>
      </c>
      <c r="I224" s="6"/>
      <c r="J224" s="2">
        <f t="shared" si="37"/>
        <v>0.71024258760107817</v>
      </c>
      <c r="K224" s="2">
        <f t="shared" si="38"/>
        <v>0.26954177897574122</v>
      </c>
      <c r="L224" s="2">
        <f t="shared" si="39"/>
        <v>0</v>
      </c>
      <c r="M224" s="2">
        <f t="shared" si="40"/>
        <v>2.0215633423180612E-2</v>
      </c>
      <c r="N224" s="1">
        <v>527</v>
      </c>
      <c r="O224" s="1">
        <v>200</v>
      </c>
      <c r="P224" s="1"/>
      <c r="Q224">
        <v>14</v>
      </c>
      <c r="U224" s="1">
        <v>1</v>
      </c>
      <c r="V224" s="1"/>
      <c r="W224" s="1"/>
      <c r="X224" s="1"/>
      <c r="Y224" s="1"/>
      <c r="Z224" s="1"/>
      <c r="AA224" s="1"/>
      <c r="AB224" s="1"/>
      <c r="AG224" t="str">
        <f t="shared" si="41"/>
        <v>Unity</v>
      </c>
      <c r="AH224" t="s">
        <v>312</v>
      </c>
      <c r="AI224">
        <v>2</v>
      </c>
      <c r="AK224" s="88">
        <v>33</v>
      </c>
      <c r="AL224" s="90">
        <v>19</v>
      </c>
      <c r="AM224" s="90">
        <v>70</v>
      </c>
      <c r="AN224" s="93">
        <v>77940</v>
      </c>
      <c r="AO224" s="93">
        <f t="shared" si="42"/>
        <v>33019</v>
      </c>
      <c r="AP224" t="s">
        <v>183</v>
      </c>
      <c r="AQ224">
        <f t="shared" si="43"/>
        <v>3377940</v>
      </c>
      <c r="AU224">
        <v>37.18</v>
      </c>
      <c r="AV224">
        <v>0.24</v>
      </c>
      <c r="AW224">
        <v>36.94</v>
      </c>
    </row>
    <row r="225" spans="1:49" hidden="1" outlineLevel="1">
      <c r="A225" t="s">
        <v>140</v>
      </c>
      <c r="B225" s="7" t="s">
        <v>837</v>
      </c>
      <c r="C225" s="1">
        <f t="shared" si="33"/>
        <v>2646</v>
      </c>
      <c r="D225" s="5">
        <f>IF(N225&gt;0, RANK(N225,(N225:P225,Q225:AE225)),0)</f>
        <v>1</v>
      </c>
      <c r="E225" s="5">
        <f>IF(O225&gt;0,RANK(O225,(N225:P225,Q225:AE225)),0)</f>
        <v>2</v>
      </c>
      <c r="F225" s="5">
        <f t="shared" si="34"/>
        <v>0</v>
      </c>
      <c r="G225" s="1">
        <f t="shared" si="35"/>
        <v>128</v>
      </c>
      <c r="H225" s="2">
        <f t="shared" si="36"/>
        <v>4.8374905517762662E-2</v>
      </c>
      <c r="I225" s="6"/>
      <c r="J225" s="2">
        <f t="shared" si="37"/>
        <v>0.51247165532879824</v>
      </c>
      <c r="K225" s="2">
        <f t="shared" si="38"/>
        <v>0.46409674981103555</v>
      </c>
      <c r="L225" s="2">
        <f t="shared" si="39"/>
        <v>0</v>
      </c>
      <c r="M225" s="2">
        <f t="shared" si="40"/>
        <v>2.3431594860166216E-2</v>
      </c>
      <c r="N225" s="1">
        <v>1356</v>
      </c>
      <c r="O225" s="1">
        <v>1228</v>
      </c>
      <c r="P225" s="1"/>
      <c r="Q225">
        <v>60</v>
      </c>
      <c r="U225" s="1">
        <v>2</v>
      </c>
      <c r="V225" s="1"/>
      <c r="W225" s="1"/>
      <c r="X225" s="1"/>
      <c r="Y225" s="1"/>
      <c r="Z225" s="1"/>
      <c r="AA225" s="1"/>
      <c r="AB225" s="1"/>
      <c r="AG225" t="str">
        <f t="shared" si="41"/>
        <v>Wakefield</v>
      </c>
      <c r="AH225" t="s">
        <v>95</v>
      </c>
      <c r="AI225">
        <v>1</v>
      </c>
      <c r="AK225" s="88">
        <v>33</v>
      </c>
      <c r="AL225" s="90">
        <v>3</v>
      </c>
      <c r="AM225" s="90">
        <v>90</v>
      </c>
      <c r="AN225" s="93">
        <v>78180</v>
      </c>
      <c r="AO225" s="93">
        <f t="shared" si="42"/>
        <v>33003</v>
      </c>
      <c r="AP225" t="s">
        <v>183</v>
      </c>
      <c r="AQ225">
        <f t="shared" si="43"/>
        <v>3378180</v>
      </c>
      <c r="AU225">
        <v>44.65</v>
      </c>
      <c r="AV225">
        <v>5.32</v>
      </c>
      <c r="AW225">
        <v>39.32</v>
      </c>
    </row>
    <row r="226" spans="1:49" hidden="1" outlineLevel="1">
      <c r="A226" t="s">
        <v>141</v>
      </c>
      <c r="B226" s="7" t="s">
        <v>837</v>
      </c>
      <c r="C226" s="1">
        <f t="shared" si="33"/>
        <v>2167</v>
      </c>
      <c r="D226" s="5">
        <f>IF(N226&gt;0, RANK(N226,(N226:P226,Q226:AE226)),0)</f>
        <v>1</v>
      </c>
      <c r="E226" s="5">
        <f>IF(O226&gt;0,RANK(O226,(N226:P226,Q226:AE226)),0)</f>
        <v>2</v>
      </c>
      <c r="F226" s="5">
        <f t="shared" si="34"/>
        <v>0</v>
      </c>
      <c r="G226" s="1">
        <f t="shared" si="35"/>
        <v>1135</v>
      </c>
      <c r="H226" s="2">
        <f t="shared" si="36"/>
        <v>0.52376557452699579</v>
      </c>
      <c r="I226" s="6"/>
      <c r="J226" s="2">
        <f t="shared" si="37"/>
        <v>0.75265343793262574</v>
      </c>
      <c r="K226" s="2">
        <f t="shared" si="38"/>
        <v>0.22888786340562992</v>
      </c>
      <c r="L226" s="2">
        <f t="shared" si="39"/>
        <v>0</v>
      </c>
      <c r="M226" s="2">
        <f t="shared" si="40"/>
        <v>1.8458698661744349E-2</v>
      </c>
      <c r="N226" s="1">
        <v>1631</v>
      </c>
      <c r="O226" s="1">
        <v>496</v>
      </c>
      <c r="P226" s="1"/>
      <c r="Q226">
        <v>40</v>
      </c>
      <c r="U226" s="1">
        <v>0</v>
      </c>
      <c r="V226" s="1"/>
      <c r="W226" s="1"/>
      <c r="X226" s="1"/>
      <c r="Y226" s="1"/>
      <c r="Z226" s="1"/>
      <c r="AA226" s="1"/>
      <c r="AB226" s="1"/>
      <c r="AG226" t="str">
        <f t="shared" si="41"/>
        <v>Walpole</v>
      </c>
      <c r="AH226" t="s">
        <v>838</v>
      </c>
      <c r="AI226">
        <v>2</v>
      </c>
      <c r="AK226" s="88">
        <v>33</v>
      </c>
      <c r="AL226" s="90">
        <v>5</v>
      </c>
      <c r="AM226" s="90">
        <v>105</v>
      </c>
      <c r="AN226" s="93">
        <v>78420</v>
      </c>
      <c r="AO226" s="93">
        <f t="shared" si="42"/>
        <v>33005</v>
      </c>
      <c r="AP226" t="s">
        <v>183</v>
      </c>
      <c r="AQ226">
        <f t="shared" si="43"/>
        <v>3378420</v>
      </c>
      <c r="AU226">
        <v>36.64</v>
      </c>
      <c r="AV226">
        <v>1.08</v>
      </c>
      <c r="AW226">
        <v>35.57</v>
      </c>
    </row>
    <row r="227" spans="1:49" hidden="1" outlineLevel="1">
      <c r="A227" t="s">
        <v>912</v>
      </c>
      <c r="B227" s="7" t="s">
        <v>837</v>
      </c>
      <c r="C227" s="1">
        <f t="shared" si="33"/>
        <v>1681</v>
      </c>
      <c r="D227" s="5">
        <f>IF(N227&gt;0, RANK(N227,(N227:P227,Q227:AE227)),0)</f>
        <v>1</v>
      </c>
      <c r="E227" s="5">
        <f>IF(O227&gt;0,RANK(O227,(N227:P227,Q227:AE227)),0)</f>
        <v>2</v>
      </c>
      <c r="F227" s="5">
        <f t="shared" si="34"/>
        <v>0</v>
      </c>
      <c r="G227" s="1">
        <f t="shared" si="35"/>
        <v>798</v>
      </c>
      <c r="H227" s="2">
        <f t="shared" si="36"/>
        <v>0.47471743010113027</v>
      </c>
      <c r="I227" s="6"/>
      <c r="J227" s="2">
        <f t="shared" si="37"/>
        <v>0.72575847709696606</v>
      </c>
      <c r="K227" s="2">
        <f t="shared" si="38"/>
        <v>0.25104104699583579</v>
      </c>
      <c r="L227" s="2">
        <f t="shared" si="39"/>
        <v>0</v>
      </c>
      <c r="M227" s="2">
        <f t="shared" si="40"/>
        <v>2.3200475907198148E-2</v>
      </c>
      <c r="N227" s="1">
        <v>1220</v>
      </c>
      <c r="O227" s="1">
        <v>422</v>
      </c>
      <c r="P227" s="1"/>
      <c r="Q227">
        <v>39</v>
      </c>
      <c r="U227" s="1">
        <v>0</v>
      </c>
      <c r="V227" s="1"/>
      <c r="W227" s="1"/>
      <c r="X227" s="1"/>
      <c r="Y227" s="1"/>
      <c r="Z227" s="1"/>
      <c r="AA227" s="1"/>
      <c r="AB227" s="1"/>
      <c r="AG227" t="str">
        <f t="shared" si="41"/>
        <v>Warner</v>
      </c>
      <c r="AH227" t="s">
        <v>842</v>
      </c>
      <c r="AI227">
        <v>2</v>
      </c>
      <c r="AK227" s="88">
        <v>33</v>
      </c>
      <c r="AL227" s="90">
        <v>13</v>
      </c>
      <c r="AM227" s="90">
        <v>125</v>
      </c>
      <c r="AN227" s="93">
        <v>78580</v>
      </c>
      <c r="AO227" s="93">
        <f t="shared" si="42"/>
        <v>33013</v>
      </c>
      <c r="AP227" t="s">
        <v>183</v>
      </c>
      <c r="AQ227">
        <f t="shared" si="43"/>
        <v>3378580</v>
      </c>
      <c r="AU227">
        <v>55.9</v>
      </c>
      <c r="AV227">
        <v>0.24</v>
      </c>
      <c r="AW227">
        <v>55.65</v>
      </c>
    </row>
    <row r="228" spans="1:49" hidden="1" outlineLevel="1">
      <c r="A228" t="s">
        <v>208</v>
      </c>
      <c r="B228" s="7" t="s">
        <v>837</v>
      </c>
      <c r="C228" s="1">
        <f t="shared" si="33"/>
        <v>459</v>
      </c>
      <c r="D228" s="5">
        <f>IF(N228&gt;0, RANK(N228,(N228:P228,Q228:AE228)),0)</f>
        <v>1</v>
      </c>
      <c r="E228" s="5">
        <f>IF(O228&gt;0,RANK(O228,(N228:P228,Q228:AE228)),0)</f>
        <v>2</v>
      </c>
      <c r="F228" s="5">
        <f t="shared" si="34"/>
        <v>0</v>
      </c>
      <c r="G228" s="1">
        <f t="shared" si="35"/>
        <v>185</v>
      </c>
      <c r="H228" s="2">
        <f t="shared" si="36"/>
        <v>0.40305010893246185</v>
      </c>
      <c r="I228" s="6"/>
      <c r="J228" s="2">
        <f t="shared" si="37"/>
        <v>0.68627450980392157</v>
      </c>
      <c r="K228" s="2">
        <f t="shared" si="38"/>
        <v>0.28322440087145967</v>
      </c>
      <c r="L228" s="2">
        <f t="shared" si="39"/>
        <v>0</v>
      </c>
      <c r="M228" s="2">
        <f t="shared" si="40"/>
        <v>3.0501089324618758E-2</v>
      </c>
      <c r="N228" s="1">
        <v>315</v>
      </c>
      <c r="O228" s="1">
        <v>130</v>
      </c>
      <c r="P228" s="1"/>
      <c r="Q228">
        <v>14</v>
      </c>
      <c r="U228" s="1">
        <v>0</v>
      </c>
      <c r="V228" s="1"/>
      <c r="W228" s="1"/>
      <c r="X228" s="1"/>
      <c r="Y228" s="1"/>
      <c r="Z228" s="1"/>
      <c r="AA228" s="1"/>
      <c r="AB228" s="1"/>
      <c r="AG228" t="str">
        <f t="shared" si="41"/>
        <v>Warren</v>
      </c>
      <c r="AH228" t="s">
        <v>840</v>
      </c>
      <c r="AI228">
        <v>2</v>
      </c>
      <c r="AK228" s="88">
        <v>33</v>
      </c>
      <c r="AL228" s="90">
        <v>9</v>
      </c>
      <c r="AM228" s="90">
        <v>175</v>
      </c>
      <c r="AN228" s="93">
        <v>78740</v>
      </c>
      <c r="AO228" s="93">
        <f t="shared" si="42"/>
        <v>33009</v>
      </c>
      <c r="AP228" t="s">
        <v>183</v>
      </c>
      <c r="AQ228">
        <f t="shared" si="43"/>
        <v>3378740</v>
      </c>
      <c r="AU228">
        <v>49.05</v>
      </c>
      <c r="AV228">
        <v>0.39</v>
      </c>
      <c r="AW228">
        <v>48.66</v>
      </c>
    </row>
    <row r="229" spans="1:49" hidden="1" outlineLevel="1">
      <c r="A229" t="s">
        <v>696</v>
      </c>
      <c r="B229" s="7" t="s">
        <v>837</v>
      </c>
      <c r="C229" s="1">
        <f t="shared" si="33"/>
        <v>611</v>
      </c>
      <c r="D229" s="5">
        <f>IF(N229&gt;0, RANK(N229,(N229:P229,Q229:AE229)),0)</f>
        <v>1</v>
      </c>
      <c r="E229" s="5">
        <f>IF(O229&gt;0,RANK(O229,(N229:P229,Q229:AE229)),0)</f>
        <v>2</v>
      </c>
      <c r="F229" s="5">
        <f t="shared" si="34"/>
        <v>0</v>
      </c>
      <c r="G229" s="1">
        <f t="shared" si="35"/>
        <v>185</v>
      </c>
      <c r="H229" s="2">
        <f t="shared" si="36"/>
        <v>0.30278232405891981</v>
      </c>
      <c r="I229" s="6"/>
      <c r="J229" s="2">
        <f t="shared" si="37"/>
        <v>0.63666121112929619</v>
      </c>
      <c r="K229" s="2">
        <f t="shared" si="38"/>
        <v>0.33387888707037644</v>
      </c>
      <c r="L229" s="2">
        <f t="shared" si="39"/>
        <v>0</v>
      </c>
      <c r="M229" s="2">
        <f t="shared" si="40"/>
        <v>2.945990180032737E-2</v>
      </c>
      <c r="N229" s="1">
        <v>389</v>
      </c>
      <c r="O229" s="1">
        <v>204</v>
      </c>
      <c r="P229" s="1"/>
      <c r="Q229">
        <v>17</v>
      </c>
      <c r="U229" s="1">
        <v>1</v>
      </c>
      <c r="V229" s="1"/>
      <c r="W229" s="1"/>
      <c r="X229" s="1"/>
      <c r="Y229" s="1"/>
      <c r="Z229" s="1"/>
      <c r="AA229" s="1"/>
      <c r="AB229" s="1"/>
      <c r="AG229" t="str">
        <f t="shared" si="41"/>
        <v>Washington</v>
      </c>
      <c r="AH229" t="s">
        <v>312</v>
      </c>
      <c r="AI229">
        <v>2</v>
      </c>
      <c r="AK229" s="88">
        <v>33</v>
      </c>
      <c r="AL229" s="90">
        <v>19</v>
      </c>
      <c r="AM229" s="90">
        <v>75</v>
      </c>
      <c r="AN229" s="93">
        <v>78980</v>
      </c>
      <c r="AO229" s="93">
        <f t="shared" si="42"/>
        <v>33019</v>
      </c>
      <c r="AP229" t="s">
        <v>183</v>
      </c>
      <c r="AQ229">
        <f t="shared" si="43"/>
        <v>3378980</v>
      </c>
      <c r="AU229">
        <v>47.63</v>
      </c>
      <c r="AV229">
        <v>2.2000000000000002</v>
      </c>
      <c r="AW229">
        <v>45.43</v>
      </c>
    </row>
    <row r="230" spans="1:49" hidden="1" outlineLevel="1">
      <c r="A230" t="s">
        <v>779</v>
      </c>
      <c r="B230" s="7" t="s">
        <v>837</v>
      </c>
      <c r="C230" s="1">
        <f t="shared" si="33"/>
        <v>211</v>
      </c>
      <c r="D230" s="5">
        <f>IF(N230&gt;0, RANK(N230,(N230:P230,Q230:AE230)),0)</f>
        <v>1</v>
      </c>
      <c r="E230" s="5">
        <f>IF(O230&gt;0,RANK(O230,(N230:P230,Q230:AE230)),0)</f>
        <v>2</v>
      </c>
      <c r="F230" s="5">
        <f t="shared" si="34"/>
        <v>0</v>
      </c>
      <c r="G230" s="1">
        <f t="shared" si="35"/>
        <v>92</v>
      </c>
      <c r="H230" s="2">
        <f t="shared" si="36"/>
        <v>0.43601895734597157</v>
      </c>
      <c r="I230" s="6"/>
      <c r="J230" s="2">
        <f t="shared" si="37"/>
        <v>0.70616113744075826</v>
      </c>
      <c r="K230" s="2">
        <f t="shared" si="38"/>
        <v>0.27014218009478674</v>
      </c>
      <c r="L230" s="2">
        <f t="shared" si="39"/>
        <v>0</v>
      </c>
      <c r="M230" s="2">
        <f t="shared" si="40"/>
        <v>2.3696682464454999E-2</v>
      </c>
      <c r="N230" s="1">
        <v>149</v>
      </c>
      <c r="O230" s="1">
        <v>57</v>
      </c>
      <c r="P230" s="1"/>
      <c r="Q230">
        <v>5</v>
      </c>
      <c r="U230" s="1">
        <v>0</v>
      </c>
      <c r="V230" s="1"/>
      <c r="W230" s="1"/>
      <c r="X230" s="1"/>
      <c r="Y230" s="1"/>
      <c r="Z230" s="1"/>
      <c r="AA230" s="1"/>
      <c r="AB230" s="1"/>
      <c r="AG230" t="str">
        <f t="shared" si="41"/>
        <v>Waterville Valley</v>
      </c>
      <c r="AH230" t="s">
        <v>840</v>
      </c>
      <c r="AI230">
        <v>2</v>
      </c>
      <c r="AK230" s="88">
        <v>33</v>
      </c>
      <c r="AL230" s="90">
        <v>9</v>
      </c>
      <c r="AM230" s="90">
        <v>181</v>
      </c>
      <c r="AN230" s="93">
        <v>79380</v>
      </c>
      <c r="AO230" s="93">
        <f t="shared" si="42"/>
        <v>33009</v>
      </c>
      <c r="AP230" t="s">
        <v>183</v>
      </c>
      <c r="AQ230">
        <f t="shared" si="43"/>
        <v>3379380</v>
      </c>
      <c r="AU230">
        <v>64.92</v>
      </c>
      <c r="AV230">
        <v>0.03</v>
      </c>
      <c r="AW230">
        <v>64.89</v>
      </c>
    </row>
    <row r="231" spans="1:49" hidden="1" outlineLevel="1">
      <c r="A231" t="s">
        <v>780</v>
      </c>
      <c r="B231" s="7" t="s">
        <v>837</v>
      </c>
      <c r="C231" s="1">
        <f t="shared" si="33"/>
        <v>4558</v>
      </c>
      <c r="D231" s="5">
        <f>IF(N231&gt;0, RANK(N231,(N231:P231,Q231:AE231)),0)</f>
        <v>1</v>
      </c>
      <c r="E231" s="5">
        <f>IF(O231&gt;0,RANK(O231,(N231:P231,Q231:AE231)),0)</f>
        <v>2</v>
      </c>
      <c r="F231" s="5">
        <f t="shared" si="34"/>
        <v>0</v>
      </c>
      <c r="G231" s="1">
        <f t="shared" si="35"/>
        <v>1688</v>
      </c>
      <c r="H231" s="2">
        <f t="shared" si="36"/>
        <v>0.37033786748573938</v>
      </c>
      <c r="I231" s="6"/>
      <c r="J231" s="2">
        <f t="shared" si="37"/>
        <v>0.67178587099605092</v>
      </c>
      <c r="K231" s="2">
        <f t="shared" si="38"/>
        <v>0.30144800351031154</v>
      </c>
      <c r="L231" s="2">
        <f t="shared" si="39"/>
        <v>0</v>
      </c>
      <c r="M231" s="2">
        <f t="shared" si="40"/>
        <v>2.6766125493637549E-2</v>
      </c>
      <c r="N231" s="1">
        <v>3062</v>
      </c>
      <c r="O231" s="1">
        <v>1374</v>
      </c>
      <c r="P231" s="1"/>
      <c r="Q231">
        <v>119</v>
      </c>
      <c r="U231" s="1">
        <v>3</v>
      </c>
      <c r="V231" s="1"/>
      <c r="W231" s="1"/>
      <c r="X231" s="1"/>
      <c r="Y231" s="1"/>
      <c r="Z231" s="1"/>
      <c r="AA231" s="1"/>
      <c r="AB231" s="1"/>
      <c r="AG231" t="str">
        <f t="shared" si="41"/>
        <v>Weare</v>
      </c>
      <c r="AH231" t="s">
        <v>841</v>
      </c>
      <c r="AI231">
        <v>2</v>
      </c>
      <c r="AK231" s="88">
        <v>33</v>
      </c>
      <c r="AL231" s="90">
        <v>11</v>
      </c>
      <c r="AM231" s="90">
        <v>145</v>
      </c>
      <c r="AN231" s="93">
        <v>79780</v>
      </c>
      <c r="AO231" s="93">
        <f t="shared" si="42"/>
        <v>33011</v>
      </c>
      <c r="AP231" t="s">
        <v>183</v>
      </c>
      <c r="AQ231">
        <f t="shared" si="43"/>
        <v>3379780</v>
      </c>
      <c r="AU231">
        <v>59.89</v>
      </c>
      <c r="AV231">
        <v>1.04</v>
      </c>
      <c r="AW231">
        <v>58.85</v>
      </c>
    </row>
    <row r="232" spans="1:49" hidden="1" outlineLevel="1">
      <c r="A232" t="s">
        <v>1106</v>
      </c>
      <c r="B232" s="7" t="s">
        <v>837</v>
      </c>
      <c r="C232" s="1">
        <f t="shared" si="33"/>
        <v>1077</v>
      </c>
      <c r="D232" s="5">
        <f>IF(N232&gt;0, RANK(N232,(N232:P232,Q232:AE232)),0)</f>
        <v>1</v>
      </c>
      <c r="E232" s="5">
        <f>IF(O232&gt;0,RANK(O232,(N232:P232,Q232:AE232)),0)</f>
        <v>2</v>
      </c>
      <c r="F232" s="5">
        <f t="shared" si="34"/>
        <v>0</v>
      </c>
      <c r="G232" s="1">
        <f t="shared" si="35"/>
        <v>540</v>
      </c>
      <c r="H232" s="2">
        <f t="shared" si="36"/>
        <v>0.50139275766016711</v>
      </c>
      <c r="I232" s="6"/>
      <c r="J232" s="2">
        <f t="shared" si="37"/>
        <v>0.73816155988857934</v>
      </c>
      <c r="K232" s="2">
        <f t="shared" si="38"/>
        <v>0.23676880222841226</v>
      </c>
      <c r="L232" s="2">
        <f t="shared" si="39"/>
        <v>0</v>
      </c>
      <c r="M232" s="2">
        <f t="shared" si="40"/>
        <v>2.5069637883008394E-2</v>
      </c>
      <c r="N232" s="1">
        <v>795</v>
      </c>
      <c r="O232" s="1">
        <v>255</v>
      </c>
      <c r="P232" s="1"/>
      <c r="Q232">
        <v>27</v>
      </c>
      <c r="U232" s="1">
        <v>0</v>
      </c>
      <c r="V232" s="1"/>
      <c r="W232" s="1"/>
      <c r="X232" s="1"/>
      <c r="Y232" s="1"/>
      <c r="Z232" s="1"/>
      <c r="AA232" s="1"/>
      <c r="AB232" s="1"/>
      <c r="AG232" t="str">
        <f t="shared" si="41"/>
        <v>Webster</v>
      </c>
      <c r="AH232" t="s">
        <v>842</v>
      </c>
      <c r="AI232">
        <v>2</v>
      </c>
      <c r="AK232" s="88">
        <v>33</v>
      </c>
      <c r="AL232" s="90">
        <v>13</v>
      </c>
      <c r="AM232" s="90">
        <v>130</v>
      </c>
      <c r="AN232" s="93">
        <v>80020</v>
      </c>
      <c r="AO232" s="93">
        <f t="shared" si="42"/>
        <v>33013</v>
      </c>
      <c r="AP232" t="s">
        <v>183</v>
      </c>
      <c r="AQ232">
        <f t="shared" si="43"/>
        <v>3380020</v>
      </c>
      <c r="AU232">
        <v>28.56</v>
      </c>
      <c r="AV232">
        <v>0.66</v>
      </c>
      <c r="AW232">
        <v>27.9</v>
      </c>
    </row>
    <row r="233" spans="1:49" hidden="1" outlineLevel="1">
      <c r="A233" t="s">
        <v>781</v>
      </c>
      <c r="B233" s="7" t="s">
        <v>837</v>
      </c>
      <c r="C233" s="1">
        <f t="shared" si="33"/>
        <v>508</v>
      </c>
      <c r="D233" s="5">
        <f>IF(N233&gt;0, RANK(N233,(N233:P233,Q233:AE233)),0)</f>
        <v>1</v>
      </c>
      <c r="E233" s="5">
        <f>IF(O233&gt;0,RANK(O233,(N233:P233,Q233:AE233)),0)</f>
        <v>2</v>
      </c>
      <c r="F233" s="5">
        <f t="shared" si="34"/>
        <v>0</v>
      </c>
      <c r="G233" s="1">
        <f t="shared" si="35"/>
        <v>133</v>
      </c>
      <c r="H233" s="2">
        <f t="shared" si="36"/>
        <v>0.26181102362204722</v>
      </c>
      <c r="I233" s="6"/>
      <c r="J233" s="2">
        <f t="shared" si="37"/>
        <v>0.60629921259842523</v>
      </c>
      <c r="K233" s="2">
        <f t="shared" si="38"/>
        <v>0.34448818897637795</v>
      </c>
      <c r="L233" s="2">
        <f t="shared" si="39"/>
        <v>0</v>
      </c>
      <c r="M233" s="2">
        <f t="shared" si="40"/>
        <v>4.9212598425196818E-2</v>
      </c>
      <c r="N233" s="1">
        <v>308</v>
      </c>
      <c r="O233" s="1">
        <v>175</v>
      </c>
      <c r="P233" s="1"/>
      <c r="Q233">
        <v>25</v>
      </c>
      <c r="U233" s="1">
        <v>0</v>
      </c>
      <c r="V233" s="1"/>
      <c r="W233" s="1"/>
      <c r="X233" s="1"/>
      <c r="Y233" s="1"/>
      <c r="Z233" s="1"/>
      <c r="AA233" s="1"/>
      <c r="AB233" s="1"/>
      <c r="AG233" t="str">
        <f t="shared" si="41"/>
        <v>Wentworth</v>
      </c>
      <c r="AH233" t="s">
        <v>840</v>
      </c>
      <c r="AI233">
        <v>2</v>
      </c>
      <c r="AK233" s="88">
        <v>33</v>
      </c>
      <c r="AL233" s="90">
        <v>9</v>
      </c>
      <c r="AM233" s="90">
        <v>185</v>
      </c>
      <c r="AN233" s="93">
        <v>80500</v>
      </c>
      <c r="AO233" s="93">
        <f t="shared" si="42"/>
        <v>33009</v>
      </c>
      <c r="AP233" t="s">
        <v>183</v>
      </c>
      <c r="AQ233">
        <f t="shared" si="43"/>
        <v>3380500</v>
      </c>
      <c r="AU233">
        <v>41.94</v>
      </c>
      <c r="AV233">
        <v>0.28000000000000003</v>
      </c>
      <c r="AW233">
        <v>41.66</v>
      </c>
    </row>
    <row r="234" spans="1:49" hidden="1" outlineLevel="1">
      <c r="A234" t="s">
        <v>561</v>
      </c>
      <c r="B234" s="7" t="s">
        <v>837</v>
      </c>
      <c r="C234" s="1">
        <f t="shared" si="33"/>
        <v>23</v>
      </c>
      <c r="D234" s="5">
        <f>IF(N234&gt;0, RANK(N234,(N234:P234,Q234:AE234)),0)</f>
        <v>1</v>
      </c>
      <c r="E234" s="5">
        <f>IF(O234&gt;0,RANK(O234,(N234:P234,Q234:AE234)),0)</f>
        <v>2</v>
      </c>
      <c r="F234" s="5">
        <f t="shared" si="34"/>
        <v>0</v>
      </c>
      <c r="G234" s="1">
        <f t="shared" si="35"/>
        <v>5</v>
      </c>
      <c r="H234" s="2">
        <f t="shared" si="36"/>
        <v>0.21739130434782608</v>
      </c>
      <c r="I234" s="6"/>
      <c r="J234" s="2">
        <f t="shared" si="37"/>
        <v>0.60869565217391308</v>
      </c>
      <c r="K234" s="2">
        <f t="shared" si="38"/>
        <v>0.39130434782608697</v>
      </c>
      <c r="L234" s="2">
        <f t="shared" si="39"/>
        <v>0</v>
      </c>
      <c r="M234" s="2">
        <f t="shared" si="40"/>
        <v>-5.5511151231257827E-17</v>
      </c>
      <c r="N234" s="1">
        <v>14</v>
      </c>
      <c r="O234" s="1">
        <v>9</v>
      </c>
      <c r="P234" s="1"/>
      <c r="Q234">
        <v>0</v>
      </c>
      <c r="U234" s="1">
        <v>0</v>
      </c>
      <c r="V234" s="1"/>
      <c r="W234" s="1"/>
      <c r="X234" s="1"/>
      <c r="Y234" s="1"/>
      <c r="Z234" s="1"/>
      <c r="AA234" s="1"/>
      <c r="AB234" s="1"/>
      <c r="AG234" t="str">
        <f t="shared" si="41"/>
        <v>Wentworth's</v>
      </c>
      <c r="AH234" t="s">
        <v>839</v>
      </c>
      <c r="AI234">
        <v>2</v>
      </c>
      <c r="AK234" s="88">
        <v>33</v>
      </c>
      <c r="AL234" s="90">
        <v>7</v>
      </c>
      <c r="AM234" s="90">
        <v>210</v>
      </c>
      <c r="AN234" s="93">
        <v>80740</v>
      </c>
      <c r="AO234" s="93">
        <f t="shared" si="42"/>
        <v>33007</v>
      </c>
      <c r="AP234" t="s">
        <v>115</v>
      </c>
      <c r="AQ234">
        <f t="shared" si="43"/>
        <v>3380740</v>
      </c>
      <c r="AU234">
        <v>19.47</v>
      </c>
      <c r="AV234">
        <v>0.72</v>
      </c>
      <c r="AW234">
        <v>18.760000000000002</v>
      </c>
    </row>
    <row r="235" spans="1:49" hidden="1" outlineLevel="1">
      <c r="A235" t="s">
        <v>880</v>
      </c>
      <c r="B235" s="7" t="s">
        <v>837</v>
      </c>
      <c r="C235" s="1">
        <f t="shared" si="33"/>
        <v>1053</v>
      </c>
      <c r="D235" s="5">
        <f>IF(N235&gt;0, RANK(N235,(N235:P235,Q235:AE235)),0)</f>
        <v>1</v>
      </c>
      <c r="E235" s="5">
        <f>IF(O235&gt;0,RANK(O235,(N235:P235,Q235:AE235)),0)</f>
        <v>2</v>
      </c>
      <c r="F235" s="5">
        <f t="shared" si="34"/>
        <v>0</v>
      </c>
      <c r="G235" s="1">
        <f t="shared" si="35"/>
        <v>554</v>
      </c>
      <c r="H235" s="2">
        <f t="shared" si="36"/>
        <v>0.52611585944919281</v>
      </c>
      <c r="I235" s="6"/>
      <c r="J235" s="2">
        <f t="shared" si="37"/>
        <v>0.75308641975308643</v>
      </c>
      <c r="K235" s="2">
        <f t="shared" si="38"/>
        <v>0.22697056030389365</v>
      </c>
      <c r="L235" s="2">
        <f t="shared" si="39"/>
        <v>0</v>
      </c>
      <c r="M235" s="2">
        <f t="shared" si="40"/>
        <v>1.9943019943019918E-2</v>
      </c>
      <c r="N235" s="1">
        <v>793</v>
      </c>
      <c r="O235" s="1">
        <v>239</v>
      </c>
      <c r="P235" s="1"/>
      <c r="Q235">
        <v>20</v>
      </c>
      <c r="U235" s="1">
        <v>1</v>
      </c>
      <c r="V235" s="1"/>
      <c r="W235" s="1"/>
      <c r="X235" s="1"/>
      <c r="Y235" s="1"/>
      <c r="Z235" s="1"/>
      <c r="AA235" s="1"/>
      <c r="AB235" s="1"/>
      <c r="AG235" t="str">
        <f t="shared" si="41"/>
        <v>Westmoreland</v>
      </c>
      <c r="AH235" t="s">
        <v>838</v>
      </c>
      <c r="AI235">
        <v>2</v>
      </c>
      <c r="AK235" s="88">
        <v>33</v>
      </c>
      <c r="AL235" s="90">
        <v>5</v>
      </c>
      <c r="AM235" s="90">
        <v>110</v>
      </c>
      <c r="AN235" s="93">
        <v>82660</v>
      </c>
      <c r="AO235" s="93">
        <f t="shared" si="42"/>
        <v>33005</v>
      </c>
      <c r="AP235" t="s">
        <v>183</v>
      </c>
      <c r="AQ235">
        <f t="shared" si="43"/>
        <v>3382660</v>
      </c>
      <c r="AU235">
        <v>36.880000000000003</v>
      </c>
      <c r="AV235">
        <v>1</v>
      </c>
      <c r="AW235">
        <v>35.880000000000003</v>
      </c>
    </row>
    <row r="236" spans="1:49" hidden="1" outlineLevel="1">
      <c r="A236" t="s">
        <v>683</v>
      </c>
      <c r="B236" s="7" t="s">
        <v>837</v>
      </c>
      <c r="C236" s="1">
        <f t="shared" si="33"/>
        <v>1083</v>
      </c>
      <c r="D236" s="5">
        <f>IF(N236&gt;0, RANK(N236,(N236:P236,Q236:AE236)),0)</f>
        <v>1</v>
      </c>
      <c r="E236" s="5">
        <f>IF(O236&gt;0,RANK(O236,(N236:P236,Q236:AE236)),0)</f>
        <v>2</v>
      </c>
      <c r="F236" s="5">
        <f t="shared" si="34"/>
        <v>0</v>
      </c>
      <c r="G236" s="1">
        <f t="shared" si="35"/>
        <v>444</v>
      </c>
      <c r="H236" s="2">
        <f t="shared" si="36"/>
        <v>0.4099722991689751</v>
      </c>
      <c r="I236" s="6"/>
      <c r="J236" s="2">
        <f t="shared" si="37"/>
        <v>0.68698060941828254</v>
      </c>
      <c r="K236" s="2">
        <f t="shared" si="38"/>
        <v>0.2770083102493075</v>
      </c>
      <c r="L236" s="2">
        <f t="shared" si="39"/>
        <v>0</v>
      </c>
      <c r="M236" s="2">
        <f t="shared" si="40"/>
        <v>3.6011080332409962E-2</v>
      </c>
      <c r="N236" s="1">
        <v>744</v>
      </c>
      <c r="O236" s="1">
        <v>300</v>
      </c>
      <c r="P236" s="1"/>
      <c r="Q236">
        <v>38</v>
      </c>
      <c r="U236" s="1">
        <v>1</v>
      </c>
      <c r="V236" s="1"/>
      <c r="W236" s="1"/>
      <c r="X236" s="1"/>
      <c r="Y236" s="1"/>
      <c r="Z236" s="1"/>
      <c r="AA236" s="1"/>
      <c r="AB236" s="1"/>
      <c r="AG236" t="str">
        <f t="shared" si="41"/>
        <v>Whitefield</v>
      </c>
      <c r="AH236" t="s">
        <v>839</v>
      </c>
      <c r="AI236">
        <v>2</v>
      </c>
      <c r="AK236" s="88">
        <v>33</v>
      </c>
      <c r="AL236" s="90">
        <v>7</v>
      </c>
      <c r="AM236" s="90">
        <v>215</v>
      </c>
      <c r="AN236" s="93">
        <v>84420</v>
      </c>
      <c r="AO236" s="93">
        <f t="shared" si="42"/>
        <v>33007</v>
      </c>
      <c r="AP236" t="s">
        <v>183</v>
      </c>
      <c r="AQ236">
        <f t="shared" si="43"/>
        <v>3384420</v>
      </c>
      <c r="AU236">
        <v>34.68</v>
      </c>
      <c r="AV236">
        <v>0.43</v>
      </c>
      <c r="AW236">
        <v>34.25</v>
      </c>
    </row>
    <row r="237" spans="1:49" hidden="1" outlineLevel="1">
      <c r="A237" t="s">
        <v>881</v>
      </c>
      <c r="B237" s="7" t="s">
        <v>837</v>
      </c>
      <c r="C237" s="1">
        <f t="shared" si="33"/>
        <v>820</v>
      </c>
      <c r="D237" s="5">
        <f>IF(N237&gt;0, RANK(N237,(N237:P237,Q237:AE237)),0)</f>
        <v>1</v>
      </c>
      <c r="E237" s="5">
        <f>IF(O237&gt;0,RANK(O237,(N237:P237,Q237:AE237)),0)</f>
        <v>2</v>
      </c>
      <c r="F237" s="5">
        <f t="shared" si="34"/>
        <v>0</v>
      </c>
      <c r="G237" s="1">
        <f t="shared" si="35"/>
        <v>454</v>
      </c>
      <c r="H237" s="2">
        <f t="shared" si="36"/>
        <v>0.5536585365853659</v>
      </c>
      <c r="I237" s="6"/>
      <c r="J237" s="2">
        <f t="shared" si="37"/>
        <v>0.76951219512195124</v>
      </c>
      <c r="K237" s="2">
        <f t="shared" si="38"/>
        <v>0.21585365853658536</v>
      </c>
      <c r="L237" s="2">
        <f t="shared" si="39"/>
        <v>0</v>
      </c>
      <c r="M237" s="2">
        <f t="shared" si="40"/>
        <v>1.46341463414634E-2</v>
      </c>
      <c r="N237" s="1">
        <v>631</v>
      </c>
      <c r="O237" s="1">
        <v>177</v>
      </c>
      <c r="P237" s="1"/>
      <c r="Q237">
        <v>12</v>
      </c>
      <c r="U237" s="1">
        <v>0</v>
      </c>
      <c r="V237" s="1"/>
      <c r="W237" s="1"/>
      <c r="X237" s="1"/>
      <c r="Y237" s="1"/>
      <c r="Z237" s="1"/>
      <c r="AA237" s="1"/>
      <c r="AB237" s="1"/>
      <c r="AG237" t="str">
        <f t="shared" si="41"/>
        <v>Wilmot</v>
      </c>
      <c r="AH237" t="s">
        <v>842</v>
      </c>
      <c r="AI237">
        <v>2</v>
      </c>
      <c r="AK237" s="88">
        <v>33</v>
      </c>
      <c r="AL237" s="90">
        <v>13</v>
      </c>
      <c r="AM237" s="90">
        <v>135</v>
      </c>
      <c r="AN237" s="93">
        <v>84900</v>
      </c>
      <c r="AO237" s="93">
        <f t="shared" si="42"/>
        <v>33013</v>
      </c>
      <c r="AP237" t="s">
        <v>183</v>
      </c>
      <c r="AQ237">
        <f t="shared" si="43"/>
        <v>3384900</v>
      </c>
      <c r="AU237">
        <v>29.75</v>
      </c>
      <c r="AV237">
        <v>0.22</v>
      </c>
      <c r="AW237">
        <v>29.54</v>
      </c>
    </row>
    <row r="238" spans="1:49" hidden="1" outlineLevel="1">
      <c r="A238" t="s">
        <v>49</v>
      </c>
      <c r="B238" s="7" t="s">
        <v>837</v>
      </c>
      <c r="C238" s="1">
        <f t="shared" si="33"/>
        <v>2187</v>
      </c>
      <c r="D238" s="5">
        <f>IF(N238&gt;0, RANK(N238,(N238:P238,Q238:AE238)),0)</f>
        <v>1</v>
      </c>
      <c r="E238" s="5">
        <f>IF(O238&gt;0,RANK(O238,(N238:P238,Q238:AE238)),0)</f>
        <v>2</v>
      </c>
      <c r="F238" s="5">
        <f t="shared" si="34"/>
        <v>0</v>
      </c>
      <c r="G238" s="1">
        <f t="shared" si="35"/>
        <v>956</v>
      </c>
      <c r="H238" s="2">
        <f t="shared" si="36"/>
        <v>0.43712848651120256</v>
      </c>
      <c r="I238" s="6"/>
      <c r="J238" s="2">
        <f t="shared" si="37"/>
        <v>0.7082761774119799</v>
      </c>
      <c r="K238" s="2">
        <f t="shared" si="38"/>
        <v>0.27114769090077734</v>
      </c>
      <c r="L238" s="2">
        <f t="shared" si="39"/>
        <v>0</v>
      </c>
      <c r="M238" s="2">
        <f t="shared" si="40"/>
        <v>2.057613168724276E-2</v>
      </c>
      <c r="N238" s="1">
        <v>1549</v>
      </c>
      <c r="O238" s="1">
        <v>593</v>
      </c>
      <c r="P238" s="1"/>
      <c r="Q238">
        <v>45</v>
      </c>
      <c r="U238" s="1">
        <v>0</v>
      </c>
      <c r="V238" s="1"/>
      <c r="W238" s="1"/>
      <c r="X238" s="1"/>
      <c r="Y238" s="1"/>
      <c r="Z238" s="1"/>
      <c r="AA238" s="1"/>
      <c r="AB238" s="1"/>
      <c r="AG238" t="str">
        <f t="shared" si="41"/>
        <v>Wilton</v>
      </c>
      <c r="AH238" t="s">
        <v>841</v>
      </c>
      <c r="AI238">
        <v>2</v>
      </c>
      <c r="AK238" s="88">
        <v>33</v>
      </c>
      <c r="AL238" s="90">
        <v>11</v>
      </c>
      <c r="AM238" s="90">
        <v>150</v>
      </c>
      <c r="AN238" s="93">
        <v>85220</v>
      </c>
      <c r="AO238" s="93">
        <f t="shared" si="42"/>
        <v>33011</v>
      </c>
      <c r="AP238" t="s">
        <v>183</v>
      </c>
      <c r="AQ238">
        <f t="shared" si="43"/>
        <v>3385220</v>
      </c>
      <c r="AU238">
        <v>25.85</v>
      </c>
      <c r="AV238">
        <v>0.09</v>
      </c>
      <c r="AW238">
        <v>25.76</v>
      </c>
    </row>
    <row r="239" spans="1:49" hidden="1" outlineLevel="1">
      <c r="A239" t="s">
        <v>50</v>
      </c>
      <c r="B239" s="7" t="s">
        <v>837</v>
      </c>
      <c r="C239" s="1">
        <f t="shared" si="33"/>
        <v>1854</v>
      </c>
      <c r="D239" s="5">
        <f>IF(N239&gt;0, RANK(N239,(N239:P239,Q239:AE239)),0)</f>
        <v>1</v>
      </c>
      <c r="E239" s="5">
        <f>IF(O239&gt;0,RANK(O239,(N239:P239,Q239:AE239)),0)</f>
        <v>2</v>
      </c>
      <c r="F239" s="5">
        <f t="shared" si="34"/>
        <v>0</v>
      </c>
      <c r="G239" s="1">
        <f t="shared" si="35"/>
        <v>912</v>
      </c>
      <c r="H239" s="2">
        <f t="shared" si="36"/>
        <v>0.49190938511326859</v>
      </c>
      <c r="I239" s="6"/>
      <c r="J239" s="2">
        <f t="shared" si="37"/>
        <v>0.71682847896440127</v>
      </c>
      <c r="K239" s="2">
        <f t="shared" si="38"/>
        <v>0.22491909385113268</v>
      </c>
      <c r="L239" s="2">
        <f t="shared" si="39"/>
        <v>0</v>
      </c>
      <c r="M239" s="2">
        <f t="shared" si="40"/>
        <v>5.8252427184466049E-2</v>
      </c>
      <c r="N239" s="1">
        <v>1329</v>
      </c>
      <c r="O239" s="1">
        <v>417</v>
      </c>
      <c r="P239" s="1"/>
      <c r="Q239">
        <v>107</v>
      </c>
      <c r="U239" s="1">
        <v>1</v>
      </c>
      <c r="V239" s="1"/>
      <c r="W239" s="1"/>
      <c r="X239" s="1"/>
      <c r="Y239" s="1"/>
      <c r="Z239" s="1"/>
      <c r="AA239" s="1"/>
      <c r="AB239" s="1"/>
      <c r="AG239" t="str">
        <f t="shared" si="41"/>
        <v>Winchester</v>
      </c>
      <c r="AH239" t="s">
        <v>838</v>
      </c>
      <c r="AI239">
        <v>2</v>
      </c>
      <c r="AK239" s="88">
        <v>33</v>
      </c>
      <c r="AL239" s="90">
        <v>5</v>
      </c>
      <c r="AM239" s="90">
        <v>115</v>
      </c>
      <c r="AN239" s="93">
        <v>85540</v>
      </c>
      <c r="AO239" s="93">
        <f t="shared" si="42"/>
        <v>33005</v>
      </c>
      <c r="AP239" t="s">
        <v>183</v>
      </c>
      <c r="AQ239">
        <f t="shared" si="43"/>
        <v>3385540</v>
      </c>
      <c r="AU239">
        <v>55.53</v>
      </c>
      <c r="AV239">
        <v>0.59</v>
      </c>
      <c r="AW239">
        <v>54.94</v>
      </c>
    </row>
    <row r="240" spans="1:49" hidden="1" outlineLevel="1">
      <c r="A240" t="s">
        <v>1040</v>
      </c>
      <c r="B240" s="7" t="s">
        <v>837</v>
      </c>
      <c r="C240" s="1">
        <f t="shared" si="33"/>
        <v>7459</v>
      </c>
      <c r="D240" s="5">
        <f>IF(N240&gt;0, RANK(N240,(N240:P240,Q240:AE240)),0)</f>
        <v>1</v>
      </c>
      <c r="E240" s="5">
        <f>IF(O240&gt;0,RANK(O240,(N240:P240,Q240:AE240)),0)</f>
        <v>2</v>
      </c>
      <c r="F240" s="5">
        <f t="shared" si="34"/>
        <v>0</v>
      </c>
      <c r="G240" s="1">
        <f t="shared" si="35"/>
        <v>1499</v>
      </c>
      <c r="H240" s="2">
        <f t="shared" si="36"/>
        <v>0.2009652768467623</v>
      </c>
      <c r="I240" s="6"/>
      <c r="J240" s="2">
        <f t="shared" si="37"/>
        <v>0.59082986995575815</v>
      </c>
      <c r="K240" s="2">
        <f t="shared" si="38"/>
        <v>0.38986459310899585</v>
      </c>
      <c r="L240" s="2">
        <f t="shared" si="39"/>
        <v>0</v>
      </c>
      <c r="M240" s="2">
        <f t="shared" si="40"/>
        <v>1.9305536935246004E-2</v>
      </c>
      <c r="N240" s="53">
        <v>4407</v>
      </c>
      <c r="O240" s="53">
        <v>2908</v>
      </c>
      <c r="P240" s="53"/>
      <c r="Q240">
        <v>144</v>
      </c>
      <c r="U240" s="1">
        <v>0</v>
      </c>
      <c r="V240" s="1"/>
      <c r="W240" s="1"/>
      <c r="X240" s="1"/>
      <c r="Y240" s="1"/>
      <c r="Z240" s="1"/>
      <c r="AA240" s="1"/>
      <c r="AB240" s="1"/>
      <c r="AG240" t="str">
        <f t="shared" si="41"/>
        <v>Windham</v>
      </c>
      <c r="AH240" t="s">
        <v>818</v>
      </c>
      <c r="AI240">
        <v>2</v>
      </c>
      <c r="AK240" s="88">
        <v>33</v>
      </c>
      <c r="AL240" s="90">
        <v>15</v>
      </c>
      <c r="AM240" s="90">
        <v>185</v>
      </c>
      <c r="AN240" s="93">
        <v>85780</v>
      </c>
      <c r="AO240" s="93">
        <f t="shared" si="42"/>
        <v>33015</v>
      </c>
      <c r="AP240" t="s">
        <v>183</v>
      </c>
      <c r="AQ240">
        <f t="shared" si="43"/>
        <v>3385780</v>
      </c>
      <c r="AU240">
        <v>27.86</v>
      </c>
      <c r="AV240">
        <v>1.06</v>
      </c>
      <c r="AW240">
        <v>26.8</v>
      </c>
    </row>
    <row r="241" spans="1:49" hidden="1" outlineLevel="1">
      <c r="A241" t="s">
        <v>1041</v>
      </c>
      <c r="B241" s="7" t="s">
        <v>837</v>
      </c>
      <c r="C241" s="1">
        <f t="shared" si="33"/>
        <v>119</v>
      </c>
      <c r="D241" s="5">
        <f>IF(N241&gt;0, RANK(N241,(N241:P241,Q241:AE241)),0)</f>
        <v>1</v>
      </c>
      <c r="E241" s="5">
        <f>IF(O241&gt;0,RANK(O241,(N241:P241,Q241:AE241)),0)</f>
        <v>2</v>
      </c>
      <c r="F241" s="5">
        <f t="shared" si="34"/>
        <v>0</v>
      </c>
      <c r="G241" s="1">
        <f t="shared" si="35"/>
        <v>45</v>
      </c>
      <c r="H241" s="2">
        <f t="shared" si="36"/>
        <v>0.37815126050420167</v>
      </c>
      <c r="I241" s="6"/>
      <c r="J241" s="2">
        <f t="shared" si="37"/>
        <v>0.68067226890756305</v>
      </c>
      <c r="K241" s="2">
        <f t="shared" si="38"/>
        <v>0.30252100840336132</v>
      </c>
      <c r="L241" s="2">
        <f t="shared" si="39"/>
        <v>0</v>
      </c>
      <c r="M241" s="2">
        <f t="shared" si="40"/>
        <v>1.6806722689075626E-2</v>
      </c>
      <c r="N241" s="1">
        <v>81</v>
      </c>
      <c r="O241" s="1">
        <v>36</v>
      </c>
      <c r="P241" s="1"/>
      <c r="Q241">
        <v>2</v>
      </c>
      <c r="U241" s="1">
        <v>0</v>
      </c>
      <c r="V241" s="1"/>
      <c r="W241" s="1"/>
      <c r="X241" s="1"/>
      <c r="Y241" s="1"/>
      <c r="Z241" s="1"/>
      <c r="AA241" s="1"/>
      <c r="AB241" s="1"/>
      <c r="AG241" t="str">
        <f t="shared" si="41"/>
        <v>Windsor</v>
      </c>
      <c r="AH241" t="s">
        <v>841</v>
      </c>
      <c r="AI241">
        <v>2</v>
      </c>
      <c r="AK241" s="88">
        <v>33</v>
      </c>
      <c r="AL241" s="90">
        <v>11</v>
      </c>
      <c r="AM241" s="90">
        <v>155</v>
      </c>
      <c r="AN241" s="93">
        <v>85940</v>
      </c>
      <c r="AO241" s="93">
        <f t="shared" si="42"/>
        <v>33011</v>
      </c>
      <c r="AP241" t="s">
        <v>183</v>
      </c>
      <c r="AQ241">
        <f t="shared" si="43"/>
        <v>3385940</v>
      </c>
      <c r="AU241">
        <v>8.6199999999999992</v>
      </c>
      <c r="AV241">
        <v>0.27</v>
      </c>
      <c r="AW241">
        <v>8.34</v>
      </c>
    </row>
    <row r="242" spans="1:49" hidden="1" outlineLevel="1">
      <c r="A242" t="s">
        <v>882</v>
      </c>
      <c r="B242" s="7" t="s">
        <v>837</v>
      </c>
      <c r="C242" s="1">
        <f t="shared" si="33"/>
        <v>4093</v>
      </c>
      <c r="D242" s="5">
        <f>IF(N242&gt;0, RANK(N242,(N242:P242,Q242:AE242)),0)</f>
        <v>1</v>
      </c>
      <c r="E242" s="5">
        <f>IF(O242&gt;0,RANK(O242,(N242:P242,Q242:AE242)),0)</f>
        <v>2</v>
      </c>
      <c r="F242" s="5">
        <f t="shared" si="34"/>
        <v>0</v>
      </c>
      <c r="G242" s="1">
        <f t="shared" si="35"/>
        <v>880</v>
      </c>
      <c r="H242" s="2">
        <f t="shared" si="36"/>
        <v>0.21500122159784998</v>
      </c>
      <c r="I242" s="6"/>
      <c r="J242" s="2">
        <f t="shared" si="37"/>
        <v>0.59809430735401903</v>
      </c>
      <c r="K242" s="2">
        <f t="shared" si="38"/>
        <v>0.38309308575616907</v>
      </c>
      <c r="L242" s="2">
        <f t="shared" si="39"/>
        <v>0</v>
      </c>
      <c r="M242" s="2">
        <f t="shared" si="40"/>
        <v>1.88126068898119E-2</v>
      </c>
      <c r="N242" s="1">
        <v>2448</v>
      </c>
      <c r="O242" s="1">
        <v>1568</v>
      </c>
      <c r="P242" s="1"/>
      <c r="Q242">
        <v>75</v>
      </c>
      <c r="U242" s="1">
        <v>2</v>
      </c>
      <c r="V242" s="1"/>
      <c r="W242" s="1"/>
      <c r="X242" s="1"/>
      <c r="Y242" s="1"/>
      <c r="Z242" s="1"/>
      <c r="AA242" s="1"/>
      <c r="AB242" s="1"/>
      <c r="AG242" t="str">
        <f t="shared" si="41"/>
        <v>Wolfeboro</v>
      </c>
      <c r="AH242" t="s">
        <v>95</v>
      </c>
      <c r="AI242">
        <v>1</v>
      </c>
      <c r="AK242" s="88">
        <v>33</v>
      </c>
      <c r="AL242" s="90">
        <v>3</v>
      </c>
      <c r="AM242" s="90">
        <v>95</v>
      </c>
      <c r="AN242" s="93">
        <v>86420</v>
      </c>
      <c r="AO242" s="93">
        <f t="shared" si="42"/>
        <v>33003</v>
      </c>
      <c r="AP242" t="s">
        <v>183</v>
      </c>
      <c r="AQ242">
        <f t="shared" si="43"/>
        <v>3386420</v>
      </c>
      <c r="AU242">
        <v>58.49</v>
      </c>
      <c r="AV242">
        <v>10.18</v>
      </c>
      <c r="AW242">
        <v>48.31</v>
      </c>
    </row>
    <row r="243" spans="1:49" hidden="1" outlineLevel="1">
      <c r="A243" t="s">
        <v>53</v>
      </c>
      <c r="B243" s="7" t="s">
        <v>837</v>
      </c>
      <c r="C243" s="1">
        <f t="shared" si="33"/>
        <v>733</v>
      </c>
      <c r="D243" s="5">
        <f>IF(N243&gt;0, RANK(N243,(N243:P243,Q243:AE243)),0)</f>
        <v>1</v>
      </c>
      <c r="E243" s="5">
        <f>IF(O243&gt;0,RANK(O243,(N243:P243,Q243:AE243)),0)</f>
        <v>2</v>
      </c>
      <c r="F243" s="5">
        <f t="shared" si="34"/>
        <v>0</v>
      </c>
      <c r="G243" s="1">
        <f t="shared" si="35"/>
        <v>376</v>
      </c>
      <c r="H243" s="2">
        <f t="shared" si="36"/>
        <v>0.51296043656207368</v>
      </c>
      <c r="I243" s="6"/>
      <c r="J243" s="2">
        <f t="shared" si="37"/>
        <v>0.74488403819918148</v>
      </c>
      <c r="K243" s="2">
        <f t="shared" si="38"/>
        <v>0.23192360163710776</v>
      </c>
      <c r="L243" s="2">
        <f t="shared" si="39"/>
        <v>0</v>
      </c>
      <c r="M243" s="2">
        <f t="shared" si="40"/>
        <v>2.3192360163710762E-2</v>
      </c>
      <c r="N243" s="1">
        <v>546</v>
      </c>
      <c r="O243" s="1">
        <v>170</v>
      </c>
      <c r="P243" s="1"/>
      <c r="Q243">
        <v>16</v>
      </c>
      <c r="U243" s="1">
        <v>1</v>
      </c>
      <c r="V243" s="1"/>
      <c r="W243" s="1"/>
      <c r="X243" s="1"/>
      <c r="Y243" s="1"/>
      <c r="Z243" s="1"/>
      <c r="AA243" s="1"/>
      <c r="AB243" s="1"/>
      <c r="AG243" t="str">
        <f t="shared" si="41"/>
        <v>Woodstock</v>
      </c>
      <c r="AH243" t="s">
        <v>840</v>
      </c>
      <c r="AI243">
        <v>2</v>
      </c>
      <c r="AK243" s="88">
        <v>33</v>
      </c>
      <c r="AL243" s="90">
        <v>9</v>
      </c>
      <c r="AM243" s="90">
        <v>190</v>
      </c>
      <c r="AN243" s="93">
        <v>87060</v>
      </c>
      <c r="AO243" s="93">
        <f t="shared" si="42"/>
        <v>33009</v>
      </c>
      <c r="AP243" t="s">
        <v>183</v>
      </c>
      <c r="AQ243">
        <f t="shared" si="43"/>
        <v>3387060</v>
      </c>
      <c r="AU243">
        <v>59.22</v>
      </c>
      <c r="AV243">
        <v>0.5</v>
      </c>
      <c r="AW243">
        <v>58.72</v>
      </c>
    </row>
    <row r="244" spans="1:49" collapsed="1">
      <c r="A244" s="7" t="s">
        <v>573</v>
      </c>
      <c r="B244" s="7" t="s">
        <v>961</v>
      </c>
      <c r="C244" s="1">
        <f t="shared" si="33"/>
        <v>682910</v>
      </c>
      <c r="D244" s="5">
        <f>IF(N244&gt;0, RANK(N244,(N244:P244,Q244:AE244)),0)</f>
        <v>1</v>
      </c>
      <c r="E244" s="5">
        <f>IF(O244&gt;0,RANK(O244,(N244:P244,Q244:AE244)),0)</f>
        <v>2</v>
      </c>
      <c r="F244" s="5">
        <f t="shared" si="34"/>
        <v>0</v>
      </c>
      <c r="G244" s="1">
        <f t="shared" si="35"/>
        <v>290487</v>
      </c>
      <c r="H244" s="2">
        <f t="shared" si="36"/>
        <v>0.42536644653028949</v>
      </c>
      <c r="I244" s="6"/>
      <c r="J244" s="2">
        <f t="shared" si="37"/>
        <v>0.70147164340835544</v>
      </c>
      <c r="K244" s="2">
        <f t="shared" si="38"/>
        <v>0.27610519687806595</v>
      </c>
      <c r="L244" s="2">
        <f t="shared" si="39"/>
        <v>0</v>
      </c>
      <c r="M244" s="2">
        <f t="shared" si="40"/>
        <v>2.2423159713578611E-2</v>
      </c>
      <c r="N244" s="1">
        <f>SUM(N3:N243)</f>
        <v>479042</v>
      </c>
      <c r="O244" s="1">
        <f>SUM(O3:O243)</f>
        <v>188555</v>
      </c>
      <c r="P244" s="1"/>
      <c r="Q244" s="1">
        <f>SUM(Q3:Q243)</f>
        <v>14987</v>
      </c>
      <c r="R244" s="1"/>
      <c r="S244" s="1"/>
      <c r="T244" s="1"/>
      <c r="U244" s="1">
        <f>SUM(U3:U243)</f>
        <v>326</v>
      </c>
      <c r="V244" s="1"/>
      <c r="W244" s="1"/>
      <c r="X244" s="1"/>
      <c r="Y244" s="1"/>
      <c r="Z244" s="1"/>
      <c r="AA244" s="1"/>
      <c r="AB244" s="1"/>
      <c r="AG244" t="str">
        <f t="shared" si="41"/>
        <v>New Hapmshire</v>
      </c>
      <c r="AK244" s="88">
        <v>33</v>
      </c>
      <c r="AO244" s="88">
        <v>33</v>
      </c>
      <c r="AP244" t="s">
        <v>168</v>
      </c>
      <c r="AQ244" s="88">
        <v>33</v>
      </c>
      <c r="AU244">
        <v>9349.94</v>
      </c>
      <c r="AV244">
        <v>381.84</v>
      </c>
      <c r="AW244">
        <v>8968.1</v>
      </c>
    </row>
    <row r="245" spans="1:49">
      <c r="B245" s="7"/>
      <c r="C245" s="1"/>
      <c r="D245" s="5"/>
      <c r="E245" s="5"/>
      <c r="F245" s="5"/>
      <c r="G245" s="1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49" hidden="1" outlineLevel="1">
      <c r="A246" t="s">
        <v>845</v>
      </c>
      <c r="B246" s="7" t="s">
        <v>846</v>
      </c>
      <c r="C246" s="1">
        <f t="shared" ref="C246:C309" si="44">SUM(N246:AE246)</f>
        <v>760</v>
      </c>
      <c r="D246" s="5">
        <f>IF(N246&gt;0, RANK(N246,(N246:P246,Q246:AE246)),0)</f>
        <v>2</v>
      </c>
      <c r="E246" s="5">
        <f>IF(O246&gt;0,RANK(O246,(N246:P246,Q246:AE246)),0)</f>
        <v>1</v>
      </c>
      <c r="F246" s="5">
        <f t="shared" ref="F246:F309" si="45">IF(P246&gt;0,RANK(P246,(N246:AE246)),0)</f>
        <v>3</v>
      </c>
      <c r="G246" s="1">
        <f t="shared" ref="G246:G309" si="46">IF(C246&gt;0,MAX(N246:P246)-LARGE(N246:P246,2),0)</f>
        <v>453</v>
      </c>
      <c r="H246" s="2">
        <f t="shared" ref="H246:H309" si="47">IF(C246&gt;0,G246/C246,0)</f>
        <v>0.59605263157894739</v>
      </c>
      <c r="I246" s="6"/>
      <c r="J246" s="2">
        <f t="shared" ref="J246:J309" si="48">IF(C246=0,"-",N246/C246)</f>
        <v>0.13157894736842105</v>
      </c>
      <c r="K246" s="2">
        <f t="shared" ref="K246:K309" si="49">IF(C246=0,"-",O246/C246)</f>
        <v>0.72763157894736841</v>
      </c>
      <c r="L246" s="2">
        <f t="shared" ref="L246:L309" si="50">IF(C246=0,"-",P246/C246)</f>
        <v>0.125</v>
      </c>
      <c r="M246" s="2">
        <f t="shared" ref="M246:M309" si="51">IF(C246=0,"-",(1-J246-K246-L246))</f>
        <v>1.5789473684210575E-2</v>
      </c>
      <c r="N246" s="1">
        <v>100</v>
      </c>
      <c r="O246" s="1">
        <v>553</v>
      </c>
      <c r="P246" s="1">
        <v>95</v>
      </c>
      <c r="Q246" s="1"/>
      <c r="R246" s="1"/>
      <c r="S246" s="1"/>
      <c r="T246" s="1">
        <v>0</v>
      </c>
      <c r="U246" s="1">
        <v>0</v>
      </c>
      <c r="V246" s="1">
        <v>4</v>
      </c>
      <c r="W246" s="1">
        <v>5</v>
      </c>
      <c r="X246" s="1">
        <v>3</v>
      </c>
      <c r="Y246" s="1"/>
      <c r="Z246" s="1"/>
      <c r="AA246" s="1"/>
      <c r="AB246" s="1"/>
      <c r="AG246" t="str">
        <f t="shared" ref="AG246:AG309" si="52">A246</f>
        <v>Addison</v>
      </c>
      <c r="AH246" t="s">
        <v>845</v>
      </c>
      <c r="AI246">
        <v>1</v>
      </c>
      <c r="AK246" s="88">
        <v>50</v>
      </c>
      <c r="AL246" s="90">
        <v>1</v>
      </c>
      <c r="AM246" s="90">
        <v>5</v>
      </c>
      <c r="AN246" s="93">
        <v>325</v>
      </c>
      <c r="AO246" s="93">
        <f t="shared" ref="AO246:AO309" si="53">AK246*1000+AL246</f>
        <v>50001</v>
      </c>
      <c r="AP246" s="7" t="s">
        <v>183</v>
      </c>
      <c r="AQ246">
        <f t="shared" ref="AQ246:AQ309" si="54">AK246*100000+AN246</f>
        <v>5000325</v>
      </c>
      <c r="AU246">
        <v>48.97</v>
      </c>
      <c r="AV246">
        <v>7.25</v>
      </c>
      <c r="AW246">
        <v>41.73</v>
      </c>
    </row>
    <row r="247" spans="1:49" hidden="1" outlineLevel="1">
      <c r="A247" t="s">
        <v>54</v>
      </c>
      <c r="B247" s="7" t="s">
        <v>846</v>
      </c>
      <c r="C247" s="1">
        <f t="shared" si="44"/>
        <v>484</v>
      </c>
      <c r="D247" s="5">
        <f>IF(N247&gt;0, RANK(N247,(N247:P247,Q247:AE247)),0)</f>
        <v>3</v>
      </c>
      <c r="E247" s="5">
        <f>IF(O247&gt;0,RANK(O247,(N247:P247,Q247:AE247)),0)</f>
        <v>1</v>
      </c>
      <c r="F247" s="5">
        <f t="shared" si="45"/>
        <v>2</v>
      </c>
      <c r="G247" s="1">
        <f t="shared" si="46"/>
        <v>140</v>
      </c>
      <c r="H247" s="2">
        <f t="shared" si="47"/>
        <v>0.28925619834710742</v>
      </c>
      <c r="I247" s="6"/>
      <c r="J247" s="2">
        <f t="shared" si="48"/>
        <v>0.13223140495867769</v>
      </c>
      <c r="K247" s="2">
        <f t="shared" si="49"/>
        <v>0.54132231404958675</v>
      </c>
      <c r="L247" s="2">
        <f t="shared" si="50"/>
        <v>0.25206611570247933</v>
      </c>
      <c r="M247" s="2">
        <f t="shared" si="51"/>
        <v>7.4380165289256228E-2</v>
      </c>
      <c r="N247" s="1">
        <v>64</v>
      </c>
      <c r="O247" s="1">
        <v>262</v>
      </c>
      <c r="P247" s="1">
        <v>122</v>
      </c>
      <c r="Q247" s="1"/>
      <c r="R247" s="1"/>
      <c r="S247" s="1"/>
      <c r="T247" s="1">
        <v>3</v>
      </c>
      <c r="U247" s="1">
        <v>0</v>
      </c>
      <c r="V247" s="1">
        <v>1</v>
      </c>
      <c r="W247" s="1">
        <v>3</v>
      </c>
      <c r="X247" s="1">
        <v>29</v>
      </c>
      <c r="Y247" s="1"/>
      <c r="Z247" s="1"/>
      <c r="AA247" s="1"/>
      <c r="AB247" s="1"/>
      <c r="AG247" t="str">
        <f t="shared" si="52"/>
        <v>Albany</v>
      </c>
      <c r="AH247" t="s">
        <v>996</v>
      </c>
      <c r="AI247">
        <v>1</v>
      </c>
      <c r="AK247" s="88">
        <v>50</v>
      </c>
      <c r="AL247" s="90">
        <v>19</v>
      </c>
      <c r="AM247" s="90">
        <v>5</v>
      </c>
      <c r="AN247" s="93">
        <v>475</v>
      </c>
      <c r="AO247" s="93">
        <f t="shared" si="53"/>
        <v>50019</v>
      </c>
      <c r="AP247" s="7" t="s">
        <v>183</v>
      </c>
      <c r="AQ247">
        <f t="shared" si="54"/>
        <v>5000475</v>
      </c>
      <c r="AU247">
        <v>38.68</v>
      </c>
      <c r="AV247">
        <v>0.2</v>
      </c>
      <c r="AW247">
        <v>38.479999999999997</v>
      </c>
    </row>
    <row r="248" spans="1:49" hidden="1" outlineLevel="1">
      <c r="A248" t="s">
        <v>574</v>
      </c>
      <c r="B248" s="7" t="s">
        <v>846</v>
      </c>
      <c r="C248" s="1">
        <f t="shared" si="44"/>
        <v>985</v>
      </c>
      <c r="D248" s="5">
        <f>IF(N248&gt;0, RANK(N248,(N248:P248,Q248:AE248)),0)</f>
        <v>3</v>
      </c>
      <c r="E248" s="5">
        <f>IF(O248&gt;0,RANK(O248,(N248:P248,Q248:AE248)),0)</f>
        <v>1</v>
      </c>
      <c r="F248" s="5">
        <f t="shared" si="45"/>
        <v>2</v>
      </c>
      <c r="G248" s="1">
        <f t="shared" si="46"/>
        <v>431</v>
      </c>
      <c r="H248" s="2">
        <f t="shared" si="47"/>
        <v>0.43756345177664974</v>
      </c>
      <c r="I248" s="6"/>
      <c r="J248" s="2">
        <f t="shared" si="48"/>
        <v>0.15431472081218275</v>
      </c>
      <c r="K248" s="2">
        <f t="shared" si="49"/>
        <v>0.62944162436548223</v>
      </c>
      <c r="L248" s="2">
        <f t="shared" si="50"/>
        <v>0.1918781725888325</v>
      </c>
      <c r="M248" s="2">
        <f t="shared" si="51"/>
        <v>2.4365482233502489E-2</v>
      </c>
      <c r="N248" s="1">
        <v>152</v>
      </c>
      <c r="O248" s="1">
        <v>620</v>
      </c>
      <c r="P248" s="1">
        <v>189</v>
      </c>
      <c r="Q248" s="1"/>
      <c r="R248" s="1"/>
      <c r="S248" s="1"/>
      <c r="T248" s="1">
        <v>5</v>
      </c>
      <c r="U248" s="1">
        <v>0</v>
      </c>
      <c r="V248" s="1">
        <v>4</v>
      </c>
      <c r="W248" s="1">
        <v>9</v>
      </c>
      <c r="X248" s="1">
        <v>6</v>
      </c>
      <c r="Y248" s="1"/>
      <c r="Z248" s="1"/>
      <c r="AA248" s="1"/>
      <c r="AB248" s="1"/>
      <c r="AG248" t="str">
        <f t="shared" si="52"/>
        <v>Alburg</v>
      </c>
      <c r="AH248" t="s">
        <v>994</v>
      </c>
      <c r="AI248">
        <v>1</v>
      </c>
      <c r="AK248" s="88">
        <v>50</v>
      </c>
      <c r="AL248" s="90">
        <v>13</v>
      </c>
      <c r="AM248" s="90">
        <v>5</v>
      </c>
      <c r="AN248" s="93">
        <v>700</v>
      </c>
      <c r="AO248" s="93">
        <f t="shared" si="53"/>
        <v>50013</v>
      </c>
      <c r="AP248" s="7" t="s">
        <v>183</v>
      </c>
      <c r="AQ248">
        <f t="shared" si="54"/>
        <v>5000700</v>
      </c>
      <c r="AU248">
        <v>48.8</v>
      </c>
      <c r="AV248">
        <v>19.5</v>
      </c>
      <c r="AW248">
        <v>29.3</v>
      </c>
    </row>
    <row r="249" spans="1:49" hidden="1" outlineLevel="1">
      <c r="A249" t="s">
        <v>3</v>
      </c>
      <c r="B249" s="7" t="s">
        <v>846</v>
      </c>
      <c r="C249" s="1">
        <f t="shared" si="44"/>
        <v>306</v>
      </c>
      <c r="D249" s="5">
        <f>IF(N249&gt;0, RANK(N249,(N249:P249,Q249:AE249)),0)</f>
        <v>3</v>
      </c>
      <c r="E249" s="5">
        <f>IF(O249&gt;0,RANK(O249,(N249:P249,Q249:AE249)),0)</f>
        <v>1</v>
      </c>
      <c r="F249" s="5">
        <f t="shared" si="45"/>
        <v>2</v>
      </c>
      <c r="G249" s="1">
        <f t="shared" si="46"/>
        <v>100</v>
      </c>
      <c r="H249" s="2">
        <f t="shared" si="47"/>
        <v>0.32679738562091504</v>
      </c>
      <c r="I249" s="6"/>
      <c r="J249" s="2">
        <f t="shared" si="48"/>
        <v>0.21568627450980393</v>
      </c>
      <c r="K249" s="2">
        <f t="shared" si="49"/>
        <v>0.54575163398692805</v>
      </c>
      <c r="L249" s="2">
        <f t="shared" si="50"/>
        <v>0.21895424836601307</v>
      </c>
      <c r="M249" s="2">
        <f t="shared" si="51"/>
        <v>1.9607843137254943E-2</v>
      </c>
      <c r="N249" s="1">
        <v>66</v>
      </c>
      <c r="O249" s="1">
        <v>167</v>
      </c>
      <c r="P249" s="1">
        <v>67</v>
      </c>
      <c r="Q249" s="1"/>
      <c r="R249" s="1"/>
      <c r="S249" s="1"/>
      <c r="T249" s="1">
        <v>2</v>
      </c>
      <c r="U249" s="1">
        <v>0</v>
      </c>
      <c r="V249" s="1">
        <v>4</v>
      </c>
      <c r="W249" s="1">
        <v>0</v>
      </c>
      <c r="X249" s="1">
        <v>0</v>
      </c>
      <c r="Y249" s="1"/>
      <c r="Z249" s="1"/>
      <c r="AA249" s="1"/>
      <c r="AB249" s="1"/>
      <c r="AG249" t="str">
        <f t="shared" si="52"/>
        <v>Andover</v>
      </c>
      <c r="AH249" t="s">
        <v>1041</v>
      </c>
      <c r="AI249">
        <v>1</v>
      </c>
      <c r="AK249" s="88">
        <v>50</v>
      </c>
      <c r="AL249" s="90">
        <v>27</v>
      </c>
      <c r="AM249" s="90">
        <v>5</v>
      </c>
      <c r="AN249" s="93">
        <v>1300</v>
      </c>
      <c r="AO249" s="93">
        <f t="shared" si="53"/>
        <v>50027</v>
      </c>
      <c r="AP249" s="7" t="s">
        <v>183</v>
      </c>
      <c r="AQ249">
        <f t="shared" si="54"/>
        <v>5001300</v>
      </c>
      <c r="AU249">
        <v>28.78</v>
      </c>
      <c r="AV249">
        <v>0.01</v>
      </c>
      <c r="AW249">
        <v>28.77</v>
      </c>
    </row>
    <row r="250" spans="1:49" hidden="1" outlineLevel="1">
      <c r="A250" t="s">
        <v>371</v>
      </c>
      <c r="B250" s="7" t="s">
        <v>846</v>
      </c>
      <c r="C250" s="1">
        <f t="shared" si="44"/>
        <v>1375</v>
      </c>
      <c r="D250" s="5">
        <f>IF(N250&gt;0, RANK(N250,(N250:P250,Q250:AE250)),0)</f>
        <v>2</v>
      </c>
      <c r="E250" s="5">
        <f>IF(O250&gt;0,RANK(O250,(N250:P250,Q250:AE250)),0)</f>
        <v>1</v>
      </c>
      <c r="F250" s="5">
        <f t="shared" si="45"/>
        <v>3</v>
      </c>
      <c r="G250" s="1">
        <f t="shared" si="46"/>
        <v>389</v>
      </c>
      <c r="H250" s="2">
        <f t="shared" si="47"/>
        <v>0.28290909090909089</v>
      </c>
      <c r="I250" s="6"/>
      <c r="J250" s="2">
        <f t="shared" si="48"/>
        <v>0.26836363636363636</v>
      </c>
      <c r="K250" s="2">
        <f t="shared" si="49"/>
        <v>0.55127272727272725</v>
      </c>
      <c r="L250" s="2">
        <f t="shared" si="50"/>
        <v>0.14036363636363636</v>
      </c>
      <c r="M250" s="2">
        <f t="shared" si="51"/>
        <v>4.0000000000000036E-2</v>
      </c>
      <c r="N250" s="1">
        <v>369</v>
      </c>
      <c r="O250" s="1">
        <v>758</v>
      </c>
      <c r="P250" s="1">
        <v>193</v>
      </c>
      <c r="Q250" s="1"/>
      <c r="R250" s="1"/>
      <c r="S250" s="1"/>
      <c r="T250" s="1">
        <v>7</v>
      </c>
      <c r="U250" s="1">
        <v>0</v>
      </c>
      <c r="V250" s="1">
        <v>11</v>
      </c>
      <c r="W250" s="1">
        <v>25</v>
      </c>
      <c r="X250" s="1">
        <v>12</v>
      </c>
      <c r="Y250" s="1"/>
      <c r="Z250" s="1"/>
      <c r="AA250" s="1"/>
      <c r="AB250" s="1"/>
      <c r="AG250" t="str">
        <f t="shared" si="52"/>
        <v>Arlington</v>
      </c>
      <c r="AH250" t="s">
        <v>847</v>
      </c>
      <c r="AI250">
        <v>1</v>
      </c>
      <c r="AK250" s="88">
        <v>50</v>
      </c>
      <c r="AL250" s="90">
        <v>3</v>
      </c>
      <c r="AM250" s="90">
        <v>5</v>
      </c>
      <c r="AN250" s="93">
        <v>1450</v>
      </c>
      <c r="AO250" s="93">
        <f t="shared" si="53"/>
        <v>50003</v>
      </c>
      <c r="AP250" s="7" t="s">
        <v>183</v>
      </c>
      <c r="AQ250">
        <f t="shared" si="54"/>
        <v>5001450</v>
      </c>
      <c r="AU250">
        <v>42.44</v>
      </c>
      <c r="AV250">
        <v>0.02</v>
      </c>
      <c r="AW250">
        <v>42.42</v>
      </c>
    </row>
    <row r="251" spans="1:49" hidden="1" outlineLevel="1">
      <c r="A251" t="s">
        <v>161</v>
      </c>
      <c r="B251" s="7" t="s">
        <v>846</v>
      </c>
      <c r="C251" s="1">
        <f t="shared" si="44"/>
        <v>155</v>
      </c>
      <c r="D251" s="5">
        <f>IF(N251&gt;0, RANK(N251,(N251:P251,Q251:AE251)),0)</f>
        <v>2</v>
      </c>
      <c r="E251" s="5">
        <f>IF(O251&gt;0,RANK(O251,(N251:P251,Q251:AE251)),0)</f>
        <v>1</v>
      </c>
      <c r="F251" s="5">
        <f t="shared" si="45"/>
        <v>3</v>
      </c>
      <c r="G251" s="1">
        <f t="shared" si="46"/>
        <v>29</v>
      </c>
      <c r="H251" s="2">
        <f t="shared" si="47"/>
        <v>0.18709677419354839</v>
      </c>
      <c r="I251" s="6"/>
      <c r="J251" s="2">
        <f t="shared" si="48"/>
        <v>0.29677419354838708</v>
      </c>
      <c r="K251" s="2">
        <f t="shared" si="49"/>
        <v>0.4838709677419355</v>
      </c>
      <c r="L251" s="2">
        <f t="shared" si="50"/>
        <v>0.14838709677419354</v>
      </c>
      <c r="M251" s="2">
        <f t="shared" si="51"/>
        <v>7.0967741935483886E-2</v>
      </c>
      <c r="N251" s="1">
        <v>46</v>
      </c>
      <c r="O251" s="1">
        <v>75</v>
      </c>
      <c r="P251" s="1">
        <v>23</v>
      </c>
      <c r="Q251" s="1"/>
      <c r="R251" s="1"/>
      <c r="S251" s="1"/>
      <c r="T251" s="1">
        <v>4</v>
      </c>
      <c r="U251" s="1">
        <v>0</v>
      </c>
      <c r="V251" s="1">
        <v>3</v>
      </c>
      <c r="W251" s="1">
        <v>3</v>
      </c>
      <c r="X251" s="1">
        <v>1</v>
      </c>
      <c r="Y251" s="1"/>
      <c r="Z251" s="1"/>
      <c r="AA251" s="1"/>
      <c r="AB251" s="1"/>
      <c r="AG251" t="str">
        <f t="shared" si="52"/>
        <v>Athens</v>
      </c>
      <c r="AH251" t="s">
        <v>1040</v>
      </c>
      <c r="AI251">
        <v>1</v>
      </c>
      <c r="AK251" s="88">
        <v>50</v>
      </c>
      <c r="AL251" s="90">
        <v>25</v>
      </c>
      <c r="AM251" s="90">
        <v>5</v>
      </c>
      <c r="AN251" s="93">
        <v>1900</v>
      </c>
      <c r="AO251" s="93">
        <f t="shared" si="53"/>
        <v>50025</v>
      </c>
      <c r="AP251" s="7" t="s">
        <v>183</v>
      </c>
      <c r="AQ251">
        <f t="shared" si="54"/>
        <v>5001900</v>
      </c>
      <c r="AU251">
        <v>13.08</v>
      </c>
      <c r="AV251">
        <v>0.04</v>
      </c>
      <c r="AW251">
        <v>13.04</v>
      </c>
    </row>
    <row r="252" spans="1:49" hidden="1" outlineLevel="1">
      <c r="A252" t="s">
        <v>575</v>
      </c>
      <c r="B252" s="7" t="s">
        <v>846</v>
      </c>
      <c r="C252" s="1">
        <f t="shared" si="44"/>
        <v>646</v>
      </c>
      <c r="D252" s="5">
        <f>IF(N252&gt;0, RANK(N252,(N252:P252,Q252:AE252)),0)</f>
        <v>3</v>
      </c>
      <c r="E252" s="5">
        <f>IF(O252&gt;0,RANK(O252,(N252:P252,Q252:AE252)),0)</f>
        <v>1</v>
      </c>
      <c r="F252" s="5">
        <f t="shared" si="45"/>
        <v>2</v>
      </c>
      <c r="G252" s="1">
        <f t="shared" si="46"/>
        <v>229</v>
      </c>
      <c r="H252" s="2">
        <f t="shared" si="47"/>
        <v>0.35448916408668729</v>
      </c>
      <c r="I252" s="6"/>
      <c r="J252" s="2">
        <f t="shared" si="48"/>
        <v>0.15325077399380804</v>
      </c>
      <c r="K252" s="2">
        <f t="shared" si="49"/>
        <v>0.58978328173374617</v>
      </c>
      <c r="L252" s="2">
        <f t="shared" si="50"/>
        <v>0.23529411764705882</v>
      </c>
      <c r="M252" s="2">
        <f t="shared" si="51"/>
        <v>2.167182662538697E-2</v>
      </c>
      <c r="N252" s="1">
        <v>99</v>
      </c>
      <c r="O252" s="1">
        <v>381</v>
      </c>
      <c r="P252" s="1">
        <v>152</v>
      </c>
      <c r="Q252" s="1"/>
      <c r="R252" s="1"/>
      <c r="S252" s="1"/>
      <c r="T252" s="1">
        <v>3</v>
      </c>
      <c r="U252" s="1">
        <v>0</v>
      </c>
      <c r="V252" s="1">
        <v>0</v>
      </c>
      <c r="W252" s="1">
        <v>8</v>
      </c>
      <c r="X252" s="1">
        <v>3</v>
      </c>
      <c r="Y252" s="1"/>
      <c r="Z252" s="1"/>
      <c r="AA252" s="1"/>
      <c r="AB252" s="1"/>
      <c r="AG252" t="str">
        <f t="shared" si="52"/>
        <v>Bakersfield</v>
      </c>
      <c r="AH252" t="s">
        <v>1069</v>
      </c>
      <c r="AI252">
        <v>1</v>
      </c>
      <c r="AK252" s="88">
        <v>50</v>
      </c>
      <c r="AL252" s="90">
        <v>11</v>
      </c>
      <c r="AM252" s="90">
        <v>10</v>
      </c>
      <c r="AN252" s="93">
        <v>2500</v>
      </c>
      <c r="AO252" s="93">
        <f t="shared" si="53"/>
        <v>50011</v>
      </c>
      <c r="AP252" s="7" t="s">
        <v>183</v>
      </c>
      <c r="AQ252">
        <f t="shared" si="54"/>
        <v>5002500</v>
      </c>
      <c r="AU252">
        <v>44.62</v>
      </c>
      <c r="AV252">
        <v>0.03</v>
      </c>
      <c r="AW252">
        <v>44.59</v>
      </c>
    </row>
    <row r="253" spans="1:49" hidden="1" outlineLevel="1">
      <c r="A253" t="s">
        <v>576</v>
      </c>
      <c r="B253" s="7" t="s">
        <v>846</v>
      </c>
      <c r="C253" s="1">
        <f t="shared" si="44"/>
        <v>127</v>
      </c>
      <c r="D253" s="5">
        <f>IF(N253&gt;0, RANK(N253,(N253:P253,Q253:AE253)),0)</f>
        <v>2</v>
      </c>
      <c r="E253" s="5">
        <f>IF(O253&gt;0,RANK(O253,(N253:P253,Q253:AE253)),0)</f>
        <v>1</v>
      </c>
      <c r="F253" s="5">
        <f t="shared" si="45"/>
        <v>3</v>
      </c>
      <c r="G253" s="1">
        <f t="shared" si="46"/>
        <v>52</v>
      </c>
      <c r="H253" s="2">
        <f t="shared" si="47"/>
        <v>0.40944881889763779</v>
      </c>
      <c r="I253" s="6"/>
      <c r="J253" s="2">
        <f t="shared" si="48"/>
        <v>0.18110236220472442</v>
      </c>
      <c r="K253" s="2">
        <f t="shared" si="49"/>
        <v>0.59055118110236215</v>
      </c>
      <c r="L253" s="2">
        <f t="shared" si="50"/>
        <v>0.15748031496062992</v>
      </c>
      <c r="M253" s="2">
        <f t="shared" si="51"/>
        <v>7.0866141732283505E-2</v>
      </c>
      <c r="N253" s="1">
        <v>23</v>
      </c>
      <c r="O253" s="1">
        <v>75</v>
      </c>
      <c r="P253" s="1">
        <v>20</v>
      </c>
      <c r="Q253" s="1"/>
      <c r="R253" s="1"/>
      <c r="S253" s="1"/>
      <c r="T253" s="1">
        <v>2</v>
      </c>
      <c r="U253" s="1">
        <v>1</v>
      </c>
      <c r="V253" s="1">
        <v>4</v>
      </c>
      <c r="W253" s="1">
        <v>2</v>
      </c>
      <c r="X253" s="1">
        <v>0</v>
      </c>
      <c r="Y253" s="1"/>
      <c r="Z253" s="1"/>
      <c r="AA253" s="1"/>
      <c r="AB253" s="1"/>
      <c r="AG253" t="str">
        <f t="shared" si="52"/>
        <v>Baltimore</v>
      </c>
      <c r="AH253" t="s">
        <v>1041</v>
      </c>
      <c r="AI253">
        <v>1</v>
      </c>
      <c r="AK253" s="88">
        <v>50</v>
      </c>
      <c r="AL253" s="90">
        <v>27</v>
      </c>
      <c r="AM253" s="90">
        <v>11</v>
      </c>
      <c r="AN253" s="93">
        <v>2575</v>
      </c>
      <c r="AO253" s="93">
        <f t="shared" si="53"/>
        <v>50027</v>
      </c>
      <c r="AP253" s="7" t="s">
        <v>183</v>
      </c>
      <c r="AQ253">
        <f t="shared" si="54"/>
        <v>5002575</v>
      </c>
      <c r="AU253">
        <v>4.67</v>
      </c>
      <c r="AV253">
        <v>0</v>
      </c>
      <c r="AW253">
        <v>4.67</v>
      </c>
    </row>
    <row r="254" spans="1:49" hidden="1" outlineLevel="1">
      <c r="A254" t="s">
        <v>577</v>
      </c>
      <c r="B254" s="7" t="s">
        <v>846</v>
      </c>
      <c r="C254" s="1">
        <f t="shared" si="44"/>
        <v>543</v>
      </c>
      <c r="D254" s="5">
        <f>IF(N254&gt;0, RANK(N254,(N254:P254,Q254:AE254)),0)</f>
        <v>3</v>
      </c>
      <c r="E254" s="5">
        <f>IF(O254&gt;0,RANK(O254,(N254:P254,Q254:AE254)),0)</f>
        <v>1</v>
      </c>
      <c r="F254" s="5">
        <f t="shared" si="45"/>
        <v>2</v>
      </c>
      <c r="G254" s="1">
        <f t="shared" si="46"/>
        <v>152</v>
      </c>
      <c r="H254" s="2">
        <f t="shared" si="47"/>
        <v>0.27992633517495397</v>
      </c>
      <c r="I254" s="6"/>
      <c r="J254" s="2">
        <f t="shared" si="48"/>
        <v>0.20257826887661143</v>
      </c>
      <c r="K254" s="2">
        <f t="shared" si="49"/>
        <v>0.52486187845303867</v>
      </c>
      <c r="L254" s="2">
        <f t="shared" si="50"/>
        <v>0.24493554327808473</v>
      </c>
      <c r="M254" s="2">
        <f t="shared" si="51"/>
        <v>2.7624309392265151E-2</v>
      </c>
      <c r="N254" s="1">
        <v>110</v>
      </c>
      <c r="O254" s="1">
        <v>285</v>
      </c>
      <c r="P254" s="1">
        <v>133</v>
      </c>
      <c r="Q254" s="1"/>
      <c r="R254" s="1"/>
      <c r="S254" s="1"/>
      <c r="T254" s="1">
        <v>1</v>
      </c>
      <c r="U254" s="1">
        <v>0</v>
      </c>
      <c r="V254" s="1">
        <v>3</v>
      </c>
      <c r="W254" s="1">
        <v>6</v>
      </c>
      <c r="X254" s="1">
        <v>5</v>
      </c>
      <c r="Y254" s="1"/>
      <c r="Z254" s="1"/>
      <c r="AA254" s="1"/>
      <c r="AB254" s="1"/>
      <c r="AG254" t="str">
        <f t="shared" si="52"/>
        <v>Barnard</v>
      </c>
      <c r="AH254" t="s">
        <v>1041</v>
      </c>
      <c r="AI254">
        <v>1</v>
      </c>
      <c r="AK254" s="88">
        <v>50</v>
      </c>
      <c r="AL254" s="90">
        <v>27</v>
      </c>
      <c r="AM254" s="90">
        <v>15</v>
      </c>
      <c r="AN254" s="93">
        <v>2725</v>
      </c>
      <c r="AO254" s="93">
        <f t="shared" si="53"/>
        <v>50027</v>
      </c>
      <c r="AP254" s="7" t="s">
        <v>183</v>
      </c>
      <c r="AQ254">
        <f t="shared" si="54"/>
        <v>5002725</v>
      </c>
      <c r="AU254">
        <v>48.89</v>
      </c>
      <c r="AV254">
        <v>0.19</v>
      </c>
      <c r="AW254">
        <v>48.7</v>
      </c>
    </row>
    <row r="255" spans="1:49" hidden="1" outlineLevel="1">
      <c r="A255" t="s">
        <v>280</v>
      </c>
      <c r="B255" s="7" t="s">
        <v>846</v>
      </c>
      <c r="C255" s="1">
        <f t="shared" si="44"/>
        <v>956</v>
      </c>
      <c r="D255" s="5">
        <f>IF(N255&gt;0, RANK(N255,(N255:P255,Q255:AE255)),0)</f>
        <v>3</v>
      </c>
      <c r="E255" s="5">
        <f>IF(O255&gt;0,RANK(O255,(N255:P255,Q255:AE255)),0)</f>
        <v>1</v>
      </c>
      <c r="F255" s="5">
        <f t="shared" si="45"/>
        <v>2</v>
      </c>
      <c r="G255" s="1">
        <f t="shared" si="46"/>
        <v>339</v>
      </c>
      <c r="H255" s="2">
        <f t="shared" si="47"/>
        <v>0.35460251046025104</v>
      </c>
      <c r="I255" s="6"/>
      <c r="J255" s="2">
        <f t="shared" si="48"/>
        <v>0.18305439330543932</v>
      </c>
      <c r="K255" s="2">
        <f t="shared" si="49"/>
        <v>0.57322175732217573</v>
      </c>
      <c r="L255" s="2">
        <f t="shared" si="50"/>
        <v>0.21861924686192469</v>
      </c>
      <c r="M255" s="2">
        <f t="shared" si="51"/>
        <v>2.5104602510460206E-2</v>
      </c>
      <c r="N255" s="1">
        <v>175</v>
      </c>
      <c r="O255" s="1">
        <v>548</v>
      </c>
      <c r="P255" s="1">
        <v>209</v>
      </c>
      <c r="Q255" s="1"/>
      <c r="R255" s="1"/>
      <c r="S255" s="1"/>
      <c r="T255" s="1">
        <v>1</v>
      </c>
      <c r="U255" s="1">
        <v>0</v>
      </c>
      <c r="V255" s="1">
        <v>2</v>
      </c>
      <c r="W255" s="1">
        <v>9</v>
      </c>
      <c r="X255" s="1">
        <v>12</v>
      </c>
      <c r="Y255" s="1"/>
      <c r="Z255" s="1"/>
      <c r="AA255" s="1"/>
      <c r="AB255" s="1"/>
      <c r="AG255" t="str">
        <f t="shared" si="52"/>
        <v>Barnet</v>
      </c>
      <c r="AH255" t="s">
        <v>848</v>
      </c>
      <c r="AI255">
        <v>1</v>
      </c>
      <c r="AK255" s="88">
        <v>50</v>
      </c>
      <c r="AL255" s="90">
        <v>5</v>
      </c>
      <c r="AM255" s="90">
        <v>5</v>
      </c>
      <c r="AN255" s="93">
        <v>2875</v>
      </c>
      <c r="AO255" s="93">
        <f t="shared" si="53"/>
        <v>50005</v>
      </c>
      <c r="AP255" s="7" t="s">
        <v>183</v>
      </c>
      <c r="AQ255">
        <f t="shared" si="54"/>
        <v>5002875</v>
      </c>
      <c r="AU255">
        <v>43.57</v>
      </c>
      <c r="AV255">
        <v>1.18</v>
      </c>
      <c r="AW255">
        <v>42.39</v>
      </c>
    </row>
    <row r="256" spans="1:49" hidden="1" outlineLevel="1">
      <c r="A256" t="s">
        <v>373</v>
      </c>
      <c r="B256" s="7" t="s">
        <v>846</v>
      </c>
      <c r="C256" s="1">
        <f t="shared" si="44"/>
        <v>3651</v>
      </c>
      <c r="D256" s="5">
        <f>IF(N256&gt;0, RANK(N256,(N256:P256,Q256:AE256)),0)</f>
        <v>3</v>
      </c>
      <c r="E256" s="5">
        <f>IF(O256&gt;0,RANK(O256,(N256:P256,Q256:AE256)),0)</f>
        <v>1</v>
      </c>
      <c r="F256" s="5">
        <f t="shared" si="45"/>
        <v>2</v>
      </c>
      <c r="G256" s="1">
        <f t="shared" si="46"/>
        <v>1200</v>
      </c>
      <c r="H256" s="2">
        <f t="shared" si="47"/>
        <v>0.32867707477403452</v>
      </c>
      <c r="I256" s="6"/>
      <c r="J256" s="2">
        <f t="shared" si="48"/>
        <v>0.14680909339906875</v>
      </c>
      <c r="K256" s="2">
        <f t="shared" si="49"/>
        <v>0.58038893453848261</v>
      </c>
      <c r="L256" s="2">
        <f t="shared" si="50"/>
        <v>0.2517118597644481</v>
      </c>
      <c r="M256" s="2">
        <f t="shared" si="51"/>
        <v>2.1090112298000507E-2</v>
      </c>
      <c r="N256" s="1">
        <v>536</v>
      </c>
      <c r="O256" s="1">
        <v>2119</v>
      </c>
      <c r="P256" s="1">
        <v>919</v>
      </c>
      <c r="Q256" s="1"/>
      <c r="R256" s="1"/>
      <c r="S256" s="1"/>
      <c r="T256" s="1">
        <v>15</v>
      </c>
      <c r="U256" s="1">
        <v>2</v>
      </c>
      <c r="V256" s="1">
        <v>13</v>
      </c>
      <c r="W256" s="1">
        <v>26</v>
      </c>
      <c r="X256" s="1">
        <v>21</v>
      </c>
      <c r="Y256" s="1"/>
      <c r="Z256" s="1"/>
      <c r="AA256" s="1"/>
      <c r="AB256" s="1"/>
      <c r="AG256" t="str">
        <f t="shared" si="52"/>
        <v>Barre</v>
      </c>
      <c r="AH256" t="s">
        <v>696</v>
      </c>
      <c r="AI256">
        <v>1</v>
      </c>
      <c r="AK256" s="88">
        <v>50</v>
      </c>
      <c r="AL256" s="90">
        <v>23</v>
      </c>
      <c r="AM256" s="90">
        <v>5</v>
      </c>
      <c r="AN256" s="93">
        <v>3175</v>
      </c>
      <c r="AO256" s="93">
        <f t="shared" si="53"/>
        <v>50023</v>
      </c>
      <c r="AP256" s="7" t="s">
        <v>639</v>
      </c>
      <c r="AQ256">
        <f t="shared" si="54"/>
        <v>5003175</v>
      </c>
      <c r="AU256">
        <v>4.0199999999999996</v>
      </c>
      <c r="AV256">
        <v>0</v>
      </c>
      <c r="AW256">
        <v>4.0199999999999996</v>
      </c>
    </row>
    <row r="257" spans="1:49" hidden="1" outlineLevel="1">
      <c r="A257" t="s">
        <v>373</v>
      </c>
      <c r="B257" s="7" t="s">
        <v>846</v>
      </c>
      <c r="C257" s="1">
        <f t="shared" si="44"/>
        <v>4349</v>
      </c>
      <c r="D257" s="5">
        <f>IF(N257&gt;0, RANK(N257,(N257:P257,Q257:AE257)),0)</f>
        <v>3</v>
      </c>
      <c r="E257" s="5">
        <f>IF(O257&gt;0,RANK(O257,(N257:P257,Q257:AE257)),0)</f>
        <v>1</v>
      </c>
      <c r="F257" s="5">
        <f t="shared" si="45"/>
        <v>2</v>
      </c>
      <c r="G257" s="1">
        <f t="shared" si="46"/>
        <v>2142</v>
      </c>
      <c r="H257" s="2">
        <f t="shared" si="47"/>
        <v>0.49252701770521962</v>
      </c>
      <c r="I257" s="6"/>
      <c r="J257" s="2">
        <f t="shared" si="48"/>
        <v>0.11128995171303747</v>
      </c>
      <c r="K257" s="2">
        <f t="shared" si="49"/>
        <v>0.68176592320073581</v>
      </c>
      <c r="L257" s="2">
        <f t="shared" si="50"/>
        <v>0.18923890549551622</v>
      </c>
      <c r="M257" s="2">
        <f t="shared" si="51"/>
        <v>1.7705219590710503E-2</v>
      </c>
      <c r="N257" s="1">
        <v>484</v>
      </c>
      <c r="O257" s="1">
        <v>2965</v>
      </c>
      <c r="P257" s="1">
        <v>823</v>
      </c>
      <c r="Q257" s="1"/>
      <c r="R257" s="1"/>
      <c r="S257" s="1"/>
      <c r="T257" s="1">
        <v>19</v>
      </c>
      <c r="U257" s="1">
        <v>1</v>
      </c>
      <c r="V257" s="1">
        <v>15</v>
      </c>
      <c r="W257" s="1">
        <v>20</v>
      </c>
      <c r="X257" s="1">
        <v>22</v>
      </c>
      <c r="Y257" s="1"/>
      <c r="Z257" s="1"/>
      <c r="AA257" s="1"/>
      <c r="AB257" s="1"/>
      <c r="AG257" t="str">
        <f t="shared" si="52"/>
        <v>Barre</v>
      </c>
      <c r="AH257" t="s">
        <v>696</v>
      </c>
      <c r="AI257">
        <v>1</v>
      </c>
      <c r="AK257" s="88">
        <v>50</v>
      </c>
      <c r="AL257" s="90">
        <v>23</v>
      </c>
      <c r="AM257" s="90">
        <v>10</v>
      </c>
      <c r="AN257" s="93">
        <v>3250</v>
      </c>
      <c r="AO257" s="93">
        <f t="shared" si="53"/>
        <v>50023</v>
      </c>
      <c r="AP257" s="7" t="s">
        <v>183</v>
      </c>
      <c r="AQ257">
        <f t="shared" si="54"/>
        <v>5003250</v>
      </c>
      <c r="AU257">
        <v>30.69</v>
      </c>
      <c r="AV257">
        <v>0.05</v>
      </c>
      <c r="AW257">
        <v>30.64</v>
      </c>
    </row>
    <row r="258" spans="1:49" hidden="1" outlineLevel="1">
      <c r="A258" t="s">
        <v>464</v>
      </c>
      <c r="B258" s="7" t="s">
        <v>846</v>
      </c>
      <c r="C258" s="1">
        <f t="shared" si="44"/>
        <v>1257</v>
      </c>
      <c r="D258" s="5">
        <f>IF(N258&gt;0, RANK(N258,(N258:P258,Q258:AE258)),0)</f>
        <v>3</v>
      </c>
      <c r="E258" s="5">
        <f>IF(O258&gt;0,RANK(O258,(N258:P258,Q258:AE258)),0)</f>
        <v>1</v>
      </c>
      <c r="F258" s="5">
        <f t="shared" si="45"/>
        <v>2</v>
      </c>
      <c r="G258" s="1">
        <f t="shared" si="46"/>
        <v>558</v>
      </c>
      <c r="H258" s="2">
        <f t="shared" si="47"/>
        <v>0.44391408114558473</v>
      </c>
      <c r="I258" s="6"/>
      <c r="J258" s="2">
        <f t="shared" si="48"/>
        <v>0.10978520286396182</v>
      </c>
      <c r="K258" s="2">
        <f t="shared" si="49"/>
        <v>0.63882259347653148</v>
      </c>
      <c r="L258" s="2">
        <f t="shared" si="50"/>
        <v>0.19490851233094669</v>
      </c>
      <c r="M258" s="2">
        <f t="shared" si="51"/>
        <v>5.648369132855996E-2</v>
      </c>
      <c r="N258" s="1">
        <v>138</v>
      </c>
      <c r="O258" s="1">
        <v>803</v>
      </c>
      <c r="P258" s="1">
        <v>245</v>
      </c>
      <c r="Q258" s="1"/>
      <c r="R258" s="1"/>
      <c r="S258" s="1"/>
      <c r="T258" s="1">
        <v>5</v>
      </c>
      <c r="U258" s="1">
        <v>0</v>
      </c>
      <c r="V258" s="1">
        <v>0</v>
      </c>
      <c r="W258" s="1">
        <v>13</v>
      </c>
      <c r="X258" s="1">
        <v>53</v>
      </c>
      <c r="Y258" s="1"/>
      <c r="Z258" s="1"/>
      <c r="AA258" s="1"/>
      <c r="AB258" s="1"/>
      <c r="AG258" t="str">
        <f t="shared" si="52"/>
        <v>Barton</v>
      </c>
      <c r="AH258" t="s">
        <v>996</v>
      </c>
      <c r="AI258">
        <v>1</v>
      </c>
      <c r="AK258" s="88">
        <v>50</v>
      </c>
      <c r="AL258" s="90">
        <v>19</v>
      </c>
      <c r="AM258" s="90">
        <v>10</v>
      </c>
      <c r="AN258" s="93">
        <v>3550</v>
      </c>
      <c r="AO258" s="93">
        <f t="shared" si="53"/>
        <v>50019</v>
      </c>
      <c r="AP258" s="7" t="s">
        <v>183</v>
      </c>
      <c r="AQ258">
        <f t="shared" si="54"/>
        <v>5003550</v>
      </c>
      <c r="AU258">
        <v>44.91</v>
      </c>
      <c r="AV258">
        <v>1.26</v>
      </c>
      <c r="AW258">
        <v>43.65</v>
      </c>
    </row>
    <row r="259" spans="1:49" hidden="1" outlineLevel="1">
      <c r="A259" t="s">
        <v>281</v>
      </c>
      <c r="B259" s="7" t="s">
        <v>846</v>
      </c>
      <c r="C259" s="1">
        <f t="shared" si="44"/>
        <v>156</v>
      </c>
      <c r="D259" s="5">
        <f>IF(N259&gt;0, RANK(N259,(N259:P259,Q259:AE259)),0)</f>
        <v>3</v>
      </c>
      <c r="E259" s="5">
        <f>IF(O259&gt;0,RANK(O259,(N259:P259,Q259:AE259)),0)</f>
        <v>1</v>
      </c>
      <c r="F259" s="5">
        <f t="shared" si="45"/>
        <v>2</v>
      </c>
      <c r="G259" s="1">
        <f t="shared" si="46"/>
        <v>59</v>
      </c>
      <c r="H259" s="2">
        <f t="shared" si="47"/>
        <v>0.37820512820512819</v>
      </c>
      <c r="I259" s="6"/>
      <c r="J259" s="2">
        <f t="shared" si="48"/>
        <v>0.1858974358974359</v>
      </c>
      <c r="K259" s="2">
        <f t="shared" si="49"/>
        <v>0.58333333333333337</v>
      </c>
      <c r="L259" s="2">
        <f t="shared" si="50"/>
        <v>0.20512820512820512</v>
      </c>
      <c r="M259" s="2">
        <f t="shared" si="51"/>
        <v>2.5641025641025605E-2</v>
      </c>
      <c r="N259" s="1">
        <v>29</v>
      </c>
      <c r="O259" s="1">
        <v>91</v>
      </c>
      <c r="P259" s="1">
        <v>32</v>
      </c>
      <c r="Q259" s="1"/>
      <c r="R259" s="1"/>
      <c r="S259" s="1"/>
      <c r="T259" s="1">
        <v>0</v>
      </c>
      <c r="U259" s="1">
        <v>0</v>
      </c>
      <c r="V259" s="1">
        <v>1</v>
      </c>
      <c r="W259" s="1">
        <v>1</v>
      </c>
      <c r="X259" s="1">
        <v>2</v>
      </c>
      <c r="Y259" s="1"/>
      <c r="Z259" s="1"/>
      <c r="AA259" s="1"/>
      <c r="AB259" s="1"/>
      <c r="AG259" t="str">
        <f t="shared" si="52"/>
        <v>Belvidere</v>
      </c>
      <c r="AH259" t="s">
        <v>995</v>
      </c>
      <c r="AI259">
        <v>1</v>
      </c>
      <c r="AK259" s="88">
        <v>50</v>
      </c>
      <c r="AL259" s="90">
        <v>15</v>
      </c>
      <c r="AM259" s="90">
        <v>5</v>
      </c>
      <c r="AN259" s="93">
        <v>4375</v>
      </c>
      <c r="AO259" s="93">
        <f t="shared" si="53"/>
        <v>50015</v>
      </c>
      <c r="AP259" s="7" t="s">
        <v>183</v>
      </c>
      <c r="AQ259">
        <f t="shared" si="54"/>
        <v>5004375</v>
      </c>
      <c r="AU259">
        <v>32.14</v>
      </c>
      <c r="AV259">
        <v>0</v>
      </c>
      <c r="AW259">
        <v>32.14</v>
      </c>
    </row>
    <row r="260" spans="1:49" hidden="1" outlineLevel="1">
      <c r="A260" t="s">
        <v>847</v>
      </c>
      <c r="B260" s="7" t="s">
        <v>846</v>
      </c>
      <c r="C260" s="1">
        <f t="shared" si="44"/>
        <v>6626</v>
      </c>
      <c r="D260" s="5">
        <f>IF(N260&gt;0, RANK(N260,(N260:P260,Q260:AE260)),0)</f>
        <v>2</v>
      </c>
      <c r="E260" s="5">
        <f>IF(O260&gt;0,RANK(O260,(N260:P260,Q260:AE260)),0)</f>
        <v>1</v>
      </c>
      <c r="F260" s="5">
        <f t="shared" si="45"/>
        <v>3</v>
      </c>
      <c r="G260" s="1">
        <f t="shared" si="46"/>
        <v>774</v>
      </c>
      <c r="H260" s="2">
        <f t="shared" si="47"/>
        <v>0.1168125565952309</v>
      </c>
      <c r="I260" s="6"/>
      <c r="J260" s="2">
        <f t="shared" si="48"/>
        <v>0.36537881074554784</v>
      </c>
      <c r="K260" s="2">
        <f t="shared" si="49"/>
        <v>0.48219136734077878</v>
      </c>
      <c r="L260" s="2">
        <f t="shared" si="50"/>
        <v>0.10700271657108361</v>
      </c>
      <c r="M260" s="2">
        <f t="shared" si="51"/>
        <v>4.5427105342589827E-2</v>
      </c>
      <c r="N260" s="1">
        <v>2421</v>
      </c>
      <c r="O260" s="1">
        <v>3195</v>
      </c>
      <c r="P260" s="1">
        <v>709</v>
      </c>
      <c r="Q260" s="1"/>
      <c r="R260" s="1"/>
      <c r="S260" s="1"/>
      <c r="T260" s="1">
        <v>87</v>
      </c>
      <c r="U260" s="1">
        <v>3</v>
      </c>
      <c r="V260" s="1">
        <v>57</v>
      </c>
      <c r="W260" s="1">
        <v>105</v>
      </c>
      <c r="X260" s="1">
        <v>49</v>
      </c>
      <c r="Y260" s="1"/>
      <c r="Z260" s="1"/>
      <c r="AA260" s="1"/>
      <c r="AB260" s="1"/>
      <c r="AG260" t="str">
        <f t="shared" si="52"/>
        <v>Bennington</v>
      </c>
      <c r="AH260" t="s">
        <v>847</v>
      </c>
      <c r="AI260">
        <v>1</v>
      </c>
      <c r="AK260" s="88">
        <v>50</v>
      </c>
      <c r="AL260" s="90">
        <v>3</v>
      </c>
      <c r="AM260" s="90">
        <v>10</v>
      </c>
      <c r="AN260" s="93">
        <v>4825</v>
      </c>
      <c r="AO260" s="93">
        <f t="shared" si="53"/>
        <v>50003</v>
      </c>
      <c r="AP260" s="7" t="s">
        <v>183</v>
      </c>
      <c r="AQ260">
        <f t="shared" si="54"/>
        <v>5004825</v>
      </c>
      <c r="AU260">
        <v>42.49</v>
      </c>
      <c r="AV260">
        <v>0.06</v>
      </c>
      <c r="AW260">
        <v>42.43</v>
      </c>
    </row>
    <row r="261" spans="1:49" hidden="1" outlineLevel="1">
      <c r="A261" t="s">
        <v>307</v>
      </c>
      <c r="B261" s="7" t="s">
        <v>846</v>
      </c>
      <c r="C261" s="1">
        <f t="shared" si="44"/>
        <v>532</v>
      </c>
      <c r="D261" s="5">
        <f>IF(N261&gt;0, RANK(N261,(N261:P261,Q261:AE261)),0)</f>
        <v>3</v>
      </c>
      <c r="E261" s="5">
        <f>IF(O261&gt;0,RANK(O261,(N261:P261,Q261:AE261)),0)</f>
        <v>1</v>
      </c>
      <c r="F261" s="5">
        <f t="shared" si="45"/>
        <v>2</v>
      </c>
      <c r="G261" s="1">
        <f t="shared" si="46"/>
        <v>177</v>
      </c>
      <c r="H261" s="2">
        <f t="shared" si="47"/>
        <v>0.33270676691729323</v>
      </c>
      <c r="I261" s="6"/>
      <c r="J261" s="2">
        <f t="shared" si="48"/>
        <v>0.18421052631578946</v>
      </c>
      <c r="K261" s="2">
        <f t="shared" si="49"/>
        <v>0.55639097744360899</v>
      </c>
      <c r="L261" s="2">
        <f t="shared" si="50"/>
        <v>0.22368421052631579</v>
      </c>
      <c r="M261" s="2">
        <f t="shared" si="51"/>
        <v>3.5714285714285726E-2</v>
      </c>
      <c r="N261" s="1">
        <v>98</v>
      </c>
      <c r="O261" s="1">
        <v>296</v>
      </c>
      <c r="P261" s="1">
        <v>119</v>
      </c>
      <c r="Q261" s="1"/>
      <c r="R261" s="1"/>
      <c r="S261" s="1"/>
      <c r="T261" s="1">
        <v>2</v>
      </c>
      <c r="U261" s="1">
        <v>0</v>
      </c>
      <c r="V261" s="1">
        <v>8</v>
      </c>
      <c r="W261" s="1">
        <v>7</v>
      </c>
      <c r="X261" s="1">
        <v>2</v>
      </c>
      <c r="Y261" s="1"/>
      <c r="Z261" s="1"/>
      <c r="AA261" s="1"/>
      <c r="AB261" s="1"/>
      <c r="AG261" t="str">
        <f t="shared" si="52"/>
        <v>Benson</v>
      </c>
      <c r="AH261" t="s">
        <v>1039</v>
      </c>
      <c r="AI261">
        <v>1</v>
      </c>
      <c r="AK261" s="88">
        <v>50</v>
      </c>
      <c r="AL261" s="90">
        <v>21</v>
      </c>
      <c r="AM261" s="90">
        <v>5</v>
      </c>
      <c r="AN261" s="93">
        <v>5200</v>
      </c>
      <c r="AO261" s="93">
        <f t="shared" si="53"/>
        <v>50021</v>
      </c>
      <c r="AP261" s="7" t="s">
        <v>183</v>
      </c>
      <c r="AQ261">
        <f t="shared" si="54"/>
        <v>5005200</v>
      </c>
      <c r="AU261">
        <v>45.48</v>
      </c>
      <c r="AV261">
        <v>1.53</v>
      </c>
      <c r="AW261">
        <v>43.96</v>
      </c>
    </row>
    <row r="262" spans="1:49" hidden="1" outlineLevel="1">
      <c r="A262" t="s">
        <v>370</v>
      </c>
      <c r="B262" s="7" t="s">
        <v>846</v>
      </c>
      <c r="C262" s="1">
        <f t="shared" si="44"/>
        <v>660</v>
      </c>
      <c r="D262" s="5">
        <f>IF(N262&gt;0, RANK(N262,(N262:P262,Q262:AE262)),0)</f>
        <v>3</v>
      </c>
      <c r="E262" s="5">
        <f>IF(O262&gt;0,RANK(O262,(N262:P262,Q262:AE262)),0)</f>
        <v>1</v>
      </c>
      <c r="F262" s="5">
        <f t="shared" si="45"/>
        <v>2</v>
      </c>
      <c r="G262" s="1">
        <f t="shared" si="46"/>
        <v>306</v>
      </c>
      <c r="H262" s="2">
        <f t="shared" si="47"/>
        <v>0.46363636363636362</v>
      </c>
      <c r="I262" s="6"/>
      <c r="J262" s="2">
        <f t="shared" si="48"/>
        <v>0.15</v>
      </c>
      <c r="K262" s="2">
        <f t="shared" si="49"/>
        <v>0.64848484848484844</v>
      </c>
      <c r="L262" s="2">
        <f t="shared" si="50"/>
        <v>0.18484848484848485</v>
      </c>
      <c r="M262" s="2">
        <f t="shared" si="51"/>
        <v>1.6666666666666691E-2</v>
      </c>
      <c r="N262" s="1">
        <v>99</v>
      </c>
      <c r="O262" s="1">
        <v>428</v>
      </c>
      <c r="P262" s="1">
        <v>122</v>
      </c>
      <c r="Q262" s="1"/>
      <c r="R262" s="1"/>
      <c r="S262" s="1"/>
      <c r="T262" s="1">
        <v>4</v>
      </c>
      <c r="U262" s="1">
        <v>0</v>
      </c>
      <c r="V262" s="1">
        <v>1</v>
      </c>
      <c r="W262" s="1">
        <v>4</v>
      </c>
      <c r="X262" s="1">
        <v>2</v>
      </c>
      <c r="Y262" s="1"/>
      <c r="Z262" s="1"/>
      <c r="AA262" s="1"/>
      <c r="AB262" s="1"/>
      <c r="AG262" t="str">
        <f t="shared" si="52"/>
        <v>Berkshire</v>
      </c>
      <c r="AH262" t="s">
        <v>1069</v>
      </c>
      <c r="AI262">
        <v>1</v>
      </c>
      <c r="AK262" s="88">
        <v>50</v>
      </c>
      <c r="AL262" s="90">
        <v>11</v>
      </c>
      <c r="AM262" s="90">
        <v>15</v>
      </c>
      <c r="AN262" s="93">
        <v>5425</v>
      </c>
      <c r="AO262" s="93">
        <f t="shared" si="53"/>
        <v>50011</v>
      </c>
      <c r="AP262" s="7" t="s">
        <v>183</v>
      </c>
      <c r="AQ262">
        <f t="shared" si="54"/>
        <v>5005425</v>
      </c>
      <c r="AU262">
        <v>42.22</v>
      </c>
      <c r="AV262">
        <v>0.02</v>
      </c>
      <c r="AW262">
        <v>42.2</v>
      </c>
    </row>
    <row r="263" spans="1:49" hidden="1" outlineLevel="1">
      <c r="A263" t="s">
        <v>7</v>
      </c>
      <c r="B263" s="7" t="s">
        <v>846</v>
      </c>
      <c r="C263" s="1">
        <f t="shared" si="44"/>
        <v>1357</v>
      </c>
      <c r="D263" s="5">
        <f>IF(N263&gt;0, RANK(N263,(N263:P263,Q263:AE263)),0)</f>
        <v>3</v>
      </c>
      <c r="E263" s="5">
        <f>IF(O263&gt;0,RANK(O263,(N263:P263,Q263:AE263)),0)</f>
        <v>1</v>
      </c>
      <c r="F263" s="5">
        <f t="shared" si="45"/>
        <v>2</v>
      </c>
      <c r="G263" s="1">
        <f t="shared" si="46"/>
        <v>480</v>
      </c>
      <c r="H263" s="2">
        <f t="shared" si="47"/>
        <v>0.35372144436256447</v>
      </c>
      <c r="I263" s="6"/>
      <c r="J263" s="2">
        <f t="shared" si="48"/>
        <v>0.14591009579955785</v>
      </c>
      <c r="K263" s="2">
        <f t="shared" si="49"/>
        <v>0.59174649963154013</v>
      </c>
      <c r="L263" s="2">
        <f t="shared" si="50"/>
        <v>0.23802505526897569</v>
      </c>
      <c r="M263" s="2">
        <f t="shared" si="51"/>
        <v>2.4318349299926351E-2</v>
      </c>
      <c r="N263" s="1">
        <v>198</v>
      </c>
      <c r="O263" s="1">
        <v>803</v>
      </c>
      <c r="P263" s="1">
        <v>323</v>
      </c>
      <c r="Q263" s="1"/>
      <c r="R263" s="1"/>
      <c r="S263" s="1"/>
      <c r="T263" s="1">
        <v>8</v>
      </c>
      <c r="U263" s="1">
        <v>1</v>
      </c>
      <c r="V263" s="1">
        <v>4</v>
      </c>
      <c r="W263" s="1">
        <v>9</v>
      </c>
      <c r="X263" s="1">
        <v>11</v>
      </c>
      <c r="Y263" s="1"/>
      <c r="Z263" s="1"/>
      <c r="AA263" s="1"/>
      <c r="AB263" s="1"/>
      <c r="AG263" t="str">
        <f t="shared" si="52"/>
        <v>Berlin</v>
      </c>
      <c r="AH263" t="s">
        <v>696</v>
      </c>
      <c r="AI263">
        <v>1</v>
      </c>
      <c r="AK263" s="88">
        <v>50</v>
      </c>
      <c r="AL263" s="90">
        <v>23</v>
      </c>
      <c r="AM263" s="90">
        <v>15</v>
      </c>
      <c r="AN263" s="93">
        <v>5650</v>
      </c>
      <c r="AO263" s="93">
        <f t="shared" si="53"/>
        <v>50023</v>
      </c>
      <c r="AP263" s="7" t="s">
        <v>183</v>
      </c>
      <c r="AQ263">
        <f t="shared" si="54"/>
        <v>5005650</v>
      </c>
      <c r="AU263">
        <v>36.93</v>
      </c>
      <c r="AV263">
        <v>0.46</v>
      </c>
      <c r="AW263">
        <v>36.47</v>
      </c>
    </row>
    <row r="264" spans="1:49" hidden="1" outlineLevel="1">
      <c r="A264" t="s">
        <v>8</v>
      </c>
      <c r="B264" s="7" t="s">
        <v>846</v>
      </c>
      <c r="C264" s="1">
        <f t="shared" si="44"/>
        <v>1007</v>
      </c>
      <c r="D264" s="5">
        <f>IF(N264&gt;0, RANK(N264,(N264:P264,Q264:AE264)),0)</f>
        <v>3</v>
      </c>
      <c r="E264" s="5">
        <f>IF(O264&gt;0,RANK(O264,(N264:P264,Q264:AE264)),0)</f>
        <v>1</v>
      </c>
      <c r="F264" s="5">
        <f t="shared" si="45"/>
        <v>2</v>
      </c>
      <c r="G264" s="1">
        <f t="shared" si="46"/>
        <v>235</v>
      </c>
      <c r="H264" s="2">
        <f t="shared" si="47"/>
        <v>0.23336643495531281</v>
      </c>
      <c r="I264" s="6"/>
      <c r="J264" s="2">
        <f t="shared" si="48"/>
        <v>0.14895729890764647</v>
      </c>
      <c r="K264" s="2">
        <f t="shared" si="49"/>
        <v>0.53128103277060579</v>
      </c>
      <c r="L264" s="2">
        <f t="shared" si="50"/>
        <v>0.29791459781529295</v>
      </c>
      <c r="M264" s="2">
        <f t="shared" si="51"/>
        <v>2.1847070506454846E-2</v>
      </c>
      <c r="N264" s="1">
        <v>150</v>
      </c>
      <c r="O264" s="1">
        <v>535</v>
      </c>
      <c r="P264" s="1">
        <v>300</v>
      </c>
      <c r="Q264" s="1"/>
      <c r="R264" s="1"/>
      <c r="S264" s="1"/>
      <c r="T264" s="1">
        <v>5</v>
      </c>
      <c r="U264" s="1">
        <v>0</v>
      </c>
      <c r="V264" s="1">
        <v>5</v>
      </c>
      <c r="W264" s="1">
        <v>4</v>
      </c>
      <c r="X264" s="1">
        <v>8</v>
      </c>
      <c r="Y264" s="1"/>
      <c r="Z264" s="1"/>
      <c r="AA264" s="1"/>
      <c r="AB264" s="1"/>
      <c r="AG264" t="str">
        <f t="shared" si="52"/>
        <v>Bethel</v>
      </c>
      <c r="AH264" t="s">
        <v>1041</v>
      </c>
      <c r="AI264">
        <v>1</v>
      </c>
      <c r="AK264" s="88">
        <v>50</v>
      </c>
      <c r="AL264" s="90">
        <v>27</v>
      </c>
      <c r="AM264" s="90">
        <v>20</v>
      </c>
      <c r="AN264" s="93">
        <v>5800</v>
      </c>
      <c r="AO264" s="93">
        <f t="shared" si="53"/>
        <v>50027</v>
      </c>
      <c r="AP264" s="7" t="s">
        <v>183</v>
      </c>
      <c r="AQ264">
        <f t="shared" si="54"/>
        <v>5005800</v>
      </c>
      <c r="AU264">
        <v>45.44</v>
      </c>
      <c r="AV264">
        <v>0.14000000000000001</v>
      </c>
      <c r="AW264">
        <v>45.3</v>
      </c>
    </row>
    <row r="265" spans="1:49" hidden="1" outlineLevel="1">
      <c r="A265" t="s">
        <v>11</v>
      </c>
      <c r="B265" s="7" t="s">
        <v>846</v>
      </c>
      <c r="C265" s="1">
        <f t="shared" si="44"/>
        <v>110</v>
      </c>
      <c r="D265" s="5">
        <f>IF(N265&gt;0, RANK(N265,(N265:P265,Q265:AE265)),0)</f>
        <v>2</v>
      </c>
      <c r="E265" s="5">
        <f>IF(O265&gt;0,RANK(O265,(N265:P265,Q265:AE265)),0)</f>
        <v>1</v>
      </c>
      <c r="F265" s="5">
        <f t="shared" si="45"/>
        <v>3</v>
      </c>
      <c r="G265" s="1">
        <f t="shared" si="46"/>
        <v>25</v>
      </c>
      <c r="H265" s="2">
        <f t="shared" si="47"/>
        <v>0.22727272727272727</v>
      </c>
      <c r="I265" s="6"/>
      <c r="J265" s="2">
        <f t="shared" si="48"/>
        <v>0.30909090909090908</v>
      </c>
      <c r="K265" s="2">
        <f t="shared" si="49"/>
        <v>0.53636363636363638</v>
      </c>
      <c r="L265" s="2">
        <f t="shared" si="50"/>
        <v>0.11818181818181818</v>
      </c>
      <c r="M265" s="2">
        <f t="shared" si="51"/>
        <v>3.6363636363636362E-2</v>
      </c>
      <c r="N265" s="1">
        <v>34</v>
      </c>
      <c r="O265" s="1">
        <v>59</v>
      </c>
      <c r="P265" s="1">
        <v>13</v>
      </c>
      <c r="Q265" s="1"/>
      <c r="R265" s="1"/>
      <c r="S265" s="1"/>
      <c r="T265" s="1">
        <v>1</v>
      </c>
      <c r="U265" s="1">
        <v>0</v>
      </c>
      <c r="V265" s="1">
        <v>0</v>
      </c>
      <c r="W265" s="1">
        <v>0</v>
      </c>
      <c r="X265" s="1">
        <v>3</v>
      </c>
      <c r="Y265" s="1"/>
      <c r="Z265" s="1"/>
      <c r="AA265" s="1"/>
      <c r="AB265" s="1"/>
      <c r="AG265" t="str">
        <f t="shared" si="52"/>
        <v>Bloomfield</v>
      </c>
      <c r="AH265" t="s">
        <v>993</v>
      </c>
      <c r="AI265">
        <v>1</v>
      </c>
      <c r="AK265" s="88">
        <v>50</v>
      </c>
      <c r="AL265" s="90">
        <v>9</v>
      </c>
      <c r="AM265" s="90">
        <v>15</v>
      </c>
      <c r="AN265" s="93">
        <v>6325</v>
      </c>
      <c r="AO265" s="93">
        <f t="shared" si="53"/>
        <v>50009</v>
      </c>
      <c r="AP265" s="7" t="s">
        <v>183</v>
      </c>
      <c r="AQ265">
        <f t="shared" si="54"/>
        <v>5006325</v>
      </c>
      <c r="AU265">
        <v>40.42</v>
      </c>
      <c r="AV265">
        <v>0</v>
      </c>
      <c r="AW265">
        <v>40.42</v>
      </c>
    </row>
    <row r="266" spans="1:49" hidden="1" outlineLevel="1">
      <c r="A266" t="s">
        <v>12</v>
      </c>
      <c r="B266" s="7" t="s">
        <v>846</v>
      </c>
      <c r="C266" s="1">
        <f t="shared" si="44"/>
        <v>630</v>
      </c>
      <c r="D266" s="5">
        <f>IF(N266&gt;0, RANK(N266,(N266:P266,Q266:AE266)),0)</f>
        <v>2</v>
      </c>
      <c r="E266" s="5">
        <f>IF(O266&gt;0,RANK(O266,(N266:P266,Q266:AE266)),0)</f>
        <v>1</v>
      </c>
      <c r="F266" s="5">
        <f t="shared" si="45"/>
        <v>3</v>
      </c>
      <c r="G266" s="1">
        <f t="shared" si="46"/>
        <v>127</v>
      </c>
      <c r="H266" s="2">
        <f t="shared" si="47"/>
        <v>0.20158730158730159</v>
      </c>
      <c r="I266" s="6"/>
      <c r="J266" s="2">
        <f t="shared" si="48"/>
        <v>0.26984126984126983</v>
      </c>
      <c r="K266" s="2">
        <f t="shared" si="49"/>
        <v>0.47142857142857142</v>
      </c>
      <c r="L266" s="2">
        <f t="shared" si="50"/>
        <v>0.24444444444444444</v>
      </c>
      <c r="M266" s="2">
        <f t="shared" si="51"/>
        <v>1.4285714285714374E-2</v>
      </c>
      <c r="N266" s="1">
        <v>170</v>
      </c>
      <c r="O266" s="1">
        <v>297</v>
      </c>
      <c r="P266" s="1">
        <v>154</v>
      </c>
      <c r="Q266" s="1"/>
      <c r="R266" s="1"/>
      <c r="S266" s="1"/>
      <c r="T266" s="1">
        <v>1</v>
      </c>
      <c r="U266" s="1">
        <v>0</v>
      </c>
      <c r="V266" s="1">
        <v>0</v>
      </c>
      <c r="W266" s="1">
        <v>5</v>
      </c>
      <c r="X266" s="1">
        <v>3</v>
      </c>
      <c r="Y266" s="1"/>
      <c r="Z266" s="1"/>
      <c r="AA266" s="1"/>
      <c r="AB266" s="1"/>
      <c r="AG266" t="str">
        <f t="shared" si="52"/>
        <v>Bolton</v>
      </c>
      <c r="AH266" t="s">
        <v>545</v>
      </c>
      <c r="AI266">
        <v>1</v>
      </c>
      <c r="AK266" s="88">
        <v>50</v>
      </c>
      <c r="AL266" s="90">
        <v>7</v>
      </c>
      <c r="AM266" s="90">
        <v>5</v>
      </c>
      <c r="AN266" s="93">
        <v>6550</v>
      </c>
      <c r="AO266" s="93">
        <f t="shared" si="53"/>
        <v>50007</v>
      </c>
      <c r="AP266" s="7" t="s">
        <v>183</v>
      </c>
      <c r="AQ266">
        <f t="shared" si="54"/>
        <v>5006550</v>
      </c>
      <c r="AU266">
        <v>42.79</v>
      </c>
      <c r="AV266">
        <v>0.31</v>
      </c>
      <c r="AW266">
        <v>42.48</v>
      </c>
    </row>
    <row r="267" spans="1:49" hidden="1" outlineLevel="1">
      <c r="A267" t="s">
        <v>232</v>
      </c>
      <c r="B267" s="7" t="s">
        <v>846</v>
      </c>
      <c r="C267" s="1">
        <f t="shared" si="44"/>
        <v>1294</v>
      </c>
      <c r="D267" s="5">
        <f>IF(N267&gt;0, RANK(N267,(N267:P267,Q267:AE267)),0)</f>
        <v>2</v>
      </c>
      <c r="E267" s="5">
        <f>IF(O267&gt;0,RANK(O267,(N267:P267,Q267:AE267)),0)</f>
        <v>1</v>
      </c>
      <c r="F267" s="5">
        <f t="shared" si="45"/>
        <v>3</v>
      </c>
      <c r="G267" s="1">
        <f t="shared" si="46"/>
        <v>442</v>
      </c>
      <c r="H267" s="2">
        <f t="shared" si="47"/>
        <v>0.34157650695517772</v>
      </c>
      <c r="I267" s="6"/>
      <c r="J267" s="2">
        <f t="shared" si="48"/>
        <v>0.25734157650695516</v>
      </c>
      <c r="K267" s="2">
        <f t="shared" si="49"/>
        <v>0.59891808346213293</v>
      </c>
      <c r="L267" s="2">
        <f t="shared" si="50"/>
        <v>0.12364760432766615</v>
      </c>
      <c r="M267" s="2">
        <f t="shared" si="51"/>
        <v>2.0092735703245809E-2</v>
      </c>
      <c r="N267" s="1">
        <v>333</v>
      </c>
      <c r="O267" s="1">
        <v>775</v>
      </c>
      <c r="P267" s="1">
        <v>160</v>
      </c>
      <c r="Q267" s="1"/>
      <c r="R267" s="1"/>
      <c r="S267" s="1"/>
      <c r="T267" s="1">
        <v>1</v>
      </c>
      <c r="U267" s="1">
        <v>1</v>
      </c>
      <c r="V267" s="1">
        <v>6</v>
      </c>
      <c r="W267" s="1">
        <v>9</v>
      </c>
      <c r="X267" s="1">
        <v>9</v>
      </c>
      <c r="Y267" s="1"/>
      <c r="Z267" s="1"/>
      <c r="AA267" s="1"/>
      <c r="AB267" s="1"/>
      <c r="AG267" t="str">
        <f t="shared" si="52"/>
        <v>Bradford</v>
      </c>
      <c r="AH267" t="s">
        <v>310</v>
      </c>
      <c r="AI267">
        <v>1</v>
      </c>
      <c r="AK267" s="88">
        <v>50</v>
      </c>
      <c r="AL267" s="90">
        <v>17</v>
      </c>
      <c r="AM267" s="90">
        <v>5</v>
      </c>
      <c r="AN267" s="93">
        <v>7375</v>
      </c>
      <c r="AO267" s="93">
        <f t="shared" si="53"/>
        <v>50017</v>
      </c>
      <c r="AP267" s="7" t="s">
        <v>183</v>
      </c>
      <c r="AQ267">
        <f t="shared" si="54"/>
        <v>5007375</v>
      </c>
      <c r="AU267">
        <v>29.87</v>
      </c>
      <c r="AV267">
        <v>0.06</v>
      </c>
      <c r="AW267">
        <v>29.81</v>
      </c>
    </row>
    <row r="268" spans="1:49" hidden="1" outlineLevel="1">
      <c r="A268" t="s">
        <v>375</v>
      </c>
      <c r="B268" s="7" t="s">
        <v>846</v>
      </c>
      <c r="C268" s="1">
        <f t="shared" si="44"/>
        <v>626</v>
      </c>
      <c r="D268" s="5">
        <f>IF(N268&gt;0, RANK(N268,(N268:P268,Q268:AE268)),0)</f>
        <v>3</v>
      </c>
      <c r="E268" s="5">
        <f>IF(O268&gt;0,RANK(O268,(N268:P268,Q268:AE268)),0)</f>
        <v>1</v>
      </c>
      <c r="F268" s="5">
        <f t="shared" si="45"/>
        <v>2</v>
      </c>
      <c r="G268" s="1">
        <f t="shared" si="46"/>
        <v>212</v>
      </c>
      <c r="H268" s="2">
        <f t="shared" si="47"/>
        <v>0.33865814696485624</v>
      </c>
      <c r="I268" s="6"/>
      <c r="J268" s="2">
        <f t="shared" si="48"/>
        <v>0.16293929712460065</v>
      </c>
      <c r="K268" s="2">
        <f t="shared" si="49"/>
        <v>0.58146964856230032</v>
      </c>
      <c r="L268" s="2">
        <f t="shared" si="50"/>
        <v>0.24281150159744408</v>
      </c>
      <c r="M268" s="2">
        <f t="shared" si="51"/>
        <v>1.2779552715654952E-2</v>
      </c>
      <c r="N268" s="1">
        <v>102</v>
      </c>
      <c r="O268" s="1">
        <v>364</v>
      </c>
      <c r="P268" s="1">
        <v>152</v>
      </c>
      <c r="Q268" s="1"/>
      <c r="R268" s="1"/>
      <c r="S268" s="1"/>
      <c r="T268" s="1">
        <v>1</v>
      </c>
      <c r="U268" s="1">
        <v>0</v>
      </c>
      <c r="V268" s="1">
        <v>2</v>
      </c>
      <c r="W268" s="1">
        <v>1</v>
      </c>
      <c r="X268" s="1">
        <v>4</v>
      </c>
      <c r="Y268" s="1"/>
      <c r="Z268" s="1"/>
      <c r="AA268" s="1"/>
      <c r="AB268" s="1"/>
      <c r="AG268" t="str">
        <f t="shared" si="52"/>
        <v>Braintree</v>
      </c>
      <c r="AH268" t="s">
        <v>310</v>
      </c>
      <c r="AI268">
        <v>1</v>
      </c>
      <c r="AK268" s="88">
        <v>50</v>
      </c>
      <c r="AL268" s="90">
        <v>17</v>
      </c>
      <c r="AM268" s="90">
        <v>10</v>
      </c>
      <c r="AN268" s="93">
        <v>7600</v>
      </c>
      <c r="AO268" s="93">
        <f t="shared" si="53"/>
        <v>50017</v>
      </c>
      <c r="AP268" s="7" t="s">
        <v>183</v>
      </c>
      <c r="AQ268">
        <f t="shared" si="54"/>
        <v>5007600</v>
      </c>
      <c r="AU268">
        <v>38.32</v>
      </c>
      <c r="AV268">
        <v>0.04</v>
      </c>
      <c r="AW268">
        <v>38.28</v>
      </c>
    </row>
    <row r="269" spans="1:49" hidden="1" outlineLevel="1">
      <c r="A269" t="s">
        <v>282</v>
      </c>
      <c r="B269" s="7" t="s">
        <v>846</v>
      </c>
      <c r="C269" s="1">
        <f t="shared" si="44"/>
        <v>2013</v>
      </c>
      <c r="D269" s="5">
        <f>IF(N269&gt;0, RANK(N269,(N269:P269,Q269:AE269)),0)</f>
        <v>3</v>
      </c>
      <c r="E269" s="5">
        <f>IF(O269&gt;0,RANK(O269,(N269:P269,Q269:AE269)),0)</f>
        <v>1</v>
      </c>
      <c r="F269" s="5">
        <f t="shared" si="45"/>
        <v>2</v>
      </c>
      <c r="G269" s="1">
        <f t="shared" si="46"/>
        <v>702</v>
      </c>
      <c r="H269" s="2">
        <f t="shared" si="47"/>
        <v>0.34873323397913564</v>
      </c>
      <c r="I269" s="6"/>
      <c r="J269" s="2">
        <f t="shared" si="48"/>
        <v>0.20317933432687532</v>
      </c>
      <c r="K269" s="2">
        <f t="shared" si="49"/>
        <v>0.56532538499751617</v>
      </c>
      <c r="L269" s="2">
        <f t="shared" si="50"/>
        <v>0.21659215101838053</v>
      </c>
      <c r="M269" s="2">
        <f t="shared" si="51"/>
        <v>1.4903129657228009E-2</v>
      </c>
      <c r="N269" s="1">
        <v>409</v>
      </c>
      <c r="O269" s="1">
        <v>1138</v>
      </c>
      <c r="P269" s="1">
        <v>436</v>
      </c>
      <c r="Q269" s="1"/>
      <c r="R269" s="1"/>
      <c r="S269" s="1"/>
      <c r="T269" s="1">
        <v>7</v>
      </c>
      <c r="U269" s="1">
        <v>0</v>
      </c>
      <c r="V269" s="1">
        <v>6</v>
      </c>
      <c r="W269" s="1">
        <v>6</v>
      </c>
      <c r="X269" s="1">
        <v>11</v>
      </c>
      <c r="Y269" s="1"/>
      <c r="Z269" s="1"/>
      <c r="AA269" s="1"/>
      <c r="AB269" s="1"/>
      <c r="AG269" t="str">
        <f t="shared" si="52"/>
        <v>Brandon</v>
      </c>
      <c r="AH269" t="s">
        <v>1039</v>
      </c>
      <c r="AI269">
        <v>1</v>
      </c>
      <c r="AK269" s="88">
        <v>50</v>
      </c>
      <c r="AL269" s="90">
        <v>21</v>
      </c>
      <c r="AM269" s="90">
        <v>10</v>
      </c>
      <c r="AN269" s="93">
        <v>7750</v>
      </c>
      <c r="AO269" s="93">
        <f t="shared" si="53"/>
        <v>50021</v>
      </c>
      <c r="AP269" s="7" t="s">
        <v>183</v>
      </c>
      <c r="AQ269">
        <f t="shared" si="54"/>
        <v>5007750</v>
      </c>
      <c r="AU269">
        <v>40.17</v>
      </c>
      <c r="AV269">
        <v>0.05</v>
      </c>
      <c r="AW269">
        <v>40.130000000000003</v>
      </c>
    </row>
    <row r="270" spans="1:49" hidden="1" outlineLevel="1">
      <c r="A270" t="s">
        <v>283</v>
      </c>
      <c r="B270" s="7" t="s">
        <v>846</v>
      </c>
      <c r="C270" s="1">
        <f t="shared" si="44"/>
        <v>6105</v>
      </c>
      <c r="D270" s="5">
        <f>IF(N270&gt;0, RANK(N270,(N270:P270,Q270:AE270)),0)</f>
        <v>1</v>
      </c>
      <c r="E270" s="5">
        <f>IF(O270&gt;0,RANK(O270,(N270:P270,Q270:AE270)),0)</f>
        <v>3</v>
      </c>
      <c r="F270" s="5">
        <f t="shared" si="45"/>
        <v>2</v>
      </c>
      <c r="G270" s="1">
        <f t="shared" si="46"/>
        <v>614</v>
      </c>
      <c r="H270" s="2">
        <f t="shared" si="47"/>
        <v>0.10057330057330058</v>
      </c>
      <c r="I270" s="6"/>
      <c r="J270" s="2">
        <f t="shared" si="48"/>
        <v>0.38656838656838655</v>
      </c>
      <c r="K270" s="2">
        <f t="shared" si="49"/>
        <v>0.27993447993447995</v>
      </c>
      <c r="L270" s="2">
        <f t="shared" si="50"/>
        <v>0.285995085995086</v>
      </c>
      <c r="M270" s="2">
        <f t="shared" si="51"/>
        <v>4.7502047502047506E-2</v>
      </c>
      <c r="N270" s="1">
        <v>2360</v>
      </c>
      <c r="O270" s="1">
        <v>1709</v>
      </c>
      <c r="P270" s="1">
        <v>1746</v>
      </c>
      <c r="Q270" s="1"/>
      <c r="R270" s="1"/>
      <c r="S270" s="1"/>
      <c r="T270" s="1">
        <v>171</v>
      </c>
      <c r="U270" s="1">
        <v>8</v>
      </c>
      <c r="V270" s="1">
        <v>31</v>
      </c>
      <c r="W270" s="1">
        <v>62</v>
      </c>
      <c r="X270" s="1">
        <v>18</v>
      </c>
      <c r="Y270" s="1"/>
      <c r="Z270" s="1"/>
      <c r="AA270" s="1"/>
      <c r="AB270" s="1"/>
      <c r="AG270" t="str">
        <f t="shared" si="52"/>
        <v>Brattleboro</v>
      </c>
      <c r="AH270" t="s">
        <v>1040</v>
      </c>
      <c r="AI270">
        <v>1</v>
      </c>
      <c r="AK270" s="88">
        <v>50</v>
      </c>
      <c r="AL270" s="90">
        <v>25</v>
      </c>
      <c r="AM270" s="90">
        <v>10</v>
      </c>
      <c r="AN270" s="93">
        <v>7900</v>
      </c>
      <c r="AO270" s="93">
        <f t="shared" si="53"/>
        <v>50025</v>
      </c>
      <c r="AP270" s="7" t="s">
        <v>183</v>
      </c>
      <c r="AQ270">
        <f t="shared" si="54"/>
        <v>5007900</v>
      </c>
      <c r="AU270">
        <v>32.450000000000003</v>
      </c>
      <c r="AV270">
        <v>0.46</v>
      </c>
      <c r="AW270">
        <v>31.99</v>
      </c>
    </row>
    <row r="271" spans="1:49" hidden="1" outlineLevel="1">
      <c r="A271" t="s">
        <v>14</v>
      </c>
      <c r="B271" s="7" t="s">
        <v>846</v>
      </c>
      <c r="C271" s="1">
        <f t="shared" si="44"/>
        <v>527</v>
      </c>
      <c r="D271" s="5">
        <f>IF(N271&gt;0, RANK(N271,(N271:P271,Q271:AE271)),0)</f>
        <v>2</v>
      </c>
      <c r="E271" s="5">
        <f>IF(O271&gt;0,RANK(O271,(N271:P271,Q271:AE271)),0)</f>
        <v>1</v>
      </c>
      <c r="F271" s="5">
        <f t="shared" si="45"/>
        <v>3</v>
      </c>
      <c r="G271" s="1">
        <f t="shared" si="46"/>
        <v>157</v>
      </c>
      <c r="H271" s="2">
        <f t="shared" si="47"/>
        <v>0.29791271347248577</v>
      </c>
      <c r="I271" s="6"/>
      <c r="J271" s="2">
        <f t="shared" si="48"/>
        <v>0.24288425047438331</v>
      </c>
      <c r="K271" s="2">
        <f t="shared" si="49"/>
        <v>0.54079696394686905</v>
      </c>
      <c r="L271" s="2">
        <f t="shared" si="50"/>
        <v>0.18785578747628084</v>
      </c>
      <c r="M271" s="2">
        <f t="shared" si="51"/>
        <v>2.8462998102466774E-2</v>
      </c>
      <c r="N271" s="1">
        <v>128</v>
      </c>
      <c r="O271" s="1">
        <v>285</v>
      </c>
      <c r="P271" s="1">
        <v>99</v>
      </c>
      <c r="Q271" s="1"/>
      <c r="R271" s="1"/>
      <c r="S271" s="1"/>
      <c r="T271" s="1">
        <v>2</v>
      </c>
      <c r="U271" s="1">
        <v>0</v>
      </c>
      <c r="V271" s="1">
        <v>6</v>
      </c>
      <c r="W271" s="1">
        <v>6</v>
      </c>
      <c r="X271" s="1">
        <v>1</v>
      </c>
      <c r="Y271" s="1"/>
      <c r="Z271" s="1"/>
      <c r="AA271" s="1"/>
      <c r="AB271" s="1"/>
      <c r="AG271" t="str">
        <f t="shared" si="52"/>
        <v>Bridgewater</v>
      </c>
      <c r="AH271" t="s">
        <v>1041</v>
      </c>
      <c r="AI271">
        <v>1</v>
      </c>
      <c r="AK271" s="88">
        <v>50</v>
      </c>
      <c r="AL271" s="90">
        <v>27</v>
      </c>
      <c r="AM271" s="90">
        <v>25</v>
      </c>
      <c r="AN271" s="93">
        <v>8275</v>
      </c>
      <c r="AO271" s="93">
        <f t="shared" si="53"/>
        <v>50027</v>
      </c>
      <c r="AP271" s="7" t="s">
        <v>183</v>
      </c>
      <c r="AQ271">
        <f t="shared" si="54"/>
        <v>5008275</v>
      </c>
      <c r="AU271">
        <v>49.55</v>
      </c>
      <c r="AV271">
        <v>0</v>
      </c>
      <c r="AW271">
        <v>49.55</v>
      </c>
    </row>
    <row r="272" spans="1:49" hidden="1" outlineLevel="1">
      <c r="A272" t="s">
        <v>284</v>
      </c>
      <c r="B272" s="7" t="s">
        <v>846</v>
      </c>
      <c r="C272" s="1">
        <f t="shared" si="44"/>
        <v>702</v>
      </c>
      <c r="D272" s="5">
        <f>IF(N272&gt;0, RANK(N272,(N272:P272,Q272:AE272)),0)</f>
        <v>3</v>
      </c>
      <c r="E272" s="5">
        <f>IF(O272&gt;0,RANK(O272,(N272:P272,Q272:AE272)),0)</f>
        <v>1</v>
      </c>
      <c r="F272" s="5">
        <f t="shared" si="45"/>
        <v>2</v>
      </c>
      <c r="G272" s="1">
        <f t="shared" si="46"/>
        <v>367</v>
      </c>
      <c r="H272" s="2">
        <f t="shared" si="47"/>
        <v>0.52279202279202275</v>
      </c>
      <c r="I272" s="6"/>
      <c r="J272" s="2">
        <f t="shared" si="48"/>
        <v>0.12535612535612536</v>
      </c>
      <c r="K272" s="2">
        <f t="shared" si="49"/>
        <v>0.69088319088319083</v>
      </c>
      <c r="L272" s="2">
        <f t="shared" si="50"/>
        <v>0.16809116809116809</v>
      </c>
      <c r="M272" s="2">
        <f t="shared" si="51"/>
        <v>1.5669515669515688E-2</v>
      </c>
      <c r="N272" s="1">
        <v>88</v>
      </c>
      <c r="O272" s="1">
        <v>485</v>
      </c>
      <c r="P272" s="1">
        <v>118</v>
      </c>
      <c r="Q272" s="1"/>
      <c r="R272" s="1"/>
      <c r="S272" s="1"/>
      <c r="T272" s="1">
        <v>0</v>
      </c>
      <c r="U272" s="1">
        <v>0</v>
      </c>
      <c r="V272" s="1">
        <v>1</v>
      </c>
      <c r="W272" s="1">
        <v>3</v>
      </c>
      <c r="X272" s="1">
        <v>7</v>
      </c>
      <c r="Y272" s="1"/>
      <c r="Z272" s="1"/>
      <c r="AA272" s="1"/>
      <c r="AB272" s="1"/>
      <c r="AG272" t="str">
        <f t="shared" si="52"/>
        <v>Bridport</v>
      </c>
      <c r="AH272" t="s">
        <v>845</v>
      </c>
      <c r="AI272">
        <v>1</v>
      </c>
      <c r="AK272" s="88">
        <v>50</v>
      </c>
      <c r="AL272" s="90">
        <v>1</v>
      </c>
      <c r="AM272" s="90">
        <v>10</v>
      </c>
      <c r="AN272" s="93">
        <v>8575</v>
      </c>
      <c r="AO272" s="93">
        <f t="shared" si="53"/>
        <v>50001</v>
      </c>
      <c r="AP272" s="7" t="s">
        <v>183</v>
      </c>
      <c r="AQ272">
        <f t="shared" si="54"/>
        <v>5008575</v>
      </c>
      <c r="AU272">
        <v>46.25</v>
      </c>
      <c r="AV272">
        <v>2.2599999999999998</v>
      </c>
      <c r="AW272">
        <v>43.98</v>
      </c>
    </row>
    <row r="273" spans="1:49" hidden="1" outlineLevel="1">
      <c r="A273" t="s">
        <v>233</v>
      </c>
      <c r="B273" s="7" t="s">
        <v>846</v>
      </c>
      <c r="C273" s="1">
        <f t="shared" si="44"/>
        <v>599</v>
      </c>
      <c r="D273" s="5">
        <f>IF(N273&gt;0, RANK(N273,(N273:P273,Q273:AE273)),0)</f>
        <v>3</v>
      </c>
      <c r="E273" s="5">
        <f>IF(O273&gt;0,RANK(O273,(N273:P273,Q273:AE273)),0)</f>
        <v>1</v>
      </c>
      <c r="F273" s="5">
        <f t="shared" si="45"/>
        <v>2</v>
      </c>
      <c r="G273" s="1">
        <f t="shared" si="46"/>
        <v>256</v>
      </c>
      <c r="H273" s="2">
        <f t="shared" si="47"/>
        <v>0.42737896494156929</v>
      </c>
      <c r="I273" s="6"/>
      <c r="J273" s="2">
        <f t="shared" si="48"/>
        <v>0.13689482470784642</v>
      </c>
      <c r="K273" s="2">
        <f t="shared" si="49"/>
        <v>0.62604340567612693</v>
      </c>
      <c r="L273" s="2">
        <f t="shared" si="50"/>
        <v>0.19866444073455761</v>
      </c>
      <c r="M273" s="2">
        <f t="shared" si="51"/>
        <v>3.8397328881469045E-2</v>
      </c>
      <c r="N273" s="1">
        <v>82</v>
      </c>
      <c r="O273" s="1">
        <v>375</v>
      </c>
      <c r="P273" s="1">
        <v>119</v>
      </c>
      <c r="Q273" s="1"/>
      <c r="R273" s="1"/>
      <c r="S273" s="1"/>
      <c r="T273" s="1">
        <v>3</v>
      </c>
      <c r="U273" s="1">
        <v>0</v>
      </c>
      <c r="V273" s="1">
        <v>4</v>
      </c>
      <c r="W273" s="1">
        <v>9</v>
      </c>
      <c r="X273" s="1">
        <v>7</v>
      </c>
      <c r="Y273" s="1"/>
      <c r="Z273" s="1"/>
      <c r="AA273" s="1"/>
      <c r="AB273" s="1"/>
      <c r="AG273" t="str">
        <f t="shared" si="52"/>
        <v>Brighton</v>
      </c>
      <c r="AH273" t="s">
        <v>993</v>
      </c>
      <c r="AI273">
        <v>1</v>
      </c>
      <c r="AK273" s="88">
        <v>50</v>
      </c>
      <c r="AL273" s="90">
        <v>9</v>
      </c>
      <c r="AM273" s="90">
        <v>20</v>
      </c>
      <c r="AN273" s="93">
        <v>8725</v>
      </c>
      <c r="AO273" s="93">
        <f t="shared" si="53"/>
        <v>50009</v>
      </c>
      <c r="AP273" s="7" t="s">
        <v>183</v>
      </c>
      <c r="AQ273">
        <f t="shared" si="54"/>
        <v>5008725</v>
      </c>
      <c r="AU273">
        <v>53.42</v>
      </c>
      <c r="AV273">
        <v>1.22</v>
      </c>
      <c r="AW273">
        <v>52.19</v>
      </c>
    </row>
    <row r="274" spans="1:49" hidden="1" outlineLevel="1">
      <c r="A274" t="s">
        <v>15</v>
      </c>
      <c r="B274" s="7" t="s">
        <v>846</v>
      </c>
      <c r="C274" s="1">
        <f t="shared" si="44"/>
        <v>2029</v>
      </c>
      <c r="D274" s="5">
        <f>IF(N274&gt;0, RANK(N274,(N274:P274,Q274:AE274)),0)</f>
        <v>3</v>
      </c>
      <c r="E274" s="5">
        <f>IF(O274&gt;0,RANK(O274,(N274:P274,Q274:AE274)),0)</f>
        <v>1</v>
      </c>
      <c r="F274" s="5">
        <f t="shared" si="45"/>
        <v>2</v>
      </c>
      <c r="G274" s="1">
        <f t="shared" si="46"/>
        <v>682</v>
      </c>
      <c r="H274" s="2">
        <f t="shared" si="47"/>
        <v>0.33612617052735339</v>
      </c>
      <c r="I274" s="6"/>
      <c r="J274" s="2">
        <f t="shared" si="48"/>
        <v>0.19369147363233119</v>
      </c>
      <c r="K274" s="2">
        <f t="shared" si="49"/>
        <v>0.5623459832429768</v>
      </c>
      <c r="L274" s="2">
        <f t="shared" si="50"/>
        <v>0.22621981271562347</v>
      </c>
      <c r="M274" s="2">
        <f t="shared" si="51"/>
        <v>1.7742730409068541E-2</v>
      </c>
      <c r="N274" s="1">
        <v>393</v>
      </c>
      <c r="O274" s="1">
        <v>1141</v>
      </c>
      <c r="P274" s="1">
        <v>459</v>
      </c>
      <c r="Q274" s="1"/>
      <c r="R274" s="1"/>
      <c r="S274" s="1"/>
      <c r="T274" s="1">
        <v>3</v>
      </c>
      <c r="U274" s="1">
        <v>1</v>
      </c>
      <c r="V274" s="1">
        <v>7</v>
      </c>
      <c r="W274" s="1">
        <v>14</v>
      </c>
      <c r="X274" s="1">
        <v>11</v>
      </c>
      <c r="Y274" s="1"/>
      <c r="Z274" s="1"/>
      <c r="AA274" s="1"/>
      <c r="AB274" s="1"/>
      <c r="AG274" t="str">
        <f t="shared" si="52"/>
        <v>Bristol</v>
      </c>
      <c r="AH274" t="s">
        <v>845</v>
      </c>
      <c r="AI274">
        <v>1</v>
      </c>
      <c r="AK274" s="88">
        <v>50</v>
      </c>
      <c r="AL274" s="90">
        <v>1</v>
      </c>
      <c r="AM274" s="90">
        <v>15</v>
      </c>
      <c r="AN274" s="93">
        <v>9025</v>
      </c>
      <c r="AO274" s="93">
        <f t="shared" si="53"/>
        <v>50001</v>
      </c>
      <c r="AP274" s="7" t="s">
        <v>183</v>
      </c>
      <c r="AQ274">
        <f t="shared" si="54"/>
        <v>5009025</v>
      </c>
      <c r="AU274">
        <v>42.18</v>
      </c>
      <c r="AV274">
        <v>0.4</v>
      </c>
      <c r="AW274">
        <v>41.77</v>
      </c>
    </row>
    <row r="275" spans="1:49" hidden="1" outlineLevel="1">
      <c r="A275" t="s">
        <v>16</v>
      </c>
      <c r="B275" s="7" t="s">
        <v>846</v>
      </c>
      <c r="C275" s="1">
        <f t="shared" si="44"/>
        <v>735</v>
      </c>
      <c r="D275" s="5">
        <f>IF(N275&gt;0, RANK(N275,(N275:P275,Q275:AE275)),0)</f>
        <v>3</v>
      </c>
      <c r="E275" s="5">
        <f>IF(O275&gt;0,RANK(O275,(N275:P275,Q275:AE275)),0)</f>
        <v>1</v>
      </c>
      <c r="F275" s="5">
        <f t="shared" si="45"/>
        <v>2</v>
      </c>
      <c r="G275" s="1">
        <f t="shared" si="46"/>
        <v>152</v>
      </c>
      <c r="H275" s="2">
        <f t="shared" si="47"/>
        <v>0.20680272108843537</v>
      </c>
      <c r="I275" s="6"/>
      <c r="J275" s="2">
        <f t="shared" si="48"/>
        <v>0.17823129251700681</v>
      </c>
      <c r="K275" s="2">
        <f t="shared" si="49"/>
        <v>0.49523809523809526</v>
      </c>
      <c r="L275" s="2">
        <f t="shared" si="50"/>
        <v>0.28843537414965986</v>
      </c>
      <c r="M275" s="2">
        <f t="shared" si="51"/>
        <v>3.8095238095238015E-2</v>
      </c>
      <c r="N275" s="1">
        <v>131</v>
      </c>
      <c r="O275" s="1">
        <v>364</v>
      </c>
      <c r="P275" s="1">
        <v>212</v>
      </c>
      <c r="Q275" s="1"/>
      <c r="R275" s="1"/>
      <c r="S275" s="1"/>
      <c r="T275" s="1">
        <v>5</v>
      </c>
      <c r="U275" s="1">
        <v>1</v>
      </c>
      <c r="V275" s="1">
        <v>5</v>
      </c>
      <c r="W275" s="1">
        <v>9</v>
      </c>
      <c r="X275" s="1">
        <v>8</v>
      </c>
      <c r="Y275" s="1"/>
      <c r="Z275" s="1"/>
      <c r="AA275" s="1"/>
      <c r="AB275" s="1"/>
      <c r="AG275" t="str">
        <f t="shared" si="52"/>
        <v>Brookfield</v>
      </c>
      <c r="AH275" t="s">
        <v>310</v>
      </c>
      <c r="AI275">
        <v>1</v>
      </c>
      <c r="AK275" s="88">
        <v>50</v>
      </c>
      <c r="AL275" s="90">
        <v>17</v>
      </c>
      <c r="AM275" s="90">
        <v>15</v>
      </c>
      <c r="AN275" s="93">
        <v>9325</v>
      </c>
      <c r="AO275" s="93">
        <f t="shared" si="53"/>
        <v>50017</v>
      </c>
      <c r="AP275" s="7" t="s">
        <v>183</v>
      </c>
      <c r="AQ275">
        <f t="shared" si="54"/>
        <v>5009325</v>
      </c>
      <c r="AU275">
        <v>41.67</v>
      </c>
      <c r="AV275">
        <v>0.27</v>
      </c>
      <c r="AW275">
        <v>41.4</v>
      </c>
    </row>
    <row r="276" spans="1:49" hidden="1" outlineLevel="1">
      <c r="A276" t="s">
        <v>376</v>
      </c>
      <c r="B276" s="7" t="s">
        <v>846</v>
      </c>
      <c r="C276" s="1">
        <f t="shared" si="44"/>
        <v>284</v>
      </c>
      <c r="D276" s="5">
        <f>IF(N276&gt;0, RANK(N276,(N276:P276,Q276:AE276)),0)</f>
        <v>2</v>
      </c>
      <c r="E276" s="5">
        <f>IF(O276&gt;0,RANK(O276,(N276:P276,Q276:AE276)),0)</f>
        <v>1</v>
      </c>
      <c r="F276" s="5">
        <f t="shared" si="45"/>
        <v>3</v>
      </c>
      <c r="G276" s="1">
        <f t="shared" si="46"/>
        <v>1</v>
      </c>
      <c r="H276" s="2">
        <f t="shared" si="47"/>
        <v>3.5211267605633804E-3</v>
      </c>
      <c r="I276" s="6"/>
      <c r="J276" s="2">
        <f t="shared" si="48"/>
        <v>0.39436619718309857</v>
      </c>
      <c r="K276" s="2">
        <f t="shared" si="49"/>
        <v>0.397887323943662</v>
      </c>
      <c r="L276" s="2">
        <f t="shared" si="50"/>
        <v>0.14436619718309859</v>
      </c>
      <c r="M276" s="2">
        <f t="shared" si="51"/>
        <v>6.3380281690140899E-2</v>
      </c>
      <c r="N276" s="1">
        <v>112</v>
      </c>
      <c r="O276" s="1">
        <v>113</v>
      </c>
      <c r="P276" s="1">
        <v>41</v>
      </c>
      <c r="Q276" s="1"/>
      <c r="R276" s="1"/>
      <c r="S276" s="1"/>
      <c r="T276" s="1">
        <v>9</v>
      </c>
      <c r="U276" s="1">
        <v>0</v>
      </c>
      <c r="V276" s="1">
        <v>1</v>
      </c>
      <c r="W276" s="1">
        <v>7</v>
      </c>
      <c r="X276" s="1">
        <v>1</v>
      </c>
      <c r="Y276" s="1"/>
      <c r="Z276" s="1"/>
      <c r="AA276" s="1"/>
      <c r="AB276" s="1"/>
      <c r="AG276" t="str">
        <f t="shared" si="52"/>
        <v>Brookline</v>
      </c>
      <c r="AH276" t="s">
        <v>1040</v>
      </c>
      <c r="AI276">
        <v>1</v>
      </c>
      <c r="AK276" s="88">
        <v>50</v>
      </c>
      <c r="AL276" s="90">
        <v>25</v>
      </c>
      <c r="AM276" s="90">
        <v>15</v>
      </c>
      <c r="AN276" s="93">
        <v>9475</v>
      </c>
      <c r="AO276" s="93">
        <f t="shared" si="53"/>
        <v>50025</v>
      </c>
      <c r="AP276" s="7" t="s">
        <v>183</v>
      </c>
      <c r="AQ276">
        <f t="shared" si="54"/>
        <v>5009475</v>
      </c>
      <c r="AU276">
        <v>12.91</v>
      </c>
      <c r="AV276">
        <v>0</v>
      </c>
      <c r="AW276">
        <v>12.91</v>
      </c>
    </row>
    <row r="277" spans="1:49" hidden="1" outlineLevel="1">
      <c r="A277" t="s">
        <v>285</v>
      </c>
      <c r="B277" s="7" t="s">
        <v>846</v>
      </c>
      <c r="C277" s="1">
        <f t="shared" si="44"/>
        <v>410</v>
      </c>
      <c r="D277" s="5">
        <f>IF(N277&gt;0, RANK(N277,(N277:P277,Q277:AE277)),0)</f>
        <v>3</v>
      </c>
      <c r="E277" s="5">
        <f>IF(O277&gt;0,RANK(O277,(N277:P277,Q277:AE277)),0)</f>
        <v>1</v>
      </c>
      <c r="F277" s="5">
        <f t="shared" si="45"/>
        <v>2</v>
      </c>
      <c r="G277" s="1">
        <f t="shared" si="46"/>
        <v>155</v>
      </c>
      <c r="H277" s="2">
        <f t="shared" si="47"/>
        <v>0.37804878048780488</v>
      </c>
      <c r="I277" s="6"/>
      <c r="J277" s="2">
        <f t="shared" si="48"/>
        <v>0.11463414634146342</v>
      </c>
      <c r="K277" s="2">
        <f t="shared" si="49"/>
        <v>0.59268292682926826</v>
      </c>
      <c r="L277" s="2">
        <f t="shared" si="50"/>
        <v>0.21463414634146341</v>
      </c>
      <c r="M277" s="2">
        <f t="shared" si="51"/>
        <v>7.804878048780492E-2</v>
      </c>
      <c r="N277" s="1">
        <v>47</v>
      </c>
      <c r="O277" s="1">
        <v>243</v>
      </c>
      <c r="P277" s="1">
        <v>88</v>
      </c>
      <c r="Q277" s="1"/>
      <c r="R277" s="1"/>
      <c r="S277" s="1"/>
      <c r="T277" s="1">
        <v>2</v>
      </c>
      <c r="U277" s="1">
        <v>0</v>
      </c>
      <c r="V277" s="1">
        <v>0</v>
      </c>
      <c r="W277" s="1">
        <v>11</v>
      </c>
      <c r="X277" s="1">
        <v>19</v>
      </c>
      <c r="Y277" s="1"/>
      <c r="Z277" s="1"/>
      <c r="AA277" s="1"/>
      <c r="AB277" s="1"/>
      <c r="AG277" t="str">
        <f t="shared" si="52"/>
        <v>Brownington</v>
      </c>
      <c r="AH277" t="s">
        <v>996</v>
      </c>
      <c r="AI277">
        <v>1</v>
      </c>
      <c r="AK277" s="88">
        <v>50</v>
      </c>
      <c r="AL277" s="90">
        <v>19</v>
      </c>
      <c r="AM277" s="90">
        <v>15</v>
      </c>
      <c r="AN277" s="93">
        <v>9850</v>
      </c>
      <c r="AO277" s="93">
        <f t="shared" si="53"/>
        <v>50019</v>
      </c>
      <c r="AP277" s="7" t="s">
        <v>183</v>
      </c>
      <c r="AQ277">
        <f t="shared" si="54"/>
        <v>5009850</v>
      </c>
      <c r="AU277">
        <v>28.43</v>
      </c>
      <c r="AV277">
        <v>0.14000000000000001</v>
      </c>
      <c r="AW277">
        <v>28.28</v>
      </c>
    </row>
    <row r="278" spans="1:49" hidden="1" outlineLevel="1">
      <c r="A278" t="s">
        <v>865</v>
      </c>
      <c r="B278" s="7" t="s">
        <v>846</v>
      </c>
      <c r="C278" s="1">
        <f t="shared" si="44"/>
        <v>61</v>
      </c>
      <c r="D278" s="5">
        <f>IF(N278&gt;0, RANK(N278,(N278:P278,Q278:AE278)),0)</f>
        <v>2</v>
      </c>
      <c r="E278" s="5">
        <f>IF(O278&gt;0,RANK(O278,(N278:P278,Q278:AE278)),0)</f>
        <v>1</v>
      </c>
      <c r="F278" s="5">
        <f t="shared" si="45"/>
        <v>3</v>
      </c>
      <c r="G278" s="1">
        <f t="shared" si="46"/>
        <v>35</v>
      </c>
      <c r="H278" s="2">
        <f t="shared" si="47"/>
        <v>0.57377049180327866</v>
      </c>
      <c r="I278" s="6"/>
      <c r="J278" s="2">
        <f t="shared" si="48"/>
        <v>0.16393442622950818</v>
      </c>
      <c r="K278" s="2">
        <f t="shared" si="49"/>
        <v>0.73770491803278693</v>
      </c>
      <c r="L278" s="2">
        <f t="shared" si="50"/>
        <v>6.5573770491803282E-2</v>
      </c>
      <c r="M278" s="2">
        <f t="shared" si="51"/>
        <v>3.2786885245901634E-2</v>
      </c>
      <c r="N278" s="1">
        <v>10</v>
      </c>
      <c r="O278" s="1">
        <v>45</v>
      </c>
      <c r="P278" s="1">
        <v>4</v>
      </c>
      <c r="Q278" s="1"/>
      <c r="R278" s="1"/>
      <c r="S278" s="1"/>
      <c r="T278" s="1">
        <v>0</v>
      </c>
      <c r="U278" s="1">
        <v>0</v>
      </c>
      <c r="V278" s="1">
        <v>1</v>
      </c>
      <c r="W278" s="1">
        <v>1</v>
      </c>
      <c r="X278" s="1">
        <v>0</v>
      </c>
      <c r="Y278" s="1"/>
      <c r="Z278" s="1"/>
      <c r="AA278" s="1"/>
      <c r="AB278" s="1"/>
      <c r="AG278" t="str">
        <f t="shared" si="52"/>
        <v>Brunswick</v>
      </c>
      <c r="AH278" t="s">
        <v>993</v>
      </c>
      <c r="AI278">
        <v>1</v>
      </c>
      <c r="AK278" s="88">
        <v>50</v>
      </c>
      <c r="AL278" s="90">
        <v>9</v>
      </c>
      <c r="AM278" s="90">
        <v>25</v>
      </c>
      <c r="AN278" s="93">
        <v>10075</v>
      </c>
      <c r="AO278" s="93">
        <f t="shared" si="53"/>
        <v>50009</v>
      </c>
      <c r="AP278" s="7" t="s">
        <v>183</v>
      </c>
      <c r="AQ278">
        <f t="shared" si="54"/>
        <v>5010075</v>
      </c>
      <c r="AU278">
        <v>26</v>
      </c>
      <c r="AV278">
        <v>0.3</v>
      </c>
      <c r="AW278">
        <v>25.69</v>
      </c>
    </row>
    <row r="279" spans="1:49" hidden="1" outlineLevel="1">
      <c r="A279" t="s">
        <v>829</v>
      </c>
      <c r="B279" s="7" t="s">
        <v>846</v>
      </c>
      <c r="C279" s="1">
        <f t="shared" si="44"/>
        <v>808</v>
      </c>
      <c r="D279" s="5">
        <f>IF(N279&gt;0, RANK(N279,(N279:P279,Q279:AE279)),0)</f>
        <v>3</v>
      </c>
      <c r="E279" s="5">
        <f>IF(O279&gt;0,RANK(O279,(N279:P279,Q279:AE279)),0)</f>
        <v>1</v>
      </c>
      <c r="F279" s="5">
        <f t="shared" si="45"/>
        <v>2</v>
      </c>
      <c r="G279" s="1">
        <f t="shared" si="46"/>
        <v>301</v>
      </c>
      <c r="H279" s="2">
        <f t="shared" si="47"/>
        <v>0.37252475247524752</v>
      </c>
      <c r="I279" s="6"/>
      <c r="J279" s="2">
        <f t="shared" si="48"/>
        <v>0.12376237623762376</v>
      </c>
      <c r="K279" s="2">
        <f t="shared" si="49"/>
        <v>0.6027227722772277</v>
      </c>
      <c r="L279" s="2">
        <f t="shared" si="50"/>
        <v>0.23019801980198021</v>
      </c>
      <c r="M279" s="2">
        <f t="shared" si="51"/>
        <v>4.3316831683168328E-2</v>
      </c>
      <c r="N279" s="1">
        <v>100</v>
      </c>
      <c r="O279" s="1">
        <v>487</v>
      </c>
      <c r="P279" s="1">
        <v>186</v>
      </c>
      <c r="Q279" s="1"/>
      <c r="R279" s="1"/>
      <c r="S279" s="1"/>
      <c r="T279" s="1">
        <v>1</v>
      </c>
      <c r="U279" s="1">
        <v>0</v>
      </c>
      <c r="V279" s="1">
        <v>4</v>
      </c>
      <c r="W279" s="1">
        <v>9</v>
      </c>
      <c r="X279" s="1">
        <v>21</v>
      </c>
      <c r="Y279" s="1"/>
      <c r="Z279" s="1"/>
      <c r="AA279" s="1"/>
      <c r="AB279" s="1"/>
      <c r="AG279" t="str">
        <f t="shared" si="52"/>
        <v>Burke</v>
      </c>
      <c r="AH279" t="s">
        <v>848</v>
      </c>
      <c r="AI279">
        <v>1</v>
      </c>
      <c r="AK279" s="88">
        <v>50</v>
      </c>
      <c r="AL279" s="90">
        <v>5</v>
      </c>
      <c r="AM279" s="90">
        <v>10</v>
      </c>
      <c r="AN279" s="93">
        <v>10450</v>
      </c>
      <c r="AO279" s="93">
        <f t="shared" si="53"/>
        <v>50005</v>
      </c>
      <c r="AP279" s="7" t="s">
        <v>183</v>
      </c>
      <c r="AQ279">
        <f t="shared" si="54"/>
        <v>5010450</v>
      </c>
      <c r="AU279">
        <v>34.06</v>
      </c>
      <c r="AV279">
        <v>0.01</v>
      </c>
      <c r="AW279">
        <v>34.049999999999997</v>
      </c>
    </row>
    <row r="280" spans="1:49" hidden="1" outlineLevel="1">
      <c r="A280" t="s">
        <v>17</v>
      </c>
      <c r="B280" s="7" t="s">
        <v>846</v>
      </c>
      <c r="C280" s="1">
        <f t="shared" si="44"/>
        <v>19929</v>
      </c>
      <c r="D280" s="5">
        <f>IF(N280&gt;0, RANK(N280,(N280:P280,Q280:AE280)),0)</f>
        <v>3</v>
      </c>
      <c r="E280" s="5">
        <f>IF(O280&gt;0,RANK(O280,(N280:P280,Q280:AE280)),0)</f>
        <v>1</v>
      </c>
      <c r="F280" s="5">
        <f t="shared" si="45"/>
        <v>2</v>
      </c>
      <c r="G280" s="1">
        <f t="shared" si="46"/>
        <v>646</v>
      </c>
      <c r="H280" s="2">
        <f t="shared" si="47"/>
        <v>3.241507351096392E-2</v>
      </c>
      <c r="I280" s="6"/>
      <c r="J280" s="2">
        <f t="shared" si="48"/>
        <v>0.30703999197149884</v>
      </c>
      <c r="K280" s="2">
        <f t="shared" si="49"/>
        <v>0.34542626323448239</v>
      </c>
      <c r="L280" s="2">
        <f t="shared" si="50"/>
        <v>0.31301118972351849</v>
      </c>
      <c r="M280" s="2">
        <f t="shared" si="51"/>
        <v>3.4522555070500338E-2</v>
      </c>
      <c r="N280" s="1">
        <v>6119</v>
      </c>
      <c r="O280" s="1">
        <v>6884</v>
      </c>
      <c r="P280" s="1">
        <v>6238</v>
      </c>
      <c r="Q280" s="1"/>
      <c r="R280" s="1"/>
      <c r="S280" s="1"/>
      <c r="T280" s="1">
        <v>95</v>
      </c>
      <c r="U280" s="1">
        <v>43</v>
      </c>
      <c r="V280" s="1">
        <v>116</v>
      </c>
      <c r="W280" s="1">
        <v>285</v>
      </c>
      <c r="X280" s="1">
        <v>149</v>
      </c>
      <c r="Y280" s="1"/>
      <c r="Z280" s="1"/>
      <c r="AA280" s="1"/>
      <c r="AB280" s="1"/>
      <c r="AG280" t="str">
        <f t="shared" si="52"/>
        <v>Burlington</v>
      </c>
      <c r="AH280" t="s">
        <v>545</v>
      </c>
      <c r="AI280">
        <v>1</v>
      </c>
      <c r="AK280" s="88">
        <v>50</v>
      </c>
      <c r="AL280" s="90">
        <v>7</v>
      </c>
      <c r="AM280" s="90">
        <v>15</v>
      </c>
      <c r="AN280" s="93">
        <v>10675</v>
      </c>
      <c r="AO280" s="93">
        <f t="shared" si="53"/>
        <v>50007</v>
      </c>
      <c r="AP280" s="7" t="s">
        <v>639</v>
      </c>
      <c r="AQ280">
        <f t="shared" si="54"/>
        <v>5010675</v>
      </c>
      <c r="AU280">
        <v>15.48</v>
      </c>
      <c r="AV280">
        <v>4.92</v>
      </c>
      <c r="AW280">
        <v>10.56</v>
      </c>
    </row>
    <row r="281" spans="1:49" hidden="1" outlineLevel="1">
      <c r="A281" t="s">
        <v>58</v>
      </c>
      <c r="B281" s="7" t="s">
        <v>846</v>
      </c>
      <c r="C281" s="1">
        <f t="shared" si="44"/>
        <v>792</v>
      </c>
      <c r="D281" s="5">
        <f>IF(N281&gt;0, RANK(N281,(N281:P281,Q281:AE281)),0)</f>
        <v>3</v>
      </c>
      <c r="E281" s="5">
        <f>IF(O281&gt;0,RANK(O281,(N281:P281,Q281:AE281)),0)</f>
        <v>1</v>
      </c>
      <c r="F281" s="5">
        <f t="shared" si="45"/>
        <v>2</v>
      </c>
      <c r="G281" s="1">
        <f t="shared" si="46"/>
        <v>141</v>
      </c>
      <c r="H281" s="2">
        <f t="shared" si="47"/>
        <v>0.17803030303030304</v>
      </c>
      <c r="I281" s="6"/>
      <c r="J281" s="2">
        <f t="shared" si="48"/>
        <v>0.19444444444444445</v>
      </c>
      <c r="K281" s="2">
        <f t="shared" si="49"/>
        <v>0.47979797979797978</v>
      </c>
      <c r="L281" s="2">
        <f t="shared" si="50"/>
        <v>0.30176767676767674</v>
      </c>
      <c r="M281" s="2">
        <f t="shared" si="51"/>
        <v>2.3989898989899061E-2</v>
      </c>
      <c r="N281" s="1">
        <v>154</v>
      </c>
      <c r="O281" s="1">
        <v>380</v>
      </c>
      <c r="P281" s="1">
        <v>239</v>
      </c>
      <c r="Q281" s="1"/>
      <c r="R281" s="1"/>
      <c r="S281" s="1"/>
      <c r="T281" s="1">
        <v>2</v>
      </c>
      <c r="U281" s="1">
        <v>1</v>
      </c>
      <c r="V281" s="1">
        <v>2</v>
      </c>
      <c r="W281" s="1">
        <v>5</v>
      </c>
      <c r="X281" s="1">
        <v>9</v>
      </c>
      <c r="Y281" s="1"/>
      <c r="Z281" s="1"/>
      <c r="AA281" s="1"/>
      <c r="AB281" s="1"/>
      <c r="AG281" t="str">
        <f t="shared" si="52"/>
        <v>Cabot</v>
      </c>
      <c r="AH281" t="s">
        <v>696</v>
      </c>
      <c r="AI281">
        <v>1</v>
      </c>
      <c r="AK281" s="88">
        <v>50</v>
      </c>
      <c r="AL281" s="90">
        <v>23</v>
      </c>
      <c r="AM281" s="90">
        <v>20</v>
      </c>
      <c r="AN281" s="93">
        <v>11125</v>
      </c>
      <c r="AO281" s="93">
        <f t="shared" si="53"/>
        <v>50023</v>
      </c>
      <c r="AP281" s="7" t="s">
        <v>183</v>
      </c>
      <c r="AQ281">
        <f t="shared" si="54"/>
        <v>5011125</v>
      </c>
      <c r="AU281">
        <v>38.53</v>
      </c>
      <c r="AV281">
        <v>1.24</v>
      </c>
      <c r="AW281">
        <v>37.29</v>
      </c>
    </row>
    <row r="282" spans="1:49" hidden="1" outlineLevel="1">
      <c r="A282" t="s">
        <v>234</v>
      </c>
      <c r="B282" s="7" t="s">
        <v>846</v>
      </c>
      <c r="C282" s="1">
        <f t="shared" si="44"/>
        <v>1015</v>
      </c>
      <c r="D282" s="5">
        <f>IF(N282&gt;0, RANK(N282,(N282:P282,Q282:AE282)),0)</f>
        <v>3</v>
      </c>
      <c r="E282" s="5">
        <f>IF(O282&gt;0,RANK(O282,(N282:P282,Q282:AE282)),0)</f>
        <v>2</v>
      </c>
      <c r="F282" s="5">
        <f t="shared" si="45"/>
        <v>1</v>
      </c>
      <c r="G282" s="1">
        <f t="shared" si="46"/>
        <v>1</v>
      </c>
      <c r="H282" s="2">
        <f t="shared" si="47"/>
        <v>9.8522167487684722E-4</v>
      </c>
      <c r="I282" s="6"/>
      <c r="J282" s="2">
        <f t="shared" si="48"/>
        <v>0.24433497536945814</v>
      </c>
      <c r="K282" s="2">
        <f t="shared" si="49"/>
        <v>0.36256157635467978</v>
      </c>
      <c r="L282" s="2">
        <f t="shared" si="50"/>
        <v>0.36354679802955664</v>
      </c>
      <c r="M282" s="2">
        <f t="shared" si="51"/>
        <v>2.9556650246305438E-2</v>
      </c>
      <c r="N282" s="1">
        <v>248</v>
      </c>
      <c r="O282" s="1">
        <v>368</v>
      </c>
      <c r="P282" s="1">
        <v>369</v>
      </c>
      <c r="Q282" s="1"/>
      <c r="R282" s="1"/>
      <c r="S282" s="1"/>
      <c r="T282" s="1">
        <v>3</v>
      </c>
      <c r="U282" s="1">
        <v>6</v>
      </c>
      <c r="V282" s="1">
        <v>3</v>
      </c>
      <c r="W282" s="1">
        <v>5</v>
      </c>
      <c r="X282" s="1">
        <v>13</v>
      </c>
      <c r="Y282" s="1"/>
      <c r="Z282" s="1"/>
      <c r="AA282" s="1"/>
      <c r="AB282" s="1"/>
      <c r="AG282" t="str">
        <f t="shared" si="52"/>
        <v>Calais</v>
      </c>
      <c r="AH282" t="s">
        <v>696</v>
      </c>
      <c r="AI282">
        <v>1</v>
      </c>
      <c r="AK282" s="88">
        <v>50</v>
      </c>
      <c r="AL282" s="90">
        <v>23</v>
      </c>
      <c r="AM282" s="90">
        <v>25</v>
      </c>
      <c r="AN282" s="93">
        <v>11350</v>
      </c>
      <c r="AO282" s="93">
        <f t="shared" si="53"/>
        <v>50023</v>
      </c>
      <c r="AP282" s="7" t="s">
        <v>183</v>
      </c>
      <c r="AQ282">
        <f t="shared" si="54"/>
        <v>5011350</v>
      </c>
      <c r="AU282">
        <v>38.58</v>
      </c>
      <c r="AV282">
        <v>0.56000000000000005</v>
      </c>
      <c r="AW282">
        <v>38.020000000000003</v>
      </c>
    </row>
    <row r="283" spans="1:49" hidden="1" outlineLevel="1">
      <c r="A283" t="s">
        <v>235</v>
      </c>
      <c r="B283" s="7" t="s">
        <v>846</v>
      </c>
      <c r="C283" s="1">
        <f t="shared" si="44"/>
        <v>1874</v>
      </c>
      <c r="D283" s="5">
        <f>IF(N283&gt;0, RANK(N283,(N283:P283,Q283:AE283)),0)</f>
        <v>3</v>
      </c>
      <c r="E283" s="5">
        <f>IF(O283&gt;0,RANK(O283,(N283:P283,Q283:AE283)),0)</f>
        <v>1</v>
      </c>
      <c r="F283" s="5">
        <f t="shared" si="45"/>
        <v>2</v>
      </c>
      <c r="G283" s="1">
        <f t="shared" si="46"/>
        <v>478</v>
      </c>
      <c r="H283" s="2">
        <f t="shared" si="47"/>
        <v>0.25506937033084309</v>
      </c>
      <c r="I283" s="6"/>
      <c r="J283" s="2">
        <f t="shared" si="48"/>
        <v>0.16702241195304163</v>
      </c>
      <c r="K283" s="2">
        <f t="shared" si="49"/>
        <v>0.53201707577374602</v>
      </c>
      <c r="L283" s="2">
        <f t="shared" si="50"/>
        <v>0.27694770544290287</v>
      </c>
      <c r="M283" s="2">
        <f t="shared" si="51"/>
        <v>2.401280683030943E-2</v>
      </c>
      <c r="N283" s="1">
        <v>313</v>
      </c>
      <c r="O283" s="1">
        <v>997</v>
      </c>
      <c r="P283" s="1">
        <v>519</v>
      </c>
      <c r="Q283" s="1"/>
      <c r="R283" s="1"/>
      <c r="S283" s="1"/>
      <c r="T283" s="1">
        <v>5</v>
      </c>
      <c r="U283" s="1">
        <v>0</v>
      </c>
      <c r="V283" s="1">
        <v>10</v>
      </c>
      <c r="W283" s="1">
        <v>18</v>
      </c>
      <c r="X283" s="1">
        <v>12</v>
      </c>
      <c r="Y283" s="1"/>
      <c r="Z283" s="1"/>
      <c r="AA283" s="1"/>
      <c r="AB283" s="1"/>
      <c r="AG283" t="str">
        <f t="shared" si="52"/>
        <v>Cambridge</v>
      </c>
      <c r="AH283" t="s">
        <v>995</v>
      </c>
      <c r="AI283">
        <v>1</v>
      </c>
      <c r="AK283" s="88">
        <v>50</v>
      </c>
      <c r="AL283" s="90">
        <v>15</v>
      </c>
      <c r="AM283" s="90">
        <v>10</v>
      </c>
      <c r="AN283" s="93">
        <v>11500</v>
      </c>
      <c r="AO283" s="93">
        <f t="shared" si="53"/>
        <v>50015</v>
      </c>
      <c r="AP283" s="7" t="s">
        <v>183</v>
      </c>
      <c r="AQ283">
        <f t="shared" si="54"/>
        <v>5011500</v>
      </c>
      <c r="AU283">
        <v>63.68</v>
      </c>
      <c r="AV283">
        <v>0.01</v>
      </c>
      <c r="AW283">
        <v>63.66</v>
      </c>
    </row>
    <row r="284" spans="1:49" hidden="1" outlineLevel="1">
      <c r="A284" t="s">
        <v>18</v>
      </c>
      <c r="B284" s="7" t="s">
        <v>846</v>
      </c>
      <c r="C284" s="1">
        <f t="shared" si="44"/>
        <v>472</v>
      </c>
      <c r="D284" s="5">
        <f>IF(N284&gt;0, RANK(N284,(N284:P284,Q284:AE284)),0)</f>
        <v>2</v>
      </c>
      <c r="E284" s="5">
        <f>IF(O284&gt;0,RANK(O284,(N284:P284,Q284:AE284)),0)</f>
        <v>1</v>
      </c>
      <c r="F284" s="5">
        <f t="shared" si="45"/>
        <v>3</v>
      </c>
      <c r="G284" s="1">
        <f t="shared" si="46"/>
        <v>213</v>
      </c>
      <c r="H284" s="2">
        <f t="shared" si="47"/>
        <v>0.45127118644067798</v>
      </c>
      <c r="I284" s="6"/>
      <c r="J284" s="2">
        <f t="shared" si="48"/>
        <v>0.1885593220338983</v>
      </c>
      <c r="K284" s="2">
        <f t="shared" si="49"/>
        <v>0.63983050847457623</v>
      </c>
      <c r="L284" s="2">
        <f t="shared" si="50"/>
        <v>0.11440677966101695</v>
      </c>
      <c r="M284" s="2">
        <f t="shared" si="51"/>
        <v>5.7203389830508461E-2</v>
      </c>
      <c r="N284" s="1">
        <v>89</v>
      </c>
      <c r="O284" s="1">
        <v>302</v>
      </c>
      <c r="P284" s="1">
        <v>54</v>
      </c>
      <c r="Q284" s="1"/>
      <c r="R284" s="1"/>
      <c r="S284" s="1"/>
      <c r="T284" s="1">
        <v>1</v>
      </c>
      <c r="U284" s="1">
        <v>0</v>
      </c>
      <c r="V284" s="1">
        <v>5</v>
      </c>
      <c r="W284" s="1">
        <v>14</v>
      </c>
      <c r="X284" s="1">
        <v>7</v>
      </c>
      <c r="Y284" s="1"/>
      <c r="Z284" s="1"/>
      <c r="AA284" s="1"/>
      <c r="AB284" s="1"/>
      <c r="AG284" t="str">
        <f t="shared" si="52"/>
        <v>Canaan</v>
      </c>
      <c r="AH284" t="s">
        <v>993</v>
      </c>
      <c r="AI284">
        <v>1</v>
      </c>
      <c r="AK284" s="88">
        <v>50</v>
      </c>
      <c r="AL284" s="90">
        <v>9</v>
      </c>
      <c r="AM284" s="90">
        <v>30</v>
      </c>
      <c r="AN284" s="93">
        <v>11800</v>
      </c>
      <c r="AO284" s="93">
        <f t="shared" si="53"/>
        <v>50009</v>
      </c>
      <c r="AP284" s="7" t="s">
        <v>183</v>
      </c>
      <c r="AQ284">
        <f t="shared" si="54"/>
        <v>5011800</v>
      </c>
      <c r="AU284">
        <v>33.380000000000003</v>
      </c>
      <c r="AV284">
        <v>0.17</v>
      </c>
      <c r="AW284">
        <v>33.200000000000003</v>
      </c>
    </row>
    <row r="285" spans="1:49" hidden="1" outlineLevel="1">
      <c r="A285" t="s">
        <v>59</v>
      </c>
      <c r="B285" s="7" t="s">
        <v>846</v>
      </c>
      <c r="C285" s="1">
        <f t="shared" si="44"/>
        <v>1892</v>
      </c>
      <c r="D285" s="5">
        <f>IF(N285&gt;0, RANK(N285,(N285:P285,Q285:AE285)),0)</f>
        <v>2</v>
      </c>
      <c r="E285" s="5">
        <f>IF(O285&gt;0,RANK(O285,(N285:P285,Q285:AE285)),0)</f>
        <v>1</v>
      </c>
      <c r="F285" s="5">
        <f t="shared" si="45"/>
        <v>2</v>
      </c>
      <c r="G285" s="1">
        <f t="shared" si="46"/>
        <v>783</v>
      </c>
      <c r="H285" s="2">
        <f t="shared" si="47"/>
        <v>0.41384778012684992</v>
      </c>
      <c r="I285" s="6"/>
      <c r="J285" s="2">
        <f t="shared" si="48"/>
        <v>0.18181818181818182</v>
      </c>
      <c r="K285" s="2">
        <f t="shared" si="49"/>
        <v>0.59566596194503174</v>
      </c>
      <c r="L285" s="2">
        <f t="shared" si="50"/>
        <v>0.18181818181818182</v>
      </c>
      <c r="M285" s="2">
        <f t="shared" si="51"/>
        <v>4.0697674418604557E-2</v>
      </c>
      <c r="N285" s="1">
        <v>344</v>
      </c>
      <c r="O285" s="1">
        <v>1127</v>
      </c>
      <c r="P285" s="1">
        <v>344</v>
      </c>
      <c r="Q285" s="1"/>
      <c r="R285" s="1"/>
      <c r="S285" s="1"/>
      <c r="T285" s="1">
        <v>15</v>
      </c>
      <c r="U285" s="1">
        <v>0</v>
      </c>
      <c r="V285" s="1">
        <v>21</v>
      </c>
      <c r="W285" s="1">
        <v>25</v>
      </c>
      <c r="X285" s="1">
        <v>16</v>
      </c>
      <c r="Y285" s="1"/>
      <c r="Z285" s="1"/>
      <c r="AA285" s="1"/>
      <c r="AB285" s="1"/>
      <c r="AG285" t="str">
        <f t="shared" si="52"/>
        <v>Castleton</v>
      </c>
      <c r="AH285" t="s">
        <v>1039</v>
      </c>
      <c r="AI285">
        <v>1</v>
      </c>
      <c r="AK285" s="88">
        <v>50</v>
      </c>
      <c r="AL285" s="90">
        <v>21</v>
      </c>
      <c r="AM285" s="90">
        <v>15</v>
      </c>
      <c r="AN285" s="93">
        <v>11950</v>
      </c>
      <c r="AO285" s="93">
        <f t="shared" si="53"/>
        <v>50021</v>
      </c>
      <c r="AP285" s="7" t="s">
        <v>183</v>
      </c>
      <c r="AQ285">
        <f t="shared" si="54"/>
        <v>5011950</v>
      </c>
      <c r="AU285">
        <v>42.36</v>
      </c>
      <c r="AV285">
        <v>3.33</v>
      </c>
      <c r="AW285">
        <v>39.020000000000003</v>
      </c>
    </row>
    <row r="286" spans="1:49" hidden="1" outlineLevel="1">
      <c r="A286" t="s">
        <v>60</v>
      </c>
      <c r="B286" s="7" t="s">
        <v>846</v>
      </c>
      <c r="C286" s="1">
        <f t="shared" si="44"/>
        <v>696</v>
      </c>
      <c r="D286" s="5">
        <f>IF(N286&gt;0, RANK(N286,(N286:P286,Q286:AE286)),0)</f>
        <v>2</v>
      </c>
      <c r="E286" s="5">
        <f>IF(O286&gt;0,RANK(O286,(N286:P286,Q286:AE286)),0)</f>
        <v>1</v>
      </c>
      <c r="F286" s="5">
        <f t="shared" si="45"/>
        <v>3</v>
      </c>
      <c r="G286" s="1">
        <f t="shared" si="46"/>
        <v>198</v>
      </c>
      <c r="H286" s="2">
        <f t="shared" si="47"/>
        <v>0.28448275862068967</v>
      </c>
      <c r="I286" s="6"/>
      <c r="J286" s="2">
        <f t="shared" si="48"/>
        <v>0.25</v>
      </c>
      <c r="K286" s="2">
        <f t="shared" si="49"/>
        <v>0.53448275862068961</v>
      </c>
      <c r="L286" s="2">
        <f t="shared" si="50"/>
        <v>0.16379310344827586</v>
      </c>
      <c r="M286" s="2">
        <f t="shared" si="51"/>
        <v>5.1724137931034531E-2</v>
      </c>
      <c r="N286" s="1">
        <v>174</v>
      </c>
      <c r="O286" s="1">
        <v>372</v>
      </c>
      <c r="P286" s="1">
        <v>114</v>
      </c>
      <c r="Q286" s="1"/>
      <c r="R286" s="1"/>
      <c r="S286" s="1"/>
      <c r="T286" s="1">
        <v>7</v>
      </c>
      <c r="U286" s="1">
        <v>1</v>
      </c>
      <c r="V286" s="1">
        <v>13</v>
      </c>
      <c r="W286" s="1">
        <v>6</v>
      </c>
      <c r="X286" s="1">
        <v>9</v>
      </c>
      <c r="Y286" s="1"/>
      <c r="Z286" s="1"/>
      <c r="AA286" s="1"/>
      <c r="AB286" s="1"/>
      <c r="AG286" t="str">
        <f t="shared" si="52"/>
        <v>Cavendish</v>
      </c>
      <c r="AH286" t="s">
        <v>1041</v>
      </c>
      <c r="AI286">
        <v>1</v>
      </c>
      <c r="AK286" s="88">
        <v>50</v>
      </c>
      <c r="AL286" s="90">
        <v>27</v>
      </c>
      <c r="AM286" s="90">
        <v>30</v>
      </c>
      <c r="AN286" s="93">
        <v>12250</v>
      </c>
      <c r="AO286" s="93">
        <f t="shared" si="53"/>
        <v>50027</v>
      </c>
      <c r="AP286" s="7" t="s">
        <v>183</v>
      </c>
      <c r="AQ286">
        <f t="shared" si="54"/>
        <v>5012250</v>
      </c>
      <c r="AU286">
        <v>39.69</v>
      </c>
      <c r="AV286">
        <v>0.05</v>
      </c>
      <c r="AW286">
        <v>39.64</v>
      </c>
    </row>
    <row r="287" spans="1:49" hidden="1" outlineLevel="1">
      <c r="A287" t="s">
        <v>177</v>
      </c>
      <c r="B287" s="7" t="s">
        <v>846</v>
      </c>
      <c r="C287" s="1">
        <f t="shared" si="44"/>
        <v>476</v>
      </c>
      <c r="D287" s="5">
        <f>IF(N287&gt;0, RANK(N287,(N287:P287,Q287:AE287)),0)</f>
        <v>3</v>
      </c>
      <c r="E287" s="5">
        <f>IF(O287&gt;0,RANK(O287,(N287:P287,Q287:AE287)),0)</f>
        <v>1</v>
      </c>
      <c r="F287" s="5">
        <f t="shared" si="45"/>
        <v>2</v>
      </c>
      <c r="G287" s="1">
        <f t="shared" si="46"/>
        <v>134</v>
      </c>
      <c r="H287" s="2">
        <f t="shared" si="47"/>
        <v>0.28151260504201681</v>
      </c>
      <c r="I287" s="6"/>
      <c r="J287" s="2">
        <f t="shared" si="48"/>
        <v>0.13445378151260504</v>
      </c>
      <c r="K287" s="2">
        <f t="shared" si="49"/>
        <v>0.55042016806722693</v>
      </c>
      <c r="L287" s="2">
        <f t="shared" si="50"/>
        <v>0.26890756302521007</v>
      </c>
      <c r="M287" s="2">
        <f t="shared" si="51"/>
        <v>4.6218487394957986E-2</v>
      </c>
      <c r="N287" s="1">
        <v>64</v>
      </c>
      <c r="O287" s="1">
        <v>262</v>
      </c>
      <c r="P287" s="1">
        <v>128</v>
      </c>
      <c r="Q287" s="1"/>
      <c r="R287" s="1"/>
      <c r="S287" s="1"/>
      <c r="T287" s="1">
        <v>0</v>
      </c>
      <c r="U287" s="1">
        <v>0</v>
      </c>
      <c r="V287" s="1">
        <v>4</v>
      </c>
      <c r="W287" s="1">
        <v>10</v>
      </c>
      <c r="X287" s="1">
        <v>8</v>
      </c>
      <c r="Y287" s="1"/>
      <c r="Z287" s="1"/>
      <c r="AA287" s="1"/>
      <c r="AB287" s="1"/>
      <c r="AG287" t="str">
        <f t="shared" si="52"/>
        <v>Charleston</v>
      </c>
      <c r="AH287" t="s">
        <v>996</v>
      </c>
      <c r="AI287">
        <v>1</v>
      </c>
      <c r="AK287" s="88">
        <v>50</v>
      </c>
      <c r="AL287" s="90">
        <v>19</v>
      </c>
      <c r="AM287" s="90">
        <v>20</v>
      </c>
      <c r="AN287" s="93">
        <v>13150</v>
      </c>
      <c r="AO287" s="93">
        <f t="shared" si="53"/>
        <v>50019</v>
      </c>
      <c r="AP287" s="7" t="s">
        <v>183</v>
      </c>
      <c r="AQ287">
        <f t="shared" si="54"/>
        <v>5013150</v>
      </c>
      <c r="AU287">
        <v>38.6</v>
      </c>
      <c r="AV287">
        <v>1.1299999999999999</v>
      </c>
      <c r="AW287">
        <v>37.479999999999997</v>
      </c>
    </row>
    <row r="288" spans="1:49" hidden="1" outlineLevel="1">
      <c r="A288" t="s">
        <v>178</v>
      </c>
      <c r="B288" s="7" t="s">
        <v>846</v>
      </c>
      <c r="C288" s="1">
        <f t="shared" si="44"/>
        <v>2430</v>
      </c>
      <c r="D288" s="5">
        <f>IF(N288&gt;0, RANK(N288,(N288:P288,Q288:AE288)),0)</f>
        <v>2</v>
      </c>
      <c r="E288" s="5">
        <f>IF(O288&gt;0,RANK(O288,(N288:P288,Q288:AE288)),0)</f>
        <v>1</v>
      </c>
      <c r="F288" s="5">
        <f t="shared" si="45"/>
        <v>3</v>
      </c>
      <c r="G288" s="1">
        <f t="shared" si="46"/>
        <v>665</v>
      </c>
      <c r="H288" s="2">
        <f t="shared" si="47"/>
        <v>0.27366255144032919</v>
      </c>
      <c r="I288" s="6"/>
      <c r="J288" s="2">
        <f t="shared" si="48"/>
        <v>0.24691358024691357</v>
      </c>
      <c r="K288" s="2">
        <f t="shared" si="49"/>
        <v>0.52057613168724282</v>
      </c>
      <c r="L288" s="2">
        <f t="shared" si="50"/>
        <v>0.21604938271604937</v>
      </c>
      <c r="M288" s="2">
        <f t="shared" si="51"/>
        <v>1.6460905349794247E-2</v>
      </c>
      <c r="N288" s="1">
        <v>600</v>
      </c>
      <c r="O288" s="1">
        <v>1265</v>
      </c>
      <c r="P288" s="1">
        <v>525</v>
      </c>
      <c r="Q288" s="1"/>
      <c r="R288" s="1"/>
      <c r="S288" s="1"/>
      <c r="T288" s="1">
        <v>9</v>
      </c>
      <c r="U288" s="1">
        <v>5</v>
      </c>
      <c r="V288" s="1">
        <v>4</v>
      </c>
      <c r="W288" s="1">
        <v>8</v>
      </c>
      <c r="X288" s="1">
        <v>14</v>
      </c>
      <c r="Y288" s="1"/>
      <c r="Z288" s="1"/>
      <c r="AA288" s="1"/>
      <c r="AB288" s="1"/>
      <c r="AG288" t="str">
        <f t="shared" si="52"/>
        <v>Charlotte</v>
      </c>
      <c r="AH288" t="s">
        <v>545</v>
      </c>
      <c r="AI288">
        <v>1</v>
      </c>
      <c r="AK288" s="88">
        <v>50</v>
      </c>
      <c r="AL288" s="90">
        <v>7</v>
      </c>
      <c r="AM288" s="90">
        <v>20</v>
      </c>
      <c r="AN288" s="93">
        <v>13300</v>
      </c>
      <c r="AO288" s="93">
        <f t="shared" si="53"/>
        <v>50007</v>
      </c>
      <c r="AP288" s="7" t="s">
        <v>183</v>
      </c>
      <c r="AQ288">
        <f t="shared" si="54"/>
        <v>5013300</v>
      </c>
      <c r="AU288">
        <v>50.44</v>
      </c>
      <c r="AV288">
        <v>8.9600000000000009</v>
      </c>
      <c r="AW288">
        <v>41.48</v>
      </c>
    </row>
    <row r="289" spans="1:49" hidden="1" outlineLevel="1">
      <c r="A289" t="s">
        <v>179</v>
      </c>
      <c r="B289" s="7" t="s">
        <v>846</v>
      </c>
      <c r="C289" s="1">
        <f t="shared" si="44"/>
        <v>684</v>
      </c>
      <c r="D289" s="5">
        <f>IF(N289&gt;0, RANK(N289,(N289:P289,Q289:AE289)),0)</f>
        <v>3</v>
      </c>
      <c r="E289" s="5">
        <f>IF(O289&gt;0,RANK(O289,(N289:P289,Q289:AE289)),0)</f>
        <v>1</v>
      </c>
      <c r="F289" s="5">
        <f t="shared" si="45"/>
        <v>2</v>
      </c>
      <c r="G289" s="1">
        <f t="shared" si="46"/>
        <v>231</v>
      </c>
      <c r="H289" s="2">
        <f t="shared" si="47"/>
        <v>0.33771929824561403</v>
      </c>
      <c r="I289" s="6"/>
      <c r="J289" s="2">
        <f t="shared" si="48"/>
        <v>0.16812865497076024</v>
      </c>
      <c r="K289" s="2">
        <f t="shared" si="49"/>
        <v>0.57602339181286555</v>
      </c>
      <c r="L289" s="2">
        <f t="shared" si="50"/>
        <v>0.23830409356725146</v>
      </c>
      <c r="M289" s="2">
        <f t="shared" si="51"/>
        <v>1.7543859649122751E-2</v>
      </c>
      <c r="N289" s="1">
        <v>115</v>
      </c>
      <c r="O289" s="1">
        <v>394</v>
      </c>
      <c r="P289" s="1">
        <v>163</v>
      </c>
      <c r="Q289" s="1"/>
      <c r="R289" s="1"/>
      <c r="S289" s="1"/>
      <c r="T289" s="1">
        <v>4</v>
      </c>
      <c r="U289" s="1">
        <v>0</v>
      </c>
      <c r="V289" s="1">
        <v>2</v>
      </c>
      <c r="W289" s="1">
        <v>5</v>
      </c>
      <c r="X289" s="1">
        <v>1</v>
      </c>
      <c r="Y289" s="1"/>
      <c r="Z289" s="1"/>
      <c r="AA289" s="1"/>
      <c r="AB289" s="1"/>
      <c r="AG289" t="str">
        <f t="shared" si="52"/>
        <v>Chelsea</v>
      </c>
      <c r="AH289" t="s">
        <v>310</v>
      </c>
      <c r="AI289">
        <v>1</v>
      </c>
      <c r="AK289" s="88">
        <v>50</v>
      </c>
      <c r="AL289" s="90">
        <v>17</v>
      </c>
      <c r="AM289" s="90">
        <v>20</v>
      </c>
      <c r="AN289" s="93">
        <v>13525</v>
      </c>
      <c r="AO289" s="93">
        <f t="shared" si="53"/>
        <v>50017</v>
      </c>
      <c r="AP289" s="7" t="s">
        <v>183</v>
      </c>
      <c r="AQ289">
        <f t="shared" si="54"/>
        <v>5013525</v>
      </c>
      <c r="AU289">
        <v>39.94</v>
      </c>
      <c r="AV289">
        <v>0.02</v>
      </c>
      <c r="AW289">
        <v>39.92</v>
      </c>
    </row>
    <row r="290" spans="1:49" hidden="1" outlineLevel="1">
      <c r="A290" t="s">
        <v>20</v>
      </c>
      <c r="B290" s="7" t="s">
        <v>846</v>
      </c>
      <c r="C290" s="1">
        <f t="shared" si="44"/>
        <v>1715</v>
      </c>
      <c r="D290" s="5">
        <f>IF(N290&gt;0, RANK(N290,(N290:P290,Q290:AE290)),0)</f>
        <v>2</v>
      </c>
      <c r="E290" s="5">
        <f>IF(O290&gt;0,RANK(O290,(N290:P290,Q290:AE290)),0)</f>
        <v>1</v>
      </c>
      <c r="F290" s="5">
        <f t="shared" si="45"/>
        <v>3</v>
      </c>
      <c r="G290" s="1">
        <f t="shared" si="46"/>
        <v>405</v>
      </c>
      <c r="H290" s="2">
        <f t="shared" si="47"/>
        <v>0.23615160349854228</v>
      </c>
      <c r="I290" s="6"/>
      <c r="J290" s="2">
        <f t="shared" si="48"/>
        <v>0.27638483965014576</v>
      </c>
      <c r="K290" s="2">
        <f t="shared" si="49"/>
        <v>0.51253644314868807</v>
      </c>
      <c r="L290" s="2">
        <f t="shared" si="50"/>
        <v>0.16443148688046647</v>
      </c>
      <c r="M290" s="2">
        <f t="shared" si="51"/>
        <v>4.6647230320699645E-2</v>
      </c>
      <c r="N290" s="1">
        <v>474</v>
      </c>
      <c r="O290" s="1">
        <v>879</v>
      </c>
      <c r="P290" s="1">
        <v>282</v>
      </c>
      <c r="Q290" s="1"/>
      <c r="R290" s="1"/>
      <c r="S290" s="1"/>
      <c r="T290" s="1">
        <v>4</v>
      </c>
      <c r="U290" s="1">
        <v>0</v>
      </c>
      <c r="V290" s="1">
        <v>48</v>
      </c>
      <c r="W290" s="1">
        <v>19</v>
      </c>
      <c r="X290" s="1">
        <v>9</v>
      </c>
      <c r="Y290" s="1"/>
      <c r="Z290" s="1"/>
      <c r="AA290" s="1"/>
      <c r="AB290" s="1"/>
      <c r="AG290" t="str">
        <f t="shared" si="52"/>
        <v>Chester</v>
      </c>
      <c r="AH290" t="s">
        <v>1041</v>
      </c>
      <c r="AI290">
        <v>1</v>
      </c>
      <c r="AK290" s="88">
        <v>50</v>
      </c>
      <c r="AL290" s="90">
        <v>27</v>
      </c>
      <c r="AM290" s="90">
        <v>35</v>
      </c>
      <c r="AN290" s="93">
        <v>13675</v>
      </c>
      <c r="AO290" s="93">
        <f t="shared" si="53"/>
        <v>50027</v>
      </c>
      <c r="AP290" s="7" t="s">
        <v>183</v>
      </c>
      <c r="AQ290">
        <f t="shared" si="54"/>
        <v>5013675</v>
      </c>
      <c r="AU290">
        <v>55.94</v>
      </c>
      <c r="AV290">
        <v>0.05</v>
      </c>
      <c r="AW290">
        <v>55.89</v>
      </c>
    </row>
    <row r="291" spans="1:49" hidden="1" outlineLevel="1">
      <c r="A291" t="s">
        <v>545</v>
      </c>
      <c r="B291" s="7" t="s">
        <v>846</v>
      </c>
      <c r="C291" s="1">
        <f t="shared" si="44"/>
        <v>741</v>
      </c>
      <c r="D291" s="5">
        <f>IF(N291&gt;0, RANK(N291,(N291:P291,Q291:AE291)),0)</f>
        <v>3</v>
      </c>
      <c r="E291" s="5">
        <f>IF(O291&gt;0,RANK(O291,(N291:P291,Q291:AE291)),0)</f>
        <v>1</v>
      </c>
      <c r="F291" s="5">
        <f t="shared" si="45"/>
        <v>2</v>
      </c>
      <c r="G291" s="1">
        <f t="shared" si="46"/>
        <v>288</v>
      </c>
      <c r="H291" s="2">
        <f t="shared" si="47"/>
        <v>0.38866396761133604</v>
      </c>
      <c r="I291" s="6"/>
      <c r="J291" s="2">
        <f t="shared" si="48"/>
        <v>0.17813765182186234</v>
      </c>
      <c r="K291" s="2">
        <f t="shared" si="49"/>
        <v>0.59919028340080971</v>
      </c>
      <c r="L291" s="2">
        <f t="shared" si="50"/>
        <v>0.21052631578947367</v>
      </c>
      <c r="M291" s="2">
        <f t="shared" si="51"/>
        <v>1.2145748987854255E-2</v>
      </c>
      <c r="N291" s="1">
        <v>132</v>
      </c>
      <c r="O291" s="1">
        <v>444</v>
      </c>
      <c r="P291" s="1">
        <v>156</v>
      </c>
      <c r="Q291" s="1"/>
      <c r="R291" s="1"/>
      <c r="S291" s="1"/>
      <c r="T291" s="1">
        <v>2</v>
      </c>
      <c r="U291" s="1">
        <v>0</v>
      </c>
      <c r="V291" s="1">
        <v>1</v>
      </c>
      <c r="W291" s="1">
        <v>6</v>
      </c>
      <c r="X291" s="1">
        <v>0</v>
      </c>
      <c r="Y291" s="1"/>
      <c r="Z291" s="1"/>
      <c r="AA291" s="1"/>
      <c r="AB291" s="1"/>
      <c r="AG291" t="str">
        <f t="shared" si="52"/>
        <v>Chittenden</v>
      </c>
      <c r="AH291" t="s">
        <v>1039</v>
      </c>
      <c r="AI291">
        <v>1</v>
      </c>
      <c r="AK291" s="88">
        <v>50</v>
      </c>
      <c r="AL291" s="90">
        <v>21</v>
      </c>
      <c r="AM291" s="90">
        <v>20</v>
      </c>
      <c r="AN291" s="93">
        <v>14350</v>
      </c>
      <c r="AO291" s="93">
        <f t="shared" si="53"/>
        <v>50021</v>
      </c>
      <c r="AP291" s="7" t="s">
        <v>183</v>
      </c>
      <c r="AQ291">
        <f t="shared" si="54"/>
        <v>5014350</v>
      </c>
      <c r="AU291">
        <v>74.209999999999994</v>
      </c>
      <c r="AV291">
        <v>1.2</v>
      </c>
      <c r="AW291">
        <v>73.010000000000005</v>
      </c>
    </row>
    <row r="292" spans="1:49" hidden="1" outlineLevel="1">
      <c r="A292" t="s">
        <v>292</v>
      </c>
      <c r="B292" s="7" t="s">
        <v>846</v>
      </c>
      <c r="C292" s="1">
        <f t="shared" si="44"/>
        <v>1333</v>
      </c>
      <c r="D292" s="5">
        <f>IF(N292&gt;0, RANK(N292,(N292:P292,Q292:AE292)),0)</f>
        <v>3</v>
      </c>
      <c r="E292" s="5">
        <f>IF(O292&gt;0,RANK(O292,(N292:P292,Q292:AE292)),0)</f>
        <v>1</v>
      </c>
      <c r="F292" s="5">
        <f t="shared" si="45"/>
        <v>2</v>
      </c>
      <c r="G292" s="1">
        <f t="shared" si="46"/>
        <v>641</v>
      </c>
      <c r="H292" s="2">
        <f t="shared" si="47"/>
        <v>0.48087021755438858</v>
      </c>
      <c r="I292" s="6"/>
      <c r="J292" s="2">
        <f t="shared" si="48"/>
        <v>0.13653413353338334</v>
      </c>
      <c r="K292" s="2">
        <f t="shared" si="49"/>
        <v>0.65491372843210804</v>
      </c>
      <c r="L292" s="2">
        <f t="shared" si="50"/>
        <v>0.17404351087771944</v>
      </c>
      <c r="M292" s="2">
        <f t="shared" si="51"/>
        <v>3.4508627156789123E-2</v>
      </c>
      <c r="N292" s="1">
        <v>182</v>
      </c>
      <c r="O292" s="1">
        <v>873</v>
      </c>
      <c r="P292" s="1">
        <v>232</v>
      </c>
      <c r="Q292" s="1"/>
      <c r="R292" s="1"/>
      <c r="S292" s="1"/>
      <c r="T292" s="1">
        <v>10</v>
      </c>
      <c r="U292" s="1">
        <v>2</v>
      </c>
      <c r="V292" s="1">
        <v>12</v>
      </c>
      <c r="W292" s="1">
        <v>13</v>
      </c>
      <c r="X292" s="1">
        <v>9</v>
      </c>
      <c r="Y292" s="1"/>
      <c r="Z292" s="1"/>
      <c r="AA292" s="1"/>
      <c r="AB292" s="1"/>
      <c r="AG292" t="str">
        <f t="shared" si="52"/>
        <v>Clarendon</v>
      </c>
      <c r="AH292" t="s">
        <v>1039</v>
      </c>
      <c r="AI292">
        <v>1</v>
      </c>
      <c r="AK292" s="88">
        <v>50</v>
      </c>
      <c r="AL292" s="90">
        <v>21</v>
      </c>
      <c r="AM292" s="90">
        <v>25</v>
      </c>
      <c r="AN292" s="93">
        <v>14500</v>
      </c>
      <c r="AO292" s="93">
        <f t="shared" si="53"/>
        <v>50021</v>
      </c>
      <c r="AP292" s="7" t="s">
        <v>183</v>
      </c>
      <c r="AQ292">
        <f t="shared" si="54"/>
        <v>5014500</v>
      </c>
      <c r="AU292">
        <v>31.56</v>
      </c>
      <c r="AV292">
        <v>0</v>
      </c>
      <c r="AW292">
        <v>31.56</v>
      </c>
    </row>
    <row r="293" spans="1:49" hidden="1" outlineLevel="1">
      <c r="A293" t="s">
        <v>22</v>
      </c>
      <c r="B293" s="7" t="s">
        <v>846</v>
      </c>
      <c r="C293" s="1">
        <f t="shared" si="44"/>
        <v>7899</v>
      </c>
      <c r="D293" s="5">
        <f>IF(N293&gt;0, RANK(N293,(N293:P293,Q293:AE293)),0)</f>
        <v>3</v>
      </c>
      <c r="E293" s="5">
        <f>IF(O293&gt;0,RANK(O293,(N293:P293,Q293:AE293)),0)</f>
        <v>1</v>
      </c>
      <c r="F293" s="5">
        <f t="shared" si="45"/>
        <v>2</v>
      </c>
      <c r="G293" s="1">
        <f t="shared" si="46"/>
        <v>3327</v>
      </c>
      <c r="H293" s="2">
        <f t="shared" si="47"/>
        <v>0.42119255601974931</v>
      </c>
      <c r="I293" s="6"/>
      <c r="J293" s="2">
        <f t="shared" si="48"/>
        <v>0.17913659956956576</v>
      </c>
      <c r="K293" s="2">
        <f t="shared" si="49"/>
        <v>0.61197619951892646</v>
      </c>
      <c r="L293" s="2">
        <f t="shared" si="50"/>
        <v>0.19078364349917712</v>
      </c>
      <c r="M293" s="2">
        <f t="shared" si="51"/>
        <v>1.810355741233069E-2</v>
      </c>
      <c r="N293" s="1">
        <v>1415</v>
      </c>
      <c r="O293" s="1">
        <v>4834</v>
      </c>
      <c r="P293" s="1">
        <v>1507</v>
      </c>
      <c r="Q293" s="1"/>
      <c r="R293" s="1"/>
      <c r="S293" s="1"/>
      <c r="T293" s="1">
        <v>25</v>
      </c>
      <c r="U293" s="1">
        <v>10</v>
      </c>
      <c r="V293" s="1">
        <v>30</v>
      </c>
      <c r="W293" s="1">
        <v>45</v>
      </c>
      <c r="X293" s="1">
        <v>33</v>
      </c>
      <c r="Y293" s="1"/>
      <c r="Z293" s="1"/>
      <c r="AA293" s="1"/>
      <c r="AB293" s="1"/>
      <c r="AG293" t="str">
        <f t="shared" si="52"/>
        <v>Colchester</v>
      </c>
      <c r="AH293" t="s">
        <v>545</v>
      </c>
      <c r="AI293">
        <v>1</v>
      </c>
      <c r="AK293" s="88">
        <v>50</v>
      </c>
      <c r="AL293" s="90">
        <v>7</v>
      </c>
      <c r="AM293" s="90">
        <v>25</v>
      </c>
      <c r="AN293" s="93">
        <v>14875</v>
      </c>
      <c r="AO293" s="93">
        <f t="shared" si="53"/>
        <v>50007</v>
      </c>
      <c r="AP293" s="7" t="s">
        <v>183</v>
      </c>
      <c r="AQ293">
        <f t="shared" si="54"/>
        <v>5014875</v>
      </c>
      <c r="AU293">
        <v>58.63</v>
      </c>
      <c r="AV293">
        <v>21.75</v>
      </c>
      <c r="AW293">
        <v>36.880000000000003</v>
      </c>
    </row>
    <row r="294" spans="1:49" hidden="1" outlineLevel="1">
      <c r="A294" t="s">
        <v>378</v>
      </c>
      <c r="B294" s="7" t="s">
        <v>846</v>
      </c>
      <c r="C294" s="1">
        <f t="shared" si="44"/>
        <v>545</v>
      </c>
      <c r="D294" s="5">
        <f>IF(N294&gt;0, RANK(N294,(N294:P294,Q294:AE294)),0)</f>
        <v>3</v>
      </c>
      <c r="E294" s="5">
        <f>IF(O294&gt;0,RANK(O294,(N294:P294,Q294:AE294)),0)</f>
        <v>1</v>
      </c>
      <c r="F294" s="5">
        <f t="shared" si="45"/>
        <v>2</v>
      </c>
      <c r="G294" s="1">
        <f t="shared" si="46"/>
        <v>309</v>
      </c>
      <c r="H294" s="2">
        <f t="shared" si="47"/>
        <v>0.56697247706422016</v>
      </c>
      <c r="I294" s="6"/>
      <c r="J294" s="2">
        <f t="shared" si="48"/>
        <v>0.11926605504587157</v>
      </c>
      <c r="K294" s="2">
        <f t="shared" si="49"/>
        <v>0.69357798165137619</v>
      </c>
      <c r="L294" s="2">
        <f t="shared" si="50"/>
        <v>0.12660550458715597</v>
      </c>
      <c r="M294" s="2">
        <f t="shared" si="51"/>
        <v>6.0550458715596334E-2</v>
      </c>
      <c r="N294" s="1">
        <v>65</v>
      </c>
      <c r="O294" s="1">
        <v>378</v>
      </c>
      <c r="P294" s="1">
        <v>69</v>
      </c>
      <c r="Q294" s="1"/>
      <c r="R294" s="1"/>
      <c r="S294" s="1"/>
      <c r="T294" s="1">
        <v>9</v>
      </c>
      <c r="U294" s="1">
        <v>0</v>
      </c>
      <c r="V294" s="1">
        <v>5</v>
      </c>
      <c r="W294" s="1">
        <v>6</v>
      </c>
      <c r="X294" s="1">
        <v>13</v>
      </c>
      <c r="Y294" s="1"/>
      <c r="Z294" s="1"/>
      <c r="AA294" s="1"/>
      <c r="AB294" s="1"/>
      <c r="AG294" t="str">
        <f t="shared" si="52"/>
        <v>Concord</v>
      </c>
      <c r="AH294" t="s">
        <v>993</v>
      </c>
      <c r="AI294">
        <v>1</v>
      </c>
      <c r="AK294" s="88">
        <v>50</v>
      </c>
      <c r="AL294" s="90">
        <v>9</v>
      </c>
      <c r="AM294" s="90">
        <v>35</v>
      </c>
      <c r="AN294" s="93">
        <v>15250</v>
      </c>
      <c r="AO294" s="93">
        <f t="shared" si="53"/>
        <v>50009</v>
      </c>
      <c r="AP294" s="7" t="s">
        <v>183</v>
      </c>
      <c r="AQ294">
        <f t="shared" si="54"/>
        <v>5015250</v>
      </c>
      <c r="AU294">
        <v>53.46</v>
      </c>
      <c r="AV294">
        <v>2.0299999999999998</v>
      </c>
      <c r="AW294">
        <v>51.44</v>
      </c>
    </row>
    <row r="295" spans="1:49" hidden="1" outlineLevel="1">
      <c r="A295" t="s">
        <v>180</v>
      </c>
      <c r="B295" s="7" t="s">
        <v>846</v>
      </c>
      <c r="C295" s="1">
        <f t="shared" si="44"/>
        <v>685</v>
      </c>
      <c r="D295" s="5">
        <f>IF(N295&gt;0, RANK(N295,(N295:P295,Q295:AE295)),0)</f>
        <v>3</v>
      </c>
      <c r="E295" s="5">
        <f>IF(O295&gt;0,RANK(O295,(N295:P295,Q295:AE295)),0)</f>
        <v>1</v>
      </c>
      <c r="F295" s="5">
        <f t="shared" si="45"/>
        <v>2</v>
      </c>
      <c r="G295" s="1">
        <f t="shared" si="46"/>
        <v>157</v>
      </c>
      <c r="H295" s="2">
        <f t="shared" si="47"/>
        <v>0.22919708029197081</v>
      </c>
      <c r="I295" s="6"/>
      <c r="J295" s="2">
        <f t="shared" si="48"/>
        <v>0.22335766423357664</v>
      </c>
      <c r="K295" s="2">
        <f t="shared" si="49"/>
        <v>0.48613138686131385</v>
      </c>
      <c r="L295" s="2">
        <f t="shared" si="50"/>
        <v>0.25693430656934307</v>
      </c>
      <c r="M295" s="2">
        <f t="shared" si="51"/>
        <v>3.357664233576646E-2</v>
      </c>
      <c r="N295" s="1">
        <v>153</v>
      </c>
      <c r="O295" s="1">
        <v>333</v>
      </c>
      <c r="P295" s="1">
        <v>176</v>
      </c>
      <c r="Q295" s="1"/>
      <c r="R295" s="1"/>
      <c r="S295" s="1"/>
      <c r="T295" s="1">
        <v>3</v>
      </c>
      <c r="U295" s="1">
        <v>1</v>
      </c>
      <c r="V295" s="1">
        <v>6</v>
      </c>
      <c r="W295" s="1">
        <v>7</v>
      </c>
      <c r="X295" s="1">
        <v>6</v>
      </c>
      <c r="Y295" s="1"/>
      <c r="Z295" s="1"/>
      <c r="AA295" s="1"/>
      <c r="AB295" s="1"/>
      <c r="AG295" t="str">
        <f t="shared" si="52"/>
        <v>Corinth</v>
      </c>
      <c r="AH295" t="s">
        <v>310</v>
      </c>
      <c r="AI295">
        <v>1</v>
      </c>
      <c r="AK295" s="88">
        <v>50</v>
      </c>
      <c r="AL295" s="90">
        <v>17</v>
      </c>
      <c r="AM295" s="90">
        <v>25</v>
      </c>
      <c r="AN295" s="93">
        <v>15700</v>
      </c>
      <c r="AO295" s="93">
        <f t="shared" si="53"/>
        <v>50017</v>
      </c>
      <c r="AP295" s="7" t="s">
        <v>183</v>
      </c>
      <c r="AQ295">
        <f t="shared" si="54"/>
        <v>5015700</v>
      </c>
      <c r="AU295">
        <v>48.55</v>
      </c>
      <c r="AV295">
        <v>0.02</v>
      </c>
      <c r="AW295">
        <v>48.54</v>
      </c>
    </row>
    <row r="296" spans="1:49" hidden="1" outlineLevel="1">
      <c r="A296" t="s">
        <v>24</v>
      </c>
      <c r="B296" s="7" t="s">
        <v>846</v>
      </c>
      <c r="C296" s="1">
        <f t="shared" si="44"/>
        <v>741</v>
      </c>
      <c r="D296" s="5">
        <f>IF(N296&gt;0, RANK(N296,(N296:P296,Q296:AE296)),0)</f>
        <v>2</v>
      </c>
      <c r="E296" s="5">
        <f>IF(O296&gt;0,RANK(O296,(N296:P296,Q296:AE296)),0)</f>
        <v>1</v>
      </c>
      <c r="F296" s="5">
        <f t="shared" si="45"/>
        <v>3</v>
      </c>
      <c r="G296" s="1">
        <f t="shared" si="46"/>
        <v>205</v>
      </c>
      <c r="H296" s="2">
        <f t="shared" si="47"/>
        <v>0.2766531713900135</v>
      </c>
      <c r="I296" s="6"/>
      <c r="J296" s="2">
        <f t="shared" si="48"/>
        <v>0.25371120107962214</v>
      </c>
      <c r="K296" s="2">
        <f t="shared" si="49"/>
        <v>0.53036437246963564</v>
      </c>
      <c r="L296" s="2">
        <f t="shared" si="50"/>
        <v>0.20647773279352227</v>
      </c>
      <c r="M296" s="2">
        <f t="shared" si="51"/>
        <v>9.4466936572200066E-3</v>
      </c>
      <c r="N296" s="1">
        <v>188</v>
      </c>
      <c r="O296" s="1">
        <v>393</v>
      </c>
      <c r="P296" s="1">
        <v>153</v>
      </c>
      <c r="Q296" s="1"/>
      <c r="R296" s="1"/>
      <c r="S296" s="1"/>
      <c r="T296" s="1">
        <v>1</v>
      </c>
      <c r="U296" s="1">
        <v>1</v>
      </c>
      <c r="V296" s="1">
        <v>0</v>
      </c>
      <c r="W296" s="1">
        <v>1</v>
      </c>
      <c r="X296" s="1">
        <v>4</v>
      </c>
      <c r="Y296" s="1"/>
      <c r="Z296" s="1"/>
      <c r="AA296" s="1"/>
      <c r="AB296" s="1"/>
      <c r="AG296" t="str">
        <f t="shared" si="52"/>
        <v>Cornwall</v>
      </c>
      <c r="AH296" t="s">
        <v>845</v>
      </c>
      <c r="AI296">
        <v>1</v>
      </c>
      <c r="AK296" s="88">
        <v>50</v>
      </c>
      <c r="AL296" s="90">
        <v>1</v>
      </c>
      <c r="AM296" s="90">
        <v>20</v>
      </c>
      <c r="AN296" s="93">
        <v>16000</v>
      </c>
      <c r="AO296" s="93">
        <f t="shared" si="53"/>
        <v>50001</v>
      </c>
      <c r="AP296" s="7" t="s">
        <v>183</v>
      </c>
      <c r="AQ296">
        <f t="shared" si="54"/>
        <v>5016000</v>
      </c>
      <c r="AU296">
        <v>28.65</v>
      </c>
      <c r="AV296">
        <v>0.02</v>
      </c>
      <c r="AW296">
        <v>28.63</v>
      </c>
    </row>
    <row r="297" spans="1:49" hidden="1" outlineLevel="1">
      <c r="A297" t="s">
        <v>25</v>
      </c>
      <c r="B297" s="7" t="s">
        <v>846</v>
      </c>
      <c r="C297" s="1">
        <f t="shared" si="44"/>
        <v>498</v>
      </c>
      <c r="D297" s="5">
        <f>IF(N297&gt;0, RANK(N297,(N297:P297,Q297:AE297)),0)</f>
        <v>3</v>
      </c>
      <c r="E297" s="5">
        <f>IF(O297&gt;0,RANK(O297,(N297:P297,Q297:AE297)),0)</f>
        <v>1</v>
      </c>
      <c r="F297" s="5">
        <f t="shared" si="45"/>
        <v>2</v>
      </c>
      <c r="G297" s="1">
        <f t="shared" si="46"/>
        <v>174</v>
      </c>
      <c r="H297" s="2">
        <f t="shared" si="47"/>
        <v>0.3493975903614458</v>
      </c>
      <c r="I297" s="6"/>
      <c r="J297" s="2">
        <f t="shared" si="48"/>
        <v>0.16265060240963855</v>
      </c>
      <c r="K297" s="2">
        <f t="shared" si="49"/>
        <v>0.56224899598393574</v>
      </c>
      <c r="L297" s="2">
        <f t="shared" si="50"/>
        <v>0.21285140562248997</v>
      </c>
      <c r="M297" s="2">
        <f t="shared" si="51"/>
        <v>6.2248995983935712E-2</v>
      </c>
      <c r="N297" s="1">
        <v>81</v>
      </c>
      <c r="O297" s="1">
        <v>280</v>
      </c>
      <c r="P297" s="1">
        <v>106</v>
      </c>
      <c r="Q297" s="1"/>
      <c r="R297" s="1"/>
      <c r="S297" s="1"/>
      <c r="T297" s="1">
        <v>2</v>
      </c>
      <c r="U297" s="1">
        <v>0</v>
      </c>
      <c r="V297" s="1">
        <v>2</v>
      </c>
      <c r="W297" s="1">
        <v>15</v>
      </c>
      <c r="X297" s="1">
        <v>12</v>
      </c>
      <c r="Y297" s="1"/>
      <c r="Z297" s="1"/>
      <c r="AA297" s="1"/>
      <c r="AB297" s="1"/>
      <c r="AG297" t="str">
        <f t="shared" si="52"/>
        <v>Coventry</v>
      </c>
      <c r="AH297" t="s">
        <v>996</v>
      </c>
      <c r="AI297">
        <v>1</v>
      </c>
      <c r="AK297" s="88">
        <v>50</v>
      </c>
      <c r="AL297" s="90">
        <v>19</v>
      </c>
      <c r="AM297" s="90">
        <v>25</v>
      </c>
      <c r="AN297" s="93">
        <v>16150</v>
      </c>
      <c r="AO297" s="93">
        <f t="shared" si="53"/>
        <v>50019</v>
      </c>
      <c r="AP297" s="7" t="s">
        <v>183</v>
      </c>
      <c r="AQ297">
        <f t="shared" si="54"/>
        <v>5016150</v>
      </c>
      <c r="AU297">
        <v>27.67</v>
      </c>
      <c r="AV297">
        <v>0.22</v>
      </c>
      <c r="AW297">
        <v>27.45</v>
      </c>
    </row>
    <row r="298" spans="1:49" hidden="1" outlineLevel="1">
      <c r="A298" t="s">
        <v>423</v>
      </c>
      <c r="B298" s="7" t="s">
        <v>846</v>
      </c>
      <c r="C298" s="1">
        <f t="shared" si="44"/>
        <v>716</v>
      </c>
      <c r="D298" s="5">
        <f>IF(N298&gt;0, RANK(N298,(N298:P298,Q298:AE298)),0)</f>
        <v>3</v>
      </c>
      <c r="E298" s="5">
        <f>IF(O298&gt;0,RANK(O298,(N298:P298,Q298:AE298)),0)</f>
        <v>1</v>
      </c>
      <c r="F298" s="5">
        <f t="shared" si="45"/>
        <v>2</v>
      </c>
      <c r="G298" s="1">
        <f t="shared" si="46"/>
        <v>106</v>
      </c>
      <c r="H298" s="2">
        <f t="shared" si="47"/>
        <v>0.14804469273743018</v>
      </c>
      <c r="I298" s="6"/>
      <c r="J298" s="2">
        <f t="shared" si="48"/>
        <v>0.18715083798882681</v>
      </c>
      <c r="K298" s="2">
        <f t="shared" si="49"/>
        <v>0.44972067039106145</v>
      </c>
      <c r="L298" s="2">
        <f t="shared" si="50"/>
        <v>0.3016759776536313</v>
      </c>
      <c r="M298" s="2">
        <f t="shared" si="51"/>
        <v>6.1452513966480438E-2</v>
      </c>
      <c r="N298" s="1">
        <v>134</v>
      </c>
      <c r="O298" s="1">
        <v>322</v>
      </c>
      <c r="P298" s="1">
        <v>216</v>
      </c>
      <c r="Q298" s="1"/>
      <c r="R298" s="1"/>
      <c r="S298" s="1"/>
      <c r="T298" s="1">
        <v>0</v>
      </c>
      <c r="U298" s="1">
        <v>0</v>
      </c>
      <c r="V298" s="1">
        <v>3</v>
      </c>
      <c r="W298" s="1">
        <v>9</v>
      </c>
      <c r="X298" s="1">
        <v>32</v>
      </c>
      <c r="Y298" s="1"/>
      <c r="Z298" s="1"/>
      <c r="AA298" s="1"/>
      <c r="AB298" s="1"/>
      <c r="AG298" t="str">
        <f t="shared" si="52"/>
        <v>Craftsbury</v>
      </c>
      <c r="AH298" t="s">
        <v>996</v>
      </c>
      <c r="AI298">
        <v>1</v>
      </c>
      <c r="AK298" s="88">
        <v>50</v>
      </c>
      <c r="AL298" s="90">
        <v>19</v>
      </c>
      <c r="AM298" s="90">
        <v>30</v>
      </c>
      <c r="AN298" s="93">
        <v>16300</v>
      </c>
      <c r="AO298" s="93">
        <f t="shared" si="53"/>
        <v>50019</v>
      </c>
      <c r="AP298" s="7" t="s">
        <v>183</v>
      </c>
      <c r="AQ298">
        <f t="shared" si="54"/>
        <v>5016300</v>
      </c>
      <c r="AU298">
        <v>39.72</v>
      </c>
      <c r="AV298">
        <v>0.44</v>
      </c>
      <c r="AW298">
        <v>39.28</v>
      </c>
    </row>
    <row r="299" spans="1:49" hidden="1" outlineLevel="1">
      <c r="A299" t="s">
        <v>424</v>
      </c>
      <c r="B299" s="7" t="s">
        <v>846</v>
      </c>
      <c r="C299" s="1">
        <f t="shared" si="44"/>
        <v>742</v>
      </c>
      <c r="D299" s="5">
        <f>IF(N299&gt;0, RANK(N299,(N299:P299,Q299:AE299)),0)</f>
        <v>2</v>
      </c>
      <c r="E299" s="5">
        <f>IF(O299&gt;0,RANK(O299,(N299:P299,Q299:AE299)),0)</f>
        <v>1</v>
      </c>
      <c r="F299" s="5">
        <f t="shared" si="45"/>
        <v>3</v>
      </c>
      <c r="G299" s="1">
        <f t="shared" si="46"/>
        <v>228</v>
      </c>
      <c r="H299" s="2">
        <f t="shared" si="47"/>
        <v>0.30727762803234504</v>
      </c>
      <c r="I299" s="6"/>
      <c r="J299" s="2">
        <f t="shared" si="48"/>
        <v>0.22237196765498651</v>
      </c>
      <c r="K299" s="2">
        <f t="shared" si="49"/>
        <v>0.5296495956873315</v>
      </c>
      <c r="L299" s="2">
        <f t="shared" si="50"/>
        <v>0.19676549865229109</v>
      </c>
      <c r="M299" s="2">
        <f t="shared" si="51"/>
        <v>5.1212938005390951E-2</v>
      </c>
      <c r="N299" s="1">
        <v>165</v>
      </c>
      <c r="O299" s="1">
        <v>393</v>
      </c>
      <c r="P299" s="1">
        <v>146</v>
      </c>
      <c r="Q299" s="1"/>
      <c r="R299" s="1"/>
      <c r="S299" s="1"/>
      <c r="T299" s="1">
        <v>7</v>
      </c>
      <c r="U299" s="1">
        <v>0</v>
      </c>
      <c r="V299" s="1">
        <v>14</v>
      </c>
      <c r="W299" s="1">
        <v>14</v>
      </c>
      <c r="X299" s="1">
        <v>3</v>
      </c>
      <c r="Y299" s="1"/>
      <c r="Z299" s="1"/>
      <c r="AA299" s="1"/>
      <c r="AB299" s="1"/>
      <c r="AG299" t="str">
        <f t="shared" si="52"/>
        <v>Danby</v>
      </c>
      <c r="AH299" t="s">
        <v>1039</v>
      </c>
      <c r="AI299">
        <v>1</v>
      </c>
      <c r="AK299" s="88">
        <v>50</v>
      </c>
      <c r="AL299" s="90">
        <v>21</v>
      </c>
      <c r="AM299" s="90">
        <v>30</v>
      </c>
      <c r="AN299" s="93">
        <v>16825</v>
      </c>
      <c r="AO299" s="93">
        <f t="shared" si="53"/>
        <v>50021</v>
      </c>
      <c r="AP299" s="7" t="s">
        <v>183</v>
      </c>
      <c r="AQ299">
        <f t="shared" si="54"/>
        <v>5016825</v>
      </c>
      <c r="AU299">
        <v>41.53</v>
      </c>
      <c r="AV299">
        <v>0.09</v>
      </c>
      <c r="AW299">
        <v>41.44</v>
      </c>
    </row>
    <row r="300" spans="1:49" hidden="1" outlineLevel="1">
      <c r="A300" t="s">
        <v>349</v>
      </c>
      <c r="B300" s="7" t="s">
        <v>846</v>
      </c>
      <c r="C300" s="1">
        <f t="shared" si="44"/>
        <v>1349</v>
      </c>
      <c r="D300" s="5">
        <f>IF(N300&gt;0, RANK(N300,(N300:P300,Q300:AE300)),0)</f>
        <v>3</v>
      </c>
      <c r="E300" s="5">
        <f>IF(O300&gt;0,RANK(O300,(N300:P300,Q300:AE300)),0)</f>
        <v>1</v>
      </c>
      <c r="F300" s="5">
        <f t="shared" si="45"/>
        <v>2</v>
      </c>
      <c r="G300" s="1">
        <f t="shared" si="46"/>
        <v>614</v>
      </c>
      <c r="H300" s="2">
        <f t="shared" si="47"/>
        <v>0.45515196441808747</v>
      </c>
      <c r="I300" s="6"/>
      <c r="J300" s="2">
        <f t="shared" si="48"/>
        <v>0.14455151964418086</v>
      </c>
      <c r="K300" s="2">
        <f t="shared" si="49"/>
        <v>0.64195700518902887</v>
      </c>
      <c r="L300" s="2">
        <f t="shared" si="50"/>
        <v>0.18680504077094143</v>
      </c>
      <c r="M300" s="2">
        <f t="shared" si="51"/>
        <v>2.6686434395848807E-2</v>
      </c>
      <c r="N300" s="1">
        <v>195</v>
      </c>
      <c r="O300" s="1">
        <v>866</v>
      </c>
      <c r="P300" s="1">
        <v>252</v>
      </c>
      <c r="Q300" s="1"/>
      <c r="R300" s="1"/>
      <c r="S300" s="1"/>
      <c r="T300" s="1">
        <v>5</v>
      </c>
      <c r="U300" s="1">
        <v>0</v>
      </c>
      <c r="V300" s="1">
        <v>3</v>
      </c>
      <c r="W300" s="1">
        <v>18</v>
      </c>
      <c r="X300" s="1">
        <v>10</v>
      </c>
      <c r="Y300" s="1"/>
      <c r="Z300" s="1"/>
      <c r="AA300" s="1"/>
      <c r="AB300" s="1"/>
      <c r="AG300" t="str">
        <f t="shared" si="52"/>
        <v>Danville</v>
      </c>
      <c r="AH300" t="s">
        <v>848</v>
      </c>
      <c r="AI300">
        <v>1</v>
      </c>
      <c r="AK300" s="88">
        <v>50</v>
      </c>
      <c r="AL300" s="90">
        <v>5</v>
      </c>
      <c r="AM300" s="90">
        <v>15</v>
      </c>
      <c r="AN300" s="93">
        <v>17125</v>
      </c>
      <c r="AO300" s="93">
        <f t="shared" si="53"/>
        <v>50005</v>
      </c>
      <c r="AP300" s="7" t="s">
        <v>183</v>
      </c>
      <c r="AQ300">
        <f t="shared" si="54"/>
        <v>5017125</v>
      </c>
      <c r="AU300">
        <v>61.15</v>
      </c>
      <c r="AV300">
        <v>0.28000000000000003</v>
      </c>
      <c r="AW300">
        <v>60.88</v>
      </c>
    </row>
    <row r="301" spans="1:49" hidden="1" outlineLevel="1">
      <c r="A301" t="s">
        <v>212</v>
      </c>
      <c r="B301" s="7" t="s">
        <v>846</v>
      </c>
      <c r="C301" s="1">
        <f t="shared" si="44"/>
        <v>2297</v>
      </c>
      <c r="D301" s="5">
        <f>IF(N301&gt;0, RANK(N301,(N301:P301,Q301:AE301)),0)</f>
        <v>3</v>
      </c>
      <c r="E301" s="5">
        <f>IF(O301&gt;0,RANK(O301,(N301:P301,Q301:AE301)),0)</f>
        <v>1</v>
      </c>
      <c r="F301" s="5">
        <f t="shared" si="45"/>
        <v>2</v>
      </c>
      <c r="G301" s="1">
        <f t="shared" si="46"/>
        <v>967</v>
      </c>
      <c r="H301" s="2">
        <f t="shared" si="47"/>
        <v>0.42098389203308662</v>
      </c>
      <c r="I301" s="6"/>
      <c r="J301" s="2">
        <f t="shared" si="48"/>
        <v>0.12712233347845014</v>
      </c>
      <c r="K301" s="2">
        <f t="shared" si="49"/>
        <v>0.61776229865041354</v>
      </c>
      <c r="L301" s="2">
        <f t="shared" si="50"/>
        <v>0.19677840661732696</v>
      </c>
      <c r="M301" s="2">
        <f t="shared" si="51"/>
        <v>5.8336961253809355E-2</v>
      </c>
      <c r="N301" s="1">
        <v>292</v>
      </c>
      <c r="O301" s="1">
        <v>1419</v>
      </c>
      <c r="P301" s="1">
        <v>452</v>
      </c>
      <c r="Q301" s="1"/>
      <c r="R301" s="1"/>
      <c r="S301" s="1"/>
      <c r="T301" s="1">
        <v>4</v>
      </c>
      <c r="U301" s="1">
        <v>1</v>
      </c>
      <c r="V301" s="1">
        <v>4</v>
      </c>
      <c r="W301" s="1">
        <v>96</v>
      </c>
      <c r="X301" s="1">
        <v>29</v>
      </c>
      <c r="Y301" s="1"/>
      <c r="Z301" s="1"/>
      <c r="AA301" s="1"/>
      <c r="AB301" s="1"/>
      <c r="AG301" t="str">
        <f t="shared" si="52"/>
        <v>Derby</v>
      </c>
      <c r="AH301" t="s">
        <v>996</v>
      </c>
      <c r="AI301">
        <v>1</v>
      </c>
      <c r="AK301" s="88">
        <v>50</v>
      </c>
      <c r="AL301" s="90">
        <v>19</v>
      </c>
      <c r="AM301" s="90">
        <v>35</v>
      </c>
      <c r="AN301" s="93">
        <v>17350</v>
      </c>
      <c r="AO301" s="93">
        <f t="shared" si="53"/>
        <v>50019</v>
      </c>
      <c r="AP301" s="7" t="s">
        <v>183</v>
      </c>
      <c r="AQ301">
        <f t="shared" si="54"/>
        <v>5017350</v>
      </c>
      <c r="AU301">
        <v>57.62</v>
      </c>
      <c r="AV301">
        <v>7.99</v>
      </c>
      <c r="AW301">
        <v>49.63</v>
      </c>
    </row>
    <row r="302" spans="1:49" hidden="1" outlineLevel="1">
      <c r="A302" t="s">
        <v>425</v>
      </c>
      <c r="B302" s="7" t="s">
        <v>846</v>
      </c>
      <c r="C302" s="1">
        <f t="shared" si="44"/>
        <v>1278</v>
      </c>
      <c r="D302" s="5">
        <f>IF(N302&gt;0, RANK(N302,(N302:P302,Q302:AE302)),0)</f>
        <v>2</v>
      </c>
      <c r="E302" s="5">
        <f>IF(O302&gt;0,RANK(O302,(N302:P302,Q302:AE302)),0)</f>
        <v>1</v>
      </c>
      <c r="F302" s="5">
        <f t="shared" si="45"/>
        <v>3</v>
      </c>
      <c r="G302" s="1">
        <f t="shared" si="46"/>
        <v>467</v>
      </c>
      <c r="H302" s="2">
        <f t="shared" si="47"/>
        <v>0.36541471048513302</v>
      </c>
      <c r="I302" s="6"/>
      <c r="J302" s="2">
        <f t="shared" si="48"/>
        <v>0.22535211267605634</v>
      </c>
      <c r="K302" s="2">
        <f t="shared" si="49"/>
        <v>0.59076682316118934</v>
      </c>
      <c r="L302" s="2">
        <f t="shared" si="50"/>
        <v>0.1564945226917058</v>
      </c>
      <c r="M302" s="2">
        <f t="shared" si="51"/>
        <v>2.7386541471048492E-2</v>
      </c>
      <c r="N302" s="1">
        <v>288</v>
      </c>
      <c r="O302" s="1">
        <v>755</v>
      </c>
      <c r="P302" s="1">
        <v>200</v>
      </c>
      <c r="Q302" s="1"/>
      <c r="R302" s="1"/>
      <c r="S302" s="1"/>
      <c r="T302" s="1">
        <v>3</v>
      </c>
      <c r="U302" s="1">
        <v>1</v>
      </c>
      <c r="V302" s="1">
        <v>8</v>
      </c>
      <c r="W302" s="1">
        <v>19</v>
      </c>
      <c r="X302" s="1">
        <v>4</v>
      </c>
      <c r="Y302" s="1"/>
      <c r="Z302" s="1"/>
      <c r="AA302" s="1"/>
      <c r="AB302" s="1"/>
      <c r="AG302" t="str">
        <f t="shared" si="52"/>
        <v>Dorset</v>
      </c>
      <c r="AH302" t="s">
        <v>847</v>
      </c>
      <c r="AI302">
        <v>1</v>
      </c>
      <c r="AK302" s="88">
        <v>50</v>
      </c>
      <c r="AL302" s="90">
        <v>3</v>
      </c>
      <c r="AM302" s="90">
        <v>15</v>
      </c>
      <c r="AN302" s="93">
        <v>17725</v>
      </c>
      <c r="AO302" s="93">
        <f t="shared" si="53"/>
        <v>50003</v>
      </c>
      <c r="AP302" s="7" t="s">
        <v>183</v>
      </c>
      <c r="AQ302">
        <f t="shared" si="54"/>
        <v>5017725</v>
      </c>
      <c r="AU302">
        <v>47.85</v>
      </c>
      <c r="AV302">
        <v>0.04</v>
      </c>
      <c r="AW302">
        <v>47.82</v>
      </c>
    </row>
    <row r="303" spans="1:49" hidden="1" outlineLevel="1">
      <c r="A303" t="s">
        <v>650</v>
      </c>
      <c r="B303" s="7" t="s">
        <v>846</v>
      </c>
      <c r="C303" s="1">
        <f t="shared" si="44"/>
        <v>758</v>
      </c>
      <c r="D303" s="5">
        <f>IF(N303&gt;0, RANK(N303,(N303:P303,Q303:AE303)),0)</f>
        <v>2</v>
      </c>
      <c r="E303" s="5">
        <f>IF(O303&gt;0,RANK(O303,(N303:P303,Q303:AE303)),0)</f>
        <v>1</v>
      </c>
      <c r="F303" s="5">
        <f t="shared" si="45"/>
        <v>3</v>
      </c>
      <c r="G303" s="1">
        <f t="shared" si="46"/>
        <v>177</v>
      </c>
      <c r="H303" s="2">
        <f t="shared" si="47"/>
        <v>0.23350923482849603</v>
      </c>
      <c r="I303" s="6"/>
      <c r="J303" s="2">
        <f t="shared" si="48"/>
        <v>0.29551451187335093</v>
      </c>
      <c r="K303" s="2">
        <f t="shared" si="49"/>
        <v>0.52902374670184693</v>
      </c>
      <c r="L303" s="2">
        <f t="shared" si="50"/>
        <v>0.12005277044854881</v>
      </c>
      <c r="M303" s="2">
        <f t="shared" si="51"/>
        <v>5.5408970976253386E-2</v>
      </c>
      <c r="N303" s="1">
        <v>224</v>
      </c>
      <c r="O303" s="1">
        <v>401</v>
      </c>
      <c r="P303" s="1">
        <v>91</v>
      </c>
      <c r="Q303" s="1"/>
      <c r="R303" s="1"/>
      <c r="S303" s="1"/>
      <c r="T303" s="1">
        <v>13</v>
      </c>
      <c r="U303" s="1">
        <v>1</v>
      </c>
      <c r="V303" s="1">
        <v>9</v>
      </c>
      <c r="W303" s="1">
        <v>12</v>
      </c>
      <c r="X303" s="1">
        <v>7</v>
      </c>
      <c r="Y303" s="1"/>
      <c r="Z303" s="1"/>
      <c r="AA303" s="1"/>
      <c r="AB303" s="1"/>
      <c r="AG303" t="str">
        <f t="shared" si="52"/>
        <v>Dover</v>
      </c>
      <c r="AH303" t="s">
        <v>1040</v>
      </c>
      <c r="AI303">
        <v>1</v>
      </c>
      <c r="AK303" s="88">
        <v>50</v>
      </c>
      <c r="AL303" s="90">
        <v>25</v>
      </c>
      <c r="AM303" s="90">
        <v>20</v>
      </c>
      <c r="AN303" s="93">
        <v>17875</v>
      </c>
      <c r="AO303" s="93">
        <f t="shared" si="53"/>
        <v>50025</v>
      </c>
      <c r="AP303" s="7" t="s">
        <v>183</v>
      </c>
      <c r="AQ303">
        <f t="shared" si="54"/>
        <v>5017875</v>
      </c>
      <c r="AU303">
        <v>35.299999999999997</v>
      </c>
      <c r="AV303">
        <v>0</v>
      </c>
      <c r="AW303">
        <v>35.299999999999997</v>
      </c>
    </row>
    <row r="304" spans="1:49" hidden="1" outlineLevel="1">
      <c r="A304" t="s">
        <v>426</v>
      </c>
      <c r="B304" s="7" t="s">
        <v>846</v>
      </c>
      <c r="C304" s="1">
        <f t="shared" si="44"/>
        <v>1157</v>
      </c>
      <c r="D304" s="5">
        <f>IF(N304&gt;0, RANK(N304,(N304:P304,Q304:AE304)),0)</f>
        <v>1</v>
      </c>
      <c r="E304" s="5">
        <f>IF(O304&gt;0,RANK(O304,(N304:P304,Q304:AE304)),0)</f>
        <v>2</v>
      </c>
      <c r="F304" s="5">
        <f t="shared" si="45"/>
        <v>3</v>
      </c>
      <c r="G304" s="1">
        <f t="shared" si="46"/>
        <v>165</v>
      </c>
      <c r="H304" s="2">
        <f t="shared" si="47"/>
        <v>0.14261019878997408</v>
      </c>
      <c r="I304" s="6"/>
      <c r="J304" s="2">
        <f t="shared" si="48"/>
        <v>0.45203111495246329</v>
      </c>
      <c r="K304" s="2">
        <f t="shared" si="49"/>
        <v>0.30942091616248918</v>
      </c>
      <c r="L304" s="2">
        <f t="shared" si="50"/>
        <v>0.20656871218668971</v>
      </c>
      <c r="M304" s="2">
        <f t="shared" si="51"/>
        <v>3.1979256698357827E-2</v>
      </c>
      <c r="N304" s="1">
        <v>523</v>
      </c>
      <c r="O304" s="1">
        <v>358</v>
      </c>
      <c r="P304" s="1">
        <v>239</v>
      </c>
      <c r="Q304" s="1"/>
      <c r="R304" s="1"/>
      <c r="S304" s="1"/>
      <c r="T304" s="1">
        <v>18</v>
      </c>
      <c r="U304" s="1">
        <v>0</v>
      </c>
      <c r="V304" s="1">
        <v>4</v>
      </c>
      <c r="W304" s="1">
        <v>9</v>
      </c>
      <c r="X304" s="1">
        <v>6</v>
      </c>
      <c r="Y304" s="1"/>
      <c r="Z304" s="1"/>
      <c r="AA304" s="1"/>
      <c r="AB304" s="1"/>
      <c r="AG304" t="str">
        <f t="shared" si="52"/>
        <v>Dummerston</v>
      </c>
      <c r="AH304" t="s">
        <v>1040</v>
      </c>
      <c r="AI304">
        <v>1</v>
      </c>
      <c r="AK304" s="88">
        <v>50</v>
      </c>
      <c r="AL304" s="90">
        <v>25</v>
      </c>
      <c r="AM304" s="90">
        <v>25</v>
      </c>
      <c r="AN304" s="93">
        <v>18325</v>
      </c>
      <c r="AO304" s="93">
        <f t="shared" si="53"/>
        <v>50025</v>
      </c>
      <c r="AP304" s="7" t="s">
        <v>183</v>
      </c>
      <c r="AQ304">
        <f t="shared" si="54"/>
        <v>5018325</v>
      </c>
      <c r="AU304">
        <v>30.8</v>
      </c>
      <c r="AV304">
        <v>0.22</v>
      </c>
      <c r="AW304">
        <v>30.58</v>
      </c>
    </row>
    <row r="305" spans="1:52" hidden="1" outlineLevel="1">
      <c r="A305" t="s">
        <v>651</v>
      </c>
      <c r="B305" s="7" t="s">
        <v>846</v>
      </c>
      <c r="C305" s="1">
        <f t="shared" si="44"/>
        <v>752</v>
      </c>
      <c r="D305" s="5">
        <f>IF(N305&gt;0, RANK(N305,(N305:P305,Q305:AE305)),0)</f>
        <v>3</v>
      </c>
      <c r="E305" s="5">
        <f>IF(O305&gt;0,RANK(O305,(N305:P305,Q305:AE305)),0)</f>
        <v>1</v>
      </c>
      <c r="F305" s="5">
        <f t="shared" si="45"/>
        <v>2</v>
      </c>
      <c r="G305" s="1">
        <f t="shared" si="46"/>
        <v>96</v>
      </c>
      <c r="H305" s="2">
        <f t="shared" si="47"/>
        <v>0.1276595744680851</v>
      </c>
      <c r="I305" s="6"/>
      <c r="J305" s="2">
        <f t="shared" si="48"/>
        <v>0.14627659574468085</v>
      </c>
      <c r="K305" s="2">
        <f t="shared" si="49"/>
        <v>0.47872340425531917</v>
      </c>
      <c r="L305" s="2">
        <f t="shared" si="50"/>
        <v>0.35106382978723405</v>
      </c>
      <c r="M305" s="2">
        <f t="shared" si="51"/>
        <v>2.3936170212765895E-2</v>
      </c>
      <c r="N305" s="1">
        <v>110</v>
      </c>
      <c r="O305" s="1">
        <v>360</v>
      </c>
      <c r="P305" s="1">
        <v>264</v>
      </c>
      <c r="Q305" s="1"/>
      <c r="R305" s="1"/>
      <c r="S305" s="1"/>
      <c r="T305" s="1">
        <v>6</v>
      </c>
      <c r="U305" s="1">
        <v>1</v>
      </c>
      <c r="V305" s="1">
        <v>6</v>
      </c>
      <c r="W305" s="1">
        <v>2</v>
      </c>
      <c r="X305" s="1">
        <v>3</v>
      </c>
      <c r="Y305" s="1"/>
      <c r="Z305" s="1"/>
      <c r="AA305" s="1"/>
      <c r="AB305" s="1"/>
      <c r="AG305" t="str">
        <f t="shared" si="52"/>
        <v>Duxbury</v>
      </c>
      <c r="AH305" t="s">
        <v>696</v>
      </c>
      <c r="AI305">
        <v>1</v>
      </c>
      <c r="AK305" s="88">
        <v>50</v>
      </c>
      <c r="AL305" s="90">
        <v>23</v>
      </c>
      <c r="AM305" s="90">
        <v>30</v>
      </c>
      <c r="AN305" s="93">
        <v>18550</v>
      </c>
      <c r="AO305" s="93">
        <f t="shared" si="53"/>
        <v>50023</v>
      </c>
      <c r="AP305" s="7" t="s">
        <v>183</v>
      </c>
      <c r="AQ305">
        <f t="shared" si="54"/>
        <v>5018550</v>
      </c>
      <c r="AU305">
        <v>43.08</v>
      </c>
      <c r="AV305">
        <v>0.16</v>
      </c>
      <c r="AW305">
        <v>42.92</v>
      </c>
    </row>
    <row r="306" spans="1:52" hidden="1" outlineLevel="1">
      <c r="A306" t="s">
        <v>213</v>
      </c>
      <c r="B306" s="7" t="s">
        <v>846</v>
      </c>
      <c r="C306" s="1">
        <f t="shared" si="44"/>
        <v>151</v>
      </c>
      <c r="D306" s="5">
        <f>IF(N306&gt;0, RANK(N306,(N306:P306,Q306:AE306)),0)</f>
        <v>3</v>
      </c>
      <c r="E306" s="5">
        <f>IF(O306&gt;0,RANK(O306,(N306:P306,Q306:AE306)),0)</f>
        <v>1</v>
      </c>
      <c r="F306" s="5">
        <f t="shared" si="45"/>
        <v>2</v>
      </c>
      <c r="G306" s="1">
        <f t="shared" si="46"/>
        <v>66</v>
      </c>
      <c r="H306" s="2">
        <f t="shared" si="47"/>
        <v>0.4370860927152318</v>
      </c>
      <c r="I306" s="6"/>
      <c r="J306" s="2">
        <f t="shared" si="48"/>
        <v>0.12582781456953643</v>
      </c>
      <c r="K306" s="2">
        <f t="shared" si="49"/>
        <v>0.62251655629139069</v>
      </c>
      <c r="L306" s="2">
        <f t="shared" si="50"/>
        <v>0.18543046357615894</v>
      </c>
      <c r="M306" s="2">
        <f t="shared" si="51"/>
        <v>6.6225165562913968E-2</v>
      </c>
      <c r="N306" s="1">
        <v>19</v>
      </c>
      <c r="O306" s="1">
        <v>94</v>
      </c>
      <c r="P306" s="1">
        <v>28</v>
      </c>
      <c r="Q306" s="1"/>
      <c r="R306" s="1"/>
      <c r="S306" s="1"/>
      <c r="T306" s="1">
        <v>1</v>
      </c>
      <c r="U306" s="1">
        <v>3</v>
      </c>
      <c r="V306" s="1">
        <v>1</v>
      </c>
      <c r="W306" s="1">
        <v>0</v>
      </c>
      <c r="X306" s="1">
        <v>5</v>
      </c>
      <c r="Y306" s="1"/>
      <c r="Z306" s="1"/>
      <c r="AA306" s="1"/>
      <c r="AB306" s="1"/>
      <c r="AG306" t="str">
        <f t="shared" si="52"/>
        <v>East Haven</v>
      </c>
      <c r="AH306" t="s">
        <v>993</v>
      </c>
      <c r="AI306">
        <v>1</v>
      </c>
      <c r="AK306" s="88">
        <v>50</v>
      </c>
      <c r="AL306" s="90">
        <v>9</v>
      </c>
      <c r="AM306" s="90">
        <v>40</v>
      </c>
      <c r="AN306" s="93">
        <v>21250</v>
      </c>
      <c r="AO306" s="93">
        <f t="shared" si="53"/>
        <v>50009</v>
      </c>
      <c r="AP306" s="7" t="s">
        <v>183</v>
      </c>
      <c r="AQ306">
        <f t="shared" si="54"/>
        <v>5021250</v>
      </c>
      <c r="AU306">
        <v>37.409999999999997</v>
      </c>
      <c r="AV306">
        <v>0</v>
      </c>
      <c r="AW306">
        <v>37.409999999999997</v>
      </c>
    </row>
    <row r="307" spans="1:52" hidden="1" outlineLevel="1">
      <c r="A307" t="s">
        <v>26</v>
      </c>
      <c r="B307" s="7" t="s">
        <v>846</v>
      </c>
      <c r="C307" s="1">
        <f t="shared" si="44"/>
        <v>1657</v>
      </c>
      <c r="D307" s="5">
        <f>IF(N307&gt;0, RANK(N307,(N307:P307,Q307:AE307)),0)</f>
        <v>3</v>
      </c>
      <c r="E307" s="5">
        <f>IF(O307&gt;0,RANK(O307,(N307:P307,Q307:AE307)),0)</f>
        <v>1</v>
      </c>
      <c r="F307" s="5">
        <f t="shared" si="45"/>
        <v>2</v>
      </c>
      <c r="G307" s="1">
        <f t="shared" si="46"/>
        <v>268</v>
      </c>
      <c r="H307" s="2">
        <f t="shared" si="47"/>
        <v>0.16173808086904043</v>
      </c>
      <c r="I307" s="6"/>
      <c r="J307" s="2">
        <f t="shared" si="48"/>
        <v>0.21544960772480387</v>
      </c>
      <c r="K307" s="2">
        <f t="shared" si="49"/>
        <v>0.46228123114061559</v>
      </c>
      <c r="L307" s="2">
        <f t="shared" si="50"/>
        <v>0.30054315027157513</v>
      </c>
      <c r="M307" s="2">
        <f t="shared" si="51"/>
        <v>2.1726010863005463E-2</v>
      </c>
      <c r="N307" s="1">
        <v>357</v>
      </c>
      <c r="O307" s="1">
        <v>766</v>
      </c>
      <c r="P307" s="1">
        <v>498</v>
      </c>
      <c r="Q307" s="1"/>
      <c r="R307" s="1"/>
      <c r="S307" s="1"/>
      <c r="T307" s="1">
        <v>4</v>
      </c>
      <c r="U307" s="1">
        <v>2</v>
      </c>
      <c r="V307" s="1">
        <v>2</v>
      </c>
      <c r="W307" s="1">
        <v>9</v>
      </c>
      <c r="X307" s="1">
        <v>19</v>
      </c>
      <c r="Y307" s="1"/>
      <c r="Z307" s="1"/>
      <c r="AA307" s="1"/>
      <c r="AB307" s="1"/>
      <c r="AG307" t="str">
        <f t="shared" si="52"/>
        <v>East Montpelier</v>
      </c>
      <c r="AH307" t="s">
        <v>696</v>
      </c>
      <c r="AI307">
        <v>1</v>
      </c>
      <c r="AK307" s="88">
        <v>50</v>
      </c>
      <c r="AL307" s="90">
        <v>23</v>
      </c>
      <c r="AM307" s="90">
        <v>35</v>
      </c>
      <c r="AN307" s="93">
        <v>21925</v>
      </c>
      <c r="AO307" s="93">
        <f t="shared" si="53"/>
        <v>50023</v>
      </c>
      <c r="AP307" s="7" t="s">
        <v>183</v>
      </c>
      <c r="AQ307">
        <f t="shared" si="54"/>
        <v>5021925</v>
      </c>
      <c r="AU307">
        <v>32.1</v>
      </c>
      <c r="AV307">
        <v>0.11</v>
      </c>
      <c r="AW307">
        <v>31.99</v>
      </c>
    </row>
    <row r="308" spans="1:52" hidden="1" outlineLevel="1">
      <c r="A308" t="s">
        <v>27</v>
      </c>
      <c r="B308" s="7" t="s">
        <v>846</v>
      </c>
      <c r="C308" s="1">
        <f t="shared" si="44"/>
        <v>507</v>
      </c>
      <c r="D308" s="5">
        <f>IF(N308&gt;0, RANK(N308,(N308:P308,Q308:AE308)),0)</f>
        <v>3</v>
      </c>
      <c r="E308" s="5">
        <f>IF(O308&gt;0,RANK(O308,(N308:P308,Q308:AE308)),0)</f>
        <v>1</v>
      </c>
      <c r="F308" s="5">
        <f t="shared" si="45"/>
        <v>2</v>
      </c>
      <c r="G308" s="1">
        <f t="shared" si="46"/>
        <v>124</v>
      </c>
      <c r="H308" s="2">
        <f t="shared" si="47"/>
        <v>0.24457593688362919</v>
      </c>
      <c r="I308" s="6"/>
      <c r="J308" s="2">
        <f t="shared" si="48"/>
        <v>0.14201183431952663</v>
      </c>
      <c r="K308" s="2">
        <f t="shared" si="49"/>
        <v>0.54043392504930965</v>
      </c>
      <c r="L308" s="2">
        <f t="shared" si="50"/>
        <v>0.29585798816568049</v>
      </c>
      <c r="M308" s="2">
        <f t="shared" si="51"/>
        <v>2.1696252465483179E-2</v>
      </c>
      <c r="N308" s="1">
        <v>72</v>
      </c>
      <c r="O308" s="1">
        <v>274</v>
      </c>
      <c r="P308" s="1">
        <v>150</v>
      </c>
      <c r="Q308" s="1"/>
      <c r="R308" s="1"/>
      <c r="S308" s="1"/>
      <c r="T308" s="1">
        <v>1</v>
      </c>
      <c r="U308" s="1">
        <v>1</v>
      </c>
      <c r="V308" s="1">
        <v>0</v>
      </c>
      <c r="W308" s="1">
        <v>2</v>
      </c>
      <c r="X308" s="1">
        <v>7</v>
      </c>
      <c r="Y308" s="1"/>
      <c r="Z308" s="1"/>
      <c r="AA308" s="1"/>
      <c r="AB308" s="1"/>
      <c r="AG308" t="str">
        <f t="shared" si="52"/>
        <v>Eden</v>
      </c>
      <c r="AH308" t="s">
        <v>995</v>
      </c>
      <c r="AI308">
        <v>1</v>
      </c>
      <c r="AK308" s="88">
        <v>50</v>
      </c>
      <c r="AL308" s="90">
        <v>15</v>
      </c>
      <c r="AM308" s="90">
        <v>15</v>
      </c>
      <c r="AN308" s="93">
        <v>23500</v>
      </c>
      <c r="AO308" s="93">
        <f t="shared" si="53"/>
        <v>50015</v>
      </c>
      <c r="AP308" s="7" t="s">
        <v>183</v>
      </c>
      <c r="AQ308">
        <f t="shared" si="54"/>
        <v>5023500</v>
      </c>
      <c r="AU308">
        <v>64.290000000000006</v>
      </c>
      <c r="AV308">
        <v>0.71</v>
      </c>
      <c r="AW308">
        <v>63.58</v>
      </c>
    </row>
    <row r="309" spans="1:52" hidden="1" outlineLevel="1">
      <c r="A309" t="s">
        <v>28</v>
      </c>
      <c r="B309" s="7" t="s">
        <v>846</v>
      </c>
      <c r="C309" s="1">
        <f t="shared" si="44"/>
        <v>509</v>
      </c>
      <c r="D309" s="5">
        <f>IF(N309&gt;0, RANK(N309,(N309:P309,Q309:AE309)),0)</f>
        <v>3</v>
      </c>
      <c r="E309" s="5">
        <f>IF(O309&gt;0,RANK(O309,(N309:P309,Q309:AE309)),0)</f>
        <v>1</v>
      </c>
      <c r="F309" s="5">
        <f t="shared" si="45"/>
        <v>2</v>
      </c>
      <c r="G309" s="1">
        <f t="shared" si="46"/>
        <v>57</v>
      </c>
      <c r="H309" s="2">
        <f t="shared" si="47"/>
        <v>0.11198428290766209</v>
      </c>
      <c r="I309" s="6"/>
      <c r="J309" s="2">
        <f t="shared" si="48"/>
        <v>0.2200392927308448</v>
      </c>
      <c r="K309" s="2">
        <f t="shared" si="49"/>
        <v>0.43811394891944988</v>
      </c>
      <c r="L309" s="2">
        <f t="shared" si="50"/>
        <v>0.32612966601178783</v>
      </c>
      <c r="M309" s="2">
        <f t="shared" si="51"/>
        <v>1.5717092337917515E-2</v>
      </c>
      <c r="N309" s="1">
        <v>112</v>
      </c>
      <c r="O309" s="1">
        <v>223</v>
      </c>
      <c r="P309" s="1">
        <v>166</v>
      </c>
      <c r="Q309" s="1"/>
      <c r="R309" s="1"/>
      <c r="S309" s="1"/>
      <c r="T309" s="1">
        <v>2</v>
      </c>
      <c r="U309" s="1">
        <v>1</v>
      </c>
      <c r="V309" s="1">
        <v>1</v>
      </c>
      <c r="W309" s="1">
        <v>0</v>
      </c>
      <c r="X309" s="1">
        <v>4</v>
      </c>
      <c r="Y309" s="1"/>
      <c r="Z309" s="1"/>
      <c r="AA309" s="1"/>
      <c r="AB309" s="1"/>
      <c r="AG309" t="str">
        <f t="shared" si="52"/>
        <v>Elmore</v>
      </c>
      <c r="AH309" t="s">
        <v>995</v>
      </c>
      <c r="AI309">
        <v>1</v>
      </c>
      <c r="AK309" s="88">
        <v>50</v>
      </c>
      <c r="AL309" s="90">
        <v>15</v>
      </c>
      <c r="AM309" s="90">
        <v>20</v>
      </c>
      <c r="AN309" s="93">
        <v>23725</v>
      </c>
      <c r="AO309" s="93">
        <f t="shared" si="53"/>
        <v>50015</v>
      </c>
      <c r="AP309" s="7" t="s">
        <v>183</v>
      </c>
      <c r="AQ309">
        <f t="shared" si="54"/>
        <v>5023725</v>
      </c>
      <c r="AU309">
        <v>39.6</v>
      </c>
      <c r="AV309">
        <v>0.44</v>
      </c>
      <c r="AW309">
        <v>39.15</v>
      </c>
    </row>
    <row r="310" spans="1:52" hidden="1" outlineLevel="1">
      <c r="A310" t="s">
        <v>29</v>
      </c>
      <c r="B310" s="7" t="s">
        <v>846</v>
      </c>
      <c r="C310" s="1">
        <f t="shared" ref="C310:C373" si="55">SUM(N310:AE310)</f>
        <v>1226</v>
      </c>
      <c r="D310" s="5">
        <f>IF(N310&gt;0, RANK(N310,(N310:P310,Q310:AE310)),0)</f>
        <v>3</v>
      </c>
      <c r="E310" s="5">
        <f>IF(O310&gt;0,RANK(O310,(N310:P310,Q310:AE310)),0)</f>
        <v>1</v>
      </c>
      <c r="F310" s="5">
        <f t="shared" ref="F310:F373" si="56">IF(P310&gt;0,RANK(P310,(N310:AE310)),0)</f>
        <v>2</v>
      </c>
      <c r="G310" s="1">
        <f t="shared" ref="G310:G373" si="57">IF(C310&gt;0,MAX(N310:P310)-LARGE(N310:P310,2),0)</f>
        <v>544</v>
      </c>
      <c r="H310" s="2">
        <f t="shared" ref="H310:H373" si="58">IF(C310&gt;0,G310/C310,0)</f>
        <v>0.44371941272430671</v>
      </c>
      <c r="I310" s="6"/>
      <c r="J310" s="2">
        <f t="shared" ref="J310:J373" si="59">IF(C310=0,"-",N310/C310)</f>
        <v>0.14763458401305057</v>
      </c>
      <c r="K310" s="2">
        <f t="shared" ref="K310:K373" si="60">IF(C310=0,"-",O310/C310)</f>
        <v>0.63866231647634586</v>
      </c>
      <c r="L310" s="2">
        <f t="shared" ref="L310:L373" si="61">IF(C310=0,"-",P310/C310)</f>
        <v>0.19494290375203915</v>
      </c>
      <c r="M310" s="2">
        <f t="shared" ref="M310:M373" si="62">IF(C310=0,"-",(1-J310-K310-L310))</f>
        <v>1.8760195758564358E-2</v>
      </c>
      <c r="N310" s="1">
        <v>181</v>
      </c>
      <c r="O310" s="1">
        <v>783</v>
      </c>
      <c r="P310" s="1">
        <v>239</v>
      </c>
      <c r="Q310" s="1"/>
      <c r="R310" s="1"/>
      <c r="S310" s="1"/>
      <c r="T310" s="1">
        <v>4</v>
      </c>
      <c r="U310" s="1">
        <v>1</v>
      </c>
      <c r="V310" s="1">
        <v>2</v>
      </c>
      <c r="W310" s="1">
        <v>11</v>
      </c>
      <c r="X310" s="1">
        <v>5</v>
      </c>
      <c r="Y310" s="1"/>
      <c r="Z310" s="1"/>
      <c r="AA310" s="1"/>
      <c r="AB310" s="1"/>
      <c r="AG310" t="str">
        <f t="shared" ref="AG310:AG373" si="63">A310</f>
        <v>Enosburg</v>
      </c>
      <c r="AH310" t="s">
        <v>1069</v>
      </c>
      <c r="AI310">
        <v>1</v>
      </c>
      <c r="AK310" s="88">
        <v>50</v>
      </c>
      <c r="AL310" s="90">
        <v>11</v>
      </c>
      <c r="AM310" s="90">
        <v>20</v>
      </c>
      <c r="AN310" s="93">
        <v>23875</v>
      </c>
      <c r="AO310" s="93">
        <f t="shared" ref="AO310:AO373" si="64">AK310*1000+AL310</f>
        <v>50011</v>
      </c>
      <c r="AP310" s="7" t="s">
        <v>183</v>
      </c>
      <c r="AQ310">
        <f t="shared" ref="AQ310:AQ373" si="65">AK310*100000+AN310</f>
        <v>5023875</v>
      </c>
      <c r="AU310">
        <v>48.72</v>
      </c>
      <c r="AV310">
        <v>0.16</v>
      </c>
      <c r="AW310">
        <v>48.57</v>
      </c>
      <c r="AZ310" t="s">
        <v>30</v>
      </c>
    </row>
    <row r="311" spans="1:52" hidden="1" outlineLevel="1">
      <c r="A311" t="s">
        <v>993</v>
      </c>
      <c r="B311" s="7" t="s">
        <v>846</v>
      </c>
      <c r="C311" s="1">
        <f t="shared" si="55"/>
        <v>10754</v>
      </c>
      <c r="D311" s="5">
        <f>IF(N311&gt;0, RANK(N311,(N311:P311,Q311:AE311)),0)</f>
        <v>3</v>
      </c>
      <c r="E311" s="5">
        <f>IF(O311&gt;0,RANK(O311,(N311:P311,Q311:AE311)),0)</f>
        <v>1</v>
      </c>
      <c r="F311" s="5">
        <f t="shared" si="56"/>
        <v>2</v>
      </c>
      <c r="G311" s="1">
        <f t="shared" si="57"/>
        <v>4678</v>
      </c>
      <c r="H311" s="2">
        <f t="shared" si="58"/>
        <v>0.43500092988655387</v>
      </c>
      <c r="I311" s="6"/>
      <c r="J311" s="2">
        <f t="shared" si="59"/>
        <v>0.17240096708201599</v>
      </c>
      <c r="K311" s="2">
        <f t="shared" si="60"/>
        <v>0.62432583224846572</v>
      </c>
      <c r="L311" s="2">
        <f t="shared" si="61"/>
        <v>0.18932490236191185</v>
      </c>
      <c r="M311" s="2">
        <f t="shared" si="62"/>
        <v>1.394829830760641E-2</v>
      </c>
      <c r="N311" s="1">
        <v>1854</v>
      </c>
      <c r="O311" s="1">
        <v>6714</v>
      </c>
      <c r="P311" s="1">
        <v>2036</v>
      </c>
      <c r="Q311" s="1"/>
      <c r="R311" s="1"/>
      <c r="S311" s="1"/>
      <c r="T311" s="1">
        <v>17</v>
      </c>
      <c r="U311" s="1">
        <v>29</v>
      </c>
      <c r="V311" s="1">
        <v>18</v>
      </c>
      <c r="W311" s="1">
        <v>53</v>
      </c>
      <c r="X311" s="1">
        <v>33</v>
      </c>
      <c r="Y311" s="1"/>
      <c r="Z311" s="1"/>
      <c r="AA311" s="1"/>
      <c r="AB311" s="1"/>
      <c r="AG311" t="str">
        <f t="shared" si="63"/>
        <v>Essex</v>
      </c>
      <c r="AH311" t="s">
        <v>545</v>
      </c>
      <c r="AI311">
        <v>1</v>
      </c>
      <c r="AK311" s="88">
        <v>50</v>
      </c>
      <c r="AL311" s="90">
        <v>7</v>
      </c>
      <c r="AM311" s="90">
        <v>30</v>
      </c>
      <c r="AN311" s="93">
        <v>24175</v>
      </c>
      <c r="AO311" s="93">
        <f t="shared" si="64"/>
        <v>50007</v>
      </c>
      <c r="AP311" s="7" t="s">
        <v>183</v>
      </c>
      <c r="AQ311">
        <f t="shared" si="65"/>
        <v>5024175</v>
      </c>
      <c r="AU311">
        <v>39.32</v>
      </c>
      <c r="AV311">
        <v>0.31</v>
      </c>
      <c r="AW311">
        <v>39.01</v>
      </c>
    </row>
    <row r="312" spans="1:52" hidden="1" outlineLevel="1">
      <c r="A312" t="s">
        <v>31</v>
      </c>
      <c r="B312" s="7" t="s">
        <v>846</v>
      </c>
      <c r="C312" s="1">
        <f t="shared" si="55"/>
        <v>1271</v>
      </c>
      <c r="D312" s="5">
        <f>IF(N312&gt;0, RANK(N312,(N312:P312,Q312:AE312)),0)</f>
        <v>2</v>
      </c>
      <c r="E312" s="5">
        <f>IF(O312&gt;0,RANK(O312,(N312:P312,Q312:AE312)),0)</f>
        <v>1</v>
      </c>
      <c r="F312" s="5">
        <f t="shared" si="56"/>
        <v>3</v>
      </c>
      <c r="G312" s="1">
        <f t="shared" si="57"/>
        <v>562</v>
      </c>
      <c r="H312" s="2">
        <f t="shared" si="58"/>
        <v>0.44217151848937847</v>
      </c>
      <c r="I312" s="6"/>
      <c r="J312" s="2">
        <f t="shared" si="59"/>
        <v>0.17859952793076317</v>
      </c>
      <c r="K312" s="2">
        <f t="shared" si="60"/>
        <v>0.62077104642014158</v>
      </c>
      <c r="L312" s="2">
        <f t="shared" si="61"/>
        <v>0.16365066876475218</v>
      </c>
      <c r="M312" s="2">
        <f t="shared" si="62"/>
        <v>3.6978756884343073E-2</v>
      </c>
      <c r="N312" s="1">
        <v>227</v>
      </c>
      <c r="O312" s="1">
        <v>789</v>
      </c>
      <c r="P312" s="1">
        <v>208</v>
      </c>
      <c r="Q312" s="1"/>
      <c r="R312" s="1"/>
      <c r="S312" s="1"/>
      <c r="T312" s="1">
        <v>13</v>
      </c>
      <c r="U312" s="1">
        <v>0</v>
      </c>
      <c r="V312" s="1">
        <v>9</v>
      </c>
      <c r="W312" s="1">
        <v>17</v>
      </c>
      <c r="X312" s="1">
        <v>8</v>
      </c>
      <c r="Y312" s="1"/>
      <c r="Z312" s="1"/>
      <c r="AA312" s="1"/>
      <c r="AB312" s="1"/>
      <c r="AG312" t="str">
        <f t="shared" si="63"/>
        <v>Fair Haven</v>
      </c>
      <c r="AH312" t="s">
        <v>1039</v>
      </c>
      <c r="AI312">
        <v>1</v>
      </c>
      <c r="AK312" s="88">
        <v>50</v>
      </c>
      <c r="AL312" s="90">
        <v>21</v>
      </c>
      <c r="AM312" s="90">
        <v>35</v>
      </c>
      <c r="AN312" s="93">
        <v>25375</v>
      </c>
      <c r="AO312" s="93">
        <f t="shared" si="64"/>
        <v>50021</v>
      </c>
      <c r="AP312" s="7" t="s">
        <v>183</v>
      </c>
      <c r="AQ312">
        <f t="shared" si="65"/>
        <v>5025375</v>
      </c>
      <c r="AU312">
        <v>18.13</v>
      </c>
      <c r="AV312">
        <v>0.49</v>
      </c>
      <c r="AW312">
        <v>17.64</v>
      </c>
    </row>
    <row r="313" spans="1:52" hidden="1" outlineLevel="1">
      <c r="A313" t="s">
        <v>32</v>
      </c>
      <c r="B313" s="7" t="s">
        <v>846</v>
      </c>
      <c r="C313" s="1">
        <f t="shared" si="55"/>
        <v>2194</v>
      </c>
      <c r="D313" s="5">
        <f>IF(N313&gt;0, RANK(N313,(N313:P313,Q313:AE313)),0)</f>
        <v>3</v>
      </c>
      <c r="E313" s="5">
        <f>IF(O313&gt;0,RANK(O313,(N313:P313,Q313:AE313)),0)</f>
        <v>1</v>
      </c>
      <c r="F313" s="5">
        <f t="shared" si="56"/>
        <v>2</v>
      </c>
      <c r="G313" s="1">
        <f t="shared" si="57"/>
        <v>918</v>
      </c>
      <c r="H313" s="2">
        <f t="shared" si="58"/>
        <v>0.41841385597082953</v>
      </c>
      <c r="I313" s="6"/>
      <c r="J313" s="2">
        <f t="shared" si="59"/>
        <v>0.13901549680948039</v>
      </c>
      <c r="K313" s="2">
        <f t="shared" si="60"/>
        <v>0.62898814949863269</v>
      </c>
      <c r="L313" s="2">
        <f t="shared" si="61"/>
        <v>0.2105742935278031</v>
      </c>
      <c r="M313" s="2">
        <f t="shared" si="62"/>
        <v>2.1422060164083878E-2</v>
      </c>
      <c r="N313" s="1">
        <v>305</v>
      </c>
      <c r="O313" s="1">
        <v>1380</v>
      </c>
      <c r="P313" s="1">
        <v>462</v>
      </c>
      <c r="Q313" s="1"/>
      <c r="R313" s="1"/>
      <c r="S313" s="1"/>
      <c r="T313" s="1">
        <v>5</v>
      </c>
      <c r="U313" s="1">
        <v>1</v>
      </c>
      <c r="V313" s="1">
        <v>13</v>
      </c>
      <c r="W313" s="1">
        <v>20</v>
      </c>
      <c r="X313" s="1">
        <v>8</v>
      </c>
      <c r="Y313" s="1"/>
      <c r="Z313" s="1"/>
      <c r="AA313" s="1"/>
      <c r="AB313" s="1"/>
      <c r="AG313" t="str">
        <f t="shared" si="63"/>
        <v>Fairfax</v>
      </c>
      <c r="AH313" t="s">
        <v>1069</v>
      </c>
      <c r="AI313">
        <v>1</v>
      </c>
      <c r="AK313" s="88">
        <v>50</v>
      </c>
      <c r="AL313" s="90">
        <v>11</v>
      </c>
      <c r="AM313" s="90">
        <v>25</v>
      </c>
      <c r="AN313" s="93">
        <v>24925</v>
      </c>
      <c r="AO313" s="93">
        <f t="shared" si="64"/>
        <v>50011</v>
      </c>
      <c r="AP313" s="7" t="s">
        <v>183</v>
      </c>
      <c r="AQ313">
        <f t="shared" si="65"/>
        <v>5024925</v>
      </c>
      <c r="AU313">
        <v>40.5</v>
      </c>
      <c r="AV313">
        <v>0.31</v>
      </c>
      <c r="AW313">
        <v>40.18</v>
      </c>
    </row>
    <row r="314" spans="1:52" hidden="1" outlineLevel="1">
      <c r="A314" t="s">
        <v>9</v>
      </c>
      <c r="B314" s="7" t="s">
        <v>846</v>
      </c>
      <c r="C314" s="1">
        <f t="shared" si="55"/>
        <v>956</v>
      </c>
      <c r="D314" s="5">
        <f>IF(N314&gt;0, RANK(N314,(N314:P314,Q314:AE314)),0)</f>
        <v>3</v>
      </c>
      <c r="E314" s="5">
        <f>IF(O314&gt;0,RANK(O314,(N314:P314,Q314:AE314)),0)</f>
        <v>1</v>
      </c>
      <c r="F314" s="5">
        <f t="shared" si="56"/>
        <v>2</v>
      </c>
      <c r="G314" s="1">
        <f t="shared" si="57"/>
        <v>401</v>
      </c>
      <c r="H314" s="2">
        <f t="shared" si="58"/>
        <v>0.41945606694560672</v>
      </c>
      <c r="I314" s="6"/>
      <c r="J314" s="2">
        <f t="shared" si="59"/>
        <v>0.13912133891213388</v>
      </c>
      <c r="K314" s="2">
        <f t="shared" si="60"/>
        <v>0.63075313807531386</v>
      </c>
      <c r="L314" s="2">
        <f t="shared" si="61"/>
        <v>0.21129707112970711</v>
      </c>
      <c r="M314" s="2">
        <f t="shared" si="62"/>
        <v>1.8828451882845182E-2</v>
      </c>
      <c r="N314" s="1">
        <v>133</v>
      </c>
      <c r="O314" s="1">
        <v>603</v>
      </c>
      <c r="P314" s="1">
        <v>202</v>
      </c>
      <c r="Q314" s="1"/>
      <c r="R314" s="1"/>
      <c r="S314" s="1"/>
      <c r="T314" s="1">
        <v>2</v>
      </c>
      <c r="U314" s="1">
        <v>0</v>
      </c>
      <c r="V314" s="1">
        <v>3</v>
      </c>
      <c r="W314" s="1">
        <v>6</v>
      </c>
      <c r="X314" s="1">
        <v>7</v>
      </c>
      <c r="Y314" s="1"/>
      <c r="Z314" s="1"/>
      <c r="AA314" s="1"/>
      <c r="AB314" s="1"/>
      <c r="AG314" t="str">
        <f t="shared" si="63"/>
        <v>Fairfield</v>
      </c>
      <c r="AH314" t="s">
        <v>1069</v>
      </c>
      <c r="AI314">
        <v>1</v>
      </c>
      <c r="AK314" s="88">
        <v>50</v>
      </c>
      <c r="AL314" s="90">
        <v>11</v>
      </c>
      <c r="AM314" s="90">
        <v>30</v>
      </c>
      <c r="AN314" s="93">
        <v>25225</v>
      </c>
      <c r="AO314" s="93">
        <f t="shared" si="64"/>
        <v>50011</v>
      </c>
      <c r="AP314" s="7" t="s">
        <v>183</v>
      </c>
      <c r="AQ314">
        <f t="shared" si="65"/>
        <v>5025225</v>
      </c>
      <c r="AU314">
        <v>68.55</v>
      </c>
      <c r="AV314">
        <v>0.76</v>
      </c>
      <c r="AW314">
        <v>67.790000000000006</v>
      </c>
    </row>
    <row r="315" spans="1:52" hidden="1" outlineLevel="1">
      <c r="A315" t="s">
        <v>33</v>
      </c>
      <c r="B315" s="7" t="s">
        <v>846</v>
      </c>
      <c r="C315" s="1">
        <f t="shared" si="55"/>
        <v>553</v>
      </c>
      <c r="D315" s="5">
        <f>IF(N315&gt;0, RANK(N315,(N315:P315,Q315:AE315)),0)</f>
        <v>2</v>
      </c>
      <c r="E315" s="5">
        <f>IF(O315&gt;0,RANK(O315,(N315:P315,Q315:AE315)),0)</f>
        <v>1</v>
      </c>
      <c r="F315" s="5">
        <f t="shared" si="56"/>
        <v>3</v>
      </c>
      <c r="G315" s="1">
        <f t="shared" si="57"/>
        <v>160</v>
      </c>
      <c r="H315" s="2">
        <f t="shared" si="58"/>
        <v>0.28933092224231466</v>
      </c>
      <c r="I315" s="6"/>
      <c r="J315" s="2">
        <f t="shared" si="59"/>
        <v>0.24773960216998192</v>
      </c>
      <c r="K315" s="2">
        <f t="shared" si="60"/>
        <v>0.53707052441229652</v>
      </c>
      <c r="L315" s="2">
        <f t="shared" si="61"/>
        <v>0.18083182640144665</v>
      </c>
      <c r="M315" s="2">
        <f t="shared" si="62"/>
        <v>3.4358047016274901E-2</v>
      </c>
      <c r="N315" s="1">
        <v>137</v>
      </c>
      <c r="O315" s="1">
        <v>297</v>
      </c>
      <c r="P315" s="1">
        <v>100</v>
      </c>
      <c r="Q315" s="1"/>
      <c r="R315" s="1"/>
      <c r="S315" s="1"/>
      <c r="T315" s="1">
        <v>3</v>
      </c>
      <c r="U315" s="1">
        <v>0</v>
      </c>
      <c r="V315" s="1">
        <v>4</v>
      </c>
      <c r="W315" s="1">
        <v>7</v>
      </c>
      <c r="X315" s="1">
        <v>5</v>
      </c>
      <c r="Y315" s="1"/>
      <c r="Z315" s="1"/>
      <c r="AA315" s="1"/>
      <c r="AB315" s="1"/>
      <c r="AG315" t="str">
        <f t="shared" si="63"/>
        <v>Fairlee</v>
      </c>
      <c r="AH315" t="s">
        <v>310</v>
      </c>
      <c r="AI315">
        <v>1</v>
      </c>
      <c r="AK315" s="88">
        <v>50</v>
      </c>
      <c r="AL315" s="90">
        <v>17</v>
      </c>
      <c r="AM315" s="90">
        <v>30</v>
      </c>
      <c r="AN315" s="93">
        <v>25675</v>
      </c>
      <c r="AO315" s="93">
        <f t="shared" si="64"/>
        <v>50017</v>
      </c>
      <c r="AP315" s="7" t="s">
        <v>183</v>
      </c>
      <c r="AQ315">
        <f t="shared" si="65"/>
        <v>5025675</v>
      </c>
      <c r="AU315">
        <v>21.24</v>
      </c>
      <c r="AV315">
        <v>1.04</v>
      </c>
      <c r="AW315">
        <v>20.2</v>
      </c>
    </row>
    <row r="316" spans="1:52" hidden="1" outlineLevel="1">
      <c r="A316" t="s">
        <v>34</v>
      </c>
      <c r="B316" s="7" t="s">
        <v>846</v>
      </c>
      <c r="C316" s="1">
        <f t="shared" si="55"/>
        <v>809</v>
      </c>
      <c r="D316" s="5">
        <f>IF(N316&gt;0, RANK(N316,(N316:P316,Q316:AE316)),0)</f>
        <v>3</v>
      </c>
      <c r="E316" s="5">
        <f>IF(O316&gt;0,RANK(O316,(N316:P316,Q316:AE316)),0)</f>
        <v>1</v>
      </c>
      <c r="F316" s="5">
        <f t="shared" si="56"/>
        <v>2</v>
      </c>
      <c r="G316" s="1">
        <f t="shared" si="57"/>
        <v>126</v>
      </c>
      <c r="H316" s="2">
        <f t="shared" si="58"/>
        <v>0.15574783683559951</v>
      </c>
      <c r="I316" s="6"/>
      <c r="J316" s="2">
        <f t="shared" si="59"/>
        <v>0.19159456118665019</v>
      </c>
      <c r="K316" s="2">
        <f t="shared" si="60"/>
        <v>0.47218788627935721</v>
      </c>
      <c r="L316" s="2">
        <f t="shared" si="61"/>
        <v>0.3164400494437577</v>
      </c>
      <c r="M316" s="2">
        <f t="shared" si="62"/>
        <v>1.9777503090234905E-2</v>
      </c>
      <c r="N316" s="1">
        <v>155</v>
      </c>
      <c r="O316" s="1">
        <v>382</v>
      </c>
      <c r="P316" s="1">
        <v>256</v>
      </c>
      <c r="Q316" s="1"/>
      <c r="R316" s="1"/>
      <c r="S316" s="1"/>
      <c r="T316" s="1">
        <v>2</v>
      </c>
      <c r="U316" s="1">
        <v>0</v>
      </c>
      <c r="V316" s="1">
        <v>0</v>
      </c>
      <c r="W316" s="1">
        <v>7</v>
      </c>
      <c r="X316" s="1">
        <v>7</v>
      </c>
      <c r="Y316" s="1"/>
      <c r="Z316" s="1"/>
      <c r="AA316" s="1"/>
      <c r="AB316" s="1"/>
      <c r="AG316" t="str">
        <f t="shared" si="63"/>
        <v>Fayston</v>
      </c>
      <c r="AH316" t="s">
        <v>696</v>
      </c>
      <c r="AI316">
        <v>1</v>
      </c>
      <c r="AK316" s="88">
        <v>50</v>
      </c>
      <c r="AL316" s="90">
        <v>23</v>
      </c>
      <c r="AM316" s="90">
        <v>40</v>
      </c>
      <c r="AN316" s="93">
        <v>25825</v>
      </c>
      <c r="AO316" s="93">
        <f t="shared" si="64"/>
        <v>50023</v>
      </c>
      <c r="AP316" s="7" t="s">
        <v>183</v>
      </c>
      <c r="AQ316">
        <f t="shared" si="65"/>
        <v>5025825</v>
      </c>
      <c r="AU316">
        <v>36.5</v>
      </c>
      <c r="AV316">
        <v>0</v>
      </c>
      <c r="AW316">
        <v>36.5</v>
      </c>
    </row>
    <row r="317" spans="1:52" hidden="1" outlineLevel="1">
      <c r="A317" t="s">
        <v>35</v>
      </c>
      <c r="B317" s="7" t="s">
        <v>846</v>
      </c>
      <c r="C317" s="1">
        <f t="shared" si="55"/>
        <v>1577</v>
      </c>
      <c r="D317" s="5">
        <f>IF(N317&gt;0, RANK(N317,(N317:P317,Q317:AE317)),0)</f>
        <v>3</v>
      </c>
      <c r="E317" s="5">
        <f>IF(O317&gt;0,RANK(O317,(N317:P317,Q317:AE317)),0)</f>
        <v>1</v>
      </c>
      <c r="F317" s="5">
        <f t="shared" si="56"/>
        <v>2</v>
      </c>
      <c r="G317" s="1">
        <f t="shared" si="57"/>
        <v>683</v>
      </c>
      <c r="H317" s="2">
        <f t="shared" si="58"/>
        <v>0.43310082435003172</v>
      </c>
      <c r="I317" s="6"/>
      <c r="J317" s="2">
        <f t="shared" si="59"/>
        <v>0.16740646797717185</v>
      </c>
      <c r="K317" s="2">
        <f t="shared" si="60"/>
        <v>0.62460367786937221</v>
      </c>
      <c r="L317" s="2">
        <f t="shared" si="61"/>
        <v>0.19150285351934052</v>
      </c>
      <c r="M317" s="2">
        <f t="shared" si="62"/>
        <v>1.6487000634115428E-2</v>
      </c>
      <c r="N317" s="1">
        <v>264</v>
      </c>
      <c r="O317" s="1">
        <v>985</v>
      </c>
      <c r="P317" s="1">
        <v>302</v>
      </c>
      <c r="Q317" s="1"/>
      <c r="R317" s="1"/>
      <c r="S317" s="1"/>
      <c r="T317" s="1">
        <v>3</v>
      </c>
      <c r="U317" s="1">
        <v>0</v>
      </c>
      <c r="V317" s="1">
        <v>5</v>
      </c>
      <c r="W317" s="1">
        <v>8</v>
      </c>
      <c r="X317" s="1">
        <v>10</v>
      </c>
      <c r="Y317" s="1"/>
      <c r="Z317" s="1"/>
      <c r="AA317" s="1"/>
      <c r="AB317" s="1"/>
      <c r="AG317" t="str">
        <f t="shared" si="63"/>
        <v>Ferrisburg</v>
      </c>
      <c r="AH317" t="s">
        <v>845</v>
      </c>
      <c r="AI317">
        <v>1</v>
      </c>
      <c r="AK317" s="88">
        <v>50</v>
      </c>
      <c r="AL317" s="90">
        <v>1</v>
      </c>
      <c r="AM317" s="90">
        <v>25</v>
      </c>
      <c r="AN317" s="93">
        <v>26275</v>
      </c>
      <c r="AO317" s="93">
        <f t="shared" si="64"/>
        <v>50001</v>
      </c>
      <c r="AP317" s="7" t="s">
        <v>183</v>
      </c>
      <c r="AQ317">
        <f t="shared" si="65"/>
        <v>5026275</v>
      </c>
      <c r="AU317">
        <v>61.15</v>
      </c>
      <c r="AV317">
        <v>13.33</v>
      </c>
      <c r="AW317">
        <v>47.82</v>
      </c>
    </row>
    <row r="318" spans="1:52" hidden="1" outlineLevel="1">
      <c r="A318" t="s">
        <v>36</v>
      </c>
      <c r="B318" s="7" t="s">
        <v>846</v>
      </c>
      <c r="C318" s="1">
        <f t="shared" si="55"/>
        <v>653</v>
      </c>
      <c r="D318" s="5">
        <f>IF(N318&gt;0, RANK(N318,(N318:P318,Q318:AE318)),0)</f>
        <v>3</v>
      </c>
      <c r="E318" s="5">
        <f>IF(O318&gt;0,RANK(O318,(N318:P318,Q318:AE318)),0)</f>
        <v>1</v>
      </c>
      <c r="F318" s="5">
        <f t="shared" si="56"/>
        <v>2</v>
      </c>
      <c r="G318" s="1">
        <f t="shared" si="57"/>
        <v>210</v>
      </c>
      <c r="H318" s="2">
        <f t="shared" si="58"/>
        <v>0.32159264931087289</v>
      </c>
      <c r="I318" s="6"/>
      <c r="J318" s="2">
        <f t="shared" si="59"/>
        <v>0.13782542113323124</v>
      </c>
      <c r="K318" s="2">
        <f t="shared" si="60"/>
        <v>0.58039816232771824</v>
      </c>
      <c r="L318" s="2">
        <f t="shared" si="61"/>
        <v>0.25880551301684535</v>
      </c>
      <c r="M318" s="2">
        <f t="shared" si="62"/>
        <v>2.2970903522205155E-2</v>
      </c>
      <c r="N318" s="1">
        <v>90</v>
      </c>
      <c r="O318" s="1">
        <v>379</v>
      </c>
      <c r="P318" s="1">
        <v>169</v>
      </c>
      <c r="Q318" s="1"/>
      <c r="R318" s="1"/>
      <c r="S318" s="1"/>
      <c r="T318" s="1">
        <v>0</v>
      </c>
      <c r="U318" s="1">
        <v>1</v>
      </c>
      <c r="V318" s="1">
        <v>3</v>
      </c>
      <c r="W318" s="1">
        <v>4</v>
      </c>
      <c r="X318" s="1">
        <v>7</v>
      </c>
      <c r="Y318" s="1"/>
      <c r="Z318" s="1"/>
      <c r="AA318" s="1"/>
      <c r="AB318" s="1"/>
      <c r="AG318" t="str">
        <f t="shared" si="63"/>
        <v>Fletcher</v>
      </c>
      <c r="AH318" t="s">
        <v>1069</v>
      </c>
      <c r="AI318">
        <v>1</v>
      </c>
      <c r="AK318" s="88">
        <v>50</v>
      </c>
      <c r="AL318" s="90">
        <v>11</v>
      </c>
      <c r="AM318" s="90">
        <v>35</v>
      </c>
      <c r="AN318" s="93">
        <v>26500</v>
      </c>
      <c r="AO318" s="93">
        <f t="shared" si="64"/>
        <v>50011</v>
      </c>
      <c r="AP318" s="7" t="s">
        <v>183</v>
      </c>
      <c r="AQ318">
        <f t="shared" si="65"/>
        <v>5026500</v>
      </c>
      <c r="AU318">
        <v>37.979999999999997</v>
      </c>
      <c r="AV318">
        <v>0.16</v>
      </c>
      <c r="AW318">
        <v>37.82</v>
      </c>
    </row>
    <row r="319" spans="1:52" hidden="1" outlineLevel="1">
      <c r="A319" t="s">
        <v>1069</v>
      </c>
      <c r="B319" s="7" t="s">
        <v>846</v>
      </c>
      <c r="C319" s="1">
        <f t="shared" si="55"/>
        <v>631</v>
      </c>
      <c r="D319" s="5">
        <f>IF(N319&gt;0, RANK(N319,(N319:P319,Q319:AE319)),0)</f>
        <v>3</v>
      </c>
      <c r="E319" s="5">
        <f>IF(O319&gt;0,RANK(O319,(N319:P319,Q319:AE319)),0)</f>
        <v>1</v>
      </c>
      <c r="F319" s="5">
        <f t="shared" si="56"/>
        <v>2</v>
      </c>
      <c r="G319" s="1">
        <f t="shared" si="57"/>
        <v>314</v>
      </c>
      <c r="H319" s="2">
        <f t="shared" si="58"/>
        <v>0.49762282091917592</v>
      </c>
      <c r="I319" s="6"/>
      <c r="J319" s="2">
        <f t="shared" si="59"/>
        <v>0.10142630744849446</v>
      </c>
      <c r="K319" s="2">
        <f t="shared" si="60"/>
        <v>0.69096671949286848</v>
      </c>
      <c r="L319" s="2">
        <f t="shared" si="61"/>
        <v>0.19334389857369255</v>
      </c>
      <c r="M319" s="2">
        <f t="shared" si="62"/>
        <v>1.4263074484944516E-2</v>
      </c>
      <c r="N319" s="1">
        <v>64</v>
      </c>
      <c r="O319" s="1">
        <v>436</v>
      </c>
      <c r="P319" s="1">
        <v>122</v>
      </c>
      <c r="Q319" s="1"/>
      <c r="R319" s="1"/>
      <c r="S319" s="1"/>
      <c r="T319" s="1">
        <v>0</v>
      </c>
      <c r="U319" s="1">
        <v>0</v>
      </c>
      <c r="V319" s="1">
        <v>1</v>
      </c>
      <c r="W319" s="1">
        <v>3</v>
      </c>
      <c r="X319" s="1">
        <v>5</v>
      </c>
      <c r="Y319" s="1"/>
      <c r="Z319" s="1"/>
      <c r="AA319" s="1"/>
      <c r="AB319" s="1"/>
      <c r="AG319" t="str">
        <f t="shared" si="63"/>
        <v>Franklin</v>
      </c>
      <c r="AH319" t="s">
        <v>1069</v>
      </c>
      <c r="AI319">
        <v>1</v>
      </c>
      <c r="AK319" s="88">
        <v>50</v>
      </c>
      <c r="AL319" s="90">
        <v>11</v>
      </c>
      <c r="AM319" s="90">
        <v>40</v>
      </c>
      <c r="AN319" s="93">
        <v>27100</v>
      </c>
      <c r="AO319" s="93">
        <f t="shared" si="64"/>
        <v>50011</v>
      </c>
      <c r="AP319" s="7" t="s">
        <v>183</v>
      </c>
      <c r="AQ319">
        <f t="shared" si="65"/>
        <v>5027100</v>
      </c>
      <c r="AU319">
        <v>40.76</v>
      </c>
      <c r="AV319">
        <v>2.14</v>
      </c>
      <c r="AW319">
        <v>38.630000000000003</v>
      </c>
    </row>
    <row r="320" spans="1:52" hidden="1" outlineLevel="1">
      <c r="A320" t="s">
        <v>37</v>
      </c>
      <c r="B320" s="7" t="s">
        <v>846</v>
      </c>
      <c r="C320" s="1">
        <f t="shared" si="55"/>
        <v>2251</v>
      </c>
      <c r="D320" s="5">
        <f>IF(N320&gt;0, RANK(N320,(N320:P320,Q320:AE320)),0)</f>
        <v>3</v>
      </c>
      <c r="E320" s="5">
        <f>IF(O320&gt;0,RANK(O320,(N320:P320,Q320:AE320)),0)</f>
        <v>1</v>
      </c>
      <c r="F320" s="5">
        <f t="shared" si="56"/>
        <v>2</v>
      </c>
      <c r="G320" s="1">
        <f t="shared" si="57"/>
        <v>1237</v>
      </c>
      <c r="H320" s="2">
        <f t="shared" si="58"/>
        <v>0.5495335406486006</v>
      </c>
      <c r="I320" s="6"/>
      <c r="J320" s="2">
        <f t="shared" si="59"/>
        <v>0.1181697023545091</v>
      </c>
      <c r="K320" s="2">
        <f t="shared" si="60"/>
        <v>0.70501999111505997</v>
      </c>
      <c r="L320" s="2">
        <f t="shared" si="61"/>
        <v>0.15548645046645934</v>
      </c>
      <c r="M320" s="2">
        <f t="shared" si="62"/>
        <v>2.1323856063971608E-2</v>
      </c>
      <c r="N320" s="1">
        <v>266</v>
      </c>
      <c r="O320" s="1">
        <v>1587</v>
      </c>
      <c r="P320" s="1">
        <v>350</v>
      </c>
      <c r="Q320" s="1"/>
      <c r="R320" s="1"/>
      <c r="S320" s="1"/>
      <c r="T320" s="1">
        <v>12</v>
      </c>
      <c r="U320" s="1">
        <v>1</v>
      </c>
      <c r="V320" s="1">
        <v>6</v>
      </c>
      <c r="W320" s="1">
        <v>19</v>
      </c>
      <c r="X320" s="1">
        <v>10</v>
      </c>
      <c r="Y320" s="1"/>
      <c r="Z320" s="1"/>
      <c r="AA320" s="1"/>
      <c r="AB320" s="1"/>
      <c r="AG320" t="str">
        <f t="shared" si="63"/>
        <v>Georgia</v>
      </c>
      <c r="AH320" t="s">
        <v>1069</v>
      </c>
      <c r="AI320">
        <v>1</v>
      </c>
      <c r="AK320" s="88">
        <v>50</v>
      </c>
      <c r="AL320" s="90">
        <v>11</v>
      </c>
      <c r="AM320" s="90">
        <v>45</v>
      </c>
      <c r="AN320" s="93">
        <v>27700</v>
      </c>
      <c r="AO320" s="93">
        <f t="shared" si="64"/>
        <v>50011</v>
      </c>
      <c r="AP320" s="7" t="s">
        <v>183</v>
      </c>
      <c r="AQ320">
        <f t="shared" si="65"/>
        <v>5027700</v>
      </c>
      <c r="AU320">
        <v>45.18</v>
      </c>
      <c r="AV320">
        <v>5.68</v>
      </c>
      <c r="AW320">
        <v>39.5</v>
      </c>
    </row>
    <row r="321" spans="1:49" hidden="1" outlineLevel="1">
      <c r="A321" t="s">
        <v>38</v>
      </c>
      <c r="B321" s="7" t="s">
        <v>846</v>
      </c>
      <c r="C321" s="1">
        <f t="shared" si="55"/>
        <v>609</v>
      </c>
      <c r="D321" s="5">
        <f>IF(N321&gt;0, RANK(N321,(N321:P321,Q321:AE321)),0)</f>
        <v>4</v>
      </c>
      <c r="E321" s="5">
        <f>IF(O321&gt;0,RANK(O321,(N321:P321,Q321:AE321)),0)</f>
        <v>1</v>
      </c>
      <c r="F321" s="5">
        <f t="shared" si="56"/>
        <v>2</v>
      </c>
      <c r="G321" s="1">
        <f t="shared" si="57"/>
        <v>146</v>
      </c>
      <c r="H321" s="2">
        <f t="shared" si="58"/>
        <v>0.23973727422003285</v>
      </c>
      <c r="I321" s="6"/>
      <c r="J321" s="2">
        <f t="shared" si="59"/>
        <v>0.10180623973727422</v>
      </c>
      <c r="K321" s="2">
        <f t="shared" si="60"/>
        <v>0.4942528735632184</v>
      </c>
      <c r="L321" s="2">
        <f t="shared" si="61"/>
        <v>0.25451559934318557</v>
      </c>
      <c r="M321" s="2">
        <f t="shared" si="62"/>
        <v>0.14942528735632182</v>
      </c>
      <c r="N321" s="1">
        <v>62</v>
      </c>
      <c r="O321" s="1">
        <v>301</v>
      </c>
      <c r="P321" s="1">
        <v>155</v>
      </c>
      <c r="Q321" s="1"/>
      <c r="R321" s="1"/>
      <c r="S321" s="1"/>
      <c r="T321" s="1">
        <v>4</v>
      </c>
      <c r="U321" s="1">
        <v>0</v>
      </c>
      <c r="V321" s="1">
        <v>0</v>
      </c>
      <c r="W321" s="1">
        <v>4</v>
      </c>
      <c r="X321" s="1">
        <v>83</v>
      </c>
      <c r="Y321" s="1"/>
      <c r="Z321" s="1"/>
      <c r="AA321" s="1"/>
      <c r="AB321" s="1"/>
      <c r="AG321" t="str">
        <f t="shared" si="63"/>
        <v>Glover</v>
      </c>
      <c r="AH321" t="s">
        <v>996</v>
      </c>
      <c r="AI321">
        <v>1</v>
      </c>
      <c r="AK321" s="88">
        <v>50</v>
      </c>
      <c r="AL321" s="90">
        <v>19</v>
      </c>
      <c r="AM321" s="90">
        <v>40</v>
      </c>
      <c r="AN321" s="93">
        <v>28075</v>
      </c>
      <c r="AO321" s="93">
        <f t="shared" si="64"/>
        <v>50019</v>
      </c>
      <c r="AP321" s="7" t="s">
        <v>183</v>
      </c>
      <c r="AQ321">
        <f t="shared" si="65"/>
        <v>5028075</v>
      </c>
      <c r="AU321">
        <v>38.61</v>
      </c>
      <c r="AV321">
        <v>0.74</v>
      </c>
      <c r="AW321">
        <v>37.869999999999997</v>
      </c>
    </row>
    <row r="322" spans="1:49" hidden="1" outlineLevel="1">
      <c r="A322" t="s">
        <v>508</v>
      </c>
      <c r="B322" s="7" t="s">
        <v>846</v>
      </c>
      <c r="C322" s="1">
        <f t="shared" si="55"/>
        <v>125</v>
      </c>
      <c r="D322" s="5">
        <f>IF(N322&gt;0, RANK(N322,(N322:P322,Q322:AE322)),0)</f>
        <v>3</v>
      </c>
      <c r="E322" s="5">
        <f>IF(O322&gt;0,RANK(O322,(N322:P322,Q322:AE322)),0)</f>
        <v>1</v>
      </c>
      <c r="F322" s="5">
        <f t="shared" si="56"/>
        <v>2</v>
      </c>
      <c r="G322" s="1">
        <f t="shared" si="57"/>
        <v>12</v>
      </c>
      <c r="H322" s="2">
        <f t="shared" si="58"/>
        <v>9.6000000000000002E-2</v>
      </c>
      <c r="I322" s="6"/>
      <c r="J322" s="2">
        <f t="shared" si="59"/>
        <v>0.184</v>
      </c>
      <c r="K322" s="2">
        <f t="shared" si="60"/>
        <v>0.44</v>
      </c>
      <c r="L322" s="2">
        <f t="shared" si="61"/>
        <v>0.34399999999999997</v>
      </c>
      <c r="M322" s="2">
        <f t="shared" si="62"/>
        <v>3.2000000000000084E-2</v>
      </c>
      <c r="N322" s="1">
        <v>23</v>
      </c>
      <c r="O322" s="1">
        <v>55</v>
      </c>
      <c r="P322" s="1">
        <v>43</v>
      </c>
      <c r="Q322" s="1"/>
      <c r="R322" s="1"/>
      <c r="S322" s="1"/>
      <c r="T322" s="1">
        <v>0</v>
      </c>
      <c r="U322" s="1">
        <v>0</v>
      </c>
      <c r="V322" s="1">
        <v>1</v>
      </c>
      <c r="W322" s="1">
        <v>1</v>
      </c>
      <c r="X322" s="1">
        <v>2</v>
      </c>
      <c r="Y322" s="1"/>
      <c r="Z322" s="1"/>
      <c r="AA322" s="1"/>
      <c r="AB322" s="1"/>
      <c r="AG322" t="str">
        <f t="shared" si="63"/>
        <v>Goshen</v>
      </c>
      <c r="AH322" t="s">
        <v>845</v>
      </c>
      <c r="AI322">
        <v>1</v>
      </c>
      <c r="AK322" s="88">
        <v>50</v>
      </c>
      <c r="AL322" s="90">
        <v>1</v>
      </c>
      <c r="AM322" s="90">
        <v>30</v>
      </c>
      <c r="AN322" s="93">
        <v>28600</v>
      </c>
      <c r="AO322" s="93">
        <f t="shared" si="64"/>
        <v>50001</v>
      </c>
      <c r="AP322" s="7" t="s">
        <v>183</v>
      </c>
      <c r="AQ322">
        <f t="shared" si="65"/>
        <v>5028600</v>
      </c>
      <c r="AU322">
        <v>21.4</v>
      </c>
      <c r="AV322">
        <v>0.11</v>
      </c>
      <c r="AW322">
        <v>21.29</v>
      </c>
    </row>
    <row r="323" spans="1:49" hidden="1" outlineLevel="1">
      <c r="A323" t="s">
        <v>840</v>
      </c>
      <c r="B323" s="7" t="s">
        <v>846</v>
      </c>
      <c r="C323" s="1">
        <f t="shared" si="55"/>
        <v>381</v>
      </c>
      <c r="D323" s="5">
        <f>IF(N323&gt;0, RANK(N323,(N323:P323,Q323:AE323)),0)</f>
        <v>2</v>
      </c>
      <c r="E323" s="5">
        <f>IF(O323&gt;0,RANK(O323,(N323:P323,Q323:AE323)),0)</f>
        <v>1</v>
      </c>
      <c r="F323" s="5">
        <f t="shared" si="56"/>
        <v>3</v>
      </c>
      <c r="G323" s="1">
        <f t="shared" si="57"/>
        <v>31</v>
      </c>
      <c r="H323" s="2">
        <f t="shared" si="58"/>
        <v>8.1364829396325458E-2</v>
      </c>
      <c r="I323" s="6"/>
      <c r="J323" s="2">
        <f t="shared" si="59"/>
        <v>0.35695538057742782</v>
      </c>
      <c r="K323" s="2">
        <f t="shared" si="60"/>
        <v>0.43832020997375326</v>
      </c>
      <c r="L323" s="2">
        <f t="shared" si="61"/>
        <v>0.15748031496062992</v>
      </c>
      <c r="M323" s="2">
        <f t="shared" si="62"/>
        <v>4.7244094488189003E-2</v>
      </c>
      <c r="N323" s="1">
        <v>136</v>
      </c>
      <c r="O323" s="1">
        <v>167</v>
      </c>
      <c r="P323" s="1">
        <v>60</v>
      </c>
      <c r="Q323" s="1"/>
      <c r="R323" s="1"/>
      <c r="S323" s="1"/>
      <c r="T323" s="1">
        <v>1</v>
      </c>
      <c r="U323" s="1">
        <v>1</v>
      </c>
      <c r="V323" s="1">
        <v>10</v>
      </c>
      <c r="W323" s="1">
        <v>3</v>
      </c>
      <c r="X323" s="1">
        <v>3</v>
      </c>
      <c r="Y323" s="1"/>
      <c r="Z323" s="1"/>
      <c r="AA323" s="1"/>
      <c r="AB323" s="1"/>
      <c r="AG323" t="str">
        <f t="shared" si="63"/>
        <v>Grafton</v>
      </c>
      <c r="AH323" t="s">
        <v>1040</v>
      </c>
      <c r="AI323">
        <v>1</v>
      </c>
      <c r="AK323" s="88">
        <v>50</v>
      </c>
      <c r="AL323" s="90">
        <v>25</v>
      </c>
      <c r="AM323" s="90">
        <v>30</v>
      </c>
      <c r="AN323" s="93">
        <v>28900</v>
      </c>
      <c r="AO323" s="93">
        <f t="shared" si="64"/>
        <v>50025</v>
      </c>
      <c r="AP323" s="7" t="s">
        <v>183</v>
      </c>
      <c r="AQ323">
        <f t="shared" si="65"/>
        <v>5028900</v>
      </c>
      <c r="AU323">
        <v>38.4</v>
      </c>
      <c r="AV323">
        <v>0.01</v>
      </c>
      <c r="AW323">
        <v>38.39</v>
      </c>
    </row>
    <row r="324" spans="1:49" hidden="1" outlineLevel="1">
      <c r="A324" t="s">
        <v>509</v>
      </c>
      <c r="B324" s="7" t="s">
        <v>846</v>
      </c>
      <c r="C324" s="1">
        <f t="shared" si="55"/>
        <v>45</v>
      </c>
      <c r="D324" s="5">
        <f>IF(N324&gt;0, RANK(N324,(N324:P324,Q324:AE324)),0)</f>
        <v>2</v>
      </c>
      <c r="E324" s="5">
        <f>IF(O324&gt;0,RANK(O324,(N324:P324,Q324:AE324)),0)</f>
        <v>1</v>
      </c>
      <c r="F324" s="5">
        <f t="shared" si="56"/>
        <v>3</v>
      </c>
      <c r="G324" s="1">
        <f t="shared" si="57"/>
        <v>23</v>
      </c>
      <c r="H324" s="2">
        <f t="shared" si="58"/>
        <v>0.51111111111111107</v>
      </c>
      <c r="I324" s="6"/>
      <c r="J324" s="2">
        <f t="shared" si="59"/>
        <v>0.17777777777777778</v>
      </c>
      <c r="K324" s="2">
        <f t="shared" si="60"/>
        <v>0.68888888888888888</v>
      </c>
      <c r="L324" s="2">
        <f t="shared" si="61"/>
        <v>0.1111111111111111</v>
      </c>
      <c r="M324" s="2">
        <f t="shared" si="62"/>
        <v>2.2222222222222199E-2</v>
      </c>
      <c r="N324" s="1">
        <v>8</v>
      </c>
      <c r="O324" s="1">
        <v>31</v>
      </c>
      <c r="P324" s="1">
        <v>5</v>
      </c>
      <c r="Q324" s="1"/>
      <c r="R324" s="1"/>
      <c r="S324" s="1"/>
      <c r="T324" s="1">
        <v>0</v>
      </c>
      <c r="U324" s="1">
        <v>0</v>
      </c>
      <c r="V324" s="1">
        <v>0</v>
      </c>
      <c r="W324" s="1">
        <v>0</v>
      </c>
      <c r="X324" s="1">
        <v>1</v>
      </c>
      <c r="Y324" s="1"/>
      <c r="Z324" s="1"/>
      <c r="AA324" s="1"/>
      <c r="AB324" s="1"/>
      <c r="AG324" t="str">
        <f t="shared" si="63"/>
        <v>Granby</v>
      </c>
      <c r="AH324" t="s">
        <v>993</v>
      </c>
      <c r="AI324">
        <v>1</v>
      </c>
      <c r="AK324" s="88">
        <v>50</v>
      </c>
      <c r="AL324" s="90">
        <v>9</v>
      </c>
      <c r="AM324" s="90">
        <v>50</v>
      </c>
      <c r="AN324" s="93">
        <v>29125</v>
      </c>
      <c r="AO324" s="93">
        <f t="shared" si="64"/>
        <v>50009</v>
      </c>
      <c r="AP324" s="7" t="s">
        <v>183</v>
      </c>
      <c r="AQ324">
        <f t="shared" si="65"/>
        <v>5029125</v>
      </c>
      <c r="AU324">
        <v>39.08</v>
      </c>
      <c r="AV324">
        <v>0.05</v>
      </c>
      <c r="AW324">
        <v>39.03</v>
      </c>
    </row>
    <row r="325" spans="1:49" hidden="1" outlineLevel="1">
      <c r="A325" t="s">
        <v>994</v>
      </c>
      <c r="B325" s="7" t="s">
        <v>846</v>
      </c>
      <c r="C325" s="1">
        <f t="shared" si="55"/>
        <v>1213</v>
      </c>
      <c r="D325" s="5">
        <f>IF(N325&gt;0, RANK(N325,(N325:P325,Q325:AE325)),0)</f>
        <v>3</v>
      </c>
      <c r="E325" s="5">
        <f>IF(O325&gt;0,RANK(O325,(N325:P325,Q325:AE325)),0)</f>
        <v>1</v>
      </c>
      <c r="F325" s="5">
        <f t="shared" si="56"/>
        <v>2</v>
      </c>
      <c r="G325" s="1">
        <f t="shared" si="57"/>
        <v>447</v>
      </c>
      <c r="H325" s="2">
        <f t="shared" si="58"/>
        <v>0.36850783182192909</v>
      </c>
      <c r="I325" s="6"/>
      <c r="J325" s="2">
        <f t="shared" si="59"/>
        <v>0.17147568013190437</v>
      </c>
      <c r="K325" s="2">
        <f t="shared" si="60"/>
        <v>0.59192085737840061</v>
      </c>
      <c r="L325" s="2">
        <f t="shared" si="61"/>
        <v>0.22341302555647155</v>
      </c>
      <c r="M325" s="2">
        <f t="shared" si="62"/>
        <v>1.3190436933223443E-2</v>
      </c>
      <c r="N325" s="1">
        <v>208</v>
      </c>
      <c r="O325" s="1">
        <v>718</v>
      </c>
      <c r="P325" s="1">
        <v>271</v>
      </c>
      <c r="Q325" s="1"/>
      <c r="R325" s="1"/>
      <c r="S325" s="1"/>
      <c r="T325" s="1">
        <v>1</v>
      </c>
      <c r="U325" s="1">
        <v>1</v>
      </c>
      <c r="V325" s="1">
        <v>4</v>
      </c>
      <c r="W325" s="1">
        <v>6</v>
      </c>
      <c r="X325" s="1">
        <v>4</v>
      </c>
      <c r="Y325" s="1"/>
      <c r="Z325" s="1"/>
      <c r="AA325" s="1"/>
      <c r="AB325" s="1"/>
      <c r="AG325" t="str">
        <f t="shared" si="63"/>
        <v>Grand Isle</v>
      </c>
      <c r="AH325" t="s">
        <v>994</v>
      </c>
      <c r="AI325">
        <v>1</v>
      </c>
      <c r="AK325" s="88">
        <v>50</v>
      </c>
      <c r="AL325" s="90">
        <v>13</v>
      </c>
      <c r="AM325" s="90">
        <v>10</v>
      </c>
      <c r="AN325" s="93">
        <v>29275</v>
      </c>
      <c r="AO325" s="93">
        <f t="shared" si="64"/>
        <v>50013</v>
      </c>
      <c r="AP325" s="7" t="s">
        <v>183</v>
      </c>
      <c r="AQ325">
        <f t="shared" si="65"/>
        <v>5029275</v>
      </c>
      <c r="AU325">
        <v>35.130000000000003</v>
      </c>
      <c r="AV325">
        <v>18.62</v>
      </c>
      <c r="AW325">
        <v>16.510000000000002</v>
      </c>
    </row>
    <row r="326" spans="1:49" hidden="1" outlineLevel="1">
      <c r="A326" t="s">
        <v>1031</v>
      </c>
      <c r="B326" s="7" t="s">
        <v>846</v>
      </c>
      <c r="C326" s="1">
        <f t="shared" si="55"/>
        <v>172</v>
      </c>
      <c r="D326" s="5">
        <f>IF(N326&gt;0, RANK(N326,(N326:P326,Q326:AE326)),0)</f>
        <v>3</v>
      </c>
      <c r="E326" s="5">
        <f>IF(O326&gt;0,RANK(O326,(N326:P326,Q326:AE326)),0)</f>
        <v>2</v>
      </c>
      <c r="F326" s="5">
        <f t="shared" si="56"/>
        <v>1</v>
      </c>
      <c r="G326" s="1">
        <f t="shared" si="57"/>
        <v>25</v>
      </c>
      <c r="H326" s="2">
        <f t="shared" si="58"/>
        <v>0.14534883720930233</v>
      </c>
      <c r="I326" s="6"/>
      <c r="J326" s="2">
        <f t="shared" si="59"/>
        <v>0.12209302325581395</v>
      </c>
      <c r="K326" s="2">
        <f t="shared" si="60"/>
        <v>0.35465116279069769</v>
      </c>
      <c r="L326" s="2">
        <f t="shared" si="61"/>
        <v>0.5</v>
      </c>
      <c r="M326" s="2">
        <f t="shared" si="62"/>
        <v>2.3255813953488413E-2</v>
      </c>
      <c r="N326" s="1">
        <v>21</v>
      </c>
      <c r="O326" s="1">
        <v>61</v>
      </c>
      <c r="P326" s="1">
        <v>86</v>
      </c>
      <c r="Q326" s="1"/>
      <c r="R326" s="1"/>
      <c r="S326" s="1"/>
      <c r="T326" s="1">
        <v>0</v>
      </c>
      <c r="U326" s="1">
        <v>0</v>
      </c>
      <c r="V326" s="1">
        <v>1</v>
      </c>
      <c r="W326" s="1">
        <v>3</v>
      </c>
      <c r="X326" s="1">
        <v>0</v>
      </c>
      <c r="Y326" s="1"/>
      <c r="Z326" s="1"/>
      <c r="AA326" s="1"/>
      <c r="AB326" s="1"/>
      <c r="AG326" t="str">
        <f t="shared" si="63"/>
        <v>Granville</v>
      </c>
      <c r="AH326" t="s">
        <v>845</v>
      </c>
      <c r="AI326">
        <v>1</v>
      </c>
      <c r="AK326" s="88">
        <v>50</v>
      </c>
      <c r="AL326" s="90">
        <v>1</v>
      </c>
      <c r="AM326" s="90">
        <v>35</v>
      </c>
      <c r="AN326" s="93">
        <v>29575</v>
      </c>
      <c r="AO326" s="93">
        <f t="shared" si="64"/>
        <v>50001</v>
      </c>
      <c r="AP326" s="7" t="s">
        <v>183</v>
      </c>
      <c r="AQ326">
        <f t="shared" si="65"/>
        <v>5029575</v>
      </c>
      <c r="AU326">
        <v>52.22</v>
      </c>
      <c r="AV326">
        <v>0</v>
      </c>
      <c r="AW326">
        <v>52.22</v>
      </c>
    </row>
    <row r="327" spans="1:49" hidden="1" outlineLevel="1">
      <c r="A327" t="s">
        <v>75</v>
      </c>
      <c r="B327" s="7" t="s">
        <v>846</v>
      </c>
      <c r="C327" s="1">
        <f t="shared" si="55"/>
        <v>455</v>
      </c>
      <c r="D327" s="5">
        <f>IF(N327&gt;0, RANK(N327,(N327:P327,Q327:AE327)),0)</f>
        <v>3</v>
      </c>
      <c r="E327" s="5">
        <f>IF(O327&gt;0,RANK(O327,(N327:P327,Q327:AE327)),0)</f>
        <v>1</v>
      </c>
      <c r="F327" s="5">
        <f t="shared" si="56"/>
        <v>2</v>
      </c>
      <c r="G327" s="1">
        <f t="shared" si="57"/>
        <v>88</v>
      </c>
      <c r="H327" s="2">
        <f t="shared" si="58"/>
        <v>0.19340659340659341</v>
      </c>
      <c r="I327" s="6"/>
      <c r="J327" s="2">
        <f t="shared" si="59"/>
        <v>0.17582417582417584</v>
      </c>
      <c r="K327" s="2">
        <f t="shared" si="60"/>
        <v>0.47912087912087914</v>
      </c>
      <c r="L327" s="2">
        <f t="shared" si="61"/>
        <v>0.2857142857142857</v>
      </c>
      <c r="M327" s="2">
        <f t="shared" si="62"/>
        <v>5.9340659340659296E-2</v>
      </c>
      <c r="N327" s="1">
        <v>80</v>
      </c>
      <c r="O327" s="1">
        <v>218</v>
      </c>
      <c r="P327" s="1">
        <v>130</v>
      </c>
      <c r="Q327" s="1"/>
      <c r="R327" s="1"/>
      <c r="S327" s="1"/>
      <c r="T327" s="1">
        <v>3</v>
      </c>
      <c r="U327" s="1">
        <v>0</v>
      </c>
      <c r="V327" s="1">
        <v>4</v>
      </c>
      <c r="W327" s="1">
        <v>4</v>
      </c>
      <c r="X327" s="1">
        <v>16</v>
      </c>
      <c r="Y327" s="1"/>
      <c r="Z327" s="1"/>
      <c r="AA327" s="1"/>
      <c r="AB327" s="1"/>
      <c r="AG327" t="str">
        <f t="shared" si="63"/>
        <v>Greensboro</v>
      </c>
      <c r="AH327" t="s">
        <v>996</v>
      </c>
      <c r="AI327">
        <v>1</v>
      </c>
      <c r="AK327" s="88">
        <v>50</v>
      </c>
      <c r="AL327" s="90">
        <v>19</v>
      </c>
      <c r="AM327" s="90">
        <v>45</v>
      </c>
      <c r="AN327" s="93">
        <v>30175</v>
      </c>
      <c r="AO327" s="93">
        <f t="shared" si="64"/>
        <v>50019</v>
      </c>
      <c r="AP327" s="7" t="s">
        <v>183</v>
      </c>
      <c r="AQ327">
        <f t="shared" si="65"/>
        <v>5030175</v>
      </c>
      <c r="AU327">
        <v>39.39</v>
      </c>
      <c r="AV327">
        <v>1.62</v>
      </c>
      <c r="AW327">
        <v>37.770000000000003</v>
      </c>
    </row>
    <row r="328" spans="1:49" hidden="1" outlineLevel="1">
      <c r="A328" t="s">
        <v>510</v>
      </c>
      <c r="B328" s="7" t="s">
        <v>846</v>
      </c>
      <c r="C328" s="1">
        <f t="shared" si="55"/>
        <v>482</v>
      </c>
      <c r="D328" s="5">
        <f>IF(N328&gt;0, RANK(N328,(N328:P328,Q328:AE328)),0)</f>
        <v>3</v>
      </c>
      <c r="E328" s="5">
        <f>IF(O328&gt;0,RANK(O328,(N328:P328,Q328:AE328)),0)</f>
        <v>1</v>
      </c>
      <c r="F328" s="5">
        <f t="shared" si="56"/>
        <v>2</v>
      </c>
      <c r="G328" s="1">
        <f t="shared" si="57"/>
        <v>251</v>
      </c>
      <c r="H328" s="2">
        <f t="shared" si="58"/>
        <v>0.52074688796680502</v>
      </c>
      <c r="I328" s="6"/>
      <c r="J328" s="2">
        <f t="shared" si="59"/>
        <v>0.13278008298755187</v>
      </c>
      <c r="K328" s="2">
        <f t="shared" si="60"/>
        <v>0.68464730290456433</v>
      </c>
      <c r="L328" s="2">
        <f t="shared" si="61"/>
        <v>0.16390041493775934</v>
      </c>
      <c r="M328" s="2">
        <f t="shared" si="62"/>
        <v>1.8672199170124498E-2</v>
      </c>
      <c r="N328" s="1">
        <v>64</v>
      </c>
      <c r="O328" s="1">
        <v>330</v>
      </c>
      <c r="P328" s="1">
        <v>79</v>
      </c>
      <c r="Q328" s="1"/>
      <c r="R328" s="1"/>
      <c r="S328" s="1"/>
      <c r="T328" s="1">
        <v>1</v>
      </c>
      <c r="U328" s="1">
        <v>0</v>
      </c>
      <c r="V328" s="1">
        <v>2</v>
      </c>
      <c r="W328" s="1">
        <v>2</v>
      </c>
      <c r="X328" s="1">
        <v>4</v>
      </c>
      <c r="Y328" s="1"/>
      <c r="Z328" s="1"/>
      <c r="AA328" s="1"/>
      <c r="AB328" s="1"/>
      <c r="AG328" t="str">
        <f t="shared" si="63"/>
        <v>Groton</v>
      </c>
      <c r="AH328" t="s">
        <v>848</v>
      </c>
      <c r="AI328">
        <v>1</v>
      </c>
      <c r="AK328" s="88">
        <v>50</v>
      </c>
      <c r="AL328" s="90">
        <v>5</v>
      </c>
      <c r="AM328" s="90">
        <v>20</v>
      </c>
      <c r="AN328" s="93">
        <v>30550</v>
      </c>
      <c r="AO328" s="93">
        <f t="shared" si="64"/>
        <v>50005</v>
      </c>
      <c r="AP328" s="7" t="s">
        <v>183</v>
      </c>
      <c r="AQ328">
        <f t="shared" si="65"/>
        <v>5030550</v>
      </c>
      <c r="AU328">
        <v>54.96</v>
      </c>
      <c r="AV328">
        <v>1</v>
      </c>
      <c r="AW328">
        <v>53.96</v>
      </c>
    </row>
    <row r="329" spans="1:49" hidden="1" outlineLevel="1">
      <c r="A329" t="s">
        <v>76</v>
      </c>
      <c r="B329" s="7" t="s">
        <v>846</v>
      </c>
      <c r="C329" s="1">
        <f t="shared" si="55"/>
        <v>139</v>
      </c>
      <c r="D329" s="5">
        <f>IF(N329&gt;0, RANK(N329,(N329:P329,Q329:AE329)),0)</f>
        <v>2</v>
      </c>
      <c r="E329" s="5">
        <f>IF(O329&gt;0,RANK(O329,(N329:P329,Q329:AE329)),0)</f>
        <v>1</v>
      </c>
      <c r="F329" s="5">
        <f t="shared" si="56"/>
        <v>3</v>
      </c>
      <c r="G329" s="1">
        <f t="shared" si="57"/>
        <v>68</v>
      </c>
      <c r="H329" s="2">
        <f t="shared" si="58"/>
        <v>0.48920863309352519</v>
      </c>
      <c r="I329" s="6"/>
      <c r="J329" s="2">
        <f t="shared" si="59"/>
        <v>0.17266187050359713</v>
      </c>
      <c r="K329" s="2">
        <f t="shared" si="60"/>
        <v>0.66187050359712229</v>
      </c>
      <c r="L329" s="2">
        <f t="shared" si="61"/>
        <v>0.14388489208633093</v>
      </c>
      <c r="M329" s="2">
        <f t="shared" si="62"/>
        <v>2.1582733812949617E-2</v>
      </c>
      <c r="N329" s="1">
        <v>24</v>
      </c>
      <c r="O329" s="1">
        <v>92</v>
      </c>
      <c r="P329" s="1">
        <v>20</v>
      </c>
      <c r="Q329" s="1"/>
      <c r="R329" s="1"/>
      <c r="S329" s="1"/>
      <c r="T329" s="1">
        <v>0</v>
      </c>
      <c r="U329" s="1">
        <v>0</v>
      </c>
      <c r="V329" s="1">
        <v>0</v>
      </c>
      <c r="W329" s="1">
        <v>0</v>
      </c>
      <c r="X329" s="1">
        <v>3</v>
      </c>
      <c r="Y329" s="1"/>
      <c r="Z329" s="1"/>
      <c r="AA329" s="1"/>
      <c r="AB329" s="1"/>
      <c r="AG329" t="str">
        <f t="shared" si="63"/>
        <v>Guildhall</v>
      </c>
      <c r="AH329" t="s">
        <v>993</v>
      </c>
      <c r="AI329">
        <v>1</v>
      </c>
      <c r="AK329" s="88">
        <v>50</v>
      </c>
      <c r="AL329" s="90">
        <v>9</v>
      </c>
      <c r="AM329" s="90">
        <v>55</v>
      </c>
      <c r="AN329" s="93">
        <v>30775</v>
      </c>
      <c r="AO329" s="93">
        <f t="shared" si="64"/>
        <v>50009</v>
      </c>
      <c r="AP329" s="7" t="s">
        <v>183</v>
      </c>
      <c r="AQ329">
        <f t="shared" si="65"/>
        <v>5030775</v>
      </c>
      <c r="AU329">
        <v>32.72</v>
      </c>
      <c r="AV329">
        <v>0</v>
      </c>
      <c r="AW329">
        <v>32.72</v>
      </c>
    </row>
    <row r="330" spans="1:49" hidden="1" outlineLevel="1">
      <c r="A330" t="s">
        <v>1032</v>
      </c>
      <c r="B330" s="7" t="s">
        <v>846</v>
      </c>
      <c r="C330" s="1">
        <f t="shared" si="55"/>
        <v>1193</v>
      </c>
      <c r="D330" s="5">
        <f>IF(N330&gt;0, RANK(N330,(N330:P330,Q330:AE330)),0)</f>
        <v>1</v>
      </c>
      <c r="E330" s="5">
        <f>IF(O330&gt;0,RANK(O330,(N330:P330,Q330:AE330)),0)</f>
        <v>2</v>
      </c>
      <c r="F330" s="5">
        <f t="shared" si="56"/>
        <v>3</v>
      </c>
      <c r="G330" s="1">
        <f t="shared" si="57"/>
        <v>48</v>
      </c>
      <c r="H330" s="2">
        <f t="shared" si="58"/>
        <v>4.0234702430846606E-2</v>
      </c>
      <c r="I330" s="6"/>
      <c r="J330" s="2">
        <f t="shared" si="59"/>
        <v>0.37720033528918695</v>
      </c>
      <c r="K330" s="2">
        <f t="shared" si="60"/>
        <v>0.3369656328583403</v>
      </c>
      <c r="L330" s="2">
        <f t="shared" si="61"/>
        <v>0.24392288348700755</v>
      </c>
      <c r="M330" s="2">
        <f t="shared" si="62"/>
        <v>4.1911148365465195E-2</v>
      </c>
      <c r="N330" s="1">
        <v>450</v>
      </c>
      <c r="O330" s="1">
        <v>402</v>
      </c>
      <c r="P330" s="1">
        <v>291</v>
      </c>
      <c r="Q330" s="1"/>
      <c r="R330" s="1"/>
      <c r="S330" s="1"/>
      <c r="T330" s="1">
        <v>23</v>
      </c>
      <c r="U330" s="1">
        <v>0</v>
      </c>
      <c r="V330" s="1">
        <v>5</v>
      </c>
      <c r="W330" s="1">
        <v>18</v>
      </c>
      <c r="X330" s="1">
        <v>4</v>
      </c>
      <c r="Y330" s="1"/>
      <c r="Z330" s="1"/>
      <c r="AA330" s="1"/>
      <c r="AB330" s="1"/>
      <c r="AG330" t="str">
        <f t="shared" si="63"/>
        <v>Guilford</v>
      </c>
      <c r="AH330" t="s">
        <v>1040</v>
      </c>
      <c r="AI330">
        <v>1</v>
      </c>
      <c r="AK330" s="88">
        <v>50</v>
      </c>
      <c r="AL330" s="90">
        <v>25</v>
      </c>
      <c r="AM330" s="90">
        <v>35</v>
      </c>
      <c r="AN330" s="93">
        <v>30925</v>
      </c>
      <c r="AO330" s="93">
        <f t="shared" si="64"/>
        <v>50025</v>
      </c>
      <c r="AP330" s="7" t="s">
        <v>183</v>
      </c>
      <c r="AQ330">
        <f t="shared" si="65"/>
        <v>5030925</v>
      </c>
      <c r="AU330">
        <v>39.97</v>
      </c>
      <c r="AV330">
        <v>0.08</v>
      </c>
      <c r="AW330">
        <v>39.89</v>
      </c>
    </row>
    <row r="331" spans="1:49" hidden="1" outlineLevel="1">
      <c r="A331" t="s">
        <v>321</v>
      </c>
      <c r="B331" s="7" t="s">
        <v>846</v>
      </c>
      <c r="C331" s="1">
        <f t="shared" si="55"/>
        <v>410</v>
      </c>
      <c r="D331" s="5">
        <f>IF(N331&gt;0, RANK(N331,(N331:P331,Q331:AE331)),0)</f>
        <v>2</v>
      </c>
      <c r="E331" s="5">
        <f>IF(O331&gt;0,RANK(O331,(N331:P331,Q331:AE331)),0)</f>
        <v>1</v>
      </c>
      <c r="F331" s="5">
        <f t="shared" si="56"/>
        <v>3</v>
      </c>
      <c r="G331" s="1">
        <f t="shared" si="57"/>
        <v>31</v>
      </c>
      <c r="H331" s="2">
        <f t="shared" si="58"/>
        <v>7.5609756097560973E-2</v>
      </c>
      <c r="I331" s="6"/>
      <c r="J331" s="2">
        <f t="shared" si="59"/>
        <v>0.32439024390243903</v>
      </c>
      <c r="K331" s="2">
        <f t="shared" si="60"/>
        <v>0.4</v>
      </c>
      <c r="L331" s="2">
        <f t="shared" si="61"/>
        <v>0.21951219512195122</v>
      </c>
      <c r="M331" s="2">
        <f t="shared" si="62"/>
        <v>5.6097560975609667E-2</v>
      </c>
      <c r="N331" s="1">
        <v>133</v>
      </c>
      <c r="O331" s="1">
        <v>164</v>
      </c>
      <c r="P331" s="1">
        <v>90</v>
      </c>
      <c r="Q331" s="1"/>
      <c r="R331" s="1"/>
      <c r="S331" s="1"/>
      <c r="T331" s="1">
        <v>10</v>
      </c>
      <c r="U331" s="1">
        <v>0</v>
      </c>
      <c r="V331" s="1">
        <v>6</v>
      </c>
      <c r="W331" s="1">
        <v>4</v>
      </c>
      <c r="X331" s="1">
        <v>3</v>
      </c>
      <c r="Y331" s="1"/>
      <c r="Z331" s="1"/>
      <c r="AA331" s="1"/>
      <c r="AB331" s="1"/>
      <c r="AG331" t="str">
        <f t="shared" si="63"/>
        <v>Halifax</v>
      </c>
      <c r="AH331" t="s">
        <v>1040</v>
      </c>
      <c r="AI331">
        <v>1</v>
      </c>
      <c r="AK331" s="88">
        <v>50</v>
      </c>
      <c r="AL331" s="90">
        <v>25</v>
      </c>
      <c r="AM331" s="90">
        <v>40</v>
      </c>
      <c r="AN331" s="93">
        <v>31150</v>
      </c>
      <c r="AO331" s="93">
        <f t="shared" si="64"/>
        <v>50025</v>
      </c>
      <c r="AP331" s="7" t="s">
        <v>183</v>
      </c>
      <c r="AQ331">
        <f t="shared" si="65"/>
        <v>5031150</v>
      </c>
      <c r="AU331">
        <v>39.799999999999997</v>
      </c>
      <c r="AV331">
        <v>0.05</v>
      </c>
      <c r="AW331">
        <v>39.75</v>
      </c>
    </row>
    <row r="332" spans="1:49" hidden="1" outlineLevel="1">
      <c r="A332" t="s">
        <v>1105</v>
      </c>
      <c r="B332" s="7" t="s">
        <v>846</v>
      </c>
      <c r="C332" s="1">
        <f t="shared" si="55"/>
        <v>198</v>
      </c>
      <c r="D332" s="5">
        <f>IF(N332&gt;0, RANK(N332,(N332:P332,Q332:AE332)),0)</f>
        <v>3</v>
      </c>
      <c r="E332" s="5">
        <f>IF(O332&gt;0,RANK(O332,(N332:P332,Q332:AE332)),0)</f>
        <v>1</v>
      </c>
      <c r="F332" s="5">
        <f t="shared" si="56"/>
        <v>2</v>
      </c>
      <c r="G332" s="1">
        <f t="shared" si="57"/>
        <v>47</v>
      </c>
      <c r="H332" s="2">
        <f t="shared" si="58"/>
        <v>0.23737373737373738</v>
      </c>
      <c r="I332" s="6"/>
      <c r="J332" s="2">
        <f t="shared" si="59"/>
        <v>0.12626262626262627</v>
      </c>
      <c r="K332" s="2">
        <f t="shared" si="60"/>
        <v>0.54040404040404044</v>
      </c>
      <c r="L332" s="2">
        <f t="shared" si="61"/>
        <v>0.30303030303030304</v>
      </c>
      <c r="M332" s="2">
        <f t="shared" si="62"/>
        <v>3.0303030303030221E-2</v>
      </c>
      <c r="N332" s="1">
        <v>25</v>
      </c>
      <c r="O332" s="1">
        <v>107</v>
      </c>
      <c r="P332" s="1">
        <v>60</v>
      </c>
      <c r="Q332" s="1"/>
      <c r="R332" s="1"/>
      <c r="S332" s="1"/>
      <c r="T332" s="1">
        <v>1</v>
      </c>
      <c r="U332" s="1">
        <v>0</v>
      </c>
      <c r="V332" s="1">
        <v>1</v>
      </c>
      <c r="W332" s="1">
        <v>2</v>
      </c>
      <c r="X332" s="1">
        <v>2</v>
      </c>
      <c r="Y332" s="1"/>
      <c r="Z332" s="1"/>
      <c r="AA332" s="1"/>
      <c r="AB332" s="1"/>
      <c r="AG332" t="str">
        <f t="shared" si="63"/>
        <v>Hancock</v>
      </c>
      <c r="AH332" t="s">
        <v>845</v>
      </c>
      <c r="AI332">
        <v>1</v>
      </c>
      <c r="AK332" s="88">
        <v>50</v>
      </c>
      <c r="AL332" s="90">
        <v>1</v>
      </c>
      <c r="AM332" s="90">
        <v>40</v>
      </c>
      <c r="AN332" s="93">
        <v>31525</v>
      </c>
      <c r="AO332" s="93">
        <f t="shared" si="64"/>
        <v>50001</v>
      </c>
      <c r="AP332" s="7" t="s">
        <v>183</v>
      </c>
      <c r="AQ332">
        <f t="shared" si="65"/>
        <v>5031525</v>
      </c>
      <c r="AU332">
        <v>38.46</v>
      </c>
      <c r="AV332">
        <v>0.02</v>
      </c>
      <c r="AW332">
        <v>38.44</v>
      </c>
    </row>
    <row r="333" spans="1:49" hidden="1" outlineLevel="1">
      <c r="A333" t="s">
        <v>653</v>
      </c>
      <c r="B333" s="7" t="s">
        <v>846</v>
      </c>
      <c r="C333" s="1">
        <f t="shared" si="55"/>
        <v>1457</v>
      </c>
      <c r="D333" s="5">
        <f>IF(N333&gt;0, RANK(N333,(N333:P333,Q333:AE333)),0)</f>
        <v>3</v>
      </c>
      <c r="E333" s="5">
        <f>IF(O333&gt;0,RANK(O333,(N333:P333,Q333:AE333)),0)</f>
        <v>1</v>
      </c>
      <c r="F333" s="5">
        <f t="shared" si="56"/>
        <v>2</v>
      </c>
      <c r="G333" s="1">
        <f t="shared" si="57"/>
        <v>452</v>
      </c>
      <c r="H333" s="2">
        <f t="shared" si="58"/>
        <v>0.31022649279341113</v>
      </c>
      <c r="I333" s="6"/>
      <c r="J333" s="2">
        <f t="shared" si="59"/>
        <v>0.14619080301990392</v>
      </c>
      <c r="K333" s="2">
        <f t="shared" si="60"/>
        <v>0.5607412491420728</v>
      </c>
      <c r="L333" s="2">
        <f t="shared" si="61"/>
        <v>0.25051475634866166</v>
      </c>
      <c r="M333" s="2">
        <f t="shared" si="62"/>
        <v>4.2553191489361597E-2</v>
      </c>
      <c r="N333" s="1">
        <v>213</v>
      </c>
      <c r="O333" s="1">
        <v>817</v>
      </c>
      <c r="P333" s="1">
        <v>365</v>
      </c>
      <c r="Q333" s="1"/>
      <c r="R333" s="1"/>
      <c r="S333" s="1"/>
      <c r="T333" s="1">
        <v>6</v>
      </c>
      <c r="U333" s="1">
        <v>1</v>
      </c>
      <c r="V333" s="1">
        <v>6</v>
      </c>
      <c r="W333" s="1">
        <v>7</v>
      </c>
      <c r="X333" s="1">
        <v>42</v>
      </c>
      <c r="Y333" s="1"/>
      <c r="Z333" s="1"/>
      <c r="AA333" s="1"/>
      <c r="AB333" s="1"/>
      <c r="AG333" t="str">
        <f t="shared" si="63"/>
        <v>Hardwick</v>
      </c>
      <c r="AH333" t="s">
        <v>848</v>
      </c>
      <c r="AI333">
        <v>1</v>
      </c>
      <c r="AK333" s="88">
        <v>50</v>
      </c>
      <c r="AL333" s="90">
        <v>5</v>
      </c>
      <c r="AM333" s="90">
        <v>25</v>
      </c>
      <c r="AN333" s="93">
        <v>31825</v>
      </c>
      <c r="AO333" s="93">
        <f t="shared" si="64"/>
        <v>50005</v>
      </c>
      <c r="AP333" s="7" t="s">
        <v>183</v>
      </c>
      <c r="AQ333">
        <f t="shared" si="65"/>
        <v>5031825</v>
      </c>
      <c r="AU333">
        <v>38.89</v>
      </c>
      <c r="AV333">
        <v>0.36</v>
      </c>
      <c r="AW333">
        <v>38.53</v>
      </c>
    </row>
    <row r="334" spans="1:49" hidden="1" outlineLevel="1">
      <c r="A334" t="s">
        <v>5</v>
      </c>
      <c r="B334" s="7" t="s">
        <v>846</v>
      </c>
      <c r="C334" s="1">
        <f t="shared" si="55"/>
        <v>5057</v>
      </c>
      <c r="D334" s="5">
        <f>IF(N334&gt;0, RANK(N334,(N334:P334,Q334:AE334)),0)</f>
        <v>2</v>
      </c>
      <c r="E334" s="5">
        <f>IF(O334&gt;0,RANK(O334,(N334:P334,Q334:AE334)),0)</f>
        <v>1</v>
      </c>
      <c r="F334" s="5">
        <f t="shared" si="56"/>
        <v>3</v>
      </c>
      <c r="G334" s="1">
        <f t="shared" si="57"/>
        <v>1428</v>
      </c>
      <c r="H334" s="2">
        <f t="shared" si="58"/>
        <v>0.2823808582163338</v>
      </c>
      <c r="I334" s="6"/>
      <c r="J334" s="2">
        <f t="shared" si="59"/>
        <v>0.26577021949772595</v>
      </c>
      <c r="K334" s="2">
        <f t="shared" si="60"/>
        <v>0.54815107771405969</v>
      </c>
      <c r="L334" s="2">
        <f t="shared" si="61"/>
        <v>0.15345066244809175</v>
      </c>
      <c r="M334" s="2">
        <f t="shared" si="62"/>
        <v>3.2628040340122622E-2</v>
      </c>
      <c r="N334" s="1">
        <v>1344</v>
      </c>
      <c r="O334" s="1">
        <v>2772</v>
      </c>
      <c r="P334" s="1">
        <v>776</v>
      </c>
      <c r="Q334" s="1"/>
      <c r="R334" s="1"/>
      <c r="S334" s="1"/>
      <c r="T334" s="1">
        <v>21</v>
      </c>
      <c r="U334" s="1">
        <v>4</v>
      </c>
      <c r="V334" s="1">
        <v>45</v>
      </c>
      <c r="W334" s="1">
        <v>45</v>
      </c>
      <c r="X334" s="1">
        <v>50</v>
      </c>
      <c r="Y334" s="1"/>
      <c r="Z334" s="1"/>
      <c r="AA334" s="1"/>
      <c r="AB334" s="1"/>
      <c r="AG334" t="str">
        <f t="shared" si="63"/>
        <v>Hartford</v>
      </c>
      <c r="AH334" t="s">
        <v>1041</v>
      </c>
      <c r="AI334">
        <v>1</v>
      </c>
      <c r="AK334" s="88">
        <v>50</v>
      </c>
      <c r="AL334" s="90">
        <v>27</v>
      </c>
      <c r="AM334" s="90">
        <v>40</v>
      </c>
      <c r="AN334" s="93">
        <v>32275</v>
      </c>
      <c r="AO334" s="93">
        <f t="shared" si="64"/>
        <v>50027</v>
      </c>
      <c r="AP334" s="7" t="s">
        <v>183</v>
      </c>
      <c r="AQ334">
        <f t="shared" si="65"/>
        <v>5032275</v>
      </c>
      <c r="AU334">
        <v>45.9</v>
      </c>
      <c r="AV334">
        <v>0.75</v>
      </c>
      <c r="AW334">
        <v>45.15</v>
      </c>
    </row>
    <row r="335" spans="1:49" hidden="1" outlineLevel="1">
      <c r="A335" t="s">
        <v>512</v>
      </c>
      <c r="B335" s="7" t="s">
        <v>846</v>
      </c>
      <c r="C335" s="1">
        <f t="shared" si="55"/>
        <v>1916</v>
      </c>
      <c r="D335" s="5">
        <f>IF(N335&gt;0, RANK(N335,(N335:P335,Q335:AE335)),0)</f>
        <v>2</v>
      </c>
      <c r="E335" s="5">
        <f>IF(O335&gt;0,RANK(O335,(N335:P335,Q335:AE335)),0)</f>
        <v>1</v>
      </c>
      <c r="F335" s="5">
        <f t="shared" si="56"/>
        <v>3</v>
      </c>
      <c r="G335" s="1">
        <f t="shared" si="57"/>
        <v>549</v>
      </c>
      <c r="H335" s="2">
        <f t="shared" si="58"/>
        <v>0.28653444676409184</v>
      </c>
      <c r="I335" s="6"/>
      <c r="J335" s="2">
        <f t="shared" si="59"/>
        <v>0.24321503131524008</v>
      </c>
      <c r="K335" s="2">
        <f t="shared" si="60"/>
        <v>0.52974947807933193</v>
      </c>
      <c r="L335" s="2">
        <f t="shared" si="61"/>
        <v>0.19832985386221294</v>
      </c>
      <c r="M335" s="2">
        <f t="shared" si="62"/>
        <v>2.8705636743214996E-2</v>
      </c>
      <c r="N335" s="1">
        <v>466</v>
      </c>
      <c r="O335" s="1">
        <v>1015</v>
      </c>
      <c r="P335" s="1">
        <v>380</v>
      </c>
      <c r="Q335" s="1"/>
      <c r="R335" s="1"/>
      <c r="S335" s="1"/>
      <c r="T335" s="1">
        <v>8</v>
      </c>
      <c r="U335" s="1">
        <v>3</v>
      </c>
      <c r="V335" s="1">
        <v>8</v>
      </c>
      <c r="W335" s="1">
        <v>20</v>
      </c>
      <c r="X335" s="1">
        <v>16</v>
      </c>
      <c r="Y335" s="1"/>
      <c r="Z335" s="1"/>
      <c r="AA335" s="1"/>
      <c r="AB335" s="1"/>
      <c r="AG335" t="str">
        <f t="shared" si="63"/>
        <v>Hartland</v>
      </c>
      <c r="AH335" t="s">
        <v>1041</v>
      </c>
      <c r="AI335">
        <v>1</v>
      </c>
      <c r="AK335" s="88">
        <v>50</v>
      </c>
      <c r="AL335" s="90">
        <v>27</v>
      </c>
      <c r="AM335" s="90">
        <v>45</v>
      </c>
      <c r="AN335" s="93">
        <v>32425</v>
      </c>
      <c r="AO335" s="93">
        <f t="shared" si="64"/>
        <v>50027</v>
      </c>
      <c r="AP335" s="7" t="s">
        <v>183</v>
      </c>
      <c r="AQ335">
        <f t="shared" si="65"/>
        <v>5032425</v>
      </c>
      <c r="AU335">
        <v>45.19</v>
      </c>
      <c r="AV335">
        <v>0.24</v>
      </c>
      <c r="AW335">
        <v>44.96</v>
      </c>
    </row>
    <row r="336" spans="1:49" hidden="1" outlineLevel="1">
      <c r="A336" t="s">
        <v>77</v>
      </c>
      <c r="B336" s="7" t="s">
        <v>846</v>
      </c>
      <c r="C336" s="1">
        <f t="shared" si="55"/>
        <v>1315</v>
      </c>
      <c r="D336" s="5">
        <f>IF(N336&gt;0, RANK(N336,(N336:P336,Q336:AE336)),0)</f>
        <v>3</v>
      </c>
      <c r="E336" s="5">
        <f>IF(O336&gt;0,RANK(O336,(N336:P336,Q336:AE336)),0)</f>
        <v>1</v>
      </c>
      <c r="F336" s="5">
        <f t="shared" si="56"/>
        <v>2</v>
      </c>
      <c r="G336" s="1">
        <f t="shared" si="57"/>
        <v>636</v>
      </c>
      <c r="H336" s="2">
        <f t="shared" si="58"/>
        <v>0.48365019011406846</v>
      </c>
      <c r="I336" s="6"/>
      <c r="J336" s="2">
        <f t="shared" si="59"/>
        <v>0.12091254752851711</v>
      </c>
      <c r="K336" s="2">
        <f t="shared" si="60"/>
        <v>0.6730038022813688</v>
      </c>
      <c r="L336" s="2">
        <f t="shared" si="61"/>
        <v>0.18935361216730037</v>
      </c>
      <c r="M336" s="2">
        <f t="shared" si="62"/>
        <v>1.6730038022813726E-2</v>
      </c>
      <c r="N336" s="1">
        <v>159</v>
      </c>
      <c r="O336" s="1">
        <v>885</v>
      </c>
      <c r="P336" s="1">
        <v>249</v>
      </c>
      <c r="Q336" s="1"/>
      <c r="R336" s="1"/>
      <c r="S336" s="1"/>
      <c r="T336" s="1">
        <v>3</v>
      </c>
      <c r="U336" s="1">
        <v>0</v>
      </c>
      <c r="V336" s="1">
        <v>3</v>
      </c>
      <c r="W336" s="1">
        <v>11</v>
      </c>
      <c r="X336" s="1">
        <v>5</v>
      </c>
      <c r="Y336" s="1"/>
      <c r="Z336" s="1"/>
      <c r="AA336" s="1"/>
      <c r="AB336" s="1"/>
      <c r="AG336" t="str">
        <f t="shared" si="63"/>
        <v>Highgate</v>
      </c>
      <c r="AH336" t="s">
        <v>1069</v>
      </c>
      <c r="AI336">
        <v>1</v>
      </c>
      <c r="AK336" s="88">
        <v>50</v>
      </c>
      <c r="AL336" s="90">
        <v>11</v>
      </c>
      <c r="AM336" s="90">
        <v>50</v>
      </c>
      <c r="AN336" s="93">
        <v>33025</v>
      </c>
      <c r="AO336" s="93">
        <f t="shared" si="64"/>
        <v>50011</v>
      </c>
      <c r="AP336" s="7" t="s">
        <v>183</v>
      </c>
      <c r="AQ336">
        <f t="shared" si="65"/>
        <v>5033025</v>
      </c>
      <c r="AU336">
        <v>59.89</v>
      </c>
      <c r="AV336">
        <v>8.74</v>
      </c>
      <c r="AW336">
        <v>51.14</v>
      </c>
    </row>
    <row r="337" spans="1:49" hidden="1" outlineLevel="1">
      <c r="A337" t="s">
        <v>78</v>
      </c>
      <c r="B337" s="7" t="s">
        <v>846</v>
      </c>
      <c r="C337" s="1">
        <f t="shared" si="55"/>
        <v>2480</v>
      </c>
      <c r="D337" s="5">
        <f>IF(N337&gt;0, RANK(N337,(N337:P337,Q337:AE337)),0)</f>
        <v>3</v>
      </c>
      <c r="E337" s="5">
        <f>IF(O337&gt;0,RANK(O337,(N337:P337,Q337:AE337)),0)</f>
        <v>1</v>
      </c>
      <c r="F337" s="5">
        <f t="shared" si="56"/>
        <v>2</v>
      </c>
      <c r="G337" s="1">
        <f t="shared" si="57"/>
        <v>655</v>
      </c>
      <c r="H337" s="2">
        <f t="shared" si="58"/>
        <v>0.26411290322580644</v>
      </c>
      <c r="I337" s="6"/>
      <c r="J337" s="2">
        <f t="shared" si="59"/>
        <v>0.23508064516129032</v>
      </c>
      <c r="K337" s="2">
        <f t="shared" si="60"/>
        <v>0.50766129032258067</v>
      </c>
      <c r="L337" s="2">
        <f t="shared" si="61"/>
        <v>0.2435483870967742</v>
      </c>
      <c r="M337" s="2">
        <f t="shared" si="62"/>
        <v>1.3709677419354777E-2</v>
      </c>
      <c r="N337" s="1">
        <v>583</v>
      </c>
      <c r="O337" s="1">
        <v>1259</v>
      </c>
      <c r="P337" s="1">
        <v>604</v>
      </c>
      <c r="Q337" s="1"/>
      <c r="R337" s="1"/>
      <c r="S337" s="1"/>
      <c r="T337" s="1">
        <v>7</v>
      </c>
      <c r="U337" s="1">
        <v>2</v>
      </c>
      <c r="V337" s="1">
        <v>5</v>
      </c>
      <c r="W337" s="1">
        <v>10</v>
      </c>
      <c r="X337" s="1">
        <v>10</v>
      </c>
      <c r="Y337" s="1"/>
      <c r="Z337" s="1"/>
      <c r="AA337" s="1"/>
      <c r="AB337" s="1"/>
      <c r="AG337" t="str">
        <f t="shared" si="63"/>
        <v>Hinesburg</v>
      </c>
      <c r="AH337" t="s">
        <v>545</v>
      </c>
      <c r="AI337">
        <v>1</v>
      </c>
      <c r="AK337" s="88">
        <v>50</v>
      </c>
      <c r="AL337" s="90">
        <v>7</v>
      </c>
      <c r="AM337" s="90">
        <v>35</v>
      </c>
      <c r="AN337" s="93">
        <v>33475</v>
      </c>
      <c r="AO337" s="93">
        <f t="shared" si="64"/>
        <v>50007</v>
      </c>
      <c r="AP337" s="7" t="s">
        <v>183</v>
      </c>
      <c r="AQ337">
        <f t="shared" si="65"/>
        <v>5033475</v>
      </c>
      <c r="AU337">
        <v>40.119999999999997</v>
      </c>
      <c r="AV337">
        <v>0.3</v>
      </c>
      <c r="AW337">
        <v>39.81</v>
      </c>
    </row>
    <row r="338" spans="1:49" hidden="1" outlineLevel="1">
      <c r="A338" t="s">
        <v>667</v>
      </c>
      <c r="B338" s="7" t="s">
        <v>846</v>
      </c>
      <c r="C338" s="1">
        <f t="shared" si="55"/>
        <v>302</v>
      </c>
      <c r="D338" s="5">
        <f>IF(N338&gt;0, RANK(N338,(N338:P338,Q338:AE338)),0)</f>
        <v>3</v>
      </c>
      <c r="E338" s="5">
        <f>IF(O338&gt;0,RANK(O338,(N338:P338,Q338:AE338)),0)</f>
        <v>1</v>
      </c>
      <c r="F338" s="5">
        <f t="shared" si="56"/>
        <v>2</v>
      </c>
      <c r="G338" s="1">
        <f t="shared" si="57"/>
        <v>122</v>
      </c>
      <c r="H338" s="2">
        <f t="shared" si="58"/>
        <v>0.40397350993377484</v>
      </c>
      <c r="I338" s="6"/>
      <c r="J338" s="2">
        <f t="shared" si="59"/>
        <v>0.10596026490066225</v>
      </c>
      <c r="K338" s="2">
        <f t="shared" si="60"/>
        <v>0.60927152317880795</v>
      </c>
      <c r="L338" s="2">
        <f t="shared" si="61"/>
        <v>0.20529801324503311</v>
      </c>
      <c r="M338" s="2">
        <f t="shared" si="62"/>
        <v>7.9470198675496706E-2</v>
      </c>
      <c r="N338" s="1">
        <v>32</v>
      </c>
      <c r="O338" s="1">
        <v>184</v>
      </c>
      <c r="P338" s="1">
        <v>62</v>
      </c>
      <c r="Q338" s="1"/>
      <c r="R338" s="1"/>
      <c r="S338" s="1"/>
      <c r="T338" s="1">
        <v>3</v>
      </c>
      <c r="U338" s="1">
        <v>0</v>
      </c>
      <c r="V338" s="1">
        <v>3</v>
      </c>
      <c r="W338" s="1">
        <v>11</v>
      </c>
      <c r="X338" s="1">
        <v>7</v>
      </c>
      <c r="Y338" s="1"/>
      <c r="Z338" s="1"/>
      <c r="AA338" s="1"/>
      <c r="AB338" s="1"/>
      <c r="AG338" t="str">
        <f t="shared" si="63"/>
        <v>Holland</v>
      </c>
      <c r="AH338" t="s">
        <v>996</v>
      </c>
      <c r="AI338">
        <v>1</v>
      </c>
      <c r="AK338" s="88">
        <v>50</v>
      </c>
      <c r="AL338" s="90">
        <v>19</v>
      </c>
      <c r="AM338" s="90">
        <v>50</v>
      </c>
      <c r="AN338" s="93">
        <v>33775</v>
      </c>
      <c r="AO338" s="93">
        <f t="shared" si="64"/>
        <v>50019</v>
      </c>
      <c r="AP338" s="7" t="s">
        <v>183</v>
      </c>
      <c r="AQ338">
        <f t="shared" si="65"/>
        <v>5033775</v>
      </c>
      <c r="AU338">
        <v>38.229999999999997</v>
      </c>
      <c r="AV338">
        <v>0.63</v>
      </c>
      <c r="AW338">
        <v>37.6</v>
      </c>
    </row>
    <row r="339" spans="1:49" hidden="1" outlineLevel="1">
      <c r="A339" t="s">
        <v>79</v>
      </c>
      <c r="B339" s="7" t="s">
        <v>846</v>
      </c>
      <c r="C339" s="1">
        <f t="shared" si="55"/>
        <v>367</v>
      </c>
      <c r="D339" s="5">
        <f>IF(N339&gt;0, RANK(N339,(N339:P339,Q339:AE339)),0)</f>
        <v>3</v>
      </c>
      <c r="E339" s="5">
        <f>IF(O339&gt;0,RANK(O339,(N339:P339,Q339:AE339)),0)</f>
        <v>1</v>
      </c>
      <c r="F339" s="5">
        <f t="shared" si="56"/>
        <v>2</v>
      </c>
      <c r="G339" s="1">
        <f t="shared" si="57"/>
        <v>113</v>
      </c>
      <c r="H339" s="2">
        <f t="shared" si="58"/>
        <v>0.30790190735694822</v>
      </c>
      <c r="I339" s="6"/>
      <c r="J339" s="2">
        <f t="shared" si="59"/>
        <v>0.20163487738419619</v>
      </c>
      <c r="K339" s="2">
        <f t="shared" si="60"/>
        <v>0.5340599455040872</v>
      </c>
      <c r="L339" s="2">
        <f t="shared" si="61"/>
        <v>0.22615803814713897</v>
      </c>
      <c r="M339" s="2">
        <f t="shared" si="62"/>
        <v>3.8147138964577665E-2</v>
      </c>
      <c r="N339" s="1">
        <v>74</v>
      </c>
      <c r="O339" s="1">
        <v>196</v>
      </c>
      <c r="P339" s="1">
        <v>83</v>
      </c>
      <c r="Q339" s="1"/>
      <c r="R339" s="1"/>
      <c r="S339" s="1"/>
      <c r="T339" s="1">
        <v>5</v>
      </c>
      <c r="U339" s="1">
        <v>0</v>
      </c>
      <c r="V339" s="1">
        <v>4</v>
      </c>
      <c r="W339" s="1">
        <v>3</v>
      </c>
      <c r="X339" s="1">
        <v>2</v>
      </c>
      <c r="Y339" s="1"/>
      <c r="Z339" s="1"/>
      <c r="AA339" s="1"/>
      <c r="AB339" s="1"/>
      <c r="AG339" t="str">
        <f t="shared" si="63"/>
        <v>Hubbardton</v>
      </c>
      <c r="AH339" t="s">
        <v>1039</v>
      </c>
      <c r="AI339">
        <v>1</v>
      </c>
      <c r="AK339" s="88">
        <v>50</v>
      </c>
      <c r="AL339" s="90">
        <v>21</v>
      </c>
      <c r="AM339" s="90">
        <v>40</v>
      </c>
      <c r="AN339" s="93">
        <v>34450</v>
      </c>
      <c r="AO339" s="93">
        <f t="shared" si="64"/>
        <v>50021</v>
      </c>
      <c r="AP339" s="7" t="s">
        <v>183</v>
      </c>
      <c r="AQ339">
        <f t="shared" si="65"/>
        <v>5034450</v>
      </c>
      <c r="AU339">
        <v>28.85</v>
      </c>
      <c r="AV339">
        <v>1.33</v>
      </c>
      <c r="AW339">
        <v>27.52</v>
      </c>
    </row>
    <row r="340" spans="1:49" hidden="1" outlineLevel="1">
      <c r="A340" t="s">
        <v>819</v>
      </c>
      <c r="B340" s="7" t="s">
        <v>846</v>
      </c>
      <c r="C340" s="1">
        <f t="shared" si="55"/>
        <v>1136</v>
      </c>
      <c r="D340" s="5">
        <f>IF(N340&gt;0, RANK(N340,(N340:P340,Q340:AE340)),0)</f>
        <v>3</v>
      </c>
      <c r="E340" s="5">
        <f>IF(O340&gt;0,RANK(O340,(N340:P340,Q340:AE340)),0)</f>
        <v>1</v>
      </c>
      <c r="F340" s="5">
        <f t="shared" si="56"/>
        <v>2</v>
      </c>
      <c r="G340" s="1">
        <f t="shared" si="57"/>
        <v>90</v>
      </c>
      <c r="H340" s="2">
        <f t="shared" si="58"/>
        <v>7.9225352112676062E-2</v>
      </c>
      <c r="I340" s="6"/>
      <c r="J340" s="2">
        <f t="shared" si="59"/>
        <v>0.20422535211267606</v>
      </c>
      <c r="K340" s="2">
        <f t="shared" si="60"/>
        <v>0.42869718309859156</v>
      </c>
      <c r="L340" s="2">
        <f t="shared" si="61"/>
        <v>0.3494718309859155</v>
      </c>
      <c r="M340" s="2">
        <f t="shared" si="62"/>
        <v>1.7605633802816933E-2</v>
      </c>
      <c r="N340" s="1">
        <v>232</v>
      </c>
      <c r="O340" s="1">
        <v>487</v>
      </c>
      <c r="P340" s="1">
        <v>397</v>
      </c>
      <c r="Q340" s="1"/>
      <c r="R340" s="1"/>
      <c r="S340" s="1"/>
      <c r="T340" s="1">
        <v>2</v>
      </c>
      <c r="U340" s="1">
        <v>0</v>
      </c>
      <c r="V340" s="1">
        <v>3</v>
      </c>
      <c r="W340" s="1">
        <v>10</v>
      </c>
      <c r="X340" s="1">
        <v>5</v>
      </c>
      <c r="Y340" s="1"/>
      <c r="Z340" s="1"/>
      <c r="AA340" s="1"/>
      <c r="AB340" s="1"/>
      <c r="AG340" t="str">
        <f t="shared" si="63"/>
        <v>Huntington</v>
      </c>
      <c r="AH340" t="s">
        <v>545</v>
      </c>
      <c r="AI340">
        <v>1</v>
      </c>
      <c r="AK340" s="88">
        <v>50</v>
      </c>
      <c r="AL340" s="90">
        <v>7</v>
      </c>
      <c r="AM340" s="90">
        <v>40</v>
      </c>
      <c r="AN340" s="93">
        <v>34600</v>
      </c>
      <c r="AO340" s="93">
        <f t="shared" si="64"/>
        <v>50007</v>
      </c>
      <c r="AP340" s="7" t="s">
        <v>183</v>
      </c>
      <c r="AQ340">
        <f t="shared" si="65"/>
        <v>5034600</v>
      </c>
      <c r="AU340">
        <v>38.15</v>
      </c>
      <c r="AV340">
        <v>0.01</v>
      </c>
      <c r="AW340">
        <v>38.14</v>
      </c>
    </row>
    <row r="341" spans="1:49" hidden="1" outlineLevel="1">
      <c r="A341" t="s">
        <v>80</v>
      </c>
      <c r="B341" s="7" t="s">
        <v>846</v>
      </c>
      <c r="C341" s="1">
        <f t="shared" si="55"/>
        <v>1523</v>
      </c>
      <c r="D341" s="5">
        <f>IF(N341&gt;0, RANK(N341,(N341:P341,Q341:AE341)),0)</f>
        <v>3</v>
      </c>
      <c r="E341" s="5">
        <f>IF(O341&gt;0,RANK(O341,(N341:P341,Q341:AE341)),0)</f>
        <v>1</v>
      </c>
      <c r="F341" s="5">
        <f t="shared" si="56"/>
        <v>2</v>
      </c>
      <c r="G341" s="1">
        <f t="shared" si="57"/>
        <v>411</v>
      </c>
      <c r="H341" s="2">
        <f t="shared" si="58"/>
        <v>0.26986211424819434</v>
      </c>
      <c r="I341" s="6"/>
      <c r="J341" s="2">
        <f t="shared" si="59"/>
        <v>0.15101772816808931</v>
      </c>
      <c r="K341" s="2">
        <f t="shared" si="60"/>
        <v>0.54957321076822063</v>
      </c>
      <c r="L341" s="2">
        <f t="shared" si="61"/>
        <v>0.27971109652002624</v>
      </c>
      <c r="M341" s="2">
        <f t="shared" si="62"/>
        <v>1.9697964543663793E-2</v>
      </c>
      <c r="N341" s="1">
        <v>230</v>
      </c>
      <c r="O341" s="1">
        <v>837</v>
      </c>
      <c r="P341" s="1">
        <v>426</v>
      </c>
      <c r="Q341" s="1"/>
      <c r="R341" s="1"/>
      <c r="S341" s="1"/>
      <c r="T341" s="1">
        <v>4</v>
      </c>
      <c r="U341" s="1">
        <v>0</v>
      </c>
      <c r="V341" s="1">
        <v>4</v>
      </c>
      <c r="W341" s="1">
        <v>12</v>
      </c>
      <c r="X341" s="1">
        <v>10</v>
      </c>
      <c r="Y341" s="1"/>
      <c r="Z341" s="1"/>
      <c r="AA341" s="1"/>
      <c r="AB341" s="1"/>
      <c r="AG341" t="str">
        <f t="shared" si="63"/>
        <v>Hyde Park</v>
      </c>
      <c r="AH341" t="s">
        <v>995</v>
      </c>
      <c r="AI341">
        <v>1</v>
      </c>
      <c r="AK341" s="88">
        <v>50</v>
      </c>
      <c r="AL341" s="90">
        <v>15</v>
      </c>
      <c r="AM341" s="90">
        <v>25</v>
      </c>
      <c r="AN341" s="93">
        <v>35050</v>
      </c>
      <c r="AO341" s="93">
        <f t="shared" si="64"/>
        <v>50015</v>
      </c>
      <c r="AP341" s="7" t="s">
        <v>183</v>
      </c>
      <c r="AQ341">
        <f t="shared" si="65"/>
        <v>5035050</v>
      </c>
      <c r="AU341">
        <v>39</v>
      </c>
      <c r="AV341">
        <v>1.1200000000000001</v>
      </c>
      <c r="AW341">
        <v>37.880000000000003</v>
      </c>
    </row>
    <row r="342" spans="1:49" hidden="1" outlineLevel="1">
      <c r="A342" t="s">
        <v>81</v>
      </c>
      <c r="B342" s="7" t="s">
        <v>846</v>
      </c>
      <c r="C342" s="1">
        <f t="shared" si="55"/>
        <v>241</v>
      </c>
      <c r="D342" s="5">
        <f>IF(N342&gt;0, RANK(N342,(N342:P342,Q342:AE342)),0)</f>
        <v>3</v>
      </c>
      <c r="E342" s="5">
        <f>IF(O342&gt;0,RANK(O342,(N342:P342,Q342:AE342)),0)</f>
        <v>1</v>
      </c>
      <c r="F342" s="5">
        <f t="shared" si="56"/>
        <v>2</v>
      </c>
      <c r="G342" s="1">
        <f t="shared" si="57"/>
        <v>88</v>
      </c>
      <c r="H342" s="2">
        <f t="shared" si="58"/>
        <v>0.36514522821576761</v>
      </c>
      <c r="I342" s="6"/>
      <c r="J342" s="2">
        <f t="shared" si="59"/>
        <v>0.16182572614107885</v>
      </c>
      <c r="K342" s="2">
        <f t="shared" si="60"/>
        <v>0.58921161825726143</v>
      </c>
      <c r="L342" s="2">
        <f t="shared" si="61"/>
        <v>0.22406639004149378</v>
      </c>
      <c r="M342" s="2">
        <f t="shared" si="62"/>
        <v>2.489626556016597E-2</v>
      </c>
      <c r="N342" s="1">
        <v>39</v>
      </c>
      <c r="O342" s="1">
        <v>142</v>
      </c>
      <c r="P342" s="1">
        <v>54</v>
      </c>
      <c r="Q342" s="1"/>
      <c r="R342" s="1"/>
      <c r="S342" s="1"/>
      <c r="T342" s="1">
        <v>2</v>
      </c>
      <c r="U342" s="1">
        <v>1</v>
      </c>
      <c r="V342" s="1">
        <v>1</v>
      </c>
      <c r="W342" s="1">
        <v>1</v>
      </c>
      <c r="X342" s="1">
        <v>1</v>
      </c>
      <c r="Y342" s="1"/>
      <c r="Z342" s="1"/>
      <c r="AA342" s="1"/>
      <c r="AB342" s="1"/>
      <c r="AG342" t="str">
        <f t="shared" si="63"/>
        <v>Ira</v>
      </c>
      <c r="AH342" t="s">
        <v>1039</v>
      </c>
      <c r="AI342">
        <v>1</v>
      </c>
      <c r="AK342" s="88">
        <v>50</v>
      </c>
      <c r="AL342" s="90">
        <v>21</v>
      </c>
      <c r="AM342" s="90">
        <v>45</v>
      </c>
      <c r="AN342" s="93">
        <v>35425</v>
      </c>
      <c r="AO342" s="93">
        <f t="shared" si="64"/>
        <v>50021</v>
      </c>
      <c r="AP342" s="7" t="s">
        <v>183</v>
      </c>
      <c r="AQ342">
        <f t="shared" si="65"/>
        <v>5035425</v>
      </c>
      <c r="AU342">
        <v>21.32</v>
      </c>
      <c r="AV342">
        <v>0</v>
      </c>
      <c r="AW342">
        <v>21.32</v>
      </c>
    </row>
    <row r="343" spans="1:49" hidden="1" outlineLevel="1">
      <c r="A343" t="s">
        <v>82</v>
      </c>
      <c r="B343" s="7" t="s">
        <v>846</v>
      </c>
      <c r="C343" s="1">
        <f t="shared" si="55"/>
        <v>555</v>
      </c>
      <c r="D343" s="5">
        <f>IF(N343&gt;0, RANK(N343,(N343:P343,Q343:AE343)),0)</f>
        <v>3</v>
      </c>
      <c r="E343" s="5">
        <f>IF(O343&gt;0,RANK(O343,(N343:P343,Q343:AE343)),0)</f>
        <v>1</v>
      </c>
      <c r="F343" s="5">
        <f t="shared" si="56"/>
        <v>2</v>
      </c>
      <c r="G343" s="1">
        <f t="shared" si="57"/>
        <v>233</v>
      </c>
      <c r="H343" s="2">
        <f t="shared" si="58"/>
        <v>0.41981981981981981</v>
      </c>
      <c r="I343" s="6"/>
      <c r="J343" s="2">
        <f t="shared" si="59"/>
        <v>8.6486486486486491E-2</v>
      </c>
      <c r="K343" s="2">
        <f t="shared" si="60"/>
        <v>0.62522522522522528</v>
      </c>
      <c r="L343" s="2">
        <f t="shared" si="61"/>
        <v>0.20540540540540542</v>
      </c>
      <c r="M343" s="2">
        <f t="shared" si="62"/>
        <v>8.2882882882882813E-2</v>
      </c>
      <c r="N343" s="1">
        <v>48</v>
      </c>
      <c r="O343" s="1">
        <v>347</v>
      </c>
      <c r="P343" s="1">
        <v>114</v>
      </c>
      <c r="Q343" s="1"/>
      <c r="R343" s="1"/>
      <c r="S343" s="1"/>
      <c r="T343" s="1">
        <v>2</v>
      </c>
      <c r="U343" s="1">
        <v>0</v>
      </c>
      <c r="V343" s="1">
        <v>1</v>
      </c>
      <c r="W343" s="1">
        <v>8</v>
      </c>
      <c r="X343" s="1">
        <v>35</v>
      </c>
      <c r="Y343" s="1"/>
      <c r="Z343" s="1"/>
      <c r="AA343" s="1"/>
      <c r="AB343" s="1"/>
      <c r="AG343" t="str">
        <f t="shared" si="63"/>
        <v>Irasburg</v>
      </c>
      <c r="AH343" t="s">
        <v>996</v>
      </c>
      <c r="AI343">
        <v>1</v>
      </c>
      <c r="AK343" s="88">
        <v>50</v>
      </c>
      <c r="AL343" s="90">
        <v>19</v>
      </c>
      <c r="AM343" s="90">
        <v>55</v>
      </c>
      <c r="AN343" s="93">
        <v>35575</v>
      </c>
      <c r="AO343" s="93">
        <f t="shared" si="64"/>
        <v>50019</v>
      </c>
      <c r="AP343" s="7" t="s">
        <v>183</v>
      </c>
      <c r="AQ343">
        <f t="shared" si="65"/>
        <v>5035575</v>
      </c>
      <c r="AU343">
        <v>40.590000000000003</v>
      </c>
      <c r="AV343">
        <v>0.06</v>
      </c>
      <c r="AW343">
        <v>40.53</v>
      </c>
    </row>
    <row r="344" spans="1:49" hidden="1" outlineLevel="1">
      <c r="A344" t="s">
        <v>83</v>
      </c>
      <c r="B344" s="7" t="s">
        <v>846</v>
      </c>
      <c r="C344" s="1">
        <f t="shared" si="55"/>
        <v>339</v>
      </c>
      <c r="D344" s="5">
        <f>IF(N344&gt;0, RANK(N344,(N344:P344,Q344:AE344)),0)</f>
        <v>3</v>
      </c>
      <c r="E344" s="5">
        <f>IF(O344&gt;0,RANK(O344,(N344:P344,Q344:AE344)),0)</f>
        <v>1</v>
      </c>
      <c r="F344" s="5">
        <f t="shared" si="56"/>
        <v>2</v>
      </c>
      <c r="G344" s="1">
        <f t="shared" si="57"/>
        <v>115</v>
      </c>
      <c r="H344" s="2">
        <f t="shared" si="58"/>
        <v>0.33923303834808261</v>
      </c>
      <c r="I344" s="6"/>
      <c r="J344" s="2">
        <f t="shared" si="59"/>
        <v>0.17994100294985252</v>
      </c>
      <c r="K344" s="2">
        <f t="shared" si="60"/>
        <v>0.5663716814159292</v>
      </c>
      <c r="L344" s="2">
        <f t="shared" si="61"/>
        <v>0.22713864306784662</v>
      </c>
      <c r="M344" s="2">
        <f t="shared" si="62"/>
        <v>2.6548672566371695E-2</v>
      </c>
      <c r="N344" s="1">
        <v>61</v>
      </c>
      <c r="O344" s="1">
        <v>192</v>
      </c>
      <c r="P344" s="1">
        <v>77</v>
      </c>
      <c r="Q344" s="1"/>
      <c r="R344" s="1"/>
      <c r="S344" s="1"/>
      <c r="T344" s="1">
        <v>1</v>
      </c>
      <c r="U344" s="1">
        <v>0</v>
      </c>
      <c r="V344" s="1">
        <v>3</v>
      </c>
      <c r="W344" s="1">
        <v>4</v>
      </c>
      <c r="X344" s="1">
        <v>1</v>
      </c>
      <c r="Y344" s="1"/>
      <c r="Z344" s="1"/>
      <c r="AA344" s="1"/>
      <c r="AB344" s="1"/>
      <c r="AG344" t="str">
        <f t="shared" si="63"/>
        <v>Isle La Motte</v>
      </c>
      <c r="AH344" t="s">
        <v>994</v>
      </c>
      <c r="AI344">
        <v>1</v>
      </c>
      <c r="AK344" s="88">
        <v>50</v>
      </c>
      <c r="AL344" s="90">
        <v>13</v>
      </c>
      <c r="AM344" s="90">
        <v>15</v>
      </c>
      <c r="AN344" s="93">
        <v>35875</v>
      </c>
      <c r="AO344" s="93">
        <f t="shared" si="64"/>
        <v>50013</v>
      </c>
      <c r="AP344" s="7" t="s">
        <v>183</v>
      </c>
      <c r="AQ344">
        <f t="shared" si="65"/>
        <v>5035875</v>
      </c>
      <c r="AU344">
        <v>16.66</v>
      </c>
      <c r="AV344">
        <v>8.6999999999999993</v>
      </c>
      <c r="AW344">
        <v>7.96</v>
      </c>
    </row>
    <row r="345" spans="1:49" hidden="1" outlineLevel="1">
      <c r="A345" t="s">
        <v>84</v>
      </c>
      <c r="B345" s="7" t="s">
        <v>846</v>
      </c>
      <c r="C345" s="1">
        <f t="shared" si="55"/>
        <v>520</v>
      </c>
      <c r="D345" s="5">
        <f>IF(N345&gt;0, RANK(N345,(N345:P345,Q345:AE345)),0)</f>
        <v>2</v>
      </c>
      <c r="E345" s="5">
        <f>IF(O345&gt;0,RANK(O345,(N345:P345,Q345:AE345)),0)</f>
        <v>1</v>
      </c>
      <c r="F345" s="5">
        <f t="shared" si="56"/>
        <v>3</v>
      </c>
      <c r="G345" s="1">
        <f t="shared" si="57"/>
        <v>113</v>
      </c>
      <c r="H345" s="2">
        <f t="shared" si="58"/>
        <v>0.21730769230769231</v>
      </c>
      <c r="I345" s="6"/>
      <c r="J345" s="2">
        <f t="shared" si="59"/>
        <v>0.27115384615384613</v>
      </c>
      <c r="K345" s="2">
        <f t="shared" si="60"/>
        <v>0.48846153846153845</v>
      </c>
      <c r="L345" s="2">
        <f t="shared" si="61"/>
        <v>0.18846153846153846</v>
      </c>
      <c r="M345" s="2">
        <f t="shared" si="62"/>
        <v>5.1923076923077016E-2</v>
      </c>
      <c r="N345" s="1">
        <v>141</v>
      </c>
      <c r="O345" s="1">
        <v>254</v>
      </c>
      <c r="P345" s="1">
        <v>98</v>
      </c>
      <c r="Q345" s="1"/>
      <c r="R345" s="1"/>
      <c r="S345" s="1"/>
      <c r="T345" s="1">
        <v>5</v>
      </c>
      <c r="U345" s="1">
        <v>0</v>
      </c>
      <c r="V345" s="1">
        <v>10</v>
      </c>
      <c r="W345" s="1">
        <v>8</v>
      </c>
      <c r="X345" s="1">
        <v>4</v>
      </c>
      <c r="Y345" s="1"/>
      <c r="Z345" s="1"/>
      <c r="AA345" s="1"/>
      <c r="AB345" s="1"/>
      <c r="AG345" t="str">
        <f t="shared" si="63"/>
        <v>Jamaica</v>
      </c>
      <c r="AH345" t="s">
        <v>1040</v>
      </c>
      <c r="AI345">
        <v>1</v>
      </c>
      <c r="AK345" s="88">
        <v>50</v>
      </c>
      <c r="AL345" s="90">
        <v>25</v>
      </c>
      <c r="AM345" s="90">
        <v>45</v>
      </c>
      <c r="AN345" s="93">
        <v>36175</v>
      </c>
      <c r="AO345" s="93">
        <f t="shared" si="64"/>
        <v>50025</v>
      </c>
      <c r="AP345" s="7" t="s">
        <v>183</v>
      </c>
      <c r="AQ345">
        <f t="shared" si="65"/>
        <v>5036175</v>
      </c>
      <c r="AU345">
        <v>49.45</v>
      </c>
      <c r="AV345">
        <v>0.1</v>
      </c>
      <c r="AW345">
        <v>49.35</v>
      </c>
    </row>
    <row r="346" spans="1:49" hidden="1" outlineLevel="1">
      <c r="A346" t="s">
        <v>315</v>
      </c>
      <c r="B346" s="7" t="s">
        <v>846</v>
      </c>
      <c r="C346" s="1">
        <f t="shared" si="55"/>
        <v>188</v>
      </c>
      <c r="D346" s="5">
        <f>IF(N346&gt;0, RANK(N346,(N346:P346,Q346:AE346)),0)</f>
        <v>3</v>
      </c>
      <c r="E346" s="5">
        <f>IF(O346&gt;0,RANK(O346,(N346:P346,Q346:AE346)),0)</f>
        <v>1</v>
      </c>
      <c r="F346" s="5">
        <f t="shared" si="56"/>
        <v>2</v>
      </c>
      <c r="G346" s="1">
        <f t="shared" si="57"/>
        <v>70</v>
      </c>
      <c r="H346" s="2">
        <f t="shared" si="58"/>
        <v>0.37234042553191488</v>
      </c>
      <c r="I346" s="6"/>
      <c r="J346" s="2">
        <f t="shared" si="59"/>
        <v>0.15957446808510639</v>
      </c>
      <c r="K346" s="2">
        <f t="shared" si="60"/>
        <v>0.57978723404255317</v>
      </c>
      <c r="L346" s="2">
        <f t="shared" si="61"/>
        <v>0.20744680851063829</v>
      </c>
      <c r="M346" s="2">
        <f t="shared" si="62"/>
        <v>5.3191489361702204E-2</v>
      </c>
      <c r="N346" s="1">
        <v>30</v>
      </c>
      <c r="O346" s="1">
        <v>109</v>
      </c>
      <c r="P346" s="1">
        <v>39</v>
      </c>
      <c r="Q346" s="1"/>
      <c r="R346" s="1"/>
      <c r="S346" s="1"/>
      <c r="T346" s="1">
        <v>0</v>
      </c>
      <c r="U346" s="1">
        <v>0</v>
      </c>
      <c r="V346" s="1">
        <v>0</v>
      </c>
      <c r="W346" s="1">
        <v>7</v>
      </c>
      <c r="X346" s="1">
        <v>3</v>
      </c>
      <c r="Y346" s="1"/>
      <c r="Z346" s="1"/>
      <c r="AA346" s="1"/>
      <c r="AB346" s="1"/>
      <c r="AG346" t="str">
        <f t="shared" si="63"/>
        <v>Jay</v>
      </c>
      <c r="AH346" t="s">
        <v>996</v>
      </c>
      <c r="AI346">
        <v>1</v>
      </c>
      <c r="AK346" s="88">
        <v>50</v>
      </c>
      <c r="AL346" s="90">
        <v>19</v>
      </c>
      <c r="AM346" s="90">
        <v>60</v>
      </c>
      <c r="AN346" s="93">
        <v>36325</v>
      </c>
      <c r="AO346" s="93">
        <f t="shared" si="64"/>
        <v>50019</v>
      </c>
      <c r="AP346" s="7" t="s">
        <v>183</v>
      </c>
      <c r="AQ346">
        <f t="shared" si="65"/>
        <v>5036325</v>
      </c>
      <c r="AU346">
        <v>33.96</v>
      </c>
      <c r="AV346">
        <v>0.04</v>
      </c>
      <c r="AW346">
        <v>33.92</v>
      </c>
    </row>
    <row r="347" spans="1:49" hidden="1" outlineLevel="1">
      <c r="A347" t="s">
        <v>85</v>
      </c>
      <c r="B347" s="7" t="s">
        <v>846</v>
      </c>
      <c r="C347" s="1">
        <f t="shared" si="55"/>
        <v>3167</v>
      </c>
      <c r="D347" s="5">
        <f>IF(N347&gt;0, RANK(N347,(N347:P347,Q347:AE347)),0)</f>
        <v>2</v>
      </c>
      <c r="E347" s="5">
        <f>IF(O347&gt;0,RANK(O347,(N347:P347,Q347:AE347)),0)</f>
        <v>1</v>
      </c>
      <c r="F347" s="5">
        <f t="shared" si="56"/>
        <v>3</v>
      </c>
      <c r="G347" s="1">
        <f t="shared" si="57"/>
        <v>664</v>
      </c>
      <c r="H347" s="2">
        <f t="shared" si="58"/>
        <v>0.20966214082728135</v>
      </c>
      <c r="I347" s="6"/>
      <c r="J347" s="2">
        <f t="shared" si="59"/>
        <v>0.30154720555730974</v>
      </c>
      <c r="K347" s="2">
        <f t="shared" si="60"/>
        <v>0.51120934638459115</v>
      </c>
      <c r="L347" s="2">
        <f t="shared" si="61"/>
        <v>0.17745500473634354</v>
      </c>
      <c r="M347" s="2">
        <f t="shared" si="62"/>
        <v>9.7884433217555744E-3</v>
      </c>
      <c r="N347" s="1">
        <v>955</v>
      </c>
      <c r="O347" s="1">
        <v>1619</v>
      </c>
      <c r="P347" s="1">
        <v>562</v>
      </c>
      <c r="Q347" s="1"/>
      <c r="R347" s="1"/>
      <c r="S347" s="1"/>
      <c r="T347" s="1">
        <v>3</v>
      </c>
      <c r="U347" s="1">
        <v>2</v>
      </c>
      <c r="V347" s="1">
        <v>5</v>
      </c>
      <c r="W347" s="1">
        <v>11</v>
      </c>
      <c r="X347" s="1">
        <v>10</v>
      </c>
      <c r="Y347" s="1"/>
      <c r="Z347" s="1"/>
      <c r="AA347" s="1"/>
      <c r="AB347" s="1"/>
      <c r="AG347" t="str">
        <f t="shared" si="63"/>
        <v>Jericho</v>
      </c>
      <c r="AH347" t="s">
        <v>545</v>
      </c>
      <c r="AI347">
        <v>1</v>
      </c>
      <c r="AK347" s="88">
        <v>50</v>
      </c>
      <c r="AL347" s="90">
        <v>7</v>
      </c>
      <c r="AM347" s="90">
        <v>45</v>
      </c>
      <c r="AN347" s="93">
        <v>36700</v>
      </c>
      <c r="AO347" s="93">
        <f t="shared" si="64"/>
        <v>50007</v>
      </c>
      <c r="AP347" s="7" t="s">
        <v>183</v>
      </c>
      <c r="AQ347">
        <f t="shared" si="65"/>
        <v>5036700</v>
      </c>
      <c r="AU347">
        <v>35.450000000000003</v>
      </c>
      <c r="AV347">
        <v>0.05</v>
      </c>
      <c r="AW347">
        <v>35.39</v>
      </c>
    </row>
    <row r="348" spans="1:49" hidden="1" outlineLevel="1">
      <c r="A348" t="s">
        <v>1018</v>
      </c>
      <c r="B348" s="7" t="s">
        <v>846</v>
      </c>
      <c r="C348" s="1">
        <f t="shared" si="55"/>
        <v>1387</v>
      </c>
      <c r="D348" s="5">
        <f>IF(N348&gt;0, RANK(N348,(N348:P348,Q348:AE348)),0)</f>
        <v>3</v>
      </c>
      <c r="E348" s="5">
        <f>IF(O348&gt;0,RANK(O348,(N348:P348,Q348:AE348)),0)</f>
        <v>1</v>
      </c>
      <c r="F348" s="5">
        <f t="shared" si="56"/>
        <v>2</v>
      </c>
      <c r="G348" s="1">
        <f t="shared" si="57"/>
        <v>262</v>
      </c>
      <c r="H348" s="2">
        <f t="shared" si="58"/>
        <v>0.18889689978370583</v>
      </c>
      <c r="I348" s="6"/>
      <c r="J348" s="2">
        <f t="shared" si="59"/>
        <v>0.1788031723143475</v>
      </c>
      <c r="K348" s="2">
        <f t="shared" si="60"/>
        <v>0.48810382119682766</v>
      </c>
      <c r="L348" s="2">
        <f t="shared" si="61"/>
        <v>0.29920692141312183</v>
      </c>
      <c r="M348" s="2">
        <f t="shared" si="62"/>
        <v>3.388608507570301E-2</v>
      </c>
      <c r="N348" s="1">
        <v>248</v>
      </c>
      <c r="O348" s="1">
        <v>677</v>
      </c>
      <c r="P348" s="1">
        <v>415</v>
      </c>
      <c r="Q348" s="1"/>
      <c r="R348" s="1"/>
      <c r="S348" s="1"/>
      <c r="T348" s="1">
        <v>5</v>
      </c>
      <c r="U348" s="1">
        <v>1</v>
      </c>
      <c r="V348" s="1">
        <v>4</v>
      </c>
      <c r="W348" s="1">
        <v>18</v>
      </c>
      <c r="X348" s="1">
        <v>19</v>
      </c>
      <c r="Y348" s="1"/>
      <c r="Z348" s="1"/>
      <c r="AA348" s="1"/>
      <c r="AB348" s="1"/>
      <c r="AG348" t="str">
        <f t="shared" si="63"/>
        <v>Johnson</v>
      </c>
      <c r="AH348" t="s">
        <v>995</v>
      </c>
      <c r="AI348">
        <v>1</v>
      </c>
      <c r="AK348" s="88">
        <v>50</v>
      </c>
      <c r="AL348" s="90">
        <v>15</v>
      </c>
      <c r="AM348" s="90">
        <v>30</v>
      </c>
      <c r="AN348" s="93">
        <v>37075</v>
      </c>
      <c r="AO348" s="93">
        <f t="shared" si="64"/>
        <v>50015</v>
      </c>
      <c r="AP348" s="7" t="s">
        <v>183</v>
      </c>
      <c r="AQ348">
        <f t="shared" si="65"/>
        <v>5037075</v>
      </c>
      <c r="AU348">
        <v>45.09</v>
      </c>
      <c r="AV348">
        <v>0.01</v>
      </c>
      <c r="AW348">
        <v>45.08</v>
      </c>
    </row>
    <row r="349" spans="1:49" hidden="1" outlineLevel="1">
      <c r="A349" t="s">
        <v>124</v>
      </c>
      <c r="B349" s="7" t="s">
        <v>846</v>
      </c>
      <c r="C349" s="1">
        <f t="shared" si="55"/>
        <v>613</v>
      </c>
      <c r="D349" s="5">
        <f>IF(N349&gt;0, RANK(N349,(N349:P349,Q349:AE349)),0)</f>
        <v>3</v>
      </c>
      <c r="E349" s="5">
        <f>IF(O349&gt;0,RANK(O349,(N349:P349,Q349:AE349)),0)</f>
        <v>1</v>
      </c>
      <c r="F349" s="5">
        <f t="shared" si="56"/>
        <v>2</v>
      </c>
      <c r="G349" s="1">
        <f t="shared" si="57"/>
        <v>261</v>
      </c>
      <c r="H349" s="2">
        <f t="shared" si="58"/>
        <v>0.42577487765089722</v>
      </c>
      <c r="I349" s="6"/>
      <c r="J349" s="2">
        <f t="shared" si="59"/>
        <v>0.17128874388254486</v>
      </c>
      <c r="K349" s="2">
        <f t="shared" si="60"/>
        <v>0.6052202283849919</v>
      </c>
      <c r="L349" s="2">
        <f t="shared" si="61"/>
        <v>0.17944535073409462</v>
      </c>
      <c r="M349" s="2">
        <f t="shared" si="62"/>
        <v>4.4045676998368588E-2</v>
      </c>
      <c r="N349" s="1">
        <v>105</v>
      </c>
      <c r="O349" s="1">
        <v>371</v>
      </c>
      <c r="P349" s="1">
        <v>110</v>
      </c>
      <c r="Q349" s="1"/>
      <c r="R349" s="1"/>
      <c r="S349" s="1"/>
      <c r="T349" s="1">
        <v>3</v>
      </c>
      <c r="U349" s="1">
        <v>0</v>
      </c>
      <c r="V349" s="1">
        <v>7</v>
      </c>
      <c r="W349" s="1">
        <v>11</v>
      </c>
      <c r="X349" s="1">
        <v>6</v>
      </c>
      <c r="Y349" s="1"/>
      <c r="Z349" s="1"/>
      <c r="AA349" s="1"/>
      <c r="AB349" s="1"/>
      <c r="AG349" t="str">
        <f t="shared" si="63"/>
        <v>Killington</v>
      </c>
      <c r="AH349" t="s">
        <v>1039</v>
      </c>
      <c r="AI349">
        <v>1</v>
      </c>
      <c r="AK349" s="88">
        <v>50</v>
      </c>
      <c r="AL349" s="90">
        <v>21</v>
      </c>
      <c r="AM349" s="90">
        <v>47</v>
      </c>
      <c r="AN349" s="93">
        <v>37685</v>
      </c>
      <c r="AO349" s="93">
        <f t="shared" si="64"/>
        <v>50021</v>
      </c>
      <c r="AP349" s="7" t="s">
        <v>183</v>
      </c>
      <c r="AQ349">
        <f t="shared" si="65"/>
        <v>5037685</v>
      </c>
      <c r="AU349">
        <v>46.86</v>
      </c>
      <c r="AV349">
        <v>0.22</v>
      </c>
      <c r="AW349">
        <v>46.63</v>
      </c>
    </row>
    <row r="350" spans="1:49" hidden="1" outlineLevel="1">
      <c r="A350" t="s">
        <v>125</v>
      </c>
      <c r="B350" s="7" t="s">
        <v>846</v>
      </c>
      <c r="C350" s="1">
        <f t="shared" si="55"/>
        <v>255</v>
      </c>
      <c r="D350" s="5">
        <f>IF(N350&gt;0, RANK(N350,(N350:P350,Q350:AE350)),0)</f>
        <v>3</v>
      </c>
      <c r="E350" s="5">
        <f>IF(O350&gt;0,RANK(O350,(N350:P350,Q350:AE350)),0)</f>
        <v>1</v>
      </c>
      <c r="F350" s="5">
        <f t="shared" si="56"/>
        <v>2</v>
      </c>
      <c r="G350" s="1">
        <f t="shared" si="57"/>
        <v>77</v>
      </c>
      <c r="H350" s="2">
        <f t="shared" si="58"/>
        <v>0.30196078431372547</v>
      </c>
      <c r="I350" s="6"/>
      <c r="J350" s="2">
        <f t="shared" si="59"/>
        <v>0.15686274509803921</v>
      </c>
      <c r="K350" s="2">
        <f t="shared" si="60"/>
        <v>0.55686274509803924</v>
      </c>
      <c r="L350" s="2">
        <f t="shared" si="61"/>
        <v>0.25490196078431371</v>
      </c>
      <c r="M350" s="2">
        <f t="shared" si="62"/>
        <v>3.1372549019607843E-2</v>
      </c>
      <c r="N350" s="1">
        <v>40</v>
      </c>
      <c r="O350" s="1">
        <v>142</v>
      </c>
      <c r="P350" s="1">
        <v>65</v>
      </c>
      <c r="Q350" s="1"/>
      <c r="R350" s="1"/>
      <c r="S350" s="1"/>
      <c r="T350" s="1">
        <v>0</v>
      </c>
      <c r="U350" s="1">
        <v>0</v>
      </c>
      <c r="V350" s="1">
        <v>1</v>
      </c>
      <c r="W350" s="1">
        <v>1</v>
      </c>
      <c r="X350" s="1">
        <v>6</v>
      </c>
      <c r="Y350" s="1"/>
      <c r="Z350" s="1"/>
      <c r="AA350" s="1"/>
      <c r="AB350" s="1"/>
      <c r="AG350" t="str">
        <f t="shared" si="63"/>
        <v>Kirby</v>
      </c>
      <c r="AH350" t="s">
        <v>848</v>
      </c>
      <c r="AI350">
        <v>1</v>
      </c>
      <c r="AK350" s="88">
        <v>50</v>
      </c>
      <c r="AL350" s="90">
        <v>5</v>
      </c>
      <c r="AM350" s="90">
        <v>30</v>
      </c>
      <c r="AN350" s="93">
        <v>37900</v>
      </c>
      <c r="AO350" s="93">
        <f t="shared" si="64"/>
        <v>50005</v>
      </c>
      <c r="AP350" s="7" t="s">
        <v>183</v>
      </c>
      <c r="AQ350">
        <f t="shared" si="65"/>
        <v>5037900</v>
      </c>
      <c r="AU350">
        <v>24.43</v>
      </c>
      <c r="AV350">
        <v>0.02</v>
      </c>
      <c r="AW350">
        <v>24.41</v>
      </c>
    </row>
    <row r="351" spans="1:49" hidden="1" outlineLevel="1">
      <c r="A351" t="s">
        <v>126</v>
      </c>
      <c r="B351" s="7" t="s">
        <v>846</v>
      </c>
      <c r="C351" s="1">
        <f t="shared" si="55"/>
        <v>106</v>
      </c>
      <c r="D351" s="5">
        <f>IF(N351&gt;0, RANK(N351,(N351:P351,Q351:AE351)),0)</f>
        <v>2</v>
      </c>
      <c r="E351" s="5">
        <f>IF(O351&gt;0,RANK(O351,(N351:P351,Q351:AE351)),0)</f>
        <v>1</v>
      </c>
      <c r="F351" s="5">
        <f t="shared" si="56"/>
        <v>3</v>
      </c>
      <c r="G351" s="1">
        <f t="shared" si="57"/>
        <v>12</v>
      </c>
      <c r="H351" s="2">
        <f t="shared" si="58"/>
        <v>0.11320754716981132</v>
      </c>
      <c r="I351" s="6"/>
      <c r="J351" s="2">
        <f t="shared" si="59"/>
        <v>0.33962264150943394</v>
      </c>
      <c r="K351" s="2">
        <f t="shared" si="60"/>
        <v>0.45283018867924529</v>
      </c>
      <c r="L351" s="2">
        <f t="shared" si="61"/>
        <v>0.20754716981132076</v>
      </c>
      <c r="M351" s="2">
        <f t="shared" si="62"/>
        <v>5.5511151231257827E-17</v>
      </c>
      <c r="N351" s="1">
        <v>36</v>
      </c>
      <c r="O351" s="1">
        <v>48</v>
      </c>
      <c r="P351" s="1">
        <v>22</v>
      </c>
      <c r="Q351" s="1"/>
      <c r="R351" s="1"/>
      <c r="S351" s="1"/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/>
      <c r="Z351" s="1"/>
      <c r="AA351" s="1"/>
      <c r="AB351" s="1"/>
      <c r="AG351" t="str">
        <f t="shared" si="63"/>
        <v>Landgrove</v>
      </c>
      <c r="AH351" t="s">
        <v>847</v>
      </c>
      <c r="AI351">
        <v>1</v>
      </c>
      <c r="AK351" s="88">
        <v>50</v>
      </c>
      <c r="AL351" s="90">
        <v>3</v>
      </c>
      <c r="AM351" s="90">
        <v>20</v>
      </c>
      <c r="AN351" s="93">
        <v>39025</v>
      </c>
      <c r="AO351" s="93">
        <f t="shared" si="64"/>
        <v>50003</v>
      </c>
      <c r="AP351" s="7" t="s">
        <v>183</v>
      </c>
      <c r="AQ351">
        <f t="shared" si="65"/>
        <v>5039025</v>
      </c>
      <c r="AU351">
        <v>9.1199999999999992</v>
      </c>
      <c r="AV351">
        <v>0</v>
      </c>
      <c r="AW351">
        <v>9.1199999999999992</v>
      </c>
    </row>
    <row r="352" spans="1:49" hidden="1" outlineLevel="1">
      <c r="A352" t="s">
        <v>891</v>
      </c>
      <c r="B352" s="7" t="s">
        <v>846</v>
      </c>
      <c r="C352" s="1">
        <f t="shared" si="55"/>
        <v>541</v>
      </c>
      <c r="D352" s="5">
        <f>IF(N352&gt;0, RANK(N352,(N352:P352,Q352:AE352)),0)</f>
        <v>2</v>
      </c>
      <c r="E352" s="5">
        <f>IF(O352&gt;0,RANK(O352,(N352:P352,Q352:AE352)),0)</f>
        <v>1</v>
      </c>
      <c r="F352" s="5">
        <f t="shared" si="56"/>
        <v>3</v>
      </c>
      <c r="G352" s="1">
        <f t="shared" si="57"/>
        <v>218</v>
      </c>
      <c r="H352" s="2">
        <f t="shared" si="58"/>
        <v>0.40295748613678373</v>
      </c>
      <c r="I352" s="6"/>
      <c r="J352" s="2">
        <f t="shared" si="59"/>
        <v>0.20702402957486138</v>
      </c>
      <c r="K352" s="2">
        <f t="shared" si="60"/>
        <v>0.60998151571164505</v>
      </c>
      <c r="L352" s="2">
        <f t="shared" si="61"/>
        <v>0.17190388170055454</v>
      </c>
      <c r="M352" s="2">
        <f t="shared" si="62"/>
        <v>1.1090573012939087E-2</v>
      </c>
      <c r="N352" s="1">
        <v>112</v>
      </c>
      <c r="O352" s="1">
        <v>330</v>
      </c>
      <c r="P352" s="1">
        <v>93</v>
      </c>
      <c r="Q352" s="1"/>
      <c r="R352" s="1"/>
      <c r="S352" s="1"/>
      <c r="T352" s="1">
        <v>0</v>
      </c>
      <c r="U352" s="1">
        <v>0</v>
      </c>
      <c r="V352" s="1">
        <v>1</v>
      </c>
      <c r="W352" s="1">
        <v>5</v>
      </c>
      <c r="X352" s="1">
        <v>0</v>
      </c>
      <c r="Y352" s="1"/>
      <c r="Z352" s="1"/>
      <c r="AA352" s="1"/>
      <c r="AB352" s="1"/>
      <c r="AG352" t="str">
        <f t="shared" si="63"/>
        <v>Leicester</v>
      </c>
      <c r="AH352" t="s">
        <v>845</v>
      </c>
      <c r="AI352">
        <v>1</v>
      </c>
      <c r="AK352" s="88">
        <v>50</v>
      </c>
      <c r="AL352" s="90">
        <v>1</v>
      </c>
      <c r="AM352" s="90">
        <v>45</v>
      </c>
      <c r="AN352" s="93">
        <v>39325</v>
      </c>
      <c r="AO352" s="93">
        <f t="shared" si="64"/>
        <v>50001</v>
      </c>
      <c r="AP352" s="7" t="s">
        <v>183</v>
      </c>
      <c r="AQ352">
        <f t="shared" si="65"/>
        <v>5039325</v>
      </c>
      <c r="AU352">
        <v>21.99</v>
      </c>
      <c r="AV352">
        <v>0.71</v>
      </c>
      <c r="AW352">
        <v>21.28</v>
      </c>
    </row>
    <row r="353" spans="1:49" hidden="1" outlineLevel="1">
      <c r="A353" t="s">
        <v>658</v>
      </c>
      <c r="B353" s="7" t="s">
        <v>846</v>
      </c>
      <c r="C353" s="1">
        <f t="shared" si="55"/>
        <v>59</v>
      </c>
      <c r="D353" s="5">
        <f>IF(N353&gt;0, RANK(N353,(N353:P353,Q353:AE353)),0)</f>
        <v>2</v>
      </c>
      <c r="E353" s="5">
        <f>IF(O353&gt;0,RANK(O353,(N353:P353,Q353:AE353)),0)</f>
        <v>1</v>
      </c>
      <c r="F353" s="5">
        <f t="shared" si="56"/>
        <v>3</v>
      </c>
      <c r="G353" s="1">
        <f t="shared" si="57"/>
        <v>39</v>
      </c>
      <c r="H353" s="2">
        <f t="shared" si="58"/>
        <v>0.66101694915254239</v>
      </c>
      <c r="I353" s="6"/>
      <c r="J353" s="2">
        <f t="shared" si="59"/>
        <v>0.11864406779661017</v>
      </c>
      <c r="K353" s="2">
        <f t="shared" si="60"/>
        <v>0.77966101694915257</v>
      </c>
      <c r="L353" s="2">
        <f t="shared" si="61"/>
        <v>6.7796610169491525E-2</v>
      </c>
      <c r="M353" s="2">
        <f t="shared" si="62"/>
        <v>3.3898305084745714E-2</v>
      </c>
      <c r="N353" s="1">
        <v>7</v>
      </c>
      <c r="O353" s="1">
        <v>46</v>
      </c>
      <c r="P353" s="1">
        <v>4</v>
      </c>
      <c r="Q353" s="1"/>
      <c r="R353" s="1"/>
      <c r="S353" s="1"/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/>
      <c r="Z353" s="1"/>
      <c r="AA353" s="1"/>
      <c r="AB353" s="1"/>
      <c r="AG353" t="str">
        <f t="shared" si="63"/>
        <v>Lemington</v>
      </c>
      <c r="AH353" t="s">
        <v>993</v>
      </c>
      <c r="AI353">
        <v>1</v>
      </c>
      <c r="AK353" s="88">
        <v>50</v>
      </c>
      <c r="AL353" s="90">
        <v>9</v>
      </c>
      <c r="AM353" s="90">
        <v>60</v>
      </c>
      <c r="AN353" s="93">
        <v>39700</v>
      </c>
      <c r="AO353" s="93">
        <f t="shared" si="64"/>
        <v>50009</v>
      </c>
      <c r="AP353" s="7" t="s">
        <v>183</v>
      </c>
      <c r="AQ353">
        <f t="shared" si="65"/>
        <v>5039700</v>
      </c>
      <c r="AU353">
        <v>35.26</v>
      </c>
      <c r="AV353">
        <v>0</v>
      </c>
      <c r="AW353">
        <v>35.26</v>
      </c>
    </row>
    <row r="354" spans="1:49" hidden="1" outlineLevel="1">
      <c r="A354" t="s">
        <v>286</v>
      </c>
      <c r="B354" s="7" t="s">
        <v>846</v>
      </c>
      <c r="C354" s="1">
        <f t="shared" si="55"/>
        <v>821</v>
      </c>
      <c r="D354" s="5">
        <f>IF(N354&gt;0, RANK(N354,(N354:P354,Q354:AE354)),0)</f>
        <v>3</v>
      </c>
      <c r="E354" s="5">
        <f>IF(O354&gt;0,RANK(O354,(N354:P354,Q354:AE354)),0)</f>
        <v>1</v>
      </c>
      <c r="F354" s="5">
        <f t="shared" si="56"/>
        <v>2</v>
      </c>
      <c r="G354" s="1">
        <f t="shared" si="57"/>
        <v>72</v>
      </c>
      <c r="H354" s="2">
        <f t="shared" si="58"/>
        <v>8.76979293544458E-2</v>
      </c>
      <c r="I354" s="6"/>
      <c r="J354" s="2">
        <f t="shared" si="59"/>
        <v>0.22777101096224117</v>
      </c>
      <c r="K354" s="2">
        <f t="shared" si="60"/>
        <v>0.42143727161997563</v>
      </c>
      <c r="L354" s="2">
        <f t="shared" si="61"/>
        <v>0.33373934226552981</v>
      </c>
      <c r="M354" s="2">
        <f t="shared" si="62"/>
        <v>1.7052375152253385E-2</v>
      </c>
      <c r="N354" s="1">
        <v>187</v>
      </c>
      <c r="O354" s="1">
        <v>346</v>
      </c>
      <c r="P354" s="1">
        <v>274</v>
      </c>
      <c r="Q354" s="1"/>
      <c r="R354" s="1"/>
      <c r="S354" s="1"/>
      <c r="T354" s="1">
        <v>4</v>
      </c>
      <c r="U354" s="1">
        <v>2</v>
      </c>
      <c r="V354" s="1">
        <v>2</v>
      </c>
      <c r="W354" s="1">
        <v>4</v>
      </c>
      <c r="X354" s="1">
        <v>2</v>
      </c>
      <c r="Y354" s="1"/>
      <c r="Z354" s="1"/>
      <c r="AA354" s="1"/>
      <c r="AB354" s="1"/>
      <c r="AG354" t="str">
        <f t="shared" si="63"/>
        <v>Lincoln</v>
      </c>
      <c r="AH354" t="s">
        <v>845</v>
      </c>
      <c r="AI354">
        <v>1</v>
      </c>
      <c r="AK354" s="88">
        <v>50</v>
      </c>
      <c r="AL354" s="90">
        <v>1</v>
      </c>
      <c r="AM354" s="90">
        <v>50</v>
      </c>
      <c r="AN354" s="93">
        <v>40075</v>
      </c>
      <c r="AO354" s="93">
        <f t="shared" si="64"/>
        <v>50001</v>
      </c>
      <c r="AP354" s="7" t="s">
        <v>183</v>
      </c>
      <c r="AQ354">
        <f t="shared" si="65"/>
        <v>5040075</v>
      </c>
      <c r="AU354">
        <v>44.02</v>
      </c>
      <c r="AV354">
        <v>0.03</v>
      </c>
      <c r="AW354">
        <v>43.99</v>
      </c>
    </row>
    <row r="355" spans="1:49" hidden="1" outlineLevel="1">
      <c r="A355" t="s">
        <v>571</v>
      </c>
      <c r="B355" s="7" t="s">
        <v>846</v>
      </c>
      <c r="C355" s="1">
        <f t="shared" si="55"/>
        <v>988</v>
      </c>
      <c r="D355" s="5">
        <f>IF(N355&gt;0, RANK(N355,(N355:P355,Q355:AE355)),0)</f>
        <v>2</v>
      </c>
      <c r="E355" s="5">
        <f>IF(O355&gt;0,RANK(O355,(N355:P355,Q355:AE355)),0)</f>
        <v>1</v>
      </c>
      <c r="F355" s="5">
        <f t="shared" si="56"/>
        <v>3</v>
      </c>
      <c r="G355" s="1">
        <f t="shared" si="57"/>
        <v>327</v>
      </c>
      <c r="H355" s="2">
        <f t="shared" si="58"/>
        <v>0.33097165991902833</v>
      </c>
      <c r="I355" s="6"/>
      <c r="J355" s="2">
        <f t="shared" si="59"/>
        <v>0.23481781376518218</v>
      </c>
      <c r="K355" s="2">
        <f t="shared" si="60"/>
        <v>0.56578947368421051</v>
      </c>
      <c r="L355" s="2">
        <f t="shared" si="61"/>
        <v>0.15688259109311742</v>
      </c>
      <c r="M355" s="2">
        <f t="shared" si="62"/>
        <v>4.2510121457489891E-2</v>
      </c>
      <c r="N355" s="1">
        <v>232</v>
      </c>
      <c r="O355" s="1">
        <v>559</v>
      </c>
      <c r="P355" s="1">
        <v>155</v>
      </c>
      <c r="Q355" s="1"/>
      <c r="R355" s="1"/>
      <c r="S355" s="1"/>
      <c r="T355" s="1">
        <v>8</v>
      </c>
      <c r="U355" s="1">
        <v>0</v>
      </c>
      <c r="V355" s="1">
        <v>19</v>
      </c>
      <c r="W355" s="1">
        <v>14</v>
      </c>
      <c r="X355" s="1">
        <v>1</v>
      </c>
      <c r="Y355" s="1"/>
      <c r="Z355" s="1"/>
      <c r="AA355" s="1"/>
      <c r="AB355" s="1"/>
      <c r="AG355" t="str">
        <f t="shared" si="63"/>
        <v>Londonderry</v>
      </c>
      <c r="AH355" t="s">
        <v>1040</v>
      </c>
      <c r="AI355">
        <v>1</v>
      </c>
      <c r="AK355" s="88">
        <v>50</v>
      </c>
      <c r="AL355" s="90">
        <v>25</v>
      </c>
      <c r="AM355" s="90">
        <v>50</v>
      </c>
      <c r="AN355" s="93">
        <v>40225</v>
      </c>
      <c r="AO355" s="93">
        <f t="shared" si="64"/>
        <v>50025</v>
      </c>
      <c r="AP355" s="7" t="s">
        <v>183</v>
      </c>
      <c r="AQ355">
        <f t="shared" si="65"/>
        <v>5040225</v>
      </c>
      <c r="AU355">
        <v>35.869999999999997</v>
      </c>
      <c r="AV355">
        <v>0.21</v>
      </c>
      <c r="AW355">
        <v>35.67</v>
      </c>
    </row>
    <row r="356" spans="1:49" hidden="1" outlineLevel="1">
      <c r="A356" t="s">
        <v>447</v>
      </c>
      <c r="B356" s="7" t="s">
        <v>846</v>
      </c>
      <c r="C356" s="1">
        <f t="shared" si="55"/>
        <v>377</v>
      </c>
      <c r="D356" s="5">
        <f>IF(N356&gt;0, RANK(N356,(N356:P356,Q356:AE356)),0)</f>
        <v>3</v>
      </c>
      <c r="E356" s="5">
        <f>IF(O356&gt;0,RANK(O356,(N356:P356,Q356:AE356)),0)</f>
        <v>1</v>
      </c>
      <c r="F356" s="5">
        <f t="shared" si="56"/>
        <v>2</v>
      </c>
      <c r="G356" s="1">
        <f t="shared" si="57"/>
        <v>120</v>
      </c>
      <c r="H356" s="2">
        <f t="shared" si="58"/>
        <v>0.3183023872679045</v>
      </c>
      <c r="I356" s="6"/>
      <c r="J356" s="2">
        <f t="shared" si="59"/>
        <v>0.12466843501326259</v>
      </c>
      <c r="K356" s="2">
        <f t="shared" si="60"/>
        <v>0.58090185676392569</v>
      </c>
      <c r="L356" s="2">
        <f t="shared" si="61"/>
        <v>0.2625994694960212</v>
      </c>
      <c r="M356" s="2">
        <f t="shared" si="62"/>
        <v>3.1830238726790472E-2</v>
      </c>
      <c r="N356" s="1">
        <v>47</v>
      </c>
      <c r="O356" s="1">
        <v>219</v>
      </c>
      <c r="P356" s="1">
        <v>99</v>
      </c>
      <c r="Q356" s="1"/>
      <c r="R356" s="1"/>
      <c r="S356" s="1"/>
      <c r="T356" s="1">
        <v>2</v>
      </c>
      <c r="U356" s="1">
        <v>0</v>
      </c>
      <c r="V356" s="1">
        <v>1</v>
      </c>
      <c r="W356" s="1">
        <v>4</v>
      </c>
      <c r="X356" s="1">
        <v>5</v>
      </c>
      <c r="Y356" s="1"/>
      <c r="Z356" s="1"/>
      <c r="AA356" s="1"/>
      <c r="AB356" s="1"/>
      <c r="AG356" t="str">
        <f t="shared" si="63"/>
        <v>Lowell</v>
      </c>
      <c r="AH356" t="s">
        <v>996</v>
      </c>
      <c r="AI356">
        <v>1</v>
      </c>
      <c r="AK356" s="88">
        <v>50</v>
      </c>
      <c r="AL356" s="90">
        <v>19</v>
      </c>
      <c r="AM356" s="90">
        <v>65</v>
      </c>
      <c r="AN356" s="93">
        <v>40525</v>
      </c>
      <c r="AO356" s="93">
        <f t="shared" si="64"/>
        <v>50019</v>
      </c>
      <c r="AP356" s="7" t="s">
        <v>183</v>
      </c>
      <c r="AQ356">
        <f t="shared" si="65"/>
        <v>5040525</v>
      </c>
      <c r="AU356">
        <v>56.06</v>
      </c>
      <c r="AV356">
        <v>0.06</v>
      </c>
      <c r="AW356">
        <v>56.01</v>
      </c>
    </row>
    <row r="357" spans="1:49" hidden="1" outlineLevel="1">
      <c r="A357" t="s">
        <v>448</v>
      </c>
      <c r="B357" s="7" t="s">
        <v>846</v>
      </c>
      <c r="C357" s="1">
        <f t="shared" si="55"/>
        <v>1214</v>
      </c>
      <c r="D357" s="5">
        <f>IF(N357&gt;0, RANK(N357,(N357:P357,Q357:AE357)),0)</f>
        <v>2</v>
      </c>
      <c r="E357" s="5">
        <f>IF(O357&gt;0,RANK(O357,(N357:P357,Q357:AE357)),0)</f>
        <v>1</v>
      </c>
      <c r="F357" s="5">
        <f t="shared" si="56"/>
        <v>3</v>
      </c>
      <c r="G357" s="1">
        <f t="shared" si="57"/>
        <v>400</v>
      </c>
      <c r="H357" s="2">
        <f t="shared" si="58"/>
        <v>0.32948929159802304</v>
      </c>
      <c r="I357" s="6"/>
      <c r="J357" s="2">
        <f t="shared" si="59"/>
        <v>0.23558484349258649</v>
      </c>
      <c r="K357" s="2">
        <f t="shared" si="60"/>
        <v>0.56507413509060955</v>
      </c>
      <c r="L357" s="2">
        <f t="shared" si="61"/>
        <v>0.15897858319604613</v>
      </c>
      <c r="M357" s="2">
        <f t="shared" si="62"/>
        <v>4.0362438220757857E-2</v>
      </c>
      <c r="N357" s="1">
        <v>286</v>
      </c>
      <c r="O357" s="1">
        <v>686</v>
      </c>
      <c r="P357" s="1">
        <v>193</v>
      </c>
      <c r="Q357" s="1"/>
      <c r="R357" s="1"/>
      <c r="S357" s="1"/>
      <c r="T357" s="1">
        <v>6</v>
      </c>
      <c r="U357" s="1">
        <v>0</v>
      </c>
      <c r="V357" s="1">
        <v>20</v>
      </c>
      <c r="W357" s="1">
        <v>15</v>
      </c>
      <c r="X357" s="1">
        <v>8</v>
      </c>
      <c r="Y357" s="1"/>
      <c r="Z357" s="1"/>
      <c r="AA357" s="1"/>
      <c r="AB357" s="1"/>
      <c r="AG357" t="str">
        <f t="shared" si="63"/>
        <v>Ludlow</v>
      </c>
      <c r="AH357" t="s">
        <v>1041</v>
      </c>
      <c r="AI357">
        <v>1</v>
      </c>
      <c r="AK357" s="88">
        <v>50</v>
      </c>
      <c r="AL357" s="90">
        <v>27</v>
      </c>
      <c r="AM357" s="90">
        <v>50</v>
      </c>
      <c r="AN357" s="93">
        <v>41275</v>
      </c>
      <c r="AO357" s="93">
        <f t="shared" si="64"/>
        <v>50027</v>
      </c>
      <c r="AP357" s="7" t="s">
        <v>183</v>
      </c>
      <c r="AQ357">
        <f t="shared" si="65"/>
        <v>5041275</v>
      </c>
      <c r="AU357">
        <v>35.700000000000003</v>
      </c>
      <c r="AV357">
        <v>0.43</v>
      </c>
      <c r="AW357">
        <v>35.270000000000003</v>
      </c>
    </row>
    <row r="358" spans="1:49" hidden="1" outlineLevel="1">
      <c r="A358" t="s">
        <v>892</v>
      </c>
      <c r="B358" s="7" t="s">
        <v>846</v>
      </c>
      <c r="C358" s="1">
        <f t="shared" si="55"/>
        <v>606</v>
      </c>
      <c r="D358" s="5">
        <f>IF(N358&gt;0, RANK(N358,(N358:P358,Q358:AE358)),0)</f>
        <v>2</v>
      </c>
      <c r="E358" s="5">
        <f>IF(O358&gt;0,RANK(O358,(N358:P358,Q358:AE358)),0)</f>
        <v>1</v>
      </c>
      <c r="F358" s="5">
        <f t="shared" si="56"/>
        <v>3</v>
      </c>
      <c r="G358" s="1">
        <f t="shared" si="57"/>
        <v>278</v>
      </c>
      <c r="H358" s="2">
        <f t="shared" si="58"/>
        <v>0.45874587458745875</v>
      </c>
      <c r="I358" s="6"/>
      <c r="J358" s="2">
        <f t="shared" si="59"/>
        <v>0.19636963696369636</v>
      </c>
      <c r="K358" s="2">
        <f t="shared" si="60"/>
        <v>0.65511551155115511</v>
      </c>
      <c r="L358" s="2">
        <f t="shared" si="61"/>
        <v>9.7359735973597358E-2</v>
      </c>
      <c r="M358" s="2">
        <f t="shared" si="62"/>
        <v>5.1155115511551177E-2</v>
      </c>
      <c r="N358" s="1">
        <v>119</v>
      </c>
      <c r="O358" s="1">
        <v>397</v>
      </c>
      <c r="P358" s="1">
        <v>59</v>
      </c>
      <c r="Q358" s="1"/>
      <c r="R358" s="1"/>
      <c r="S358" s="1"/>
      <c r="T358" s="1">
        <v>1</v>
      </c>
      <c r="U358" s="1">
        <v>0</v>
      </c>
      <c r="V358" s="1">
        <v>7</v>
      </c>
      <c r="W358" s="1">
        <v>12</v>
      </c>
      <c r="X358" s="1">
        <v>11</v>
      </c>
      <c r="Y358" s="1"/>
      <c r="Z358" s="1"/>
      <c r="AA358" s="1"/>
      <c r="AB358" s="1"/>
      <c r="AG358" t="str">
        <f t="shared" si="63"/>
        <v>Lunenburg</v>
      </c>
      <c r="AH358" t="s">
        <v>993</v>
      </c>
      <c r="AI358">
        <v>1</v>
      </c>
      <c r="AK358" s="88">
        <v>50</v>
      </c>
      <c r="AL358" s="90">
        <v>9</v>
      </c>
      <c r="AM358" s="90">
        <v>70</v>
      </c>
      <c r="AN358" s="93">
        <v>41425</v>
      </c>
      <c r="AO358" s="93">
        <f t="shared" si="64"/>
        <v>50009</v>
      </c>
      <c r="AP358" s="7" t="s">
        <v>183</v>
      </c>
      <c r="AQ358">
        <f t="shared" si="65"/>
        <v>5041425</v>
      </c>
      <c r="AU358">
        <v>45.36</v>
      </c>
      <c r="AV358">
        <v>0.28000000000000003</v>
      </c>
      <c r="AW358">
        <v>45.08</v>
      </c>
    </row>
    <row r="359" spans="1:49" hidden="1" outlineLevel="1">
      <c r="A359" t="s">
        <v>659</v>
      </c>
      <c r="B359" s="7" t="s">
        <v>846</v>
      </c>
      <c r="C359" s="1">
        <f t="shared" si="55"/>
        <v>2268</v>
      </c>
      <c r="D359" s="5">
        <f>IF(N359&gt;0, RANK(N359,(N359:P359,Q359:AE359)),0)</f>
        <v>3</v>
      </c>
      <c r="E359" s="5">
        <f>IF(O359&gt;0,RANK(O359,(N359:P359,Q359:AE359)),0)</f>
        <v>1</v>
      </c>
      <c r="F359" s="5">
        <f t="shared" si="56"/>
        <v>2</v>
      </c>
      <c r="G359" s="1">
        <f t="shared" si="57"/>
        <v>1129</v>
      </c>
      <c r="H359" s="2">
        <f t="shared" si="58"/>
        <v>0.49779541446208114</v>
      </c>
      <c r="I359" s="6"/>
      <c r="J359" s="2">
        <f t="shared" si="59"/>
        <v>0.12213403880070546</v>
      </c>
      <c r="K359" s="2">
        <f t="shared" si="60"/>
        <v>0.66710758377425039</v>
      </c>
      <c r="L359" s="2">
        <f t="shared" si="61"/>
        <v>0.1693121693121693</v>
      </c>
      <c r="M359" s="2">
        <f t="shared" si="62"/>
        <v>4.1446208112874805E-2</v>
      </c>
      <c r="N359" s="1">
        <v>277</v>
      </c>
      <c r="O359" s="1">
        <v>1513</v>
      </c>
      <c r="P359" s="1">
        <v>384</v>
      </c>
      <c r="Q359" s="1"/>
      <c r="R359" s="1"/>
      <c r="S359" s="1"/>
      <c r="T359" s="1">
        <v>5</v>
      </c>
      <c r="U359" s="1">
        <v>0</v>
      </c>
      <c r="V359" s="1">
        <v>11</v>
      </c>
      <c r="W359" s="1">
        <v>35</v>
      </c>
      <c r="X359" s="1">
        <v>43</v>
      </c>
      <c r="Y359" s="1"/>
      <c r="Z359" s="1"/>
      <c r="AA359" s="1"/>
      <c r="AB359" s="1"/>
      <c r="AG359" t="str">
        <f t="shared" si="63"/>
        <v>Lyndon</v>
      </c>
      <c r="AH359" t="s">
        <v>848</v>
      </c>
      <c r="AI359">
        <v>1</v>
      </c>
      <c r="AK359" s="88">
        <v>50</v>
      </c>
      <c r="AL359" s="90">
        <v>5</v>
      </c>
      <c r="AM359" s="90">
        <v>35</v>
      </c>
      <c r="AN359" s="93">
        <v>41725</v>
      </c>
      <c r="AO359" s="93">
        <f t="shared" si="64"/>
        <v>50005</v>
      </c>
      <c r="AP359" s="7" t="s">
        <v>183</v>
      </c>
      <c r="AQ359">
        <f t="shared" si="65"/>
        <v>5041725</v>
      </c>
      <c r="AU359">
        <v>39.799999999999997</v>
      </c>
      <c r="AV359">
        <v>0.04</v>
      </c>
      <c r="AW359">
        <v>39.76</v>
      </c>
    </row>
    <row r="360" spans="1:49" hidden="1" outlineLevel="1">
      <c r="A360" t="s">
        <v>660</v>
      </c>
      <c r="B360" s="7" t="s">
        <v>846</v>
      </c>
      <c r="C360" s="1">
        <f t="shared" si="55"/>
        <v>98</v>
      </c>
      <c r="D360" s="5">
        <f>IF(N360&gt;0, RANK(N360,(N360:P360,Q360:AE360)),0)</f>
        <v>2</v>
      </c>
      <c r="E360" s="5">
        <f>IF(O360&gt;0,RANK(O360,(N360:P360,Q360:AE360)),0)</f>
        <v>1</v>
      </c>
      <c r="F360" s="5">
        <f t="shared" si="56"/>
        <v>3</v>
      </c>
      <c r="G360" s="1">
        <f t="shared" si="57"/>
        <v>59</v>
      </c>
      <c r="H360" s="2">
        <f t="shared" si="58"/>
        <v>0.60204081632653061</v>
      </c>
      <c r="I360" s="6"/>
      <c r="J360" s="2">
        <f t="shared" si="59"/>
        <v>0.14285714285714285</v>
      </c>
      <c r="K360" s="2">
        <f t="shared" si="60"/>
        <v>0.74489795918367352</v>
      </c>
      <c r="L360" s="2">
        <f t="shared" si="61"/>
        <v>7.1428571428571425E-2</v>
      </c>
      <c r="M360" s="2">
        <f t="shared" si="62"/>
        <v>4.0816326530612262E-2</v>
      </c>
      <c r="N360" s="1">
        <v>14</v>
      </c>
      <c r="O360" s="1">
        <v>73</v>
      </c>
      <c r="P360" s="1">
        <v>7</v>
      </c>
      <c r="Q360" s="1"/>
      <c r="R360" s="1"/>
      <c r="S360" s="1"/>
      <c r="T360" s="1">
        <v>2</v>
      </c>
      <c r="U360" s="1">
        <v>0</v>
      </c>
      <c r="V360" s="1">
        <v>0</v>
      </c>
      <c r="W360" s="1">
        <v>1</v>
      </c>
      <c r="X360" s="1">
        <v>1</v>
      </c>
      <c r="Y360" s="1"/>
      <c r="Z360" s="1"/>
      <c r="AA360" s="1"/>
      <c r="AB360" s="1"/>
      <c r="AG360" t="str">
        <f t="shared" si="63"/>
        <v>Maidstone</v>
      </c>
      <c r="AH360" t="s">
        <v>993</v>
      </c>
      <c r="AI360">
        <v>1</v>
      </c>
      <c r="AK360" s="88">
        <v>50</v>
      </c>
      <c r="AL360" s="90">
        <v>9</v>
      </c>
      <c r="AM360" s="90">
        <v>75</v>
      </c>
      <c r="AN360" s="93">
        <v>42475</v>
      </c>
      <c r="AO360" s="93">
        <f t="shared" si="64"/>
        <v>50009</v>
      </c>
      <c r="AP360" s="7" t="s">
        <v>183</v>
      </c>
      <c r="AQ360">
        <f t="shared" si="65"/>
        <v>5042475</v>
      </c>
      <c r="AU360">
        <v>31.79</v>
      </c>
      <c r="AV360">
        <v>1.31</v>
      </c>
      <c r="AW360">
        <v>30.48</v>
      </c>
    </row>
    <row r="361" spans="1:49" hidden="1" outlineLevel="1">
      <c r="A361" t="s">
        <v>517</v>
      </c>
      <c r="B361" s="7" t="s">
        <v>846</v>
      </c>
      <c r="C361" s="1">
        <f t="shared" si="55"/>
        <v>2455</v>
      </c>
      <c r="D361" s="5">
        <f>IF(N361&gt;0, RANK(N361,(N361:P361,Q361:AE361)),0)</f>
        <v>2</v>
      </c>
      <c r="E361" s="5">
        <f>IF(O361&gt;0,RANK(O361,(N361:P361,Q361:AE361)),0)</f>
        <v>1</v>
      </c>
      <c r="F361" s="5">
        <f t="shared" si="56"/>
        <v>3</v>
      </c>
      <c r="G361" s="1">
        <f t="shared" si="57"/>
        <v>1007</v>
      </c>
      <c r="H361" s="2">
        <f t="shared" si="58"/>
        <v>0.41018329938900205</v>
      </c>
      <c r="I361" s="6"/>
      <c r="J361" s="2">
        <f t="shared" si="59"/>
        <v>0.21914460285132384</v>
      </c>
      <c r="K361" s="2">
        <f t="shared" si="60"/>
        <v>0.62932790224032586</v>
      </c>
      <c r="L361" s="2">
        <f t="shared" si="61"/>
        <v>0.11975560081466395</v>
      </c>
      <c r="M361" s="2">
        <f t="shared" si="62"/>
        <v>3.1771894093686318E-2</v>
      </c>
      <c r="N361" s="1">
        <v>538</v>
      </c>
      <c r="O361" s="1">
        <v>1545</v>
      </c>
      <c r="P361" s="1">
        <v>294</v>
      </c>
      <c r="Q361" s="1"/>
      <c r="R361" s="1"/>
      <c r="S361" s="1"/>
      <c r="T361" s="1">
        <v>18</v>
      </c>
      <c r="U361" s="1">
        <v>1</v>
      </c>
      <c r="V361" s="1">
        <v>21</v>
      </c>
      <c r="W361" s="1">
        <v>29</v>
      </c>
      <c r="X361" s="1">
        <v>9</v>
      </c>
      <c r="Y361" s="1"/>
      <c r="Z361" s="1"/>
      <c r="AA361" s="1"/>
      <c r="AB361" s="1"/>
      <c r="AG361" t="str">
        <f t="shared" si="63"/>
        <v>Manchester</v>
      </c>
      <c r="AH361" t="s">
        <v>847</v>
      </c>
      <c r="AI361">
        <v>1</v>
      </c>
      <c r="AK361" s="88">
        <v>50</v>
      </c>
      <c r="AL361" s="90">
        <v>3</v>
      </c>
      <c r="AM361" s="90">
        <v>25</v>
      </c>
      <c r="AN361" s="93">
        <v>42850</v>
      </c>
      <c r="AO361" s="93">
        <f t="shared" si="64"/>
        <v>50003</v>
      </c>
      <c r="AP361" s="7" t="s">
        <v>183</v>
      </c>
      <c r="AQ361">
        <f t="shared" si="65"/>
        <v>5042850</v>
      </c>
      <c r="AU361">
        <v>42.28</v>
      </c>
      <c r="AV361">
        <v>0.05</v>
      </c>
      <c r="AW361">
        <v>42.23</v>
      </c>
    </row>
    <row r="362" spans="1:49" hidden="1" outlineLevel="1">
      <c r="A362" t="s">
        <v>661</v>
      </c>
      <c r="B362" s="7" t="s">
        <v>846</v>
      </c>
      <c r="C362" s="1">
        <f t="shared" si="55"/>
        <v>587</v>
      </c>
      <c r="D362" s="5">
        <f>IF(N362&gt;0, RANK(N362,(N362:P362,Q362:AE362)),0)</f>
        <v>2</v>
      </c>
      <c r="E362" s="5">
        <f>IF(O362&gt;0,RANK(O362,(N362:P362,Q362:AE362)),0)</f>
        <v>3</v>
      </c>
      <c r="F362" s="5">
        <f t="shared" si="56"/>
        <v>1</v>
      </c>
      <c r="G362" s="1">
        <f t="shared" si="57"/>
        <v>60</v>
      </c>
      <c r="H362" s="2">
        <f t="shared" si="58"/>
        <v>0.10221465076660988</v>
      </c>
      <c r="I362" s="6"/>
      <c r="J362" s="2">
        <f t="shared" si="59"/>
        <v>0.31516183986371382</v>
      </c>
      <c r="K362" s="2">
        <f t="shared" si="60"/>
        <v>0.22657580919931858</v>
      </c>
      <c r="L362" s="2">
        <f t="shared" si="61"/>
        <v>0.41737649063032367</v>
      </c>
      <c r="M362" s="2">
        <f t="shared" si="62"/>
        <v>4.0885860306643929E-2</v>
      </c>
      <c r="N362" s="1">
        <v>185</v>
      </c>
      <c r="O362" s="1">
        <v>133</v>
      </c>
      <c r="P362" s="1">
        <v>245</v>
      </c>
      <c r="Q362" s="1"/>
      <c r="R362" s="1"/>
      <c r="S362" s="1"/>
      <c r="T362" s="1">
        <v>14</v>
      </c>
      <c r="U362" s="1">
        <v>1</v>
      </c>
      <c r="V362" s="1">
        <v>2</v>
      </c>
      <c r="W362" s="1">
        <v>4</v>
      </c>
      <c r="X362" s="1">
        <v>3</v>
      </c>
      <c r="Y362" s="1"/>
      <c r="Z362" s="1"/>
      <c r="AA362" s="1"/>
      <c r="AB362" s="1"/>
      <c r="AG362" t="str">
        <f t="shared" si="63"/>
        <v>Marlboro</v>
      </c>
      <c r="AH362" t="s">
        <v>1040</v>
      </c>
      <c r="AI362">
        <v>1</v>
      </c>
      <c r="AK362" s="88">
        <v>50</v>
      </c>
      <c r="AL362" s="90">
        <v>25</v>
      </c>
      <c r="AM362" s="90">
        <v>55</v>
      </c>
      <c r="AN362" s="93">
        <v>43375</v>
      </c>
      <c r="AO362" s="93">
        <f t="shared" si="64"/>
        <v>50025</v>
      </c>
      <c r="AP362" s="7" t="s">
        <v>183</v>
      </c>
      <c r="AQ362">
        <f t="shared" si="65"/>
        <v>5043375</v>
      </c>
      <c r="AU362">
        <v>40.65</v>
      </c>
      <c r="AV362">
        <v>0.32</v>
      </c>
      <c r="AW362">
        <v>40.33</v>
      </c>
    </row>
    <row r="363" spans="1:49" hidden="1" outlineLevel="1">
      <c r="A363" t="s">
        <v>450</v>
      </c>
      <c r="B363" s="7" t="s">
        <v>846</v>
      </c>
      <c r="C363" s="1">
        <f t="shared" si="55"/>
        <v>912</v>
      </c>
      <c r="D363" s="5">
        <f>IF(N363&gt;0, RANK(N363,(N363:P363,Q363:AE363)),0)</f>
        <v>3</v>
      </c>
      <c r="E363" s="5">
        <f>IF(O363&gt;0,RANK(O363,(N363:P363,Q363:AE363)),0)</f>
        <v>1</v>
      </c>
      <c r="F363" s="5">
        <f t="shared" si="56"/>
        <v>2</v>
      </c>
      <c r="G363" s="1">
        <f t="shared" si="57"/>
        <v>51</v>
      </c>
      <c r="H363" s="2">
        <f t="shared" si="58"/>
        <v>5.5921052631578948E-2</v>
      </c>
      <c r="I363" s="6"/>
      <c r="J363" s="2">
        <f t="shared" si="59"/>
        <v>0.17434210526315788</v>
      </c>
      <c r="K363" s="2">
        <f t="shared" si="60"/>
        <v>0.42653508771929827</v>
      </c>
      <c r="L363" s="2">
        <f t="shared" si="61"/>
        <v>0.37061403508771928</v>
      </c>
      <c r="M363" s="2">
        <f t="shared" si="62"/>
        <v>2.8508771929824595E-2</v>
      </c>
      <c r="N363" s="1">
        <v>159</v>
      </c>
      <c r="O363" s="1">
        <v>389</v>
      </c>
      <c r="P363" s="1">
        <v>338</v>
      </c>
      <c r="Q363" s="1"/>
      <c r="R363" s="1"/>
      <c r="S363" s="1"/>
      <c r="T363" s="1">
        <v>2</v>
      </c>
      <c r="U363" s="1">
        <v>3</v>
      </c>
      <c r="V363" s="1">
        <v>1</v>
      </c>
      <c r="W363" s="1">
        <v>7</v>
      </c>
      <c r="X363" s="1">
        <v>13</v>
      </c>
      <c r="Y363" s="1"/>
      <c r="Z363" s="1"/>
      <c r="AA363" s="1"/>
      <c r="AB363" s="1"/>
      <c r="AG363" t="str">
        <f t="shared" si="63"/>
        <v>Marshfield</v>
      </c>
      <c r="AH363" t="s">
        <v>696</v>
      </c>
      <c r="AI363">
        <v>1</v>
      </c>
      <c r="AK363" s="88">
        <v>50</v>
      </c>
      <c r="AL363" s="90">
        <v>23</v>
      </c>
      <c r="AM363" s="90">
        <v>45</v>
      </c>
      <c r="AN363" s="93">
        <v>43600</v>
      </c>
      <c r="AO363" s="93">
        <f t="shared" si="64"/>
        <v>50023</v>
      </c>
      <c r="AP363" s="7" t="s">
        <v>183</v>
      </c>
      <c r="AQ363">
        <f t="shared" si="65"/>
        <v>5043600</v>
      </c>
      <c r="AU363">
        <v>43.39</v>
      </c>
      <c r="AV363">
        <v>0.28000000000000003</v>
      </c>
      <c r="AW363">
        <v>43.11</v>
      </c>
    </row>
    <row r="364" spans="1:49" hidden="1" outlineLevel="1">
      <c r="A364" t="s">
        <v>673</v>
      </c>
      <c r="B364" s="7" t="s">
        <v>846</v>
      </c>
      <c r="C364" s="1">
        <f t="shared" si="55"/>
        <v>655</v>
      </c>
      <c r="D364" s="5">
        <f>IF(N364&gt;0, RANK(N364,(N364:P364,Q364:AE364)),0)</f>
        <v>2</v>
      </c>
      <c r="E364" s="5">
        <f>IF(O364&gt;0,RANK(O364,(N364:P364,Q364:AE364)),0)</f>
        <v>1</v>
      </c>
      <c r="F364" s="5">
        <f t="shared" si="56"/>
        <v>3</v>
      </c>
      <c r="G364" s="1">
        <f t="shared" si="57"/>
        <v>272</v>
      </c>
      <c r="H364" s="2">
        <f t="shared" si="58"/>
        <v>0.41526717557251908</v>
      </c>
      <c r="I364" s="6"/>
      <c r="J364" s="2">
        <f t="shared" si="59"/>
        <v>0.19694656488549619</v>
      </c>
      <c r="K364" s="2">
        <f t="shared" si="60"/>
        <v>0.61221374045801524</v>
      </c>
      <c r="L364" s="2">
        <f t="shared" si="61"/>
        <v>0.16793893129770993</v>
      </c>
      <c r="M364" s="2">
        <f t="shared" si="62"/>
        <v>2.2900763358778609E-2</v>
      </c>
      <c r="N364" s="1">
        <v>129</v>
      </c>
      <c r="O364" s="1">
        <v>401</v>
      </c>
      <c r="P364" s="1">
        <v>110</v>
      </c>
      <c r="Q364" s="1"/>
      <c r="R364" s="1"/>
      <c r="S364" s="1"/>
      <c r="T364" s="1">
        <v>3</v>
      </c>
      <c r="U364" s="1">
        <v>1</v>
      </c>
      <c r="V364" s="1">
        <v>4</v>
      </c>
      <c r="W364" s="1">
        <v>7</v>
      </c>
      <c r="X364" s="1">
        <v>0</v>
      </c>
      <c r="Y364" s="1"/>
      <c r="Z364" s="1"/>
      <c r="AA364" s="1"/>
      <c r="AB364" s="1"/>
      <c r="AG364" t="str">
        <f t="shared" si="63"/>
        <v>Mendon</v>
      </c>
      <c r="AH364" t="s">
        <v>1039</v>
      </c>
      <c r="AI364">
        <v>1</v>
      </c>
      <c r="AK364" s="88">
        <v>50</v>
      </c>
      <c r="AL364" s="90">
        <v>21</v>
      </c>
      <c r="AM364" s="90">
        <v>50</v>
      </c>
      <c r="AN364" s="93">
        <v>44125</v>
      </c>
      <c r="AO364" s="93">
        <f t="shared" si="64"/>
        <v>50021</v>
      </c>
      <c r="AP364" s="7" t="s">
        <v>183</v>
      </c>
      <c r="AQ364">
        <f t="shared" si="65"/>
        <v>5044125</v>
      </c>
      <c r="AU364">
        <v>38.1</v>
      </c>
      <c r="AV364">
        <v>0.01</v>
      </c>
      <c r="AW364">
        <v>38.090000000000003</v>
      </c>
    </row>
    <row r="365" spans="1:49" hidden="1" outlineLevel="1">
      <c r="A365" t="s">
        <v>519</v>
      </c>
      <c r="B365" s="7" t="s">
        <v>846</v>
      </c>
      <c r="C365" s="1">
        <f t="shared" si="55"/>
        <v>3423</v>
      </c>
      <c r="D365" s="5">
        <f>IF(N365&gt;0, RANK(N365,(N365:P365,Q365:AE365)),0)</f>
        <v>3</v>
      </c>
      <c r="E365" s="5">
        <f>IF(O365&gt;0,RANK(O365,(N365:P365,Q365:AE365)),0)</f>
        <v>1</v>
      </c>
      <c r="F365" s="5">
        <f t="shared" si="56"/>
        <v>2</v>
      </c>
      <c r="G365" s="1">
        <f t="shared" si="57"/>
        <v>795</v>
      </c>
      <c r="H365" s="2">
        <f t="shared" si="58"/>
        <v>0.2322524101665206</v>
      </c>
      <c r="I365" s="6"/>
      <c r="J365" s="2">
        <f t="shared" si="59"/>
        <v>0.25124160093485248</v>
      </c>
      <c r="K365" s="2">
        <f t="shared" si="60"/>
        <v>0.48378615249780893</v>
      </c>
      <c r="L365" s="2">
        <f t="shared" si="61"/>
        <v>0.25153374233128833</v>
      </c>
      <c r="M365" s="2">
        <f t="shared" si="62"/>
        <v>1.3438504236050253E-2</v>
      </c>
      <c r="N365" s="1">
        <v>860</v>
      </c>
      <c r="O365" s="1">
        <v>1656</v>
      </c>
      <c r="P365" s="1">
        <v>861</v>
      </c>
      <c r="Q365" s="1"/>
      <c r="R365" s="1"/>
      <c r="S365" s="1"/>
      <c r="T365" s="1">
        <v>4</v>
      </c>
      <c r="U365" s="1">
        <v>3</v>
      </c>
      <c r="V365" s="1">
        <v>4</v>
      </c>
      <c r="W365" s="1">
        <v>20</v>
      </c>
      <c r="X365" s="1">
        <v>15</v>
      </c>
      <c r="Y365" s="1"/>
      <c r="Z365" s="1"/>
      <c r="AA365" s="1"/>
      <c r="AB365" s="1"/>
      <c r="AG365" t="str">
        <f t="shared" si="63"/>
        <v>Middlebury</v>
      </c>
      <c r="AH365" t="s">
        <v>845</v>
      </c>
      <c r="AI365">
        <v>1</v>
      </c>
      <c r="AK365" s="88">
        <v>50</v>
      </c>
      <c r="AL365" s="90">
        <v>1</v>
      </c>
      <c r="AM365" s="90">
        <v>55</v>
      </c>
      <c r="AN365" s="93">
        <v>44350</v>
      </c>
      <c r="AO365" s="93">
        <f t="shared" si="64"/>
        <v>50001</v>
      </c>
      <c r="AP365" s="7" t="s">
        <v>183</v>
      </c>
      <c r="AQ365">
        <f t="shared" si="65"/>
        <v>5044350</v>
      </c>
      <c r="AU365">
        <v>39.17</v>
      </c>
      <c r="AV365">
        <v>0.14000000000000001</v>
      </c>
      <c r="AW365">
        <v>39.03</v>
      </c>
    </row>
    <row r="366" spans="1:49" hidden="1" outlineLevel="1">
      <c r="A366" t="s">
        <v>21</v>
      </c>
      <c r="B366" s="7" t="s">
        <v>846</v>
      </c>
      <c r="C366" s="1">
        <f t="shared" si="55"/>
        <v>1074</v>
      </c>
      <c r="D366" s="5">
        <f>IF(N366&gt;0, RANK(N366,(N366:P366,Q366:AE366)),0)</f>
        <v>3</v>
      </c>
      <c r="E366" s="5">
        <f>IF(O366&gt;0,RANK(O366,(N366:P366,Q366:AE366)),0)</f>
        <v>2</v>
      </c>
      <c r="F366" s="5">
        <f t="shared" si="56"/>
        <v>1</v>
      </c>
      <c r="G366" s="1">
        <f t="shared" si="57"/>
        <v>32</v>
      </c>
      <c r="H366" s="2">
        <f t="shared" si="58"/>
        <v>2.9795158286778398E-2</v>
      </c>
      <c r="I366" s="6"/>
      <c r="J366" s="2">
        <f t="shared" si="59"/>
        <v>0.19553072625698323</v>
      </c>
      <c r="K366" s="2">
        <f t="shared" si="60"/>
        <v>0.37895716945996277</v>
      </c>
      <c r="L366" s="2">
        <f t="shared" si="61"/>
        <v>0.40875232774674114</v>
      </c>
      <c r="M366" s="2">
        <f t="shared" si="62"/>
        <v>1.6759776536312887E-2</v>
      </c>
      <c r="N366" s="1">
        <v>210</v>
      </c>
      <c r="O366" s="1">
        <v>407</v>
      </c>
      <c r="P366" s="1">
        <v>439</v>
      </c>
      <c r="Q366" s="1"/>
      <c r="R366" s="1"/>
      <c r="S366" s="1"/>
      <c r="T366" s="1">
        <v>5</v>
      </c>
      <c r="U366" s="1">
        <v>0</v>
      </c>
      <c r="V366" s="1">
        <v>2</v>
      </c>
      <c r="W366" s="1">
        <v>6</v>
      </c>
      <c r="X366" s="1">
        <v>5</v>
      </c>
      <c r="Y366" s="1"/>
      <c r="Z366" s="1"/>
      <c r="AA366" s="1"/>
      <c r="AB366" s="1"/>
      <c r="AG366" t="str">
        <f t="shared" si="63"/>
        <v>Middlesex</v>
      </c>
      <c r="AH366" t="s">
        <v>696</v>
      </c>
      <c r="AI366">
        <v>1</v>
      </c>
      <c r="AK366" s="88">
        <v>50</v>
      </c>
      <c r="AL366" s="90">
        <v>23</v>
      </c>
      <c r="AM366" s="90">
        <v>50</v>
      </c>
      <c r="AN366" s="93">
        <v>44500</v>
      </c>
      <c r="AO366" s="93">
        <f t="shared" si="64"/>
        <v>50023</v>
      </c>
      <c r="AP366" s="7" t="s">
        <v>183</v>
      </c>
      <c r="AQ366">
        <f t="shared" si="65"/>
        <v>5044500</v>
      </c>
      <c r="AU366">
        <v>39.86</v>
      </c>
      <c r="AV366">
        <v>0.21</v>
      </c>
      <c r="AW366">
        <v>39.659999999999997</v>
      </c>
    </row>
    <row r="367" spans="1:49" hidden="1" outlineLevel="1">
      <c r="A367" t="s">
        <v>662</v>
      </c>
      <c r="B367" s="7" t="s">
        <v>846</v>
      </c>
      <c r="C367" s="1">
        <f t="shared" si="55"/>
        <v>496</v>
      </c>
      <c r="D367" s="5">
        <f>IF(N367&gt;0, RANK(N367,(N367:P367,Q367:AE367)),0)</f>
        <v>3</v>
      </c>
      <c r="E367" s="5">
        <f>IF(O367&gt;0,RANK(O367,(N367:P367,Q367:AE367)),0)</f>
        <v>1</v>
      </c>
      <c r="F367" s="5">
        <f t="shared" si="56"/>
        <v>2</v>
      </c>
      <c r="G367" s="1">
        <f t="shared" si="57"/>
        <v>110</v>
      </c>
      <c r="H367" s="2">
        <f t="shared" si="58"/>
        <v>0.22177419354838709</v>
      </c>
      <c r="I367" s="6"/>
      <c r="J367" s="2">
        <f t="shared" si="59"/>
        <v>0.15524193548387097</v>
      </c>
      <c r="K367" s="2">
        <f t="shared" si="60"/>
        <v>0.52016129032258063</v>
      </c>
      <c r="L367" s="2">
        <f t="shared" si="61"/>
        <v>0.29838709677419356</v>
      </c>
      <c r="M367" s="2">
        <f t="shared" si="62"/>
        <v>2.6209677419354815E-2</v>
      </c>
      <c r="N367" s="1">
        <v>77</v>
      </c>
      <c r="O367" s="1">
        <v>258</v>
      </c>
      <c r="P367" s="1">
        <v>148</v>
      </c>
      <c r="Q367" s="1"/>
      <c r="R367" s="1"/>
      <c r="S367" s="1"/>
      <c r="T367" s="1">
        <v>4</v>
      </c>
      <c r="U367" s="1">
        <v>0</v>
      </c>
      <c r="V367" s="1">
        <v>2</v>
      </c>
      <c r="W367" s="1">
        <v>4</v>
      </c>
      <c r="X367" s="1">
        <v>3</v>
      </c>
      <c r="Y367" s="1"/>
      <c r="Z367" s="1"/>
      <c r="AA367" s="1"/>
      <c r="AB367" s="1"/>
      <c r="AG367" t="str">
        <f t="shared" si="63"/>
        <v>Middletown Springs</v>
      </c>
      <c r="AH367" t="s">
        <v>1039</v>
      </c>
      <c r="AI367">
        <v>1</v>
      </c>
      <c r="AK367" s="88">
        <v>50</v>
      </c>
      <c r="AL367" s="90">
        <v>21</v>
      </c>
      <c r="AM367" s="90">
        <v>55</v>
      </c>
      <c r="AN367" s="93">
        <v>44800</v>
      </c>
      <c r="AO367" s="93">
        <f t="shared" si="64"/>
        <v>50021</v>
      </c>
      <c r="AP367" s="7" t="s">
        <v>183</v>
      </c>
      <c r="AQ367">
        <f t="shared" si="65"/>
        <v>5044800</v>
      </c>
      <c r="AU367">
        <v>22.85</v>
      </c>
      <c r="AV367">
        <v>0</v>
      </c>
      <c r="AW367">
        <v>22.84</v>
      </c>
    </row>
    <row r="368" spans="1:49" hidden="1" outlineLevel="1">
      <c r="A368" t="s">
        <v>451</v>
      </c>
      <c r="B368" s="7" t="s">
        <v>846</v>
      </c>
      <c r="C368" s="1">
        <f t="shared" si="55"/>
        <v>4893</v>
      </c>
      <c r="D368" s="5">
        <f>IF(N368&gt;0, RANK(N368,(N368:P368,Q368:AE368)),0)</f>
        <v>3</v>
      </c>
      <c r="E368" s="5">
        <f>IF(O368&gt;0,RANK(O368,(N368:P368,Q368:AE368)),0)</f>
        <v>1</v>
      </c>
      <c r="F368" s="5">
        <f t="shared" si="56"/>
        <v>2</v>
      </c>
      <c r="G368" s="1">
        <f t="shared" si="57"/>
        <v>2564</v>
      </c>
      <c r="H368" s="2">
        <f t="shared" si="58"/>
        <v>0.52401389740445536</v>
      </c>
      <c r="I368" s="6"/>
      <c r="J368" s="2">
        <f t="shared" si="59"/>
        <v>0.13611281422440222</v>
      </c>
      <c r="K368" s="2">
        <f t="shared" si="60"/>
        <v>0.68608215818516249</v>
      </c>
      <c r="L368" s="2">
        <f t="shared" si="61"/>
        <v>0.16206826078070713</v>
      </c>
      <c r="M368" s="2">
        <f t="shared" si="62"/>
        <v>1.5736766809728131E-2</v>
      </c>
      <c r="N368" s="1">
        <v>666</v>
      </c>
      <c r="O368" s="1">
        <v>3357</v>
      </c>
      <c r="P368" s="1">
        <v>793</v>
      </c>
      <c r="Q368" s="1"/>
      <c r="R368" s="1"/>
      <c r="S368" s="1"/>
      <c r="T368" s="1">
        <v>11</v>
      </c>
      <c r="U368" s="1">
        <v>1</v>
      </c>
      <c r="V368" s="1">
        <v>16</v>
      </c>
      <c r="W368" s="1">
        <v>26</v>
      </c>
      <c r="X368" s="1">
        <v>23</v>
      </c>
      <c r="Y368" s="1"/>
      <c r="Z368" s="1"/>
      <c r="AA368" s="1"/>
      <c r="AB368" s="1"/>
      <c r="AG368" t="str">
        <f t="shared" si="63"/>
        <v>Milton</v>
      </c>
      <c r="AH368" t="s">
        <v>545</v>
      </c>
      <c r="AI368">
        <v>1</v>
      </c>
      <c r="AK368" s="88">
        <v>50</v>
      </c>
      <c r="AL368" s="90">
        <v>7</v>
      </c>
      <c r="AM368" s="90">
        <v>50</v>
      </c>
      <c r="AN368" s="93">
        <v>45250</v>
      </c>
      <c r="AO368" s="93">
        <f t="shared" si="64"/>
        <v>50007</v>
      </c>
      <c r="AP368" s="7" t="s">
        <v>183</v>
      </c>
      <c r="AQ368">
        <f t="shared" si="65"/>
        <v>5045250</v>
      </c>
      <c r="AU368">
        <v>60.89</v>
      </c>
      <c r="AV368">
        <v>9.43</v>
      </c>
      <c r="AW368">
        <v>51.46</v>
      </c>
    </row>
    <row r="369" spans="1:49" hidden="1" outlineLevel="1">
      <c r="A369" t="s">
        <v>663</v>
      </c>
      <c r="B369" s="7" t="s">
        <v>846</v>
      </c>
      <c r="C369" s="1">
        <f t="shared" si="55"/>
        <v>1141</v>
      </c>
      <c r="D369" s="5">
        <f>IF(N369&gt;0, RANK(N369,(N369:P369,Q369:AE369)),0)</f>
        <v>3</v>
      </c>
      <c r="E369" s="5">
        <f>IF(O369&gt;0,RANK(O369,(N369:P369,Q369:AE369)),0)</f>
        <v>1</v>
      </c>
      <c r="F369" s="5">
        <f t="shared" si="56"/>
        <v>2</v>
      </c>
      <c r="G369" s="1">
        <f t="shared" si="57"/>
        <v>325</v>
      </c>
      <c r="H369" s="2">
        <f t="shared" si="58"/>
        <v>0.28483786152497809</v>
      </c>
      <c r="I369" s="6"/>
      <c r="J369" s="2">
        <f t="shared" si="59"/>
        <v>0.14986853637160386</v>
      </c>
      <c r="K369" s="2">
        <f t="shared" si="60"/>
        <v>0.55740578439964938</v>
      </c>
      <c r="L369" s="2">
        <f t="shared" si="61"/>
        <v>0.27256792287467135</v>
      </c>
      <c r="M369" s="2">
        <f t="shared" si="62"/>
        <v>2.0157756354075351E-2</v>
      </c>
      <c r="N369" s="1">
        <v>171</v>
      </c>
      <c r="O369" s="1">
        <v>636</v>
      </c>
      <c r="P369" s="1">
        <v>311</v>
      </c>
      <c r="Q369" s="1"/>
      <c r="R369" s="1"/>
      <c r="S369" s="1"/>
      <c r="T369" s="1">
        <v>4</v>
      </c>
      <c r="U369" s="1">
        <v>1</v>
      </c>
      <c r="V369" s="1">
        <v>3</v>
      </c>
      <c r="W369" s="1">
        <v>11</v>
      </c>
      <c r="X369" s="1">
        <v>4</v>
      </c>
      <c r="Y369" s="1"/>
      <c r="Z369" s="1"/>
      <c r="AA369" s="1"/>
      <c r="AB369" s="1"/>
      <c r="AG369" t="str">
        <f t="shared" si="63"/>
        <v>Monkton</v>
      </c>
      <c r="AH369" t="s">
        <v>845</v>
      </c>
      <c r="AI369">
        <v>1</v>
      </c>
      <c r="AK369" s="88">
        <v>50</v>
      </c>
      <c r="AL369" s="90">
        <v>1</v>
      </c>
      <c r="AM369" s="90">
        <v>60</v>
      </c>
      <c r="AN369" s="93">
        <v>45550</v>
      </c>
      <c r="AO369" s="93">
        <f t="shared" si="64"/>
        <v>50001</v>
      </c>
      <c r="AP369" s="7" t="s">
        <v>183</v>
      </c>
      <c r="AQ369">
        <f t="shared" si="65"/>
        <v>5045550</v>
      </c>
      <c r="AU369">
        <v>36.229999999999997</v>
      </c>
      <c r="AV369">
        <v>0.21</v>
      </c>
      <c r="AW369">
        <v>36.020000000000003</v>
      </c>
    </row>
    <row r="370" spans="1:49" hidden="1" outlineLevel="1">
      <c r="A370" t="s">
        <v>715</v>
      </c>
      <c r="B370" s="7" t="s">
        <v>846</v>
      </c>
      <c r="C370" s="1">
        <f t="shared" si="55"/>
        <v>632</v>
      </c>
      <c r="D370" s="5">
        <f>IF(N370&gt;0, RANK(N370,(N370:P370,Q370:AE370)),0)</f>
        <v>3</v>
      </c>
      <c r="E370" s="5">
        <f>IF(O370&gt;0,RANK(O370,(N370:P370,Q370:AE370)),0)</f>
        <v>1</v>
      </c>
      <c r="F370" s="5">
        <f t="shared" si="56"/>
        <v>2</v>
      </c>
      <c r="G370" s="1">
        <f t="shared" si="57"/>
        <v>109</v>
      </c>
      <c r="H370" s="2">
        <f t="shared" si="58"/>
        <v>0.17246835443037975</v>
      </c>
      <c r="I370" s="6"/>
      <c r="J370" s="2">
        <f t="shared" si="59"/>
        <v>0.18196202531645569</v>
      </c>
      <c r="K370" s="2">
        <f t="shared" si="60"/>
        <v>0.4651898734177215</v>
      </c>
      <c r="L370" s="2">
        <f t="shared" si="61"/>
        <v>0.29272151898734178</v>
      </c>
      <c r="M370" s="2">
        <f t="shared" si="62"/>
        <v>6.0126582278481056E-2</v>
      </c>
      <c r="N370" s="1">
        <v>115</v>
      </c>
      <c r="O370" s="1">
        <v>294</v>
      </c>
      <c r="P370" s="1">
        <v>185</v>
      </c>
      <c r="Q370" s="1"/>
      <c r="R370" s="1"/>
      <c r="S370" s="1"/>
      <c r="T370" s="1">
        <v>3</v>
      </c>
      <c r="U370" s="1">
        <v>0</v>
      </c>
      <c r="V370" s="1">
        <v>6</v>
      </c>
      <c r="W370" s="1">
        <v>21</v>
      </c>
      <c r="X370" s="1">
        <v>8</v>
      </c>
      <c r="Y370" s="1"/>
      <c r="Z370" s="1"/>
      <c r="AA370" s="1"/>
      <c r="AB370" s="1"/>
      <c r="AG370" t="str">
        <f t="shared" si="63"/>
        <v>Montgomery</v>
      </c>
      <c r="AH370" t="s">
        <v>1069</v>
      </c>
      <c r="AI370">
        <v>1</v>
      </c>
      <c r="AK370" s="88">
        <v>50</v>
      </c>
      <c r="AL370" s="90">
        <v>11</v>
      </c>
      <c r="AM370" s="90">
        <v>55</v>
      </c>
      <c r="AN370" s="93">
        <v>45850</v>
      </c>
      <c r="AO370" s="93">
        <f t="shared" si="64"/>
        <v>50011</v>
      </c>
      <c r="AP370" s="7" t="s">
        <v>183</v>
      </c>
      <c r="AQ370">
        <f t="shared" si="65"/>
        <v>5045850</v>
      </c>
      <c r="AU370">
        <v>56.75</v>
      </c>
      <c r="AV370">
        <v>0</v>
      </c>
      <c r="AW370">
        <v>56.75</v>
      </c>
    </row>
    <row r="371" spans="1:49" hidden="1" outlineLevel="1">
      <c r="A371" t="s">
        <v>664</v>
      </c>
      <c r="B371" s="7" t="s">
        <v>846</v>
      </c>
      <c r="C371" s="1">
        <f t="shared" si="55"/>
        <v>4743</v>
      </c>
      <c r="D371" s="5">
        <f>IF(N371&gt;0, RANK(N371,(N371:P371,Q371:AE371)),0)</f>
        <v>3</v>
      </c>
      <c r="E371" s="5">
        <f>IF(O371&gt;0,RANK(O371,(N371:P371,Q371:AE371)),0)</f>
        <v>2</v>
      </c>
      <c r="F371" s="5">
        <f t="shared" si="56"/>
        <v>1</v>
      </c>
      <c r="G371" s="1">
        <f t="shared" si="57"/>
        <v>112</v>
      </c>
      <c r="H371" s="2">
        <f t="shared" si="58"/>
        <v>2.3613746573898378E-2</v>
      </c>
      <c r="I371" s="6"/>
      <c r="J371" s="2">
        <f t="shared" si="59"/>
        <v>0.26185958254269448</v>
      </c>
      <c r="K371" s="2">
        <f t="shared" si="60"/>
        <v>0.34619439173518868</v>
      </c>
      <c r="L371" s="2">
        <f t="shared" si="61"/>
        <v>0.3698081383090871</v>
      </c>
      <c r="M371" s="2">
        <f t="shared" si="62"/>
        <v>2.2137887413029744E-2</v>
      </c>
      <c r="N371" s="1">
        <v>1242</v>
      </c>
      <c r="O371" s="1">
        <v>1642</v>
      </c>
      <c r="P371" s="1">
        <v>1754</v>
      </c>
      <c r="Q371" s="1"/>
      <c r="R371" s="1"/>
      <c r="S371" s="1"/>
      <c r="T371" s="1">
        <v>16</v>
      </c>
      <c r="U371" s="1">
        <v>2</v>
      </c>
      <c r="V371" s="1">
        <v>11</v>
      </c>
      <c r="W371" s="1">
        <v>32</v>
      </c>
      <c r="X371" s="1">
        <v>44</v>
      </c>
      <c r="Y371" s="1"/>
      <c r="Z371" s="1"/>
      <c r="AA371" s="1"/>
      <c r="AB371" s="1"/>
      <c r="AG371" t="str">
        <f t="shared" si="63"/>
        <v>Montpelier</v>
      </c>
      <c r="AH371" t="s">
        <v>696</v>
      </c>
      <c r="AI371">
        <v>1</v>
      </c>
      <c r="AK371" s="88">
        <v>50</v>
      </c>
      <c r="AL371" s="90">
        <v>23</v>
      </c>
      <c r="AM371" s="90">
        <v>55</v>
      </c>
      <c r="AN371" s="93">
        <v>46000</v>
      </c>
      <c r="AO371" s="93">
        <f t="shared" si="64"/>
        <v>50023</v>
      </c>
      <c r="AP371" s="7" t="s">
        <v>639</v>
      </c>
      <c r="AQ371">
        <f t="shared" si="65"/>
        <v>5046000</v>
      </c>
      <c r="AU371">
        <v>10.26</v>
      </c>
      <c r="AV371">
        <v>0.01</v>
      </c>
      <c r="AW371">
        <v>10.25</v>
      </c>
    </row>
    <row r="372" spans="1:49" hidden="1" outlineLevel="1">
      <c r="A372" t="s">
        <v>671</v>
      </c>
      <c r="B372" s="7" t="s">
        <v>846</v>
      </c>
      <c r="C372" s="1">
        <f t="shared" si="55"/>
        <v>1045</v>
      </c>
      <c r="D372" s="5">
        <f>IF(N372&gt;0, RANK(N372,(N372:P372,Q372:AE372)),0)</f>
        <v>3</v>
      </c>
      <c r="E372" s="5">
        <f>IF(O372&gt;0,RANK(O372,(N372:P372,Q372:AE372)),0)</f>
        <v>1</v>
      </c>
      <c r="F372" s="5">
        <f t="shared" si="56"/>
        <v>2</v>
      </c>
      <c r="G372" s="1">
        <f t="shared" si="57"/>
        <v>107</v>
      </c>
      <c r="H372" s="2">
        <f t="shared" si="58"/>
        <v>0.10239234449760766</v>
      </c>
      <c r="I372" s="6"/>
      <c r="J372" s="2">
        <f t="shared" si="59"/>
        <v>0.16555023923444975</v>
      </c>
      <c r="K372" s="2">
        <f t="shared" si="60"/>
        <v>0.45741626794258372</v>
      </c>
      <c r="L372" s="2">
        <f t="shared" si="61"/>
        <v>0.35502392344497608</v>
      </c>
      <c r="M372" s="2">
        <f t="shared" si="62"/>
        <v>2.2009569377990423E-2</v>
      </c>
      <c r="N372" s="1">
        <v>173</v>
      </c>
      <c r="O372" s="1">
        <v>478</v>
      </c>
      <c r="P372" s="1">
        <v>371</v>
      </c>
      <c r="Q372" s="1"/>
      <c r="R372" s="1"/>
      <c r="S372" s="1"/>
      <c r="T372" s="1">
        <v>4</v>
      </c>
      <c r="U372" s="1">
        <v>0</v>
      </c>
      <c r="V372" s="1">
        <v>3</v>
      </c>
      <c r="W372" s="1">
        <v>10</v>
      </c>
      <c r="X372" s="1">
        <v>6</v>
      </c>
      <c r="Y372" s="1"/>
      <c r="Z372" s="1"/>
      <c r="AA372" s="1"/>
      <c r="AB372" s="1"/>
      <c r="AG372" t="str">
        <f t="shared" si="63"/>
        <v>Moretown</v>
      </c>
      <c r="AH372" t="s">
        <v>696</v>
      </c>
      <c r="AI372">
        <v>1</v>
      </c>
      <c r="AK372" s="88">
        <v>50</v>
      </c>
      <c r="AL372" s="90">
        <v>23</v>
      </c>
      <c r="AM372" s="90">
        <v>60</v>
      </c>
      <c r="AN372" s="93">
        <v>46225</v>
      </c>
      <c r="AO372" s="93">
        <f t="shared" si="64"/>
        <v>50023</v>
      </c>
      <c r="AP372" s="7" t="s">
        <v>183</v>
      </c>
      <c r="AQ372">
        <f t="shared" si="65"/>
        <v>5046225</v>
      </c>
      <c r="AU372">
        <v>40.21</v>
      </c>
      <c r="AV372">
        <v>0.13</v>
      </c>
      <c r="AW372">
        <v>40.08</v>
      </c>
    </row>
    <row r="373" spans="1:49" hidden="1" outlineLevel="1">
      <c r="A373" t="s">
        <v>694</v>
      </c>
      <c r="B373" s="7" t="s">
        <v>846</v>
      </c>
      <c r="C373" s="1">
        <f t="shared" si="55"/>
        <v>373</v>
      </c>
      <c r="D373" s="5">
        <f>IF(N373&gt;0, RANK(N373,(N373:P373,Q373:AE373)),0)</f>
        <v>3</v>
      </c>
      <c r="E373" s="5">
        <f>IF(O373&gt;0,RANK(O373,(N373:P373,Q373:AE373)),0)</f>
        <v>1</v>
      </c>
      <c r="F373" s="5">
        <f t="shared" si="56"/>
        <v>2</v>
      </c>
      <c r="G373" s="1">
        <f t="shared" si="57"/>
        <v>183</v>
      </c>
      <c r="H373" s="2">
        <f t="shared" si="58"/>
        <v>0.4906166219839142</v>
      </c>
      <c r="I373" s="6"/>
      <c r="J373" s="2">
        <f t="shared" si="59"/>
        <v>0.14209115281501342</v>
      </c>
      <c r="K373" s="2">
        <f t="shared" si="60"/>
        <v>0.64611260053619302</v>
      </c>
      <c r="L373" s="2">
        <f t="shared" si="61"/>
        <v>0.15549597855227881</v>
      </c>
      <c r="M373" s="2">
        <f t="shared" si="62"/>
        <v>5.6300268096514783E-2</v>
      </c>
      <c r="N373" s="1">
        <v>53</v>
      </c>
      <c r="O373" s="1">
        <v>241</v>
      </c>
      <c r="P373" s="1">
        <v>58</v>
      </c>
      <c r="Q373" s="1"/>
      <c r="R373" s="1"/>
      <c r="S373" s="1"/>
      <c r="T373" s="1">
        <v>1</v>
      </c>
      <c r="U373" s="1">
        <v>0</v>
      </c>
      <c r="V373" s="1">
        <v>2</v>
      </c>
      <c r="W373" s="1">
        <v>13</v>
      </c>
      <c r="X373" s="1">
        <v>5</v>
      </c>
      <c r="Y373" s="1"/>
      <c r="Z373" s="1"/>
      <c r="AA373" s="1"/>
      <c r="AB373" s="1"/>
      <c r="AG373" t="str">
        <f t="shared" si="63"/>
        <v>Morgan</v>
      </c>
      <c r="AH373" t="s">
        <v>996</v>
      </c>
      <c r="AI373">
        <v>1</v>
      </c>
      <c r="AK373" s="88">
        <v>50</v>
      </c>
      <c r="AL373" s="90">
        <v>19</v>
      </c>
      <c r="AM373" s="90">
        <v>70</v>
      </c>
      <c r="AN373" s="93">
        <v>46450</v>
      </c>
      <c r="AO373" s="93">
        <f t="shared" si="64"/>
        <v>50019</v>
      </c>
      <c r="AP373" s="7" t="s">
        <v>183</v>
      </c>
      <c r="AQ373">
        <f t="shared" si="65"/>
        <v>5046450</v>
      </c>
      <c r="AU373">
        <v>33.869999999999997</v>
      </c>
      <c r="AV373">
        <v>2.61</v>
      </c>
      <c r="AW373">
        <v>31.26</v>
      </c>
    </row>
    <row r="374" spans="1:49" hidden="1" outlineLevel="1">
      <c r="A374" t="s">
        <v>672</v>
      </c>
      <c r="B374" s="7" t="s">
        <v>846</v>
      </c>
      <c r="C374" s="1">
        <f t="shared" ref="C374:C437" si="66">SUM(N374:AE374)</f>
        <v>2653</v>
      </c>
      <c r="D374" s="5">
        <f>IF(N374&gt;0, RANK(N374,(N374:P374,Q374:AE374)),0)</f>
        <v>3</v>
      </c>
      <c r="E374" s="5">
        <f>IF(O374&gt;0,RANK(O374,(N374:P374,Q374:AE374)),0)</f>
        <v>1</v>
      </c>
      <c r="F374" s="5">
        <f t="shared" ref="F374:F437" si="67">IF(P374&gt;0,RANK(P374,(N374:AE374)),0)</f>
        <v>2</v>
      </c>
      <c r="G374" s="1">
        <f t="shared" ref="G374:G437" si="68">IF(C374&gt;0,MAX(N374:P374)-LARGE(N374:P374,2),0)</f>
        <v>668</v>
      </c>
      <c r="H374" s="2">
        <f t="shared" ref="H374:H437" si="69">IF(C374&gt;0,G374/C374,0)</f>
        <v>0.25179042593290613</v>
      </c>
      <c r="I374" s="6"/>
      <c r="J374" s="2">
        <f t="shared" ref="J374:J437" si="70">IF(C374=0,"-",N374/C374)</f>
        <v>0.16622691292875991</v>
      </c>
      <c r="K374" s="2">
        <f t="shared" ref="K374:K437" si="71">IF(C374=0,"-",O374/C374)</f>
        <v>0.5318507350169619</v>
      </c>
      <c r="L374" s="2">
        <f t="shared" ref="L374:L437" si="72">IF(C374=0,"-",P374/C374)</f>
        <v>0.28006030908405577</v>
      </c>
      <c r="M374" s="2">
        <f t="shared" ref="M374:M437" si="73">IF(C374=0,"-",(1-J374-K374-L374))</f>
        <v>2.1862042970222428E-2</v>
      </c>
      <c r="N374" s="1">
        <v>441</v>
      </c>
      <c r="O374" s="1">
        <v>1411</v>
      </c>
      <c r="P374" s="1">
        <v>743</v>
      </c>
      <c r="Q374" s="1"/>
      <c r="R374" s="1"/>
      <c r="S374" s="1"/>
      <c r="T374" s="1">
        <v>9</v>
      </c>
      <c r="U374" s="1">
        <v>3</v>
      </c>
      <c r="V374" s="1">
        <v>9</v>
      </c>
      <c r="W374" s="1">
        <v>18</v>
      </c>
      <c r="X374" s="1">
        <v>19</v>
      </c>
      <c r="Y374" s="1"/>
      <c r="Z374" s="1"/>
      <c r="AA374" s="1"/>
      <c r="AB374" s="1"/>
      <c r="AG374" t="str">
        <f t="shared" ref="AG374:AG437" si="74">A374</f>
        <v>Morristown</v>
      </c>
      <c r="AH374" t="s">
        <v>995</v>
      </c>
      <c r="AI374">
        <v>1</v>
      </c>
      <c r="AK374" s="88">
        <v>50</v>
      </c>
      <c r="AL374" s="90">
        <v>15</v>
      </c>
      <c r="AM374" s="90">
        <v>35</v>
      </c>
      <c r="AN374" s="93">
        <v>46675</v>
      </c>
      <c r="AO374" s="93">
        <f t="shared" ref="AO374:AO437" si="75">AK374*1000+AL374</f>
        <v>50015</v>
      </c>
      <c r="AP374" s="7" t="s">
        <v>183</v>
      </c>
      <c r="AQ374">
        <f t="shared" ref="AQ374:AQ437" si="76">AK374*100000+AN374</f>
        <v>5046675</v>
      </c>
      <c r="AU374">
        <v>51.61</v>
      </c>
      <c r="AV374">
        <v>0.26</v>
      </c>
      <c r="AW374">
        <v>51.35</v>
      </c>
    </row>
    <row r="375" spans="1:49" hidden="1" outlineLevel="1">
      <c r="A375" t="s">
        <v>444</v>
      </c>
      <c r="B375" s="7" t="s">
        <v>846</v>
      </c>
      <c r="C375" s="1">
        <f t="shared" si="66"/>
        <v>737</v>
      </c>
      <c r="D375" s="5">
        <f>IF(N375&gt;0, RANK(N375,(N375:P375,Q375:AE375)),0)</f>
        <v>2</v>
      </c>
      <c r="E375" s="5">
        <f>IF(O375&gt;0,RANK(O375,(N375:P375,Q375:AE375)),0)</f>
        <v>1</v>
      </c>
      <c r="F375" s="5">
        <f t="shared" si="67"/>
        <v>3</v>
      </c>
      <c r="G375" s="1">
        <f t="shared" si="68"/>
        <v>187</v>
      </c>
      <c r="H375" s="2">
        <f t="shared" si="69"/>
        <v>0.2537313432835821</v>
      </c>
      <c r="I375" s="6"/>
      <c r="J375" s="2">
        <f t="shared" si="70"/>
        <v>0.24694708276797828</v>
      </c>
      <c r="K375" s="2">
        <f t="shared" si="71"/>
        <v>0.50067842605156043</v>
      </c>
      <c r="L375" s="2">
        <f t="shared" si="72"/>
        <v>0.2130257801899593</v>
      </c>
      <c r="M375" s="2">
        <f t="shared" si="73"/>
        <v>3.9348710990501995E-2</v>
      </c>
      <c r="N375" s="1">
        <v>182</v>
      </c>
      <c r="O375" s="1">
        <v>369</v>
      </c>
      <c r="P375" s="1">
        <v>157</v>
      </c>
      <c r="Q375" s="1"/>
      <c r="R375" s="1"/>
      <c r="S375" s="1"/>
      <c r="T375" s="1">
        <v>2</v>
      </c>
      <c r="U375" s="1">
        <v>0</v>
      </c>
      <c r="V375" s="1">
        <v>12</v>
      </c>
      <c r="W375" s="1">
        <v>10</v>
      </c>
      <c r="X375" s="1">
        <v>5</v>
      </c>
      <c r="Y375" s="1"/>
      <c r="Z375" s="1"/>
      <c r="AA375" s="1"/>
      <c r="AB375" s="1"/>
      <c r="AG375" t="str">
        <f t="shared" si="74"/>
        <v>Mount Holly</v>
      </c>
      <c r="AH375" t="s">
        <v>1039</v>
      </c>
      <c r="AI375">
        <v>1</v>
      </c>
      <c r="AK375" s="88">
        <v>50</v>
      </c>
      <c r="AL375" s="90">
        <v>21</v>
      </c>
      <c r="AM375" s="90">
        <v>60</v>
      </c>
      <c r="AN375" s="93">
        <v>47200</v>
      </c>
      <c r="AO375" s="93">
        <f t="shared" si="75"/>
        <v>50021</v>
      </c>
      <c r="AP375" s="7" t="s">
        <v>183</v>
      </c>
      <c r="AQ375">
        <f t="shared" si="76"/>
        <v>5047200</v>
      </c>
      <c r="AU375">
        <v>49.57</v>
      </c>
      <c r="AV375">
        <v>0.38</v>
      </c>
      <c r="AW375">
        <v>49.19</v>
      </c>
    </row>
    <row r="376" spans="1:49" hidden="1" outlineLevel="1">
      <c r="A376" t="s">
        <v>42</v>
      </c>
      <c r="B376" s="7" t="s">
        <v>846</v>
      </c>
      <c r="C376" s="1">
        <f t="shared" si="66"/>
        <v>102</v>
      </c>
      <c r="D376" s="5">
        <f>IF(N376&gt;0, RANK(N376,(N376:P376,Q376:AE376)),0)</f>
        <v>3</v>
      </c>
      <c r="E376" s="5">
        <f>IF(O376&gt;0,RANK(O376,(N376:P376,Q376:AE376)),0)</f>
        <v>1</v>
      </c>
      <c r="F376" s="5">
        <f t="shared" si="67"/>
        <v>2</v>
      </c>
      <c r="G376" s="1">
        <f t="shared" si="68"/>
        <v>24</v>
      </c>
      <c r="H376" s="2">
        <f t="shared" si="69"/>
        <v>0.23529411764705882</v>
      </c>
      <c r="I376" s="6"/>
      <c r="J376" s="2">
        <f t="shared" si="70"/>
        <v>0.15686274509803921</v>
      </c>
      <c r="K376" s="2">
        <f t="shared" si="71"/>
        <v>0.50980392156862742</v>
      </c>
      <c r="L376" s="2">
        <f t="shared" si="72"/>
        <v>0.27450980392156865</v>
      </c>
      <c r="M376" s="2">
        <f t="shared" si="73"/>
        <v>5.8823529411764719E-2</v>
      </c>
      <c r="N376" s="1">
        <v>16</v>
      </c>
      <c r="O376" s="1">
        <v>52</v>
      </c>
      <c r="P376" s="1">
        <v>28</v>
      </c>
      <c r="Q376" s="1"/>
      <c r="R376" s="1"/>
      <c r="S376" s="1"/>
      <c r="T376" s="1">
        <v>2</v>
      </c>
      <c r="U376" s="1">
        <v>0</v>
      </c>
      <c r="V376" s="1">
        <v>1</v>
      </c>
      <c r="W376" s="1">
        <v>1</v>
      </c>
      <c r="X376" s="1">
        <v>2</v>
      </c>
      <c r="Y376" s="1"/>
      <c r="Z376" s="1"/>
      <c r="AA376" s="1"/>
      <c r="AB376" s="1"/>
      <c r="AG376" t="str">
        <f t="shared" si="74"/>
        <v>Mount Tabor</v>
      </c>
      <c r="AH376" t="s">
        <v>1039</v>
      </c>
      <c r="AI376">
        <v>1</v>
      </c>
      <c r="AK376" s="88">
        <v>50</v>
      </c>
      <c r="AL376" s="90">
        <v>21</v>
      </c>
      <c r="AM376" s="90">
        <v>65</v>
      </c>
      <c r="AN376" s="93">
        <v>47425</v>
      </c>
      <c r="AO376" s="93">
        <f t="shared" si="75"/>
        <v>50021</v>
      </c>
      <c r="AP376" s="7" t="s">
        <v>183</v>
      </c>
      <c r="AQ376">
        <f t="shared" si="76"/>
        <v>5047425</v>
      </c>
      <c r="AU376">
        <v>43.78</v>
      </c>
      <c r="AV376">
        <v>0.05</v>
      </c>
      <c r="AW376">
        <v>43.73</v>
      </c>
    </row>
    <row r="377" spans="1:49" hidden="1" outlineLevel="1">
      <c r="A377" t="s">
        <v>4</v>
      </c>
      <c r="B377" s="7" t="s">
        <v>846</v>
      </c>
      <c r="C377" s="1">
        <f t="shared" si="66"/>
        <v>1023</v>
      </c>
      <c r="D377" s="5">
        <f>IF(N377&gt;0, RANK(N377,(N377:P377,Q377:AE377)),0)</f>
        <v>3</v>
      </c>
      <c r="E377" s="5">
        <f>IF(O377&gt;0,RANK(O377,(N377:P377,Q377:AE377)),0)</f>
        <v>1</v>
      </c>
      <c r="F377" s="5">
        <f t="shared" si="67"/>
        <v>2</v>
      </c>
      <c r="G377" s="1">
        <f t="shared" si="68"/>
        <v>383</v>
      </c>
      <c r="H377" s="2">
        <f t="shared" si="69"/>
        <v>0.37438905180840665</v>
      </c>
      <c r="I377" s="6"/>
      <c r="J377" s="2">
        <f t="shared" si="70"/>
        <v>0.19159335288367546</v>
      </c>
      <c r="K377" s="2">
        <f t="shared" si="71"/>
        <v>0.58357771260997071</v>
      </c>
      <c r="L377" s="2">
        <f t="shared" si="72"/>
        <v>0.20918866080156404</v>
      </c>
      <c r="M377" s="2">
        <f t="shared" si="73"/>
        <v>1.5640273704789737E-2</v>
      </c>
      <c r="N377" s="1">
        <v>196</v>
      </c>
      <c r="O377" s="1">
        <v>597</v>
      </c>
      <c r="P377" s="1">
        <v>214</v>
      </c>
      <c r="Q377" s="1"/>
      <c r="R377" s="1"/>
      <c r="S377" s="1"/>
      <c r="T377" s="1">
        <v>2</v>
      </c>
      <c r="U377" s="1">
        <v>0</v>
      </c>
      <c r="V377" s="1">
        <v>5</v>
      </c>
      <c r="W377" s="1">
        <v>5</v>
      </c>
      <c r="X377" s="1">
        <v>4</v>
      </c>
      <c r="Y377" s="1"/>
      <c r="Z377" s="1"/>
      <c r="AA377" s="1"/>
      <c r="AB377" s="1"/>
      <c r="AG377" t="str">
        <f t="shared" si="74"/>
        <v>New Haven</v>
      </c>
      <c r="AH377" t="s">
        <v>845</v>
      </c>
      <c r="AI377">
        <v>1</v>
      </c>
      <c r="AK377" s="88">
        <v>50</v>
      </c>
      <c r="AL377" s="90">
        <v>1</v>
      </c>
      <c r="AM377" s="90">
        <v>65</v>
      </c>
      <c r="AN377" s="93">
        <v>48700</v>
      </c>
      <c r="AO377" s="93">
        <f t="shared" si="75"/>
        <v>50001</v>
      </c>
      <c r="AP377" s="7" t="s">
        <v>183</v>
      </c>
      <c r="AQ377">
        <f t="shared" si="76"/>
        <v>5048700</v>
      </c>
      <c r="AU377">
        <v>41.79</v>
      </c>
      <c r="AV377">
        <v>0.14000000000000001</v>
      </c>
      <c r="AW377">
        <v>41.65</v>
      </c>
    </row>
    <row r="378" spans="1:49" hidden="1" outlineLevel="1">
      <c r="A378" t="s">
        <v>43</v>
      </c>
      <c r="B378" s="7" t="s">
        <v>846</v>
      </c>
      <c r="C378" s="1">
        <f t="shared" si="66"/>
        <v>274</v>
      </c>
      <c r="D378" s="5">
        <f>IF(N378&gt;0, RANK(N378,(N378:P378,Q378:AE378)),0)</f>
        <v>3</v>
      </c>
      <c r="E378" s="5">
        <f>IF(O378&gt;0,RANK(O378,(N378:P378,Q378:AE378)),0)</f>
        <v>1</v>
      </c>
      <c r="F378" s="5">
        <f t="shared" si="67"/>
        <v>2</v>
      </c>
      <c r="G378" s="1">
        <f t="shared" si="68"/>
        <v>98</v>
      </c>
      <c r="H378" s="2">
        <f t="shared" si="69"/>
        <v>0.35766423357664234</v>
      </c>
      <c r="I378" s="6"/>
      <c r="J378" s="2">
        <f t="shared" si="70"/>
        <v>0.11678832116788321</v>
      </c>
      <c r="K378" s="2">
        <f t="shared" si="71"/>
        <v>0.58394160583941601</v>
      </c>
      <c r="L378" s="2">
        <f t="shared" si="72"/>
        <v>0.22627737226277372</v>
      </c>
      <c r="M378" s="2">
        <f t="shared" si="73"/>
        <v>7.2992700729927085E-2</v>
      </c>
      <c r="N378" s="1">
        <v>32</v>
      </c>
      <c r="O378" s="1">
        <v>160</v>
      </c>
      <c r="P378" s="1">
        <v>62</v>
      </c>
      <c r="Q378" s="1"/>
      <c r="R378" s="1"/>
      <c r="S378" s="1"/>
      <c r="T378" s="1">
        <v>1</v>
      </c>
      <c r="U378" s="1">
        <v>0</v>
      </c>
      <c r="V378" s="1">
        <v>1</v>
      </c>
      <c r="W378" s="1">
        <v>10</v>
      </c>
      <c r="X378" s="1">
        <v>8</v>
      </c>
      <c r="Y378" s="1"/>
      <c r="Z378" s="1"/>
      <c r="AA378" s="1"/>
      <c r="AB378" s="1"/>
      <c r="AG378" t="str">
        <f t="shared" si="74"/>
        <v>Newark</v>
      </c>
      <c r="AH378" t="s">
        <v>848</v>
      </c>
      <c r="AI378">
        <v>1</v>
      </c>
      <c r="AK378" s="88">
        <v>50</v>
      </c>
      <c r="AL378" s="90">
        <v>5</v>
      </c>
      <c r="AM378" s="90">
        <v>40</v>
      </c>
      <c r="AN378" s="93">
        <v>47725</v>
      </c>
      <c r="AO378" s="93">
        <f t="shared" si="75"/>
        <v>50005</v>
      </c>
      <c r="AP378" s="7" t="s">
        <v>183</v>
      </c>
      <c r="AQ378">
        <f t="shared" si="76"/>
        <v>5047725</v>
      </c>
      <c r="AU378">
        <v>37.17</v>
      </c>
      <c r="AV378">
        <v>0.38</v>
      </c>
      <c r="AW378">
        <v>36.78</v>
      </c>
    </row>
    <row r="379" spans="1:49" hidden="1" outlineLevel="1">
      <c r="A379" t="s">
        <v>127</v>
      </c>
      <c r="B379" s="7" t="s">
        <v>846</v>
      </c>
      <c r="C379" s="1">
        <f t="shared" si="66"/>
        <v>1086</v>
      </c>
      <c r="D379" s="5">
        <f>IF(N379&gt;0, RANK(N379,(N379:P379,Q379:AE379)),0)</f>
        <v>2</v>
      </c>
      <c r="E379" s="5">
        <f>IF(O379&gt;0,RANK(O379,(N379:P379,Q379:AE379)),0)</f>
        <v>1</v>
      </c>
      <c r="F379" s="5">
        <f t="shared" si="67"/>
        <v>3</v>
      </c>
      <c r="G379" s="1">
        <f t="shared" si="68"/>
        <v>382</v>
      </c>
      <c r="H379" s="2">
        <f t="shared" si="69"/>
        <v>0.35174953959484345</v>
      </c>
      <c r="I379" s="6"/>
      <c r="J379" s="2">
        <f t="shared" si="70"/>
        <v>0.22191528545119704</v>
      </c>
      <c r="K379" s="2">
        <f t="shared" si="71"/>
        <v>0.57366482504604055</v>
      </c>
      <c r="L379" s="2">
        <f t="shared" si="72"/>
        <v>0.16758747697974216</v>
      </c>
      <c r="M379" s="2">
        <f t="shared" si="73"/>
        <v>3.6832412523020303E-2</v>
      </c>
      <c r="N379" s="1">
        <v>241</v>
      </c>
      <c r="O379" s="1">
        <v>623</v>
      </c>
      <c r="P379" s="1">
        <v>182</v>
      </c>
      <c r="Q379" s="1"/>
      <c r="R379" s="1"/>
      <c r="S379" s="1"/>
      <c r="T379" s="1">
        <v>7</v>
      </c>
      <c r="U379" s="1">
        <v>0</v>
      </c>
      <c r="V379" s="1">
        <v>13</v>
      </c>
      <c r="W379" s="1">
        <v>10</v>
      </c>
      <c r="X379" s="1">
        <v>10</v>
      </c>
      <c r="Y379" s="1"/>
      <c r="Z379" s="1"/>
      <c r="AA379" s="1"/>
      <c r="AB379" s="1"/>
      <c r="AG379" t="str">
        <f t="shared" si="74"/>
        <v>Newbury</v>
      </c>
      <c r="AH379" t="s">
        <v>310</v>
      </c>
      <c r="AI379">
        <v>1</v>
      </c>
      <c r="AK379" s="88">
        <v>50</v>
      </c>
      <c r="AL379" s="90">
        <v>17</v>
      </c>
      <c r="AM379" s="90">
        <v>35</v>
      </c>
      <c r="AN379" s="93">
        <v>48175</v>
      </c>
      <c r="AO379" s="93">
        <f t="shared" si="75"/>
        <v>50017</v>
      </c>
      <c r="AP379" s="7" t="s">
        <v>183</v>
      </c>
      <c r="AQ379">
        <f t="shared" si="76"/>
        <v>5048175</v>
      </c>
      <c r="AU379">
        <v>64.430000000000007</v>
      </c>
      <c r="AV379">
        <v>0.26</v>
      </c>
      <c r="AW379">
        <v>64.180000000000007</v>
      </c>
    </row>
    <row r="380" spans="1:49" hidden="1" outlineLevel="1">
      <c r="A380" t="s">
        <v>44</v>
      </c>
      <c r="B380" s="7" t="s">
        <v>846</v>
      </c>
      <c r="C380" s="1">
        <f t="shared" si="66"/>
        <v>1004</v>
      </c>
      <c r="D380" s="5">
        <f>IF(N380&gt;0, RANK(N380,(N380:P380,Q380:AE380)),0)</f>
        <v>1</v>
      </c>
      <c r="E380" s="5">
        <f>IF(O380&gt;0,RANK(O380,(N380:P380,Q380:AE380)),0)</f>
        <v>2</v>
      </c>
      <c r="F380" s="5">
        <f t="shared" si="67"/>
        <v>3</v>
      </c>
      <c r="G380" s="1">
        <f t="shared" si="68"/>
        <v>63</v>
      </c>
      <c r="H380" s="2">
        <f t="shared" si="69"/>
        <v>6.2749003984063745E-2</v>
      </c>
      <c r="I380" s="6"/>
      <c r="J380" s="2">
        <f t="shared" si="70"/>
        <v>0.40438247011952189</v>
      </c>
      <c r="K380" s="2">
        <f t="shared" si="71"/>
        <v>0.34163346613545814</v>
      </c>
      <c r="L380" s="2">
        <f t="shared" si="72"/>
        <v>0.21713147410358566</v>
      </c>
      <c r="M380" s="2">
        <f t="shared" si="73"/>
        <v>3.6852589641434313E-2</v>
      </c>
      <c r="N380" s="1">
        <v>406</v>
      </c>
      <c r="O380" s="1">
        <v>343</v>
      </c>
      <c r="P380" s="1">
        <v>218</v>
      </c>
      <c r="Q380" s="1"/>
      <c r="R380" s="1"/>
      <c r="S380" s="1"/>
      <c r="T380" s="1">
        <v>23</v>
      </c>
      <c r="U380" s="1">
        <v>0</v>
      </c>
      <c r="V380" s="1">
        <v>5</v>
      </c>
      <c r="W380" s="1">
        <v>6</v>
      </c>
      <c r="X380" s="1">
        <v>3</v>
      </c>
      <c r="Y380" s="1"/>
      <c r="Z380" s="1"/>
      <c r="AA380" s="1"/>
      <c r="AB380" s="1"/>
      <c r="AG380" t="str">
        <f t="shared" si="74"/>
        <v>Newfane</v>
      </c>
      <c r="AH380" t="s">
        <v>1040</v>
      </c>
      <c r="AI380">
        <v>1</v>
      </c>
      <c r="AK380" s="88">
        <v>50</v>
      </c>
      <c r="AL380" s="90">
        <v>25</v>
      </c>
      <c r="AM380" s="90">
        <v>60</v>
      </c>
      <c r="AN380" s="93">
        <v>48400</v>
      </c>
      <c r="AO380" s="93">
        <f t="shared" si="75"/>
        <v>50025</v>
      </c>
      <c r="AP380" s="7" t="s">
        <v>183</v>
      </c>
      <c r="AQ380">
        <f t="shared" si="76"/>
        <v>5048400</v>
      </c>
      <c r="AU380">
        <v>40.380000000000003</v>
      </c>
      <c r="AV380">
        <v>0.14000000000000001</v>
      </c>
      <c r="AW380">
        <v>40.24</v>
      </c>
    </row>
    <row r="381" spans="1:49" hidden="1" outlineLevel="1">
      <c r="A381" t="s">
        <v>155</v>
      </c>
      <c r="B381" s="7" t="s">
        <v>846</v>
      </c>
      <c r="C381" s="1">
        <f t="shared" si="66"/>
        <v>1708</v>
      </c>
      <c r="D381" s="5">
        <f>IF(N381&gt;0, RANK(N381,(N381:P381,Q381:AE381)),0)</f>
        <v>2</v>
      </c>
      <c r="E381" s="5">
        <f>IF(O381&gt;0,RANK(O381,(N381:P381,Q381:AE381)),0)</f>
        <v>1</v>
      </c>
      <c r="F381" s="5">
        <f t="shared" si="67"/>
        <v>3</v>
      </c>
      <c r="G381" s="1">
        <f t="shared" si="68"/>
        <v>731</v>
      </c>
      <c r="H381" s="2">
        <f t="shared" si="69"/>
        <v>0.42798594847775173</v>
      </c>
      <c r="I381" s="6"/>
      <c r="J381" s="2">
        <f t="shared" si="70"/>
        <v>0.16920374707259953</v>
      </c>
      <c r="K381" s="2">
        <f t="shared" si="71"/>
        <v>0.59718969555035128</v>
      </c>
      <c r="L381" s="2">
        <f t="shared" si="72"/>
        <v>0.16569086651053863</v>
      </c>
      <c r="M381" s="2">
        <f t="shared" si="73"/>
        <v>6.7915690866510531E-2</v>
      </c>
      <c r="N381" s="1">
        <v>289</v>
      </c>
      <c r="O381" s="1">
        <v>1020</v>
      </c>
      <c r="P381" s="1">
        <v>283</v>
      </c>
      <c r="Q381" s="1"/>
      <c r="R381" s="1"/>
      <c r="S381" s="1"/>
      <c r="T381" s="1">
        <v>11</v>
      </c>
      <c r="U381" s="1">
        <v>0</v>
      </c>
      <c r="V381" s="1">
        <v>6</v>
      </c>
      <c r="W381" s="1">
        <v>70</v>
      </c>
      <c r="X381" s="1">
        <v>29</v>
      </c>
      <c r="Y381" s="1"/>
      <c r="Z381" s="1"/>
      <c r="AA381" s="1"/>
      <c r="AB381" s="1"/>
      <c r="AG381" t="str">
        <f t="shared" si="74"/>
        <v>Newport</v>
      </c>
      <c r="AH381" t="s">
        <v>996</v>
      </c>
      <c r="AI381">
        <v>1</v>
      </c>
      <c r="AK381" s="88">
        <v>50</v>
      </c>
      <c r="AL381" s="90">
        <v>19</v>
      </c>
      <c r="AM381" s="90">
        <v>75</v>
      </c>
      <c r="AN381" s="93">
        <v>48850</v>
      </c>
      <c r="AO381" s="93">
        <f t="shared" si="75"/>
        <v>50019</v>
      </c>
      <c r="AP381" s="7" t="s">
        <v>639</v>
      </c>
      <c r="AQ381">
        <f t="shared" si="76"/>
        <v>5048850</v>
      </c>
      <c r="AU381">
        <v>7.62</v>
      </c>
      <c r="AV381">
        <v>1.59</v>
      </c>
      <c r="AW381">
        <v>6.03</v>
      </c>
    </row>
    <row r="382" spans="1:49" hidden="1" outlineLevel="1">
      <c r="A382" t="s">
        <v>155</v>
      </c>
      <c r="B382" s="7" t="s">
        <v>846</v>
      </c>
      <c r="C382" s="1">
        <f t="shared" si="66"/>
        <v>727</v>
      </c>
      <c r="D382" s="5">
        <f>IF(N382&gt;0, RANK(N382,(N382:P382,Q382:AE382)),0)</f>
        <v>3</v>
      </c>
      <c r="E382" s="5">
        <f>IF(O382&gt;0,RANK(O382,(N382:P382,Q382:AE382)),0)</f>
        <v>1</v>
      </c>
      <c r="F382" s="5">
        <f t="shared" si="67"/>
        <v>2</v>
      </c>
      <c r="G382" s="1">
        <f t="shared" si="68"/>
        <v>324</v>
      </c>
      <c r="H382" s="2">
        <f t="shared" si="69"/>
        <v>0.44566712517193946</v>
      </c>
      <c r="I382" s="6"/>
      <c r="J382" s="2">
        <f t="shared" si="70"/>
        <v>0.15405777166437415</v>
      </c>
      <c r="K382" s="2">
        <f t="shared" si="71"/>
        <v>0.61348005502063274</v>
      </c>
      <c r="L382" s="2">
        <f t="shared" si="72"/>
        <v>0.16781292984869325</v>
      </c>
      <c r="M382" s="2">
        <f t="shared" si="73"/>
        <v>6.4649243466299827E-2</v>
      </c>
      <c r="N382" s="1">
        <v>112</v>
      </c>
      <c r="O382" s="1">
        <v>446</v>
      </c>
      <c r="P382" s="1">
        <v>122</v>
      </c>
      <c r="Q382" s="1"/>
      <c r="R382" s="1"/>
      <c r="S382" s="1"/>
      <c r="T382" s="1">
        <v>5</v>
      </c>
      <c r="U382" s="1">
        <v>0</v>
      </c>
      <c r="V382" s="1">
        <v>2</v>
      </c>
      <c r="W382" s="1">
        <v>25</v>
      </c>
      <c r="X382" s="1">
        <v>15</v>
      </c>
      <c r="Y382" s="1"/>
      <c r="Z382" s="1"/>
      <c r="AA382" s="1"/>
      <c r="AB382" s="1"/>
      <c r="AG382" t="str">
        <f t="shared" si="74"/>
        <v>Newport</v>
      </c>
      <c r="AH382" t="s">
        <v>996</v>
      </c>
      <c r="AI382">
        <v>1</v>
      </c>
      <c r="AK382" s="88">
        <v>50</v>
      </c>
      <c r="AL382" s="90">
        <v>19</v>
      </c>
      <c r="AM382" s="90">
        <v>80</v>
      </c>
      <c r="AN382" s="93">
        <v>48925</v>
      </c>
      <c r="AO382" s="93">
        <f t="shared" si="75"/>
        <v>50019</v>
      </c>
      <c r="AP382" s="7" t="s">
        <v>183</v>
      </c>
      <c r="AQ382">
        <f t="shared" si="76"/>
        <v>5048925</v>
      </c>
      <c r="AU382">
        <v>43.48</v>
      </c>
      <c r="AV382">
        <v>1.77</v>
      </c>
      <c r="AW382">
        <v>41.71</v>
      </c>
    </row>
    <row r="383" spans="1:49" hidden="1" outlineLevel="1">
      <c r="A383" t="s">
        <v>431</v>
      </c>
      <c r="B383" s="7" t="s">
        <v>846</v>
      </c>
      <c r="C383" s="1">
        <f t="shared" si="66"/>
        <v>551</v>
      </c>
      <c r="D383" s="5">
        <f>IF(N383&gt;0, RANK(N383,(N383:P383,Q383:AE383)),0)</f>
        <v>3</v>
      </c>
      <c r="E383" s="5">
        <f>IF(O383&gt;0,RANK(O383,(N383:P383,Q383:AE383)),0)</f>
        <v>1</v>
      </c>
      <c r="F383" s="5">
        <f t="shared" si="67"/>
        <v>2</v>
      </c>
      <c r="G383" s="1">
        <f t="shared" si="68"/>
        <v>236</v>
      </c>
      <c r="H383" s="2">
        <f t="shared" si="69"/>
        <v>0.42831215970961889</v>
      </c>
      <c r="I383" s="6"/>
      <c r="J383" s="2">
        <f t="shared" si="70"/>
        <v>0.14156079854809436</v>
      </c>
      <c r="K383" s="2">
        <f t="shared" si="71"/>
        <v>0.63702359346642468</v>
      </c>
      <c r="L383" s="2">
        <f t="shared" si="72"/>
        <v>0.20871143375680581</v>
      </c>
      <c r="M383" s="2">
        <f t="shared" si="73"/>
        <v>1.2704174228675175E-2</v>
      </c>
      <c r="N383" s="1">
        <v>78</v>
      </c>
      <c r="O383" s="1">
        <v>351</v>
      </c>
      <c r="P383" s="1">
        <v>115</v>
      </c>
      <c r="Q383" s="1"/>
      <c r="R383" s="1"/>
      <c r="S383" s="1"/>
      <c r="T383" s="1">
        <v>2</v>
      </c>
      <c r="U383" s="1">
        <v>0</v>
      </c>
      <c r="V383" s="1">
        <v>1</v>
      </c>
      <c r="W383" s="1">
        <v>1</v>
      </c>
      <c r="X383" s="1">
        <v>3</v>
      </c>
      <c r="Y383" s="1"/>
      <c r="Z383" s="1"/>
      <c r="AA383" s="1"/>
      <c r="AB383" s="1"/>
      <c r="AG383" t="str">
        <f t="shared" si="74"/>
        <v>North Hero</v>
      </c>
      <c r="AH383" t="s">
        <v>994</v>
      </c>
      <c r="AI383">
        <v>1</v>
      </c>
      <c r="AK383" s="88">
        <v>50</v>
      </c>
      <c r="AL383" s="90">
        <v>13</v>
      </c>
      <c r="AM383" s="90">
        <v>20</v>
      </c>
      <c r="AN383" s="93">
        <v>50650</v>
      </c>
      <c r="AO383" s="93">
        <f t="shared" si="75"/>
        <v>50013</v>
      </c>
      <c r="AP383" s="7" t="s">
        <v>183</v>
      </c>
      <c r="AQ383">
        <f t="shared" si="76"/>
        <v>5050650</v>
      </c>
      <c r="AU383">
        <v>46.58</v>
      </c>
      <c r="AV383">
        <v>32.840000000000003</v>
      </c>
      <c r="AW383">
        <v>13.74</v>
      </c>
    </row>
    <row r="384" spans="1:49" hidden="1" outlineLevel="1">
      <c r="A384" t="s">
        <v>676</v>
      </c>
      <c r="B384" s="7" t="s">
        <v>846</v>
      </c>
      <c r="C384" s="1">
        <f t="shared" si="66"/>
        <v>2394</v>
      </c>
      <c r="D384" s="5">
        <f>IF(N384&gt;0, RANK(N384,(N384:P384,Q384:AE384)),0)</f>
        <v>3</v>
      </c>
      <c r="E384" s="5">
        <f>IF(O384&gt;0,RANK(O384,(N384:P384,Q384:AE384)),0)</f>
        <v>1</v>
      </c>
      <c r="F384" s="5">
        <f t="shared" si="67"/>
        <v>2</v>
      </c>
      <c r="G384" s="1">
        <f t="shared" si="68"/>
        <v>985</v>
      </c>
      <c r="H384" s="2">
        <f t="shared" si="69"/>
        <v>0.4114452798663325</v>
      </c>
      <c r="I384" s="6"/>
      <c r="J384" s="2">
        <f t="shared" si="70"/>
        <v>0.15664160401002505</v>
      </c>
      <c r="K384" s="2">
        <f t="shared" si="71"/>
        <v>0.61612364243943196</v>
      </c>
      <c r="L384" s="2">
        <f t="shared" si="72"/>
        <v>0.2046783625730994</v>
      </c>
      <c r="M384" s="2">
        <f t="shared" si="73"/>
        <v>2.2556390977443608E-2</v>
      </c>
      <c r="N384" s="1">
        <v>375</v>
      </c>
      <c r="O384" s="1">
        <v>1475</v>
      </c>
      <c r="P384" s="1">
        <v>490</v>
      </c>
      <c r="Q384" s="1"/>
      <c r="R384" s="1"/>
      <c r="S384" s="1"/>
      <c r="T384" s="1">
        <v>14</v>
      </c>
      <c r="U384" s="1">
        <v>0</v>
      </c>
      <c r="V384" s="1">
        <v>6</v>
      </c>
      <c r="W384" s="1">
        <v>20</v>
      </c>
      <c r="X384" s="1">
        <v>14</v>
      </c>
      <c r="Y384" s="1"/>
      <c r="Z384" s="1"/>
      <c r="AA384" s="1"/>
      <c r="AB384" s="1"/>
      <c r="AG384" t="str">
        <f t="shared" si="74"/>
        <v>Northfield</v>
      </c>
      <c r="AH384" t="s">
        <v>696</v>
      </c>
      <c r="AI384">
        <v>1</v>
      </c>
      <c r="AK384" s="88">
        <v>50</v>
      </c>
      <c r="AL384" s="90">
        <v>23</v>
      </c>
      <c r="AM384" s="90">
        <v>65</v>
      </c>
      <c r="AN384" s="93">
        <v>50275</v>
      </c>
      <c r="AO384" s="93">
        <f t="shared" si="75"/>
        <v>50023</v>
      </c>
      <c r="AP384" s="7" t="s">
        <v>183</v>
      </c>
      <c r="AQ384">
        <f t="shared" si="76"/>
        <v>5050275</v>
      </c>
      <c r="AU384">
        <v>43.73</v>
      </c>
      <c r="AV384">
        <v>0.03</v>
      </c>
      <c r="AW384">
        <v>43.7</v>
      </c>
    </row>
    <row r="385" spans="1:49" hidden="1" outlineLevel="1">
      <c r="A385" t="s">
        <v>128</v>
      </c>
      <c r="B385" s="7" t="s">
        <v>846</v>
      </c>
      <c r="C385" s="1">
        <f t="shared" si="66"/>
        <v>100</v>
      </c>
      <c r="D385" s="5">
        <f>IF(N385&gt;0, RANK(N385,(N385:P385,Q385:AE385)),0)</f>
        <v>3</v>
      </c>
      <c r="E385" s="5">
        <f>IF(O385&gt;0,RANK(O385,(N385:P385,Q385:AE385)),0)</f>
        <v>1</v>
      </c>
      <c r="F385" s="5">
        <f t="shared" si="67"/>
        <v>2</v>
      </c>
      <c r="G385" s="1">
        <f t="shared" si="68"/>
        <v>51</v>
      </c>
      <c r="H385" s="2">
        <f t="shared" si="69"/>
        <v>0.51</v>
      </c>
      <c r="I385" s="6"/>
      <c r="J385" s="2">
        <f t="shared" si="70"/>
        <v>0.08</v>
      </c>
      <c r="K385" s="2">
        <f t="shared" si="71"/>
        <v>0.68</v>
      </c>
      <c r="L385" s="2">
        <f t="shared" si="72"/>
        <v>0.17</v>
      </c>
      <c r="M385" s="2">
        <f t="shared" si="73"/>
        <v>6.9999999999999979E-2</v>
      </c>
      <c r="N385" s="1">
        <v>8</v>
      </c>
      <c r="O385" s="1">
        <v>68</v>
      </c>
      <c r="P385" s="1">
        <v>17</v>
      </c>
      <c r="Q385" s="1"/>
      <c r="R385" s="1"/>
      <c r="S385" s="1"/>
      <c r="T385" s="1">
        <v>1</v>
      </c>
      <c r="U385" s="1">
        <v>0</v>
      </c>
      <c r="V385" s="1">
        <v>0</v>
      </c>
      <c r="W385" s="1">
        <v>5</v>
      </c>
      <c r="X385" s="1">
        <v>1</v>
      </c>
      <c r="Y385" s="1"/>
      <c r="Z385" s="1"/>
      <c r="AA385" s="1"/>
      <c r="AB385" s="1"/>
      <c r="AG385" t="str">
        <f t="shared" si="74"/>
        <v>Norton</v>
      </c>
      <c r="AH385" t="s">
        <v>993</v>
      </c>
      <c r="AI385">
        <v>1</v>
      </c>
      <c r="AK385" s="88">
        <v>50</v>
      </c>
      <c r="AL385" s="90">
        <v>9</v>
      </c>
      <c r="AM385" s="90">
        <v>80</v>
      </c>
      <c r="AN385" s="93">
        <v>52750</v>
      </c>
      <c r="AO385" s="93">
        <f t="shared" si="75"/>
        <v>50009</v>
      </c>
      <c r="AP385" s="7" t="s">
        <v>183</v>
      </c>
      <c r="AQ385">
        <f t="shared" si="76"/>
        <v>5052750</v>
      </c>
      <c r="AU385">
        <v>39.369999999999997</v>
      </c>
      <c r="AV385">
        <v>0.32</v>
      </c>
      <c r="AW385">
        <v>39.049999999999997</v>
      </c>
    </row>
    <row r="386" spans="1:49" hidden="1" outlineLevel="1">
      <c r="A386" t="s">
        <v>522</v>
      </c>
      <c r="B386" s="7" t="s">
        <v>846</v>
      </c>
      <c r="C386" s="1">
        <f t="shared" si="66"/>
        <v>2268</v>
      </c>
      <c r="D386" s="5">
        <f>IF(N386&gt;0, RANK(N386,(N386:P386,Q386:AE386)),0)</f>
        <v>1</v>
      </c>
      <c r="E386" s="5">
        <f>IF(O386&gt;0,RANK(O386,(N386:P386,Q386:AE386)),0)</f>
        <v>2</v>
      </c>
      <c r="F386" s="5">
        <f t="shared" si="67"/>
        <v>3</v>
      </c>
      <c r="G386" s="1">
        <f t="shared" si="68"/>
        <v>159</v>
      </c>
      <c r="H386" s="2">
        <f t="shared" si="69"/>
        <v>7.0105820105820102E-2</v>
      </c>
      <c r="I386" s="6"/>
      <c r="J386" s="2">
        <f t="shared" si="70"/>
        <v>0.39594356261022928</v>
      </c>
      <c r="K386" s="2">
        <f t="shared" si="71"/>
        <v>0.32583774250440917</v>
      </c>
      <c r="L386" s="2">
        <f t="shared" si="72"/>
        <v>0.26322751322751325</v>
      </c>
      <c r="M386" s="2">
        <f t="shared" si="73"/>
        <v>1.4991181657848351E-2</v>
      </c>
      <c r="N386" s="1">
        <v>898</v>
      </c>
      <c r="O386" s="1">
        <v>739</v>
      </c>
      <c r="P386" s="1">
        <v>597</v>
      </c>
      <c r="Q386" s="1"/>
      <c r="R386" s="1"/>
      <c r="S386" s="1"/>
      <c r="T386" s="1">
        <v>7</v>
      </c>
      <c r="U386" s="1">
        <v>0</v>
      </c>
      <c r="V386" s="1">
        <v>5</v>
      </c>
      <c r="W386" s="1">
        <v>15</v>
      </c>
      <c r="X386" s="1">
        <v>7</v>
      </c>
      <c r="Y386" s="1"/>
      <c r="Z386" s="1"/>
      <c r="AA386" s="1"/>
      <c r="AB386" s="1"/>
      <c r="AG386" t="str">
        <f t="shared" si="74"/>
        <v>Norwich</v>
      </c>
      <c r="AH386" t="s">
        <v>1041</v>
      </c>
      <c r="AI386">
        <v>1</v>
      </c>
      <c r="AK386" s="88">
        <v>50</v>
      </c>
      <c r="AL386" s="90">
        <v>27</v>
      </c>
      <c r="AM386" s="90">
        <v>55</v>
      </c>
      <c r="AN386" s="93">
        <v>52900</v>
      </c>
      <c r="AO386" s="93">
        <f t="shared" si="75"/>
        <v>50027</v>
      </c>
      <c r="AP386" s="7" t="s">
        <v>183</v>
      </c>
      <c r="AQ386">
        <f t="shared" si="76"/>
        <v>5052900</v>
      </c>
      <c r="AU386">
        <v>44.83</v>
      </c>
      <c r="AV386">
        <v>0.14000000000000001</v>
      </c>
      <c r="AW386">
        <v>44.69</v>
      </c>
    </row>
    <row r="387" spans="1:49" hidden="1" outlineLevel="1">
      <c r="A387" t="s">
        <v>310</v>
      </c>
      <c r="B387" s="7" t="s">
        <v>846</v>
      </c>
      <c r="C387" s="1">
        <f t="shared" si="66"/>
        <v>532</v>
      </c>
      <c r="D387" s="5">
        <f>IF(N387&gt;0, RANK(N387,(N387:P387,Q387:AE387)),0)</f>
        <v>3</v>
      </c>
      <c r="E387" s="5">
        <f>IF(O387&gt;0,RANK(O387,(N387:P387,Q387:AE387)),0)</f>
        <v>1</v>
      </c>
      <c r="F387" s="5">
        <f t="shared" si="67"/>
        <v>2</v>
      </c>
      <c r="G387" s="1">
        <f t="shared" si="68"/>
        <v>288</v>
      </c>
      <c r="H387" s="2">
        <f t="shared" si="69"/>
        <v>0.54135338345864659</v>
      </c>
      <c r="I387" s="6"/>
      <c r="J387" s="2">
        <f t="shared" si="70"/>
        <v>9.9624060150375934E-2</v>
      </c>
      <c r="K387" s="2">
        <f t="shared" si="71"/>
        <v>0.70864661654135341</v>
      </c>
      <c r="L387" s="2">
        <f t="shared" si="72"/>
        <v>0.16729323308270677</v>
      </c>
      <c r="M387" s="2">
        <f t="shared" si="73"/>
        <v>2.4436090225563867E-2</v>
      </c>
      <c r="N387" s="1">
        <v>53</v>
      </c>
      <c r="O387" s="1">
        <v>377</v>
      </c>
      <c r="P387" s="1">
        <v>89</v>
      </c>
      <c r="Q387" s="1"/>
      <c r="R387" s="1"/>
      <c r="S387" s="1"/>
      <c r="T387" s="1">
        <v>0</v>
      </c>
      <c r="U387" s="1">
        <v>0</v>
      </c>
      <c r="V387" s="1">
        <v>1</v>
      </c>
      <c r="W387" s="1">
        <v>3</v>
      </c>
      <c r="X387" s="1">
        <v>9</v>
      </c>
      <c r="Y387" s="1"/>
      <c r="Z387" s="1"/>
      <c r="AA387" s="1"/>
      <c r="AB387" s="1"/>
      <c r="AG387" t="str">
        <f t="shared" si="74"/>
        <v>Orange</v>
      </c>
      <c r="AH387" t="s">
        <v>310</v>
      </c>
      <c r="AI387">
        <v>1</v>
      </c>
      <c r="AK387" s="88">
        <v>50</v>
      </c>
      <c r="AL387" s="90">
        <v>17</v>
      </c>
      <c r="AM387" s="90">
        <v>40</v>
      </c>
      <c r="AN387" s="93">
        <v>53425</v>
      </c>
      <c r="AO387" s="93">
        <f t="shared" si="75"/>
        <v>50017</v>
      </c>
      <c r="AP387" s="7" t="s">
        <v>183</v>
      </c>
      <c r="AQ387">
        <f t="shared" si="76"/>
        <v>5053425</v>
      </c>
      <c r="AU387">
        <v>39.01</v>
      </c>
      <c r="AV387">
        <v>0.23</v>
      </c>
      <c r="AW387">
        <v>38.78</v>
      </c>
    </row>
    <row r="388" spans="1:49" hidden="1" outlineLevel="1">
      <c r="A388" t="s">
        <v>432</v>
      </c>
      <c r="B388" s="7" t="s">
        <v>846</v>
      </c>
      <c r="C388" s="1">
        <f t="shared" si="66"/>
        <v>656</v>
      </c>
      <c r="D388" s="5">
        <f>IF(N388&gt;0, RANK(N388,(N388:P388,Q388:AE388)),0)</f>
        <v>3</v>
      </c>
      <c r="E388" s="5">
        <f>IF(O388&gt;0,RANK(O388,(N388:P388,Q388:AE388)),0)</f>
        <v>1</v>
      </c>
      <c r="F388" s="5">
        <f t="shared" si="67"/>
        <v>2</v>
      </c>
      <c r="G388" s="1">
        <f t="shared" si="68"/>
        <v>284</v>
      </c>
      <c r="H388" s="2">
        <f t="shared" si="69"/>
        <v>0.43292682926829268</v>
      </c>
      <c r="I388" s="6"/>
      <c r="J388" s="2">
        <f t="shared" si="70"/>
        <v>0.14939024390243902</v>
      </c>
      <c r="K388" s="2">
        <f t="shared" si="71"/>
        <v>0.62957317073170727</v>
      </c>
      <c r="L388" s="2">
        <f t="shared" si="72"/>
        <v>0.19664634146341464</v>
      </c>
      <c r="M388" s="2">
        <f t="shared" si="73"/>
        <v>2.4390243902439046E-2</v>
      </c>
      <c r="N388" s="1">
        <v>98</v>
      </c>
      <c r="O388" s="1">
        <v>413</v>
      </c>
      <c r="P388" s="1">
        <v>129</v>
      </c>
      <c r="Q388" s="1"/>
      <c r="R388" s="1"/>
      <c r="S388" s="1"/>
      <c r="T388" s="1">
        <v>3</v>
      </c>
      <c r="U388" s="1">
        <v>0</v>
      </c>
      <c r="V388" s="1">
        <v>2</v>
      </c>
      <c r="W388" s="1">
        <v>3</v>
      </c>
      <c r="X388" s="1">
        <v>8</v>
      </c>
      <c r="Y388" s="1"/>
      <c r="Z388" s="1"/>
      <c r="AA388" s="1"/>
      <c r="AB388" s="1"/>
      <c r="AG388" t="str">
        <f t="shared" si="74"/>
        <v>Orwell</v>
      </c>
      <c r="AH388" t="s">
        <v>845</v>
      </c>
      <c r="AI388">
        <v>1</v>
      </c>
      <c r="AK388" s="88">
        <v>50</v>
      </c>
      <c r="AL388" s="90">
        <v>1</v>
      </c>
      <c r="AM388" s="90">
        <v>70</v>
      </c>
      <c r="AN388" s="93">
        <v>53725</v>
      </c>
      <c r="AO388" s="93">
        <f t="shared" si="75"/>
        <v>50001</v>
      </c>
      <c r="AP388" s="7" t="s">
        <v>183</v>
      </c>
      <c r="AQ388">
        <f t="shared" si="76"/>
        <v>5053725</v>
      </c>
      <c r="AU388">
        <v>49.68</v>
      </c>
      <c r="AV388">
        <v>2.2999999999999998</v>
      </c>
      <c r="AW388">
        <v>47.39</v>
      </c>
    </row>
    <row r="389" spans="1:49" hidden="1" outlineLevel="1">
      <c r="A389" t="s">
        <v>433</v>
      </c>
      <c r="B389" s="7" t="s">
        <v>846</v>
      </c>
      <c r="C389" s="1">
        <f t="shared" si="66"/>
        <v>371</v>
      </c>
      <c r="D389" s="5">
        <f>IF(N389&gt;0, RANK(N389,(N389:P389,Q389:AE389)),0)</f>
        <v>3</v>
      </c>
      <c r="E389" s="5">
        <f>IF(O389&gt;0,RANK(O389,(N389:P389,Q389:AE389)),0)</f>
        <v>1</v>
      </c>
      <c r="F389" s="5">
        <f t="shared" si="67"/>
        <v>2</v>
      </c>
      <c r="G389" s="1">
        <f t="shared" si="68"/>
        <v>166</v>
      </c>
      <c r="H389" s="2">
        <f t="shared" si="69"/>
        <v>0.44743935309973049</v>
      </c>
      <c r="I389" s="6"/>
      <c r="J389" s="2">
        <f t="shared" si="70"/>
        <v>0.1293800539083558</v>
      </c>
      <c r="K389" s="2">
        <f t="shared" si="71"/>
        <v>0.65229110512129385</v>
      </c>
      <c r="L389" s="2">
        <f t="shared" si="72"/>
        <v>0.20485175202156333</v>
      </c>
      <c r="M389" s="2">
        <f t="shared" si="73"/>
        <v>1.3477088948786992E-2</v>
      </c>
      <c r="N389" s="1">
        <v>48</v>
      </c>
      <c r="O389" s="1">
        <v>242</v>
      </c>
      <c r="P389" s="1">
        <v>76</v>
      </c>
      <c r="Q389" s="1"/>
      <c r="R389" s="1"/>
      <c r="S389" s="1"/>
      <c r="T389" s="1">
        <v>0</v>
      </c>
      <c r="U389" s="1">
        <v>0</v>
      </c>
      <c r="V389" s="1">
        <v>0</v>
      </c>
      <c r="W389" s="1">
        <v>3</v>
      </c>
      <c r="X389" s="1">
        <v>2</v>
      </c>
      <c r="Y389" s="1"/>
      <c r="Z389" s="1"/>
      <c r="AA389" s="1"/>
      <c r="AB389" s="1"/>
      <c r="AG389" t="str">
        <f t="shared" si="74"/>
        <v>Panton</v>
      </c>
      <c r="AH389" t="s">
        <v>845</v>
      </c>
      <c r="AI389">
        <v>1</v>
      </c>
      <c r="AK389" s="88">
        <v>50</v>
      </c>
      <c r="AL389" s="90">
        <v>1</v>
      </c>
      <c r="AM389" s="90">
        <v>75</v>
      </c>
      <c r="AN389" s="93">
        <v>53950</v>
      </c>
      <c r="AO389" s="93">
        <f t="shared" si="75"/>
        <v>50001</v>
      </c>
      <c r="AP389" s="7" t="s">
        <v>183</v>
      </c>
      <c r="AQ389">
        <f t="shared" si="76"/>
        <v>5053950</v>
      </c>
      <c r="AU389">
        <v>22.03</v>
      </c>
      <c r="AV389">
        <v>6.56</v>
      </c>
      <c r="AW389">
        <v>15.47</v>
      </c>
    </row>
    <row r="390" spans="1:49" hidden="1" outlineLevel="1">
      <c r="A390" t="s">
        <v>434</v>
      </c>
      <c r="B390" s="7" t="s">
        <v>846</v>
      </c>
      <c r="C390" s="1">
        <f t="shared" si="66"/>
        <v>755</v>
      </c>
      <c r="D390" s="5">
        <f>IF(N390&gt;0, RANK(N390,(N390:P390,Q390:AE390)),0)</f>
        <v>2</v>
      </c>
      <c r="E390" s="5">
        <f>IF(O390&gt;0,RANK(O390,(N390:P390,Q390:AE390)),0)</f>
        <v>1</v>
      </c>
      <c r="F390" s="5">
        <f t="shared" si="67"/>
        <v>3</v>
      </c>
      <c r="G390" s="1">
        <f t="shared" si="68"/>
        <v>252</v>
      </c>
      <c r="H390" s="2">
        <f t="shared" si="69"/>
        <v>0.33377483443708611</v>
      </c>
      <c r="I390" s="6"/>
      <c r="J390" s="2">
        <f t="shared" si="70"/>
        <v>0.21986754966887417</v>
      </c>
      <c r="K390" s="2">
        <f t="shared" si="71"/>
        <v>0.55364238410596023</v>
      </c>
      <c r="L390" s="2">
        <f t="shared" si="72"/>
        <v>0.19735099337748344</v>
      </c>
      <c r="M390" s="2">
        <f t="shared" si="73"/>
        <v>2.9139072847682107E-2</v>
      </c>
      <c r="N390" s="1">
        <v>166</v>
      </c>
      <c r="O390" s="1">
        <v>418</v>
      </c>
      <c r="P390" s="1">
        <v>149</v>
      </c>
      <c r="Q390" s="1"/>
      <c r="R390" s="1"/>
      <c r="S390" s="1"/>
      <c r="T390" s="1">
        <v>2</v>
      </c>
      <c r="U390" s="1">
        <v>0</v>
      </c>
      <c r="V390" s="1">
        <v>7</v>
      </c>
      <c r="W390" s="1">
        <v>9</v>
      </c>
      <c r="X390" s="1">
        <v>4</v>
      </c>
      <c r="Y390" s="1"/>
      <c r="Z390" s="1"/>
      <c r="AA390" s="1"/>
      <c r="AB390" s="1"/>
      <c r="AG390" t="str">
        <f t="shared" si="74"/>
        <v>Pawlet</v>
      </c>
      <c r="AH390" t="s">
        <v>1039</v>
      </c>
      <c r="AI390">
        <v>1</v>
      </c>
      <c r="AK390" s="88">
        <v>50</v>
      </c>
      <c r="AL390" s="90">
        <v>21</v>
      </c>
      <c r="AM390" s="90">
        <v>70</v>
      </c>
      <c r="AN390" s="93">
        <v>54250</v>
      </c>
      <c r="AO390" s="93">
        <f t="shared" si="75"/>
        <v>50021</v>
      </c>
      <c r="AP390" s="7" t="s">
        <v>183</v>
      </c>
      <c r="AQ390">
        <f t="shared" si="76"/>
        <v>5054250</v>
      </c>
      <c r="AU390">
        <v>42.91</v>
      </c>
      <c r="AV390">
        <v>0.01</v>
      </c>
      <c r="AW390">
        <v>42.89</v>
      </c>
    </row>
    <row r="391" spans="1:49" hidden="1" outlineLevel="1">
      <c r="A391" t="s">
        <v>435</v>
      </c>
      <c r="B391" s="7" t="s">
        <v>846</v>
      </c>
      <c r="C391" s="1">
        <f t="shared" si="66"/>
        <v>503</v>
      </c>
      <c r="D391" s="5">
        <f>IF(N391&gt;0, RANK(N391,(N391:P391,Q391:AE391)),0)</f>
        <v>3</v>
      </c>
      <c r="E391" s="5">
        <f>IF(O391&gt;0,RANK(O391,(N391:P391,Q391:AE391)),0)</f>
        <v>1</v>
      </c>
      <c r="F391" s="5">
        <f t="shared" si="67"/>
        <v>2</v>
      </c>
      <c r="G391" s="1">
        <f t="shared" si="68"/>
        <v>109</v>
      </c>
      <c r="H391" s="2">
        <f t="shared" si="69"/>
        <v>0.21669980119284293</v>
      </c>
      <c r="I391" s="6"/>
      <c r="J391" s="2">
        <f t="shared" si="70"/>
        <v>0.22465208747514911</v>
      </c>
      <c r="K391" s="2">
        <f t="shared" si="71"/>
        <v>0.48111332007952284</v>
      </c>
      <c r="L391" s="2">
        <f t="shared" si="72"/>
        <v>0.26441351888667991</v>
      </c>
      <c r="M391" s="2">
        <f t="shared" si="73"/>
        <v>2.9821073558648159E-2</v>
      </c>
      <c r="N391" s="1">
        <v>113</v>
      </c>
      <c r="O391" s="1">
        <v>242</v>
      </c>
      <c r="P391" s="1">
        <v>133</v>
      </c>
      <c r="Q391" s="1"/>
      <c r="R391" s="1"/>
      <c r="S391" s="1"/>
      <c r="T391" s="1">
        <v>1</v>
      </c>
      <c r="U391" s="1">
        <v>0</v>
      </c>
      <c r="V391" s="1">
        <v>2</v>
      </c>
      <c r="W391" s="1">
        <v>7</v>
      </c>
      <c r="X391" s="1">
        <v>5</v>
      </c>
      <c r="Y391" s="1"/>
      <c r="Z391" s="1"/>
      <c r="AA391" s="1"/>
      <c r="AB391" s="1"/>
      <c r="AG391" t="str">
        <f t="shared" si="74"/>
        <v>Peacham</v>
      </c>
      <c r="AH391" t="s">
        <v>848</v>
      </c>
      <c r="AI391">
        <v>1</v>
      </c>
      <c r="AK391" s="88">
        <v>50</v>
      </c>
      <c r="AL391" s="90">
        <v>5</v>
      </c>
      <c r="AM391" s="90">
        <v>45</v>
      </c>
      <c r="AN391" s="93">
        <v>54400</v>
      </c>
      <c r="AO391" s="93">
        <f t="shared" si="75"/>
        <v>50005</v>
      </c>
      <c r="AP391" s="7" t="s">
        <v>183</v>
      </c>
      <c r="AQ391">
        <f t="shared" si="76"/>
        <v>5054400</v>
      </c>
      <c r="AU391">
        <v>47.67</v>
      </c>
      <c r="AV391">
        <v>0.93</v>
      </c>
      <c r="AW391">
        <v>46.74</v>
      </c>
    </row>
    <row r="392" spans="1:49" hidden="1" outlineLevel="1">
      <c r="A392" t="s">
        <v>45</v>
      </c>
      <c r="B392" s="7" t="s">
        <v>846</v>
      </c>
      <c r="C392" s="1">
        <f t="shared" si="66"/>
        <v>225</v>
      </c>
      <c r="D392" s="5">
        <f>IF(N392&gt;0, RANK(N392,(N392:P392,Q392:AE392)),0)</f>
        <v>2</v>
      </c>
      <c r="E392" s="5">
        <f>IF(O392&gt;0,RANK(O392,(N392:P392,Q392:AE392)),0)</f>
        <v>1</v>
      </c>
      <c r="F392" s="5">
        <f t="shared" si="67"/>
        <v>3</v>
      </c>
      <c r="G392" s="1">
        <f t="shared" si="68"/>
        <v>34</v>
      </c>
      <c r="H392" s="2">
        <f t="shared" si="69"/>
        <v>0.15111111111111111</v>
      </c>
      <c r="I392" s="6"/>
      <c r="J392" s="2">
        <f t="shared" si="70"/>
        <v>0.27111111111111114</v>
      </c>
      <c r="K392" s="2">
        <f t="shared" si="71"/>
        <v>0.42222222222222222</v>
      </c>
      <c r="L392" s="2">
        <f t="shared" si="72"/>
        <v>0.23555555555555555</v>
      </c>
      <c r="M392" s="2">
        <f t="shared" si="73"/>
        <v>7.1111111111111153E-2</v>
      </c>
      <c r="N392" s="1">
        <v>61</v>
      </c>
      <c r="O392" s="1">
        <v>95</v>
      </c>
      <c r="P392" s="1">
        <v>53</v>
      </c>
      <c r="Q392" s="1"/>
      <c r="R392" s="1"/>
      <c r="S392" s="1"/>
      <c r="T392" s="1">
        <v>2</v>
      </c>
      <c r="U392" s="1">
        <v>0</v>
      </c>
      <c r="V392" s="1">
        <v>6</v>
      </c>
      <c r="W392" s="1">
        <v>4</v>
      </c>
      <c r="X392" s="1">
        <v>4</v>
      </c>
      <c r="Y392" s="1"/>
      <c r="Z392" s="1"/>
      <c r="AA392" s="1"/>
      <c r="AB392" s="1"/>
      <c r="AG392" t="str">
        <f t="shared" si="74"/>
        <v>Peru</v>
      </c>
      <c r="AH392" t="s">
        <v>847</v>
      </c>
      <c r="AI392">
        <v>1</v>
      </c>
      <c r="AK392" s="88">
        <v>50</v>
      </c>
      <c r="AL392" s="90">
        <v>3</v>
      </c>
      <c r="AM392" s="90">
        <v>30</v>
      </c>
      <c r="AN392" s="93">
        <v>55000</v>
      </c>
      <c r="AO392" s="93">
        <f t="shared" si="75"/>
        <v>50003</v>
      </c>
      <c r="AP392" s="7" t="s">
        <v>183</v>
      </c>
      <c r="AQ392">
        <f t="shared" si="76"/>
        <v>5055000</v>
      </c>
      <c r="AU392">
        <v>37.39</v>
      </c>
      <c r="AV392">
        <v>7.0000000000000007E-2</v>
      </c>
      <c r="AW392">
        <v>37.32</v>
      </c>
    </row>
    <row r="393" spans="1:49" hidden="1" outlineLevel="1">
      <c r="A393" t="s">
        <v>678</v>
      </c>
      <c r="B393" s="7" t="s">
        <v>846</v>
      </c>
      <c r="C393" s="1">
        <f t="shared" si="66"/>
        <v>286</v>
      </c>
      <c r="D393" s="5">
        <f>IF(N393&gt;0, RANK(N393,(N393:P393,Q393:AE393)),0)</f>
        <v>3</v>
      </c>
      <c r="E393" s="5">
        <f>IF(O393&gt;0,RANK(O393,(N393:P393,Q393:AE393)),0)</f>
        <v>1</v>
      </c>
      <c r="F393" s="5">
        <f t="shared" si="67"/>
        <v>2</v>
      </c>
      <c r="G393" s="1">
        <f t="shared" si="68"/>
        <v>75</v>
      </c>
      <c r="H393" s="2">
        <f t="shared" si="69"/>
        <v>0.26223776223776224</v>
      </c>
      <c r="I393" s="6"/>
      <c r="J393" s="2">
        <f t="shared" si="70"/>
        <v>0.12237762237762238</v>
      </c>
      <c r="K393" s="2">
        <f t="shared" si="71"/>
        <v>0.55944055944055948</v>
      </c>
      <c r="L393" s="2">
        <f t="shared" si="72"/>
        <v>0.29720279720279719</v>
      </c>
      <c r="M393" s="2">
        <f t="shared" si="73"/>
        <v>2.0979020979020935E-2</v>
      </c>
      <c r="N393" s="1">
        <v>35</v>
      </c>
      <c r="O393" s="1">
        <v>160</v>
      </c>
      <c r="P393" s="1">
        <v>85</v>
      </c>
      <c r="Q393" s="1"/>
      <c r="R393" s="1"/>
      <c r="S393" s="1"/>
      <c r="T393" s="1">
        <v>0</v>
      </c>
      <c r="U393" s="1">
        <v>0</v>
      </c>
      <c r="V393" s="1">
        <v>3</v>
      </c>
      <c r="W393" s="1">
        <v>3</v>
      </c>
      <c r="X393" s="1">
        <v>0</v>
      </c>
      <c r="Y393" s="1"/>
      <c r="Z393" s="1"/>
      <c r="AA393" s="1"/>
      <c r="AB393" s="1"/>
      <c r="AG393" t="str">
        <f t="shared" si="74"/>
        <v>Pittsfield</v>
      </c>
      <c r="AH393" t="s">
        <v>1039</v>
      </c>
      <c r="AI393">
        <v>1</v>
      </c>
      <c r="AK393" s="88">
        <v>50</v>
      </c>
      <c r="AL393" s="90">
        <v>21</v>
      </c>
      <c r="AM393" s="90">
        <v>75</v>
      </c>
      <c r="AN393" s="93">
        <v>55450</v>
      </c>
      <c r="AO393" s="93">
        <f t="shared" si="75"/>
        <v>50021</v>
      </c>
      <c r="AP393" s="7" t="s">
        <v>183</v>
      </c>
      <c r="AQ393">
        <f t="shared" si="76"/>
        <v>5055450</v>
      </c>
      <c r="AU393">
        <v>20.05</v>
      </c>
      <c r="AV393">
        <v>0</v>
      </c>
      <c r="AW393">
        <v>20.05</v>
      </c>
    </row>
    <row r="394" spans="1:49" hidden="1" outlineLevel="1">
      <c r="A394" t="s">
        <v>436</v>
      </c>
      <c r="B394" s="7" t="s">
        <v>846</v>
      </c>
      <c r="C394" s="1">
        <f t="shared" si="66"/>
        <v>1555</v>
      </c>
      <c r="D394" s="5">
        <f>IF(N394&gt;0, RANK(N394,(N394:P394,Q394:AE394)),0)</f>
        <v>3</v>
      </c>
      <c r="E394" s="5">
        <f>IF(O394&gt;0,RANK(O394,(N394:P394,Q394:AE394)),0)</f>
        <v>1</v>
      </c>
      <c r="F394" s="5">
        <f t="shared" si="67"/>
        <v>2</v>
      </c>
      <c r="G394" s="1">
        <f t="shared" si="68"/>
        <v>565</v>
      </c>
      <c r="H394" s="2">
        <f t="shared" si="69"/>
        <v>0.36334405144694532</v>
      </c>
      <c r="I394" s="6"/>
      <c r="J394" s="2">
        <f t="shared" si="70"/>
        <v>0.18456591639871384</v>
      </c>
      <c r="K394" s="2">
        <f t="shared" si="71"/>
        <v>0.58070739549839223</v>
      </c>
      <c r="L394" s="2">
        <f t="shared" si="72"/>
        <v>0.21736334405144694</v>
      </c>
      <c r="M394" s="2">
        <f t="shared" si="73"/>
        <v>1.7363344051446933E-2</v>
      </c>
      <c r="N394" s="1">
        <v>287</v>
      </c>
      <c r="O394" s="1">
        <v>903</v>
      </c>
      <c r="P394" s="1">
        <v>338</v>
      </c>
      <c r="Q394" s="1"/>
      <c r="R394" s="1"/>
      <c r="S394" s="1"/>
      <c r="T394" s="1">
        <v>5</v>
      </c>
      <c r="U394" s="1">
        <v>0</v>
      </c>
      <c r="V394" s="1">
        <v>6</v>
      </c>
      <c r="W394" s="1">
        <v>8</v>
      </c>
      <c r="X394" s="1">
        <v>8</v>
      </c>
      <c r="Y394" s="1"/>
      <c r="Z394" s="1"/>
      <c r="AA394" s="1"/>
      <c r="AB394" s="1"/>
      <c r="AG394" t="str">
        <f t="shared" si="74"/>
        <v>Pittsford</v>
      </c>
      <c r="AH394" t="s">
        <v>1039</v>
      </c>
      <c r="AI394">
        <v>1</v>
      </c>
      <c r="AK394" s="88">
        <v>50</v>
      </c>
      <c r="AL394" s="90">
        <v>21</v>
      </c>
      <c r="AM394" s="90">
        <v>80</v>
      </c>
      <c r="AN394" s="93">
        <v>55600</v>
      </c>
      <c r="AO394" s="93">
        <f t="shared" si="75"/>
        <v>50021</v>
      </c>
      <c r="AP394" s="7" t="s">
        <v>183</v>
      </c>
      <c r="AQ394">
        <f t="shared" si="76"/>
        <v>5055600</v>
      </c>
      <c r="AU394">
        <v>43.57</v>
      </c>
      <c r="AV394">
        <v>0.08</v>
      </c>
      <c r="AW394">
        <v>43.49</v>
      </c>
    </row>
    <row r="395" spans="1:49" hidden="1" outlineLevel="1">
      <c r="A395" t="s">
        <v>523</v>
      </c>
      <c r="B395" s="7" t="s">
        <v>846</v>
      </c>
      <c r="C395" s="1">
        <f t="shared" si="66"/>
        <v>735</v>
      </c>
      <c r="D395" s="5">
        <f>IF(N395&gt;0, RANK(N395,(N395:P395,Q395:AE395)),0)</f>
        <v>3</v>
      </c>
      <c r="E395" s="5">
        <f>IF(O395&gt;0,RANK(O395,(N395:P395,Q395:AE395)),0)</f>
        <v>2</v>
      </c>
      <c r="F395" s="5">
        <f t="shared" si="67"/>
        <v>1</v>
      </c>
      <c r="G395" s="1">
        <f t="shared" si="68"/>
        <v>80</v>
      </c>
      <c r="H395" s="2">
        <f t="shared" si="69"/>
        <v>0.10884353741496598</v>
      </c>
      <c r="I395" s="6"/>
      <c r="J395" s="2">
        <f t="shared" si="70"/>
        <v>0.18095238095238095</v>
      </c>
      <c r="K395" s="2">
        <f t="shared" si="71"/>
        <v>0.3401360544217687</v>
      </c>
      <c r="L395" s="2">
        <f t="shared" si="72"/>
        <v>0.44897959183673469</v>
      </c>
      <c r="M395" s="2">
        <f t="shared" si="73"/>
        <v>2.9931972789115635E-2</v>
      </c>
      <c r="N395" s="1">
        <v>133</v>
      </c>
      <c r="O395" s="1">
        <v>250</v>
      </c>
      <c r="P395" s="1">
        <v>330</v>
      </c>
      <c r="Q395" s="1"/>
      <c r="R395" s="1"/>
      <c r="S395" s="1"/>
      <c r="T395" s="1">
        <v>8</v>
      </c>
      <c r="U395" s="1">
        <v>0</v>
      </c>
      <c r="V395" s="1">
        <v>1</v>
      </c>
      <c r="W395" s="1">
        <v>3</v>
      </c>
      <c r="X395" s="1">
        <v>10</v>
      </c>
      <c r="Y395" s="1"/>
      <c r="Z395" s="1"/>
      <c r="AA395" s="1"/>
      <c r="AB395" s="1"/>
      <c r="AG395" t="str">
        <f t="shared" si="74"/>
        <v>Plainfield</v>
      </c>
      <c r="AH395" t="s">
        <v>696</v>
      </c>
      <c r="AI395">
        <v>1</v>
      </c>
      <c r="AK395" s="88">
        <v>50</v>
      </c>
      <c r="AL395" s="90">
        <v>23</v>
      </c>
      <c r="AM395" s="90">
        <v>70</v>
      </c>
      <c r="AN395" s="93">
        <v>55825</v>
      </c>
      <c r="AO395" s="93">
        <f t="shared" si="75"/>
        <v>50023</v>
      </c>
      <c r="AP395" s="7" t="s">
        <v>183</v>
      </c>
      <c r="AQ395">
        <f t="shared" si="76"/>
        <v>5055825</v>
      </c>
      <c r="AU395">
        <v>21.05</v>
      </c>
      <c r="AV395">
        <v>0.04</v>
      </c>
      <c r="AW395">
        <v>21.01</v>
      </c>
    </row>
    <row r="396" spans="1:49" hidden="1" outlineLevel="1">
      <c r="A396" t="s">
        <v>524</v>
      </c>
      <c r="B396" s="7" t="s">
        <v>846</v>
      </c>
      <c r="C396" s="1">
        <f t="shared" si="66"/>
        <v>355</v>
      </c>
      <c r="D396" s="5">
        <f>IF(N396&gt;0, RANK(N396,(N396:P396,Q396:AE396)),0)</f>
        <v>3</v>
      </c>
      <c r="E396" s="5">
        <f>IF(O396&gt;0,RANK(O396,(N396:P396,Q396:AE396)),0)</f>
        <v>1</v>
      </c>
      <c r="F396" s="5">
        <f t="shared" si="67"/>
        <v>2</v>
      </c>
      <c r="G396" s="1">
        <f t="shared" si="68"/>
        <v>104</v>
      </c>
      <c r="H396" s="2">
        <f t="shared" si="69"/>
        <v>0.29295774647887324</v>
      </c>
      <c r="I396" s="6"/>
      <c r="J396" s="2">
        <f t="shared" si="70"/>
        <v>0.2</v>
      </c>
      <c r="K396" s="2">
        <f t="shared" si="71"/>
        <v>0.51267605633802815</v>
      </c>
      <c r="L396" s="2">
        <f t="shared" si="72"/>
        <v>0.21971830985915494</v>
      </c>
      <c r="M396" s="2">
        <f t="shared" si="73"/>
        <v>6.760563380281695E-2</v>
      </c>
      <c r="N396" s="1">
        <v>71</v>
      </c>
      <c r="O396" s="1">
        <v>182</v>
      </c>
      <c r="P396" s="1">
        <v>78</v>
      </c>
      <c r="Q396" s="1"/>
      <c r="R396" s="1"/>
      <c r="S396" s="1"/>
      <c r="T396" s="1">
        <v>3</v>
      </c>
      <c r="U396" s="1">
        <v>0</v>
      </c>
      <c r="V396" s="1">
        <v>9</v>
      </c>
      <c r="W396" s="1">
        <v>6</v>
      </c>
      <c r="X396" s="1">
        <v>6</v>
      </c>
      <c r="Y396" s="1"/>
      <c r="Z396" s="1"/>
      <c r="AA396" s="1"/>
      <c r="AB396" s="1"/>
      <c r="AG396" t="str">
        <f t="shared" si="74"/>
        <v>Plymouth</v>
      </c>
      <c r="AH396" t="s">
        <v>1041</v>
      </c>
      <c r="AI396">
        <v>1</v>
      </c>
      <c r="AK396" s="88">
        <v>50</v>
      </c>
      <c r="AL396" s="90">
        <v>27</v>
      </c>
      <c r="AM396" s="90">
        <v>60</v>
      </c>
      <c r="AN396" s="93">
        <v>56050</v>
      </c>
      <c r="AO396" s="93">
        <f t="shared" si="75"/>
        <v>50027</v>
      </c>
      <c r="AP396" s="7" t="s">
        <v>183</v>
      </c>
      <c r="AQ396">
        <f t="shared" si="76"/>
        <v>5056050</v>
      </c>
      <c r="AU396">
        <v>48.67</v>
      </c>
      <c r="AV396">
        <v>0.49</v>
      </c>
      <c r="AW396">
        <v>48.18</v>
      </c>
    </row>
    <row r="397" spans="1:49" hidden="1" outlineLevel="1">
      <c r="A397" t="s">
        <v>525</v>
      </c>
      <c r="B397" s="7" t="s">
        <v>846</v>
      </c>
      <c r="C397" s="1">
        <f t="shared" si="66"/>
        <v>610</v>
      </c>
      <c r="D397" s="5">
        <f>IF(N397&gt;0, RANK(N397,(N397:P397,Q397:AE397)),0)</f>
        <v>2</v>
      </c>
      <c r="E397" s="5">
        <f>IF(O397&gt;0,RANK(O397,(N397:P397,Q397:AE397)),0)</f>
        <v>1</v>
      </c>
      <c r="F397" s="5">
        <f t="shared" si="67"/>
        <v>3</v>
      </c>
      <c r="G397" s="1">
        <f t="shared" si="68"/>
        <v>116</v>
      </c>
      <c r="H397" s="2">
        <f t="shared" si="69"/>
        <v>0.1901639344262295</v>
      </c>
      <c r="I397" s="6"/>
      <c r="J397" s="2">
        <f t="shared" si="70"/>
        <v>0.27540983606557379</v>
      </c>
      <c r="K397" s="2">
        <f t="shared" si="71"/>
        <v>0.46557377049180326</v>
      </c>
      <c r="L397" s="2">
        <f t="shared" si="72"/>
        <v>0.24098360655737705</v>
      </c>
      <c r="M397" s="2">
        <f t="shared" si="73"/>
        <v>1.8032786885245899E-2</v>
      </c>
      <c r="N397" s="1">
        <v>168</v>
      </c>
      <c r="O397" s="1">
        <v>284</v>
      </c>
      <c r="P397" s="1">
        <v>147</v>
      </c>
      <c r="Q397" s="1"/>
      <c r="R397" s="1"/>
      <c r="S397" s="1"/>
      <c r="T397" s="1">
        <v>4</v>
      </c>
      <c r="U397" s="1">
        <v>0</v>
      </c>
      <c r="V397" s="1">
        <v>2</v>
      </c>
      <c r="W397" s="1">
        <v>5</v>
      </c>
      <c r="X397" s="1">
        <v>0</v>
      </c>
      <c r="Y397" s="1"/>
      <c r="Z397" s="1"/>
      <c r="AA397" s="1"/>
      <c r="AB397" s="1"/>
      <c r="AG397" t="str">
        <f t="shared" si="74"/>
        <v>Pomfret</v>
      </c>
      <c r="AH397" t="s">
        <v>1041</v>
      </c>
      <c r="AI397">
        <v>1</v>
      </c>
      <c r="AK397" s="88">
        <v>50</v>
      </c>
      <c r="AL397" s="90">
        <v>27</v>
      </c>
      <c r="AM397" s="90">
        <v>65</v>
      </c>
      <c r="AN397" s="93">
        <v>56350</v>
      </c>
      <c r="AO397" s="93">
        <f t="shared" si="75"/>
        <v>50027</v>
      </c>
      <c r="AP397" s="7" t="s">
        <v>183</v>
      </c>
      <c r="AQ397">
        <f t="shared" si="76"/>
        <v>5056350</v>
      </c>
      <c r="AU397">
        <v>39.46</v>
      </c>
      <c r="AV397">
        <v>0.06</v>
      </c>
      <c r="AW397">
        <v>39.4</v>
      </c>
    </row>
    <row r="398" spans="1:49" hidden="1" outlineLevel="1">
      <c r="A398" t="s">
        <v>437</v>
      </c>
      <c r="B398" s="7" t="s">
        <v>846</v>
      </c>
      <c r="C398" s="1">
        <f t="shared" si="66"/>
        <v>1482</v>
      </c>
      <c r="D398" s="5">
        <f>IF(N398&gt;0, RANK(N398,(N398:P398,Q398:AE398)),0)</f>
        <v>2</v>
      </c>
      <c r="E398" s="5">
        <f>IF(O398&gt;0,RANK(O398,(N398:P398,Q398:AE398)),0)</f>
        <v>1</v>
      </c>
      <c r="F398" s="5">
        <f t="shared" si="67"/>
        <v>3</v>
      </c>
      <c r="G398" s="1">
        <f t="shared" si="68"/>
        <v>564</v>
      </c>
      <c r="H398" s="2">
        <f t="shared" si="69"/>
        <v>0.38056680161943318</v>
      </c>
      <c r="I398" s="6"/>
      <c r="J398" s="2">
        <f t="shared" si="70"/>
        <v>0.19770580296896087</v>
      </c>
      <c r="K398" s="2">
        <f t="shared" si="71"/>
        <v>0.57827260458839402</v>
      </c>
      <c r="L398" s="2">
        <f t="shared" si="72"/>
        <v>0.18893387314439947</v>
      </c>
      <c r="M398" s="2">
        <f t="shared" si="73"/>
        <v>3.5087719298245612E-2</v>
      </c>
      <c r="N398" s="1">
        <v>293</v>
      </c>
      <c r="O398" s="1">
        <v>857</v>
      </c>
      <c r="P398" s="1">
        <v>280</v>
      </c>
      <c r="Q398" s="1"/>
      <c r="R398" s="1"/>
      <c r="S398" s="1"/>
      <c r="T398" s="1">
        <v>6</v>
      </c>
      <c r="U398" s="1">
        <v>0</v>
      </c>
      <c r="V398" s="1">
        <v>10</v>
      </c>
      <c r="W398" s="1">
        <v>24</v>
      </c>
      <c r="X398" s="1">
        <v>12</v>
      </c>
      <c r="Y398" s="1"/>
      <c r="Z398" s="1"/>
      <c r="AA398" s="1"/>
      <c r="AB398" s="1"/>
      <c r="AG398" t="str">
        <f t="shared" si="74"/>
        <v>Poultney</v>
      </c>
      <c r="AH398" t="s">
        <v>1039</v>
      </c>
      <c r="AI398">
        <v>1</v>
      </c>
      <c r="AK398" s="88">
        <v>50</v>
      </c>
      <c r="AL398" s="90">
        <v>21</v>
      </c>
      <c r="AM398" s="90">
        <v>85</v>
      </c>
      <c r="AN398" s="93">
        <v>56875</v>
      </c>
      <c r="AO398" s="93">
        <f t="shared" si="75"/>
        <v>50021</v>
      </c>
      <c r="AP398" s="7" t="s">
        <v>183</v>
      </c>
      <c r="AQ398">
        <f t="shared" si="76"/>
        <v>5056875</v>
      </c>
      <c r="AU398">
        <v>44.8</v>
      </c>
      <c r="AV398">
        <v>0.87</v>
      </c>
      <c r="AW398">
        <v>43.92</v>
      </c>
    </row>
    <row r="399" spans="1:49" hidden="1" outlineLevel="1">
      <c r="A399" t="s">
        <v>427</v>
      </c>
      <c r="B399" s="7" t="s">
        <v>846</v>
      </c>
      <c r="C399" s="1">
        <f t="shared" si="66"/>
        <v>1739</v>
      </c>
      <c r="D399" s="5">
        <f>IF(N399&gt;0, RANK(N399,(N399:P399,Q399:AE399)),0)</f>
        <v>2</v>
      </c>
      <c r="E399" s="5">
        <f>IF(O399&gt;0,RANK(O399,(N399:P399,Q399:AE399)),0)</f>
        <v>1</v>
      </c>
      <c r="F399" s="5">
        <f t="shared" si="67"/>
        <v>3</v>
      </c>
      <c r="G399" s="1">
        <f t="shared" si="68"/>
        <v>172</v>
      </c>
      <c r="H399" s="2">
        <f t="shared" si="69"/>
        <v>9.8907418056354224E-2</v>
      </c>
      <c r="I399" s="6"/>
      <c r="J399" s="2">
        <f t="shared" si="70"/>
        <v>0.38297872340425532</v>
      </c>
      <c r="K399" s="2">
        <f t="shared" si="71"/>
        <v>0.48188614146060954</v>
      </c>
      <c r="L399" s="2">
        <f t="shared" si="72"/>
        <v>7.8780908568142613E-2</v>
      </c>
      <c r="M399" s="2">
        <f t="shared" si="73"/>
        <v>5.635422656699253E-2</v>
      </c>
      <c r="N399" s="1">
        <v>666</v>
      </c>
      <c r="O399" s="1">
        <v>838</v>
      </c>
      <c r="P399" s="1">
        <v>137</v>
      </c>
      <c r="Q399" s="1"/>
      <c r="R399" s="1"/>
      <c r="S399" s="1"/>
      <c r="T399" s="1">
        <v>24</v>
      </c>
      <c r="U399" s="1">
        <v>1</v>
      </c>
      <c r="V399" s="1">
        <v>39</v>
      </c>
      <c r="W399" s="1">
        <v>25</v>
      </c>
      <c r="X399" s="1">
        <v>9</v>
      </c>
      <c r="Y399" s="1"/>
      <c r="Z399" s="1"/>
      <c r="AA399" s="1"/>
      <c r="AB399" s="1"/>
      <c r="AG399" t="str">
        <f t="shared" si="74"/>
        <v>Pownal</v>
      </c>
      <c r="AH399" t="s">
        <v>847</v>
      </c>
      <c r="AI399">
        <v>1</v>
      </c>
      <c r="AK399" s="88">
        <v>50</v>
      </c>
      <c r="AL399" s="90">
        <v>3</v>
      </c>
      <c r="AM399" s="90">
        <v>35</v>
      </c>
      <c r="AN399" s="93">
        <v>57025</v>
      </c>
      <c r="AO399" s="93">
        <f t="shared" si="75"/>
        <v>50003</v>
      </c>
      <c r="AP399" s="7" t="s">
        <v>183</v>
      </c>
      <c r="AQ399">
        <f t="shared" si="76"/>
        <v>5057025</v>
      </c>
      <c r="AU399">
        <v>46.73</v>
      </c>
      <c r="AV399">
        <v>0.08</v>
      </c>
      <c r="AW399">
        <v>46.65</v>
      </c>
    </row>
    <row r="400" spans="1:49" hidden="1" outlineLevel="1">
      <c r="A400" t="s">
        <v>248</v>
      </c>
      <c r="B400" s="7" t="s">
        <v>846</v>
      </c>
      <c r="C400" s="1">
        <f t="shared" si="66"/>
        <v>886</v>
      </c>
      <c r="D400" s="5">
        <f>IF(N400&gt;0, RANK(N400,(N400:P400,Q400:AE400)),0)</f>
        <v>2</v>
      </c>
      <c r="E400" s="5">
        <f>IF(O400&gt;0,RANK(O400,(N400:P400,Q400:AE400)),0)</f>
        <v>1</v>
      </c>
      <c r="F400" s="5">
        <f t="shared" si="67"/>
        <v>3</v>
      </c>
      <c r="G400" s="1">
        <f t="shared" si="68"/>
        <v>315</v>
      </c>
      <c r="H400" s="2">
        <f t="shared" si="69"/>
        <v>0.35553047404063204</v>
      </c>
      <c r="I400" s="6"/>
      <c r="J400" s="2">
        <f t="shared" si="70"/>
        <v>0.21218961625282168</v>
      </c>
      <c r="K400" s="2">
        <f t="shared" si="71"/>
        <v>0.56772009029345372</v>
      </c>
      <c r="L400" s="2">
        <f t="shared" si="72"/>
        <v>0.20316027088036118</v>
      </c>
      <c r="M400" s="2">
        <f t="shared" si="73"/>
        <v>1.6930022573363485E-2</v>
      </c>
      <c r="N400" s="1">
        <v>188</v>
      </c>
      <c r="O400" s="1">
        <v>503</v>
      </c>
      <c r="P400" s="1">
        <v>180</v>
      </c>
      <c r="Q400" s="1"/>
      <c r="R400" s="1"/>
      <c r="S400" s="1"/>
      <c r="T400" s="1">
        <v>2</v>
      </c>
      <c r="U400" s="1">
        <v>0</v>
      </c>
      <c r="V400" s="1">
        <v>5</v>
      </c>
      <c r="W400" s="1">
        <v>4</v>
      </c>
      <c r="X400" s="1">
        <v>4</v>
      </c>
      <c r="Y400" s="1"/>
      <c r="Z400" s="1"/>
      <c r="AA400" s="1"/>
      <c r="AB400" s="1"/>
      <c r="AG400" t="str">
        <f t="shared" si="74"/>
        <v>Proctor</v>
      </c>
      <c r="AH400" t="s">
        <v>1039</v>
      </c>
      <c r="AI400">
        <v>1</v>
      </c>
      <c r="AK400" s="88">
        <v>50</v>
      </c>
      <c r="AL400" s="90">
        <v>21</v>
      </c>
      <c r="AM400" s="90">
        <v>90</v>
      </c>
      <c r="AN400" s="93">
        <v>57250</v>
      </c>
      <c r="AO400" s="93">
        <f t="shared" si="75"/>
        <v>50021</v>
      </c>
      <c r="AP400" s="7" t="s">
        <v>183</v>
      </c>
      <c r="AQ400">
        <f t="shared" si="76"/>
        <v>5057250</v>
      </c>
      <c r="AU400">
        <v>7.6</v>
      </c>
      <c r="AV400">
        <v>0.03</v>
      </c>
      <c r="AW400">
        <v>7.56</v>
      </c>
    </row>
    <row r="401" spans="1:49" hidden="1" outlineLevel="1">
      <c r="A401" t="s">
        <v>249</v>
      </c>
      <c r="B401" s="7" t="s">
        <v>846</v>
      </c>
      <c r="C401" s="1">
        <f t="shared" si="66"/>
        <v>1373</v>
      </c>
      <c r="D401" s="5">
        <f>IF(N401&gt;0, RANK(N401,(N401:P401,Q401:AE401)),0)</f>
        <v>1</v>
      </c>
      <c r="E401" s="5">
        <f>IF(O401&gt;0,RANK(O401,(N401:P401,Q401:AE401)),0)</f>
        <v>3</v>
      </c>
      <c r="F401" s="5">
        <f t="shared" si="67"/>
        <v>2</v>
      </c>
      <c r="G401" s="1">
        <f t="shared" si="68"/>
        <v>365</v>
      </c>
      <c r="H401" s="2">
        <f t="shared" si="69"/>
        <v>0.2658412235979607</v>
      </c>
      <c r="I401" s="6"/>
      <c r="J401" s="2">
        <f t="shared" si="70"/>
        <v>0.50691915513474139</v>
      </c>
      <c r="K401" s="2">
        <f t="shared" si="71"/>
        <v>0.21485797523670794</v>
      </c>
      <c r="L401" s="2">
        <f t="shared" si="72"/>
        <v>0.24107793153678078</v>
      </c>
      <c r="M401" s="2">
        <f t="shared" si="73"/>
        <v>3.7144938091769913E-2</v>
      </c>
      <c r="N401" s="1">
        <v>696</v>
      </c>
      <c r="O401" s="1">
        <v>295</v>
      </c>
      <c r="P401" s="1">
        <v>331</v>
      </c>
      <c r="Q401" s="1"/>
      <c r="R401" s="1"/>
      <c r="S401" s="1"/>
      <c r="T401" s="1">
        <v>27</v>
      </c>
      <c r="U401" s="1">
        <v>0</v>
      </c>
      <c r="V401" s="1">
        <v>6</v>
      </c>
      <c r="W401" s="1">
        <v>13</v>
      </c>
      <c r="X401" s="1">
        <v>5</v>
      </c>
      <c r="Y401" s="1"/>
      <c r="Z401" s="1"/>
      <c r="AA401" s="1"/>
      <c r="AB401" s="1"/>
      <c r="AG401" t="str">
        <f t="shared" si="74"/>
        <v>Putney</v>
      </c>
      <c r="AH401" t="s">
        <v>1040</v>
      </c>
      <c r="AI401">
        <v>1</v>
      </c>
      <c r="AK401" s="88">
        <v>50</v>
      </c>
      <c r="AL401" s="90">
        <v>25</v>
      </c>
      <c r="AM401" s="90">
        <v>65</v>
      </c>
      <c r="AN401" s="93">
        <v>57700</v>
      </c>
      <c r="AO401" s="93">
        <f t="shared" si="75"/>
        <v>50025</v>
      </c>
      <c r="AP401" s="7" t="s">
        <v>183</v>
      </c>
      <c r="AQ401">
        <f t="shared" si="76"/>
        <v>5057700</v>
      </c>
      <c r="AU401">
        <v>26.81</v>
      </c>
      <c r="AV401">
        <v>0.01</v>
      </c>
      <c r="AW401">
        <v>26.8</v>
      </c>
    </row>
    <row r="402" spans="1:49" hidden="1" outlineLevel="1">
      <c r="A402" t="s">
        <v>1049</v>
      </c>
      <c r="B402" s="7" t="s">
        <v>846</v>
      </c>
      <c r="C402" s="1">
        <f t="shared" si="66"/>
        <v>2329</v>
      </c>
      <c r="D402" s="5">
        <f>IF(N402&gt;0, RANK(N402,(N402:P402,Q402:AE402)),0)</f>
        <v>3</v>
      </c>
      <c r="E402" s="5">
        <f>IF(O402&gt;0,RANK(O402,(N402:P402,Q402:AE402)),0)</f>
        <v>1</v>
      </c>
      <c r="F402" s="5">
        <f t="shared" si="67"/>
        <v>2</v>
      </c>
      <c r="G402" s="1">
        <f t="shared" si="68"/>
        <v>613</v>
      </c>
      <c r="H402" s="2">
        <f t="shared" si="69"/>
        <v>0.26320309145556031</v>
      </c>
      <c r="I402" s="6"/>
      <c r="J402" s="2">
        <f t="shared" si="70"/>
        <v>0.17260626878488622</v>
      </c>
      <c r="K402" s="2">
        <f t="shared" si="71"/>
        <v>0.53327608415629024</v>
      </c>
      <c r="L402" s="2">
        <f t="shared" si="72"/>
        <v>0.27007299270072993</v>
      </c>
      <c r="M402" s="2">
        <f t="shared" si="73"/>
        <v>2.4044654358093664E-2</v>
      </c>
      <c r="N402" s="1">
        <v>402</v>
      </c>
      <c r="O402" s="1">
        <v>1242</v>
      </c>
      <c r="P402" s="1">
        <v>629</v>
      </c>
      <c r="Q402" s="1"/>
      <c r="R402" s="1"/>
      <c r="S402" s="1"/>
      <c r="T402" s="1">
        <v>8</v>
      </c>
      <c r="U402" s="1">
        <v>2</v>
      </c>
      <c r="V402" s="1">
        <v>10</v>
      </c>
      <c r="W402" s="1">
        <v>20</v>
      </c>
      <c r="X402" s="1">
        <v>16</v>
      </c>
      <c r="Y402" s="1"/>
      <c r="Z402" s="1"/>
      <c r="AA402" s="1"/>
      <c r="AB402" s="1"/>
      <c r="AG402" t="str">
        <f t="shared" si="74"/>
        <v>Randolph</v>
      </c>
      <c r="AH402" t="s">
        <v>310</v>
      </c>
      <c r="AI402">
        <v>1</v>
      </c>
      <c r="AK402" s="88">
        <v>50</v>
      </c>
      <c r="AL402" s="90">
        <v>17</v>
      </c>
      <c r="AM402" s="90">
        <v>45</v>
      </c>
      <c r="AN402" s="93">
        <v>58075</v>
      </c>
      <c r="AO402" s="93">
        <f t="shared" si="75"/>
        <v>50017</v>
      </c>
      <c r="AP402" s="7" t="s">
        <v>183</v>
      </c>
      <c r="AQ402">
        <f t="shared" si="76"/>
        <v>5058075</v>
      </c>
      <c r="AU402">
        <v>47.9</v>
      </c>
      <c r="AV402">
        <v>0.04</v>
      </c>
      <c r="AW402">
        <v>47.86</v>
      </c>
    </row>
    <row r="403" spans="1:49" hidden="1" outlineLevel="1">
      <c r="A403" t="s">
        <v>130</v>
      </c>
      <c r="B403" s="7" t="s">
        <v>846</v>
      </c>
      <c r="C403" s="1">
        <f t="shared" si="66"/>
        <v>398</v>
      </c>
      <c r="D403" s="5">
        <f>IF(N403&gt;0, RANK(N403,(N403:P403,Q403:AE403)),0)</f>
        <v>2</v>
      </c>
      <c r="E403" s="5">
        <f>IF(O403&gt;0,RANK(O403,(N403:P403,Q403:AE403)),0)</f>
        <v>1</v>
      </c>
      <c r="F403" s="5">
        <f t="shared" si="67"/>
        <v>3</v>
      </c>
      <c r="G403" s="1">
        <f t="shared" si="68"/>
        <v>92</v>
      </c>
      <c r="H403" s="2">
        <f t="shared" si="69"/>
        <v>0.23115577889447236</v>
      </c>
      <c r="I403" s="6"/>
      <c r="J403" s="2">
        <f t="shared" si="70"/>
        <v>0.28643216080402012</v>
      </c>
      <c r="K403" s="2">
        <f t="shared" si="71"/>
        <v>0.51758793969849248</v>
      </c>
      <c r="L403" s="2">
        <f t="shared" si="72"/>
        <v>0.15577889447236182</v>
      </c>
      <c r="M403" s="2">
        <f t="shared" si="73"/>
        <v>4.020100502512558E-2</v>
      </c>
      <c r="N403" s="1">
        <v>114</v>
      </c>
      <c r="O403" s="1">
        <v>206</v>
      </c>
      <c r="P403" s="1">
        <v>62</v>
      </c>
      <c r="Q403" s="1"/>
      <c r="R403" s="1"/>
      <c r="S403" s="1"/>
      <c r="T403" s="1">
        <v>0</v>
      </c>
      <c r="U403" s="1">
        <v>0</v>
      </c>
      <c r="V403" s="1">
        <v>6</v>
      </c>
      <c r="W403" s="1">
        <v>9</v>
      </c>
      <c r="X403" s="1">
        <v>1</v>
      </c>
      <c r="Y403" s="1"/>
      <c r="Z403" s="1"/>
      <c r="AA403" s="1"/>
      <c r="AB403" s="1"/>
      <c r="AG403" t="str">
        <f t="shared" si="74"/>
        <v>Reading</v>
      </c>
      <c r="AH403" t="s">
        <v>1041</v>
      </c>
      <c r="AI403">
        <v>1</v>
      </c>
      <c r="AK403" s="88">
        <v>50</v>
      </c>
      <c r="AL403" s="90">
        <v>27</v>
      </c>
      <c r="AM403" s="90">
        <v>70</v>
      </c>
      <c r="AN403" s="93">
        <v>58375</v>
      </c>
      <c r="AO403" s="93">
        <f t="shared" si="75"/>
        <v>50027</v>
      </c>
      <c r="AP403" s="7" t="s">
        <v>183</v>
      </c>
      <c r="AQ403">
        <f t="shared" si="76"/>
        <v>5058375</v>
      </c>
      <c r="AU403">
        <v>41.66</v>
      </c>
      <c r="AV403">
        <v>0.17</v>
      </c>
      <c r="AW403">
        <v>41.5</v>
      </c>
    </row>
    <row r="404" spans="1:49" hidden="1" outlineLevel="1">
      <c r="A404" t="s">
        <v>250</v>
      </c>
      <c r="B404" s="7" t="s">
        <v>846</v>
      </c>
      <c r="C404" s="1">
        <f t="shared" si="66"/>
        <v>390</v>
      </c>
      <c r="D404" s="5">
        <f>IF(N404&gt;0, RANK(N404,(N404:P404,Q404:AE404)),0)</f>
        <v>2</v>
      </c>
      <c r="E404" s="5">
        <f>IF(O404&gt;0,RANK(O404,(N404:P404,Q404:AE404)),0)</f>
        <v>1</v>
      </c>
      <c r="F404" s="5">
        <f t="shared" si="67"/>
        <v>3</v>
      </c>
      <c r="G404" s="1">
        <f t="shared" si="68"/>
        <v>59</v>
      </c>
      <c r="H404" s="2">
        <f t="shared" si="69"/>
        <v>0.15128205128205127</v>
      </c>
      <c r="I404" s="6"/>
      <c r="J404" s="2">
        <f t="shared" si="70"/>
        <v>0.35384615384615387</v>
      </c>
      <c r="K404" s="2">
        <f t="shared" si="71"/>
        <v>0.50512820512820511</v>
      </c>
      <c r="L404" s="2">
        <f t="shared" si="72"/>
        <v>7.179487179487179E-2</v>
      </c>
      <c r="M404" s="2">
        <f t="shared" si="73"/>
        <v>6.9230769230769179E-2</v>
      </c>
      <c r="N404" s="1">
        <v>138</v>
      </c>
      <c r="O404" s="1">
        <v>197</v>
      </c>
      <c r="P404" s="1">
        <v>28</v>
      </c>
      <c r="Q404" s="1"/>
      <c r="R404" s="1"/>
      <c r="S404" s="1"/>
      <c r="T404" s="1">
        <v>7</v>
      </c>
      <c r="U404" s="1">
        <v>1</v>
      </c>
      <c r="V404" s="1">
        <v>10</v>
      </c>
      <c r="W404" s="1">
        <v>7</v>
      </c>
      <c r="X404" s="1">
        <v>2</v>
      </c>
      <c r="Y404" s="1"/>
      <c r="Z404" s="1"/>
      <c r="AA404" s="1"/>
      <c r="AB404" s="1"/>
      <c r="AG404" t="str">
        <f t="shared" si="74"/>
        <v>Readsboro</v>
      </c>
      <c r="AH404" t="s">
        <v>847</v>
      </c>
      <c r="AI404">
        <v>1</v>
      </c>
      <c r="AK404" s="88">
        <v>50</v>
      </c>
      <c r="AL404" s="90">
        <v>3</v>
      </c>
      <c r="AM404" s="90">
        <v>40</v>
      </c>
      <c r="AN404" s="93">
        <v>58600</v>
      </c>
      <c r="AO404" s="93">
        <f t="shared" si="75"/>
        <v>50003</v>
      </c>
      <c r="AP404" s="7" t="s">
        <v>183</v>
      </c>
      <c r="AQ404">
        <f t="shared" si="76"/>
        <v>5058600</v>
      </c>
      <c r="AU404">
        <v>36.47</v>
      </c>
      <c r="AV404">
        <v>0.1</v>
      </c>
      <c r="AW404">
        <v>36.369999999999997</v>
      </c>
    </row>
    <row r="405" spans="1:49" hidden="1" outlineLevel="1">
      <c r="A405" t="s">
        <v>251</v>
      </c>
      <c r="B405" s="7" t="s">
        <v>846</v>
      </c>
      <c r="C405" s="1">
        <f t="shared" si="66"/>
        <v>924</v>
      </c>
      <c r="D405" s="5">
        <f>IF(N405&gt;0, RANK(N405,(N405:P405,Q405:AE405)),0)</f>
        <v>3</v>
      </c>
      <c r="E405" s="5">
        <f>IF(O405&gt;0,RANK(O405,(N405:P405,Q405:AE405)),0)</f>
        <v>1</v>
      </c>
      <c r="F405" s="5">
        <f t="shared" si="67"/>
        <v>2</v>
      </c>
      <c r="G405" s="1">
        <f t="shared" si="68"/>
        <v>387</v>
      </c>
      <c r="H405" s="2">
        <f t="shared" si="69"/>
        <v>0.41883116883116883</v>
      </c>
      <c r="I405" s="6"/>
      <c r="J405" s="2">
        <f t="shared" si="70"/>
        <v>0.15800865800865802</v>
      </c>
      <c r="K405" s="2">
        <f t="shared" si="71"/>
        <v>0.61580086580086579</v>
      </c>
      <c r="L405" s="2">
        <f t="shared" si="72"/>
        <v>0.19696969696969696</v>
      </c>
      <c r="M405" s="2">
        <f t="shared" si="73"/>
        <v>2.9220779220779203E-2</v>
      </c>
      <c r="N405" s="1">
        <v>146</v>
      </c>
      <c r="O405" s="1">
        <v>569</v>
      </c>
      <c r="P405" s="1">
        <v>182</v>
      </c>
      <c r="Q405" s="1"/>
      <c r="R405" s="1"/>
      <c r="S405" s="1"/>
      <c r="T405" s="1">
        <v>4</v>
      </c>
      <c r="U405" s="1">
        <v>0</v>
      </c>
      <c r="V405" s="1">
        <v>7</v>
      </c>
      <c r="W405" s="1">
        <v>13</v>
      </c>
      <c r="X405" s="1">
        <v>3</v>
      </c>
      <c r="Y405" s="1"/>
      <c r="Z405" s="1"/>
      <c r="AA405" s="1"/>
      <c r="AB405" s="1"/>
      <c r="AG405" t="str">
        <f t="shared" si="74"/>
        <v>Richford</v>
      </c>
      <c r="AH405" t="s">
        <v>1069</v>
      </c>
      <c r="AI405">
        <v>1</v>
      </c>
      <c r="AK405" s="88">
        <v>50</v>
      </c>
      <c r="AL405" s="90">
        <v>11</v>
      </c>
      <c r="AM405" s="90">
        <v>60</v>
      </c>
      <c r="AN405" s="93">
        <v>59125</v>
      </c>
      <c r="AO405" s="93">
        <f t="shared" si="75"/>
        <v>50011</v>
      </c>
      <c r="AP405" s="7" t="s">
        <v>183</v>
      </c>
      <c r="AQ405">
        <f t="shared" si="76"/>
        <v>5059125</v>
      </c>
      <c r="AU405">
        <v>43.28</v>
      </c>
      <c r="AV405">
        <v>0.02</v>
      </c>
      <c r="AW405">
        <v>43.25</v>
      </c>
    </row>
    <row r="406" spans="1:49" hidden="1" outlineLevel="1">
      <c r="A406" t="s">
        <v>495</v>
      </c>
      <c r="B406" s="7" t="s">
        <v>846</v>
      </c>
      <c r="C406" s="1">
        <f t="shared" si="66"/>
        <v>2519</v>
      </c>
      <c r="D406" s="5">
        <f>IF(N406&gt;0, RANK(N406,(N406:P406,Q406:AE406)),0)</f>
        <v>3</v>
      </c>
      <c r="E406" s="5">
        <f>IF(O406&gt;0,RANK(O406,(N406:P406,Q406:AE406)),0)</f>
        <v>1</v>
      </c>
      <c r="F406" s="5">
        <f t="shared" si="67"/>
        <v>2</v>
      </c>
      <c r="G406" s="1">
        <f t="shared" si="68"/>
        <v>640</v>
      </c>
      <c r="H406" s="2">
        <f t="shared" si="69"/>
        <v>0.25406907502977372</v>
      </c>
      <c r="I406" s="6"/>
      <c r="J406" s="2">
        <f t="shared" si="70"/>
        <v>0.240571655418817</v>
      </c>
      <c r="K406" s="2">
        <f t="shared" si="71"/>
        <v>0.50019849146486706</v>
      </c>
      <c r="L406" s="2">
        <f t="shared" si="72"/>
        <v>0.24612941643509328</v>
      </c>
      <c r="M406" s="2">
        <f t="shared" si="73"/>
        <v>1.3100436681222682E-2</v>
      </c>
      <c r="N406" s="1">
        <v>606</v>
      </c>
      <c r="O406" s="1">
        <v>1260</v>
      </c>
      <c r="P406" s="1">
        <v>620</v>
      </c>
      <c r="Q406" s="1"/>
      <c r="R406" s="1"/>
      <c r="S406" s="1"/>
      <c r="T406" s="1">
        <v>4</v>
      </c>
      <c r="U406" s="1">
        <v>0</v>
      </c>
      <c r="V406" s="1">
        <v>6</v>
      </c>
      <c r="W406" s="1">
        <v>14</v>
      </c>
      <c r="X406" s="1">
        <v>9</v>
      </c>
      <c r="Y406" s="1"/>
      <c r="Z406" s="1"/>
      <c r="AA406" s="1"/>
      <c r="AB406" s="1"/>
      <c r="AG406" t="str">
        <f t="shared" si="74"/>
        <v>Richmond</v>
      </c>
      <c r="AH406" t="s">
        <v>545</v>
      </c>
      <c r="AI406">
        <v>1</v>
      </c>
      <c r="AK406" s="88">
        <v>50</v>
      </c>
      <c r="AL406" s="90">
        <v>7</v>
      </c>
      <c r="AM406" s="90">
        <v>55</v>
      </c>
      <c r="AN406" s="93">
        <v>59275</v>
      </c>
      <c r="AO406" s="93">
        <f t="shared" si="75"/>
        <v>50007</v>
      </c>
      <c r="AP406" s="7" t="s">
        <v>183</v>
      </c>
      <c r="AQ406">
        <f t="shared" si="76"/>
        <v>5059275</v>
      </c>
      <c r="AU406">
        <v>32.33</v>
      </c>
      <c r="AV406">
        <v>0.49</v>
      </c>
      <c r="AW406">
        <v>31.84</v>
      </c>
    </row>
    <row r="407" spans="1:49" hidden="1" outlineLevel="1">
      <c r="A407" t="s">
        <v>252</v>
      </c>
      <c r="B407" s="7" t="s">
        <v>846</v>
      </c>
      <c r="C407" s="1">
        <f t="shared" si="66"/>
        <v>348</v>
      </c>
      <c r="D407" s="5">
        <f>IF(N407&gt;0, RANK(N407,(N407:P407,Q407:AE407)),0)</f>
        <v>3</v>
      </c>
      <c r="E407" s="5">
        <f>IF(O407&gt;0,RANK(O407,(N407:P407,Q407:AE407)),0)</f>
        <v>1</v>
      </c>
      <c r="F407" s="5">
        <f t="shared" si="67"/>
        <v>2</v>
      </c>
      <c r="G407" s="1">
        <f t="shared" si="68"/>
        <v>23</v>
      </c>
      <c r="H407" s="2">
        <f t="shared" si="69"/>
        <v>6.6091954022988508E-2</v>
      </c>
      <c r="I407" s="6"/>
      <c r="J407" s="2">
        <f t="shared" si="70"/>
        <v>0.2988505747126437</v>
      </c>
      <c r="K407" s="2">
        <f t="shared" si="71"/>
        <v>0.37068965517241381</v>
      </c>
      <c r="L407" s="2">
        <f t="shared" si="72"/>
        <v>0.3045977011494253</v>
      </c>
      <c r="M407" s="2">
        <f t="shared" si="73"/>
        <v>2.5862068965517127E-2</v>
      </c>
      <c r="N407" s="1">
        <v>104</v>
      </c>
      <c r="O407" s="1">
        <v>129</v>
      </c>
      <c r="P407" s="1">
        <v>106</v>
      </c>
      <c r="Q407" s="1"/>
      <c r="R407" s="1"/>
      <c r="S407" s="1"/>
      <c r="T407" s="1">
        <v>0</v>
      </c>
      <c r="U407" s="1">
        <v>0</v>
      </c>
      <c r="V407" s="1">
        <v>2</v>
      </c>
      <c r="W407" s="1">
        <v>5</v>
      </c>
      <c r="X407" s="1">
        <v>2</v>
      </c>
      <c r="Y407" s="1"/>
      <c r="Z407" s="1"/>
      <c r="AA407" s="1"/>
      <c r="AB407" s="1"/>
      <c r="AG407" t="str">
        <f t="shared" si="74"/>
        <v>Ripton</v>
      </c>
      <c r="AH407" t="s">
        <v>845</v>
      </c>
      <c r="AI407">
        <v>1</v>
      </c>
      <c r="AK407" s="88">
        <v>50</v>
      </c>
      <c r="AL407" s="90">
        <v>1</v>
      </c>
      <c r="AM407" s="90">
        <v>80</v>
      </c>
      <c r="AN407" s="93">
        <v>59650</v>
      </c>
      <c r="AO407" s="93">
        <f t="shared" si="75"/>
        <v>50001</v>
      </c>
      <c r="AP407" s="7" t="s">
        <v>183</v>
      </c>
      <c r="AQ407">
        <f t="shared" si="76"/>
        <v>5059650</v>
      </c>
      <c r="AU407">
        <v>49.53</v>
      </c>
      <c r="AV407">
        <v>0.01</v>
      </c>
      <c r="AW407">
        <v>49.52</v>
      </c>
    </row>
    <row r="408" spans="1:49" hidden="1" outlineLevel="1">
      <c r="A408" t="s">
        <v>131</v>
      </c>
      <c r="B408" s="7" t="s">
        <v>846</v>
      </c>
      <c r="C408" s="1">
        <f t="shared" si="66"/>
        <v>719</v>
      </c>
      <c r="D408" s="5">
        <f>IF(N408&gt;0, RANK(N408,(N408:P408,Q408:AE408)),0)</f>
        <v>3</v>
      </c>
      <c r="E408" s="5">
        <f>IF(O408&gt;0,RANK(O408,(N408:P408,Q408:AE408)),0)</f>
        <v>1</v>
      </c>
      <c r="F408" s="5">
        <f t="shared" si="67"/>
        <v>2</v>
      </c>
      <c r="G408" s="1">
        <f t="shared" si="68"/>
        <v>15</v>
      </c>
      <c r="H408" s="2">
        <f t="shared" si="69"/>
        <v>2.0862308762169681E-2</v>
      </c>
      <c r="I408" s="6"/>
      <c r="J408" s="2">
        <f t="shared" si="70"/>
        <v>0.13073713490959665</v>
      </c>
      <c r="K408" s="2">
        <f t="shared" si="71"/>
        <v>0.43532684283727396</v>
      </c>
      <c r="L408" s="2">
        <f t="shared" si="72"/>
        <v>0.41446453407510431</v>
      </c>
      <c r="M408" s="2">
        <f t="shared" si="73"/>
        <v>1.947148817802502E-2</v>
      </c>
      <c r="N408" s="1">
        <v>94</v>
      </c>
      <c r="O408" s="1">
        <v>313</v>
      </c>
      <c r="P408" s="1">
        <v>298</v>
      </c>
      <c r="Q408" s="1"/>
      <c r="R408" s="1"/>
      <c r="S408" s="1"/>
      <c r="T408" s="1">
        <v>1</v>
      </c>
      <c r="U408" s="1">
        <v>0</v>
      </c>
      <c r="V408" s="1">
        <v>3</v>
      </c>
      <c r="W408" s="1">
        <v>8</v>
      </c>
      <c r="X408" s="1">
        <v>2</v>
      </c>
      <c r="Y408" s="1"/>
      <c r="Z408" s="1"/>
      <c r="AA408" s="1"/>
      <c r="AB408" s="1"/>
      <c r="AG408" t="str">
        <f t="shared" si="74"/>
        <v>Rochester</v>
      </c>
      <c r="AH408" t="s">
        <v>1041</v>
      </c>
      <c r="AI408">
        <v>1</v>
      </c>
      <c r="AK408" s="88">
        <v>50</v>
      </c>
      <c r="AL408" s="90">
        <v>27</v>
      </c>
      <c r="AM408" s="90">
        <v>75</v>
      </c>
      <c r="AN408" s="93">
        <v>60100</v>
      </c>
      <c r="AO408" s="93">
        <f t="shared" si="75"/>
        <v>50027</v>
      </c>
      <c r="AP408" s="7" t="s">
        <v>183</v>
      </c>
      <c r="AQ408">
        <f t="shared" si="76"/>
        <v>5060100</v>
      </c>
      <c r="AU408">
        <v>56.22</v>
      </c>
      <c r="AV408">
        <v>0.05</v>
      </c>
      <c r="AW408">
        <v>56.17</v>
      </c>
    </row>
    <row r="409" spans="1:49" hidden="1" outlineLevel="1">
      <c r="A409" t="s">
        <v>818</v>
      </c>
      <c r="B409" s="7" t="s">
        <v>846</v>
      </c>
      <c r="C409" s="1">
        <f t="shared" si="66"/>
        <v>2360</v>
      </c>
      <c r="D409" s="5">
        <f>IF(N409&gt;0, RANK(N409,(N409:P409,Q409:AE409)),0)</f>
        <v>1</v>
      </c>
      <c r="E409" s="5">
        <f>IF(O409&gt;0,RANK(O409,(N409:P409,Q409:AE409)),0)</f>
        <v>2</v>
      </c>
      <c r="F409" s="5">
        <f t="shared" si="67"/>
        <v>3</v>
      </c>
      <c r="G409" s="1">
        <f t="shared" si="68"/>
        <v>32</v>
      </c>
      <c r="H409" s="2">
        <f t="shared" si="69"/>
        <v>1.3559322033898305E-2</v>
      </c>
      <c r="I409" s="6"/>
      <c r="J409" s="2">
        <f t="shared" si="70"/>
        <v>0.40593220338983049</v>
      </c>
      <c r="K409" s="2">
        <f t="shared" si="71"/>
        <v>0.39237288135593218</v>
      </c>
      <c r="L409" s="2">
        <f t="shared" si="72"/>
        <v>0.13813559322033897</v>
      </c>
      <c r="M409" s="2">
        <f t="shared" si="73"/>
        <v>6.3559322033898358E-2</v>
      </c>
      <c r="N409" s="1">
        <v>958</v>
      </c>
      <c r="O409" s="1">
        <v>926</v>
      </c>
      <c r="P409" s="1">
        <v>326</v>
      </c>
      <c r="Q409" s="1"/>
      <c r="R409" s="1"/>
      <c r="S409" s="1"/>
      <c r="T409" s="1">
        <v>42</v>
      </c>
      <c r="U409" s="1">
        <v>3</v>
      </c>
      <c r="V409" s="1">
        <v>51</v>
      </c>
      <c r="W409" s="1">
        <v>39</v>
      </c>
      <c r="X409" s="1">
        <v>15</v>
      </c>
      <c r="Y409" s="1"/>
      <c r="Z409" s="1"/>
      <c r="AA409" s="1"/>
      <c r="AB409" s="1"/>
      <c r="AG409" t="str">
        <f t="shared" si="74"/>
        <v>Rockingham</v>
      </c>
      <c r="AH409" t="s">
        <v>1040</v>
      </c>
      <c r="AI409">
        <v>1</v>
      </c>
      <c r="AK409" s="88">
        <v>50</v>
      </c>
      <c r="AL409" s="90">
        <v>25</v>
      </c>
      <c r="AM409" s="90">
        <v>70</v>
      </c>
      <c r="AN409" s="93">
        <v>60250</v>
      </c>
      <c r="AO409" s="93">
        <f t="shared" si="75"/>
        <v>50025</v>
      </c>
      <c r="AP409" s="7" t="s">
        <v>183</v>
      </c>
      <c r="AQ409">
        <f t="shared" si="76"/>
        <v>5060250</v>
      </c>
      <c r="AU409">
        <v>42.31</v>
      </c>
      <c r="AV409">
        <v>0.41</v>
      </c>
      <c r="AW409">
        <v>41.9</v>
      </c>
    </row>
    <row r="410" spans="1:49" hidden="1" outlineLevel="1">
      <c r="A410" t="s">
        <v>526</v>
      </c>
      <c r="B410" s="7" t="s">
        <v>846</v>
      </c>
      <c r="C410" s="1">
        <f t="shared" si="66"/>
        <v>352</v>
      </c>
      <c r="D410" s="5">
        <f>IF(N410&gt;0, RANK(N410,(N410:P410,Q410:AE410)),0)</f>
        <v>3</v>
      </c>
      <c r="E410" s="5">
        <f>IF(O410&gt;0,RANK(O410,(N410:P410,Q410:AE410)),0)</f>
        <v>1</v>
      </c>
      <c r="F410" s="5">
        <f t="shared" si="67"/>
        <v>2</v>
      </c>
      <c r="G410" s="1">
        <f t="shared" si="68"/>
        <v>27</v>
      </c>
      <c r="H410" s="2">
        <f t="shared" si="69"/>
        <v>7.6704545454545456E-2</v>
      </c>
      <c r="I410" s="6"/>
      <c r="J410" s="2">
        <f t="shared" si="70"/>
        <v>0.16193181818181818</v>
      </c>
      <c r="K410" s="2">
        <f t="shared" si="71"/>
        <v>0.43465909090909088</v>
      </c>
      <c r="L410" s="2">
        <f t="shared" si="72"/>
        <v>0.35795454545454547</v>
      </c>
      <c r="M410" s="2">
        <f t="shared" si="73"/>
        <v>4.5454545454545525E-2</v>
      </c>
      <c r="N410" s="1">
        <v>57</v>
      </c>
      <c r="O410" s="1">
        <v>153</v>
      </c>
      <c r="P410" s="1">
        <v>126</v>
      </c>
      <c r="Q410" s="1"/>
      <c r="R410" s="1"/>
      <c r="S410" s="1"/>
      <c r="T410" s="1">
        <v>2</v>
      </c>
      <c r="U410" s="1">
        <v>0</v>
      </c>
      <c r="V410" s="1">
        <v>1</v>
      </c>
      <c r="W410" s="1">
        <v>9</v>
      </c>
      <c r="X410" s="1">
        <v>4</v>
      </c>
      <c r="Y410" s="1"/>
      <c r="Z410" s="1"/>
      <c r="AA410" s="1"/>
      <c r="AB410" s="1"/>
      <c r="AG410" t="str">
        <f t="shared" si="74"/>
        <v>Roxbury</v>
      </c>
      <c r="AH410" t="s">
        <v>696</v>
      </c>
      <c r="AI410">
        <v>1</v>
      </c>
      <c r="AK410" s="88">
        <v>50</v>
      </c>
      <c r="AL410" s="90">
        <v>23</v>
      </c>
      <c r="AM410" s="90">
        <v>75</v>
      </c>
      <c r="AN410" s="93">
        <v>60625</v>
      </c>
      <c r="AO410" s="93">
        <f t="shared" si="75"/>
        <v>50023</v>
      </c>
      <c r="AP410" s="7" t="s">
        <v>183</v>
      </c>
      <c r="AQ410">
        <f t="shared" si="76"/>
        <v>5060625</v>
      </c>
      <c r="AU410">
        <v>41.83</v>
      </c>
      <c r="AV410">
        <v>0.04</v>
      </c>
      <c r="AW410">
        <v>41.79</v>
      </c>
    </row>
    <row r="411" spans="1:49" hidden="1" outlineLevel="1">
      <c r="A411" t="s">
        <v>253</v>
      </c>
      <c r="B411" s="7" t="s">
        <v>846</v>
      </c>
      <c r="C411" s="1">
        <f t="shared" si="66"/>
        <v>1350</v>
      </c>
      <c r="D411" s="5">
        <f>IF(N411&gt;0, RANK(N411,(N411:P411,Q411:AE411)),0)</f>
        <v>3</v>
      </c>
      <c r="E411" s="5">
        <f>IF(O411&gt;0,RANK(O411,(N411:P411,Q411:AE411)),0)</f>
        <v>1</v>
      </c>
      <c r="F411" s="5">
        <f t="shared" si="67"/>
        <v>2</v>
      </c>
      <c r="G411" s="1">
        <f t="shared" si="68"/>
        <v>431</v>
      </c>
      <c r="H411" s="2">
        <f t="shared" si="69"/>
        <v>0.31925925925925924</v>
      </c>
      <c r="I411" s="6"/>
      <c r="J411" s="2">
        <f t="shared" si="70"/>
        <v>0.2</v>
      </c>
      <c r="K411" s="2">
        <f t="shared" si="71"/>
        <v>0.54814814814814816</v>
      </c>
      <c r="L411" s="2">
        <f t="shared" si="72"/>
        <v>0.22888888888888889</v>
      </c>
      <c r="M411" s="2">
        <f t="shared" si="73"/>
        <v>2.2962962962962991E-2</v>
      </c>
      <c r="N411" s="1">
        <v>270</v>
      </c>
      <c r="O411" s="1">
        <v>740</v>
      </c>
      <c r="P411" s="1">
        <v>309</v>
      </c>
      <c r="Q411" s="1"/>
      <c r="R411" s="1"/>
      <c r="S411" s="1"/>
      <c r="T411" s="1">
        <v>7</v>
      </c>
      <c r="U411" s="1">
        <v>1</v>
      </c>
      <c r="V411" s="1">
        <v>4</v>
      </c>
      <c r="W411" s="1">
        <v>19</v>
      </c>
      <c r="X411" s="1">
        <v>0</v>
      </c>
      <c r="Y411" s="1"/>
      <c r="Z411" s="1"/>
      <c r="AA411" s="1"/>
      <c r="AB411" s="1"/>
      <c r="AG411" t="str">
        <f t="shared" si="74"/>
        <v>Royalton</v>
      </c>
      <c r="AH411" t="s">
        <v>1041</v>
      </c>
      <c r="AI411">
        <v>1</v>
      </c>
      <c r="AK411" s="88">
        <v>50</v>
      </c>
      <c r="AL411" s="90">
        <v>27</v>
      </c>
      <c r="AM411" s="90">
        <v>80</v>
      </c>
      <c r="AN411" s="93">
        <v>60850</v>
      </c>
      <c r="AO411" s="93">
        <f t="shared" si="75"/>
        <v>50027</v>
      </c>
      <c r="AP411" s="7" t="s">
        <v>183</v>
      </c>
      <c r="AQ411">
        <f t="shared" si="76"/>
        <v>5060850</v>
      </c>
      <c r="AU411">
        <v>40.94</v>
      </c>
      <c r="AV411">
        <v>0.51</v>
      </c>
      <c r="AW411">
        <v>40.43</v>
      </c>
    </row>
    <row r="412" spans="1:49" hidden="1" outlineLevel="1">
      <c r="A412" t="s">
        <v>254</v>
      </c>
      <c r="B412" s="7" t="s">
        <v>846</v>
      </c>
      <c r="C412" s="1">
        <f t="shared" si="66"/>
        <v>409</v>
      </c>
      <c r="D412" s="5">
        <f>IF(N412&gt;0, RANK(N412,(N412:P412,Q412:AE412)),0)</f>
        <v>2</v>
      </c>
      <c r="E412" s="5">
        <f>IF(O412&gt;0,RANK(O412,(N412:P412,Q412:AE412)),0)</f>
        <v>1</v>
      </c>
      <c r="F412" s="5">
        <f t="shared" si="67"/>
        <v>3</v>
      </c>
      <c r="G412" s="1">
        <f t="shared" si="68"/>
        <v>118</v>
      </c>
      <c r="H412" s="2">
        <f t="shared" si="69"/>
        <v>0.28850855745721271</v>
      </c>
      <c r="I412" s="6"/>
      <c r="J412" s="2">
        <f t="shared" si="70"/>
        <v>0.26161369193154033</v>
      </c>
      <c r="K412" s="2">
        <f t="shared" si="71"/>
        <v>0.55012224938875309</v>
      </c>
      <c r="L412" s="2">
        <f t="shared" si="72"/>
        <v>0.13202933985330073</v>
      </c>
      <c r="M412" s="2">
        <f t="shared" si="73"/>
        <v>5.6234718826405794E-2</v>
      </c>
      <c r="N412" s="1">
        <v>107</v>
      </c>
      <c r="O412" s="1">
        <v>225</v>
      </c>
      <c r="P412" s="1">
        <v>54</v>
      </c>
      <c r="Q412" s="1"/>
      <c r="R412" s="1"/>
      <c r="S412" s="1"/>
      <c r="T412" s="1">
        <v>5</v>
      </c>
      <c r="U412" s="1">
        <v>0</v>
      </c>
      <c r="V412" s="1">
        <v>9</v>
      </c>
      <c r="W412" s="1">
        <v>6</v>
      </c>
      <c r="X412" s="1">
        <v>3</v>
      </c>
      <c r="Y412" s="1"/>
      <c r="Z412" s="1"/>
      <c r="AA412" s="1"/>
      <c r="AB412" s="1"/>
      <c r="AG412" t="str">
        <f t="shared" si="74"/>
        <v>Rupert</v>
      </c>
      <c r="AH412" t="s">
        <v>847</v>
      </c>
      <c r="AI412">
        <v>1</v>
      </c>
      <c r="AK412" s="88">
        <v>50</v>
      </c>
      <c r="AL412" s="90">
        <v>3</v>
      </c>
      <c r="AM412" s="90">
        <v>45</v>
      </c>
      <c r="AN412" s="93">
        <v>61000</v>
      </c>
      <c r="AO412" s="93">
        <f t="shared" si="75"/>
        <v>50003</v>
      </c>
      <c r="AP412" s="7" t="s">
        <v>183</v>
      </c>
      <c r="AQ412">
        <f t="shared" si="76"/>
        <v>5061000</v>
      </c>
      <c r="AU412">
        <v>44.6</v>
      </c>
      <c r="AV412">
        <v>0.01</v>
      </c>
      <c r="AW412">
        <v>44.6</v>
      </c>
    </row>
    <row r="413" spans="1:49" hidden="1" outlineLevel="1">
      <c r="A413" t="s">
        <v>1039</v>
      </c>
      <c r="B413" s="7" t="s">
        <v>846</v>
      </c>
      <c r="C413" s="1">
        <f t="shared" si="66"/>
        <v>7602</v>
      </c>
      <c r="D413" s="5">
        <f>IF(N413&gt;0, RANK(N413,(N413:P413,Q413:AE413)),0)</f>
        <v>2</v>
      </c>
      <c r="E413" s="5">
        <f>IF(O413&gt;0,RANK(O413,(N413:P413,Q413:AE413)),0)</f>
        <v>1</v>
      </c>
      <c r="F413" s="5">
        <f t="shared" si="67"/>
        <v>3</v>
      </c>
      <c r="G413" s="1">
        <f t="shared" si="68"/>
        <v>2793</v>
      </c>
      <c r="H413" s="2">
        <f t="shared" si="69"/>
        <v>0.36740331491712708</v>
      </c>
      <c r="I413" s="6"/>
      <c r="J413" s="2">
        <f t="shared" si="70"/>
        <v>0.20678768745067089</v>
      </c>
      <c r="K413" s="2">
        <f t="shared" si="71"/>
        <v>0.57419100236779796</v>
      </c>
      <c r="L413" s="2">
        <f t="shared" si="72"/>
        <v>0.19389634306761377</v>
      </c>
      <c r="M413" s="2">
        <f t="shared" si="73"/>
        <v>2.5124967113917374E-2</v>
      </c>
      <c r="N413" s="1">
        <v>1572</v>
      </c>
      <c r="O413" s="1">
        <v>4365</v>
      </c>
      <c r="P413" s="1">
        <v>1474</v>
      </c>
      <c r="Q413" s="1"/>
      <c r="R413" s="1"/>
      <c r="S413" s="1"/>
      <c r="T413" s="1">
        <v>47</v>
      </c>
      <c r="U413" s="1">
        <v>5</v>
      </c>
      <c r="V413" s="1">
        <v>31</v>
      </c>
      <c r="W413" s="1">
        <v>66</v>
      </c>
      <c r="X413" s="1">
        <v>42</v>
      </c>
      <c r="Y413" s="1"/>
      <c r="Z413" s="1"/>
      <c r="AA413" s="1"/>
      <c r="AB413" s="1"/>
      <c r="AG413" t="str">
        <f t="shared" si="74"/>
        <v>Rutland</v>
      </c>
      <c r="AH413" t="s">
        <v>1039</v>
      </c>
      <c r="AI413">
        <v>1</v>
      </c>
      <c r="AK413" s="88">
        <v>50</v>
      </c>
      <c r="AL413" s="90">
        <v>21</v>
      </c>
      <c r="AM413" s="90">
        <v>95</v>
      </c>
      <c r="AN413" s="93">
        <v>61225</v>
      </c>
      <c r="AO413" s="93">
        <f t="shared" si="75"/>
        <v>50021</v>
      </c>
      <c r="AP413" s="7" t="s">
        <v>639</v>
      </c>
      <c r="AQ413">
        <f t="shared" si="76"/>
        <v>5061225</v>
      </c>
      <c r="AU413">
        <v>7.68</v>
      </c>
      <c r="AV413">
        <v>0.04</v>
      </c>
      <c r="AW413">
        <v>7.64</v>
      </c>
    </row>
    <row r="414" spans="1:49" hidden="1" outlineLevel="1">
      <c r="A414" t="s">
        <v>1039</v>
      </c>
      <c r="B414" s="7" t="s">
        <v>846</v>
      </c>
      <c r="C414" s="1">
        <f t="shared" si="66"/>
        <v>2482</v>
      </c>
      <c r="D414" s="5">
        <f>IF(N414&gt;0, RANK(N414,(N414:P414,Q414:AE414)),0)</f>
        <v>3</v>
      </c>
      <c r="E414" s="5">
        <f>IF(O414&gt;0,RANK(O414,(N414:P414,Q414:AE414)),0)</f>
        <v>1</v>
      </c>
      <c r="F414" s="5">
        <f t="shared" si="67"/>
        <v>2</v>
      </c>
      <c r="G414" s="1">
        <f t="shared" si="68"/>
        <v>1245</v>
      </c>
      <c r="H414" s="2">
        <f t="shared" si="69"/>
        <v>0.50161160354552781</v>
      </c>
      <c r="I414" s="6"/>
      <c r="J414" s="2">
        <f t="shared" si="70"/>
        <v>0.15471394037066882</v>
      </c>
      <c r="K414" s="2">
        <f t="shared" si="71"/>
        <v>0.66398066075745366</v>
      </c>
      <c r="L414" s="2">
        <f t="shared" si="72"/>
        <v>0.16236905721192588</v>
      </c>
      <c r="M414" s="2">
        <f t="shared" si="73"/>
        <v>1.89363416599517E-2</v>
      </c>
      <c r="N414" s="1">
        <v>384</v>
      </c>
      <c r="O414" s="1">
        <v>1648</v>
      </c>
      <c r="P414" s="1">
        <v>403</v>
      </c>
      <c r="Q414" s="1"/>
      <c r="R414" s="1"/>
      <c r="S414" s="1"/>
      <c r="T414" s="1">
        <v>5</v>
      </c>
      <c r="U414" s="1">
        <v>2</v>
      </c>
      <c r="V414" s="1">
        <v>13</v>
      </c>
      <c r="W414" s="1">
        <v>12</v>
      </c>
      <c r="X414" s="1">
        <v>15</v>
      </c>
      <c r="Y414" s="1"/>
      <c r="Z414" s="1"/>
      <c r="AA414" s="1"/>
      <c r="AB414" s="1"/>
      <c r="AG414" t="str">
        <f t="shared" si="74"/>
        <v>Rutland</v>
      </c>
      <c r="AH414" t="s">
        <v>1039</v>
      </c>
      <c r="AI414">
        <v>1</v>
      </c>
      <c r="AK414" s="88">
        <v>50</v>
      </c>
      <c r="AL414" s="90">
        <v>21</v>
      </c>
      <c r="AM414" s="90">
        <v>100</v>
      </c>
      <c r="AN414" s="93">
        <v>61300</v>
      </c>
      <c r="AO414" s="93">
        <f t="shared" si="75"/>
        <v>50021</v>
      </c>
      <c r="AP414" s="7" t="s">
        <v>183</v>
      </c>
      <c r="AQ414">
        <f t="shared" si="76"/>
        <v>5061300</v>
      </c>
      <c r="AU414">
        <v>19.3</v>
      </c>
      <c r="AV414">
        <v>0.05</v>
      </c>
      <c r="AW414">
        <v>19.25</v>
      </c>
    </row>
    <row r="415" spans="1:49" hidden="1" outlineLevel="1">
      <c r="A415" t="s">
        <v>255</v>
      </c>
      <c r="B415" s="7" t="s">
        <v>846</v>
      </c>
      <c r="C415" s="1">
        <f t="shared" si="66"/>
        <v>592</v>
      </c>
      <c r="D415" s="5">
        <f>IF(N415&gt;0, RANK(N415,(N415:P415,Q415:AE415)),0)</f>
        <v>3</v>
      </c>
      <c r="E415" s="5">
        <f>IF(O415&gt;0,RANK(O415,(N415:P415,Q415:AE415)),0)</f>
        <v>1</v>
      </c>
      <c r="F415" s="5">
        <f t="shared" si="67"/>
        <v>2</v>
      </c>
      <c r="G415" s="1">
        <f t="shared" si="68"/>
        <v>241</v>
      </c>
      <c r="H415" s="2">
        <f t="shared" si="69"/>
        <v>0.40709459459459457</v>
      </c>
      <c r="I415" s="6"/>
      <c r="J415" s="2">
        <f t="shared" si="70"/>
        <v>0.11655405405405406</v>
      </c>
      <c r="K415" s="2">
        <f t="shared" si="71"/>
        <v>0.63513513513513509</v>
      </c>
      <c r="L415" s="2">
        <f t="shared" si="72"/>
        <v>0.22804054054054054</v>
      </c>
      <c r="M415" s="2">
        <f t="shared" si="73"/>
        <v>2.0270270270270313E-2</v>
      </c>
      <c r="N415" s="1">
        <v>69</v>
      </c>
      <c r="O415" s="1">
        <v>376</v>
      </c>
      <c r="P415" s="1">
        <v>135</v>
      </c>
      <c r="Q415" s="1"/>
      <c r="R415" s="1"/>
      <c r="S415" s="1"/>
      <c r="T415" s="1">
        <v>1</v>
      </c>
      <c r="U415" s="1">
        <v>1</v>
      </c>
      <c r="V415" s="1">
        <v>2</v>
      </c>
      <c r="W415" s="1">
        <v>2</v>
      </c>
      <c r="X415" s="1">
        <v>6</v>
      </c>
      <c r="Y415" s="1"/>
      <c r="Z415" s="1"/>
      <c r="AA415" s="1"/>
      <c r="AB415" s="1"/>
      <c r="AG415" t="str">
        <f t="shared" si="74"/>
        <v>Ryegate</v>
      </c>
      <c r="AH415" t="s">
        <v>848</v>
      </c>
      <c r="AI415">
        <v>1</v>
      </c>
      <c r="AK415" s="88">
        <v>50</v>
      </c>
      <c r="AL415" s="90">
        <v>5</v>
      </c>
      <c r="AM415" s="90">
        <v>50</v>
      </c>
      <c r="AN415" s="93">
        <v>61525</v>
      </c>
      <c r="AO415" s="93">
        <f t="shared" si="75"/>
        <v>50005</v>
      </c>
      <c r="AP415" s="7" t="s">
        <v>183</v>
      </c>
      <c r="AQ415">
        <f t="shared" si="76"/>
        <v>5061525</v>
      </c>
      <c r="AU415">
        <v>36.799999999999997</v>
      </c>
      <c r="AV415">
        <v>0.22</v>
      </c>
      <c r="AW415">
        <v>36.58</v>
      </c>
    </row>
    <row r="416" spans="1:49" hidden="1" outlineLevel="1">
      <c r="A416" t="s">
        <v>429</v>
      </c>
      <c r="B416" s="7" t="s">
        <v>846</v>
      </c>
      <c r="C416" s="1">
        <f t="shared" si="66"/>
        <v>2702</v>
      </c>
      <c r="D416" s="5">
        <f>IF(N416&gt;0, RANK(N416,(N416:P416,Q416:AE416)),0)</f>
        <v>3</v>
      </c>
      <c r="E416" s="5">
        <f>IF(O416&gt;0,RANK(O416,(N416:P416,Q416:AE416)),0)</f>
        <v>1</v>
      </c>
      <c r="F416" s="5">
        <f t="shared" si="67"/>
        <v>2</v>
      </c>
      <c r="G416" s="1">
        <f t="shared" si="68"/>
        <v>1178</v>
      </c>
      <c r="H416" s="2">
        <f t="shared" si="69"/>
        <v>0.43597335307179869</v>
      </c>
      <c r="I416" s="6"/>
      <c r="J416" s="2">
        <f t="shared" si="70"/>
        <v>0.17579570688378979</v>
      </c>
      <c r="K416" s="2">
        <f t="shared" si="71"/>
        <v>0.61806069578090306</v>
      </c>
      <c r="L416" s="2">
        <f t="shared" si="72"/>
        <v>0.18208734270910437</v>
      </c>
      <c r="M416" s="2">
        <f t="shared" si="73"/>
        <v>2.4056254626202811E-2</v>
      </c>
      <c r="N416" s="1">
        <v>475</v>
      </c>
      <c r="O416" s="1">
        <v>1670</v>
      </c>
      <c r="P416" s="1">
        <v>492</v>
      </c>
      <c r="Q416" s="1"/>
      <c r="R416" s="1"/>
      <c r="S416" s="1"/>
      <c r="T416" s="1">
        <v>7</v>
      </c>
      <c r="U416" s="1">
        <v>4</v>
      </c>
      <c r="V416" s="1">
        <v>10</v>
      </c>
      <c r="W416" s="1">
        <v>20</v>
      </c>
      <c r="X416" s="1">
        <v>24</v>
      </c>
      <c r="Y416" s="1"/>
      <c r="Z416" s="1"/>
      <c r="AA416" s="1"/>
      <c r="AB416" s="1"/>
      <c r="AG416" t="str">
        <f t="shared" si="74"/>
        <v>St. Albans</v>
      </c>
      <c r="AH416" t="s">
        <v>1069</v>
      </c>
      <c r="AI416">
        <v>1</v>
      </c>
      <c r="AK416" s="88">
        <v>50</v>
      </c>
      <c r="AL416" s="90">
        <v>11</v>
      </c>
      <c r="AM416" s="90">
        <v>65</v>
      </c>
      <c r="AN416" s="93">
        <v>61675</v>
      </c>
      <c r="AO416" s="93">
        <f t="shared" si="75"/>
        <v>50011</v>
      </c>
      <c r="AP416" s="7" t="s">
        <v>639</v>
      </c>
      <c r="AQ416">
        <f t="shared" si="76"/>
        <v>5061675</v>
      </c>
      <c r="AU416">
        <v>2.0299999999999998</v>
      </c>
      <c r="AV416">
        <v>0</v>
      </c>
      <c r="AW416">
        <v>2.0299999999999998</v>
      </c>
    </row>
    <row r="417" spans="1:49" hidden="1" outlineLevel="1">
      <c r="A417" t="s">
        <v>429</v>
      </c>
      <c r="B417" s="7" t="s">
        <v>846</v>
      </c>
      <c r="C417" s="1">
        <f t="shared" si="66"/>
        <v>2977</v>
      </c>
      <c r="D417" s="5">
        <f>IF(N417&gt;0, RANK(N417,(N417:P417,Q417:AE417)),0)</f>
        <v>3</v>
      </c>
      <c r="E417" s="5">
        <f>IF(O417&gt;0,RANK(O417,(N417:P417,Q417:AE417)),0)</f>
        <v>1</v>
      </c>
      <c r="F417" s="5">
        <f t="shared" si="67"/>
        <v>2</v>
      </c>
      <c r="G417" s="1">
        <f t="shared" si="68"/>
        <v>1590</v>
      </c>
      <c r="H417" s="2">
        <f t="shared" si="69"/>
        <v>0.53409472623446419</v>
      </c>
      <c r="I417" s="6"/>
      <c r="J417" s="2">
        <f t="shared" si="70"/>
        <v>0.13369163587504199</v>
      </c>
      <c r="K417" s="2">
        <f t="shared" si="71"/>
        <v>0.69197178367484047</v>
      </c>
      <c r="L417" s="2">
        <f t="shared" si="72"/>
        <v>0.15787705744037622</v>
      </c>
      <c r="M417" s="2">
        <f t="shared" si="73"/>
        <v>1.645952300974135E-2</v>
      </c>
      <c r="N417" s="1">
        <v>398</v>
      </c>
      <c r="O417" s="1">
        <v>2060</v>
      </c>
      <c r="P417" s="1">
        <v>470</v>
      </c>
      <c r="Q417" s="1"/>
      <c r="R417" s="1"/>
      <c r="S417" s="1"/>
      <c r="T417" s="1">
        <v>7</v>
      </c>
      <c r="U417" s="1">
        <v>1</v>
      </c>
      <c r="V417" s="1">
        <v>8</v>
      </c>
      <c r="W417" s="1">
        <v>13</v>
      </c>
      <c r="X417" s="1">
        <v>20</v>
      </c>
      <c r="Y417" s="1"/>
      <c r="Z417" s="1"/>
      <c r="AA417" s="1"/>
      <c r="AB417" s="1"/>
      <c r="AG417" t="str">
        <f t="shared" si="74"/>
        <v>St. Albans</v>
      </c>
      <c r="AH417" t="s">
        <v>1069</v>
      </c>
      <c r="AI417">
        <v>1</v>
      </c>
      <c r="AK417" s="88">
        <v>50</v>
      </c>
      <c r="AL417" s="90">
        <v>11</v>
      </c>
      <c r="AM417" s="90">
        <v>70</v>
      </c>
      <c r="AN417" s="93">
        <v>61750</v>
      </c>
      <c r="AO417" s="93">
        <f t="shared" si="75"/>
        <v>50011</v>
      </c>
      <c r="AP417" s="7" t="s">
        <v>183</v>
      </c>
      <c r="AQ417">
        <f t="shared" si="76"/>
        <v>5061750</v>
      </c>
      <c r="AU417">
        <v>60.56</v>
      </c>
      <c r="AV417">
        <v>23</v>
      </c>
      <c r="AW417">
        <v>37.56</v>
      </c>
    </row>
    <row r="418" spans="1:49" hidden="1" outlineLevel="1">
      <c r="A418" t="s">
        <v>430</v>
      </c>
      <c r="B418" s="7" t="s">
        <v>846</v>
      </c>
      <c r="C418" s="1">
        <f t="shared" si="66"/>
        <v>356</v>
      </c>
      <c r="D418" s="5">
        <f>IF(N418&gt;0, RANK(N418,(N418:P418,Q418:AE418)),0)</f>
        <v>3</v>
      </c>
      <c r="E418" s="5">
        <f>IF(O418&gt;0,RANK(O418,(N418:P418,Q418:AE418)),0)</f>
        <v>1</v>
      </c>
      <c r="F418" s="5">
        <f t="shared" si="67"/>
        <v>2</v>
      </c>
      <c r="G418" s="1">
        <f t="shared" si="68"/>
        <v>130</v>
      </c>
      <c r="H418" s="2">
        <f t="shared" si="69"/>
        <v>0.3651685393258427</v>
      </c>
      <c r="I418" s="6"/>
      <c r="J418" s="2">
        <f t="shared" si="70"/>
        <v>0.20224719101123595</v>
      </c>
      <c r="K418" s="2">
        <f t="shared" si="71"/>
        <v>0.5702247191011236</v>
      </c>
      <c r="L418" s="2">
        <f t="shared" si="72"/>
        <v>0.2050561797752809</v>
      </c>
      <c r="M418" s="2">
        <f t="shared" si="73"/>
        <v>2.2471910112359494E-2</v>
      </c>
      <c r="N418" s="1">
        <v>72</v>
      </c>
      <c r="O418" s="1">
        <v>203</v>
      </c>
      <c r="P418" s="1">
        <v>73</v>
      </c>
      <c r="Q418" s="1"/>
      <c r="R418" s="1"/>
      <c r="S418" s="1"/>
      <c r="T418" s="1">
        <v>0</v>
      </c>
      <c r="U418" s="1">
        <v>1</v>
      </c>
      <c r="V418" s="1">
        <v>2</v>
      </c>
      <c r="W418" s="1">
        <v>2</v>
      </c>
      <c r="X418" s="1">
        <v>3</v>
      </c>
      <c r="Y418" s="1"/>
      <c r="Z418" s="1"/>
      <c r="AA418" s="1"/>
      <c r="AB418" s="1"/>
      <c r="AG418" t="str">
        <f t="shared" si="74"/>
        <v>St. George</v>
      </c>
      <c r="AH418" t="s">
        <v>545</v>
      </c>
      <c r="AI418">
        <v>1</v>
      </c>
      <c r="AK418" s="88">
        <v>50</v>
      </c>
      <c r="AL418" s="90">
        <v>7</v>
      </c>
      <c r="AM418" s="90">
        <v>60</v>
      </c>
      <c r="AN418" s="93">
        <v>62050</v>
      </c>
      <c r="AO418" s="93">
        <f t="shared" si="75"/>
        <v>50007</v>
      </c>
      <c r="AP418" s="7" t="s">
        <v>183</v>
      </c>
      <c r="AQ418">
        <f t="shared" si="76"/>
        <v>5062050</v>
      </c>
      <c r="AU418">
        <v>3.59</v>
      </c>
      <c r="AV418">
        <v>0</v>
      </c>
      <c r="AW418">
        <v>3.59</v>
      </c>
    </row>
    <row r="419" spans="1:49" hidden="1" outlineLevel="1">
      <c r="A419" t="s">
        <v>256</v>
      </c>
      <c r="B419" s="7" t="s">
        <v>846</v>
      </c>
      <c r="C419" s="1">
        <f t="shared" si="66"/>
        <v>3127</v>
      </c>
      <c r="D419" s="5">
        <f>IF(N419&gt;0, RANK(N419,(N419:P419,Q419:AE419)),0)</f>
        <v>3</v>
      </c>
      <c r="E419" s="5">
        <f>IF(O419&gt;0,RANK(O419,(N419:P419,Q419:AE419)),0)</f>
        <v>1</v>
      </c>
      <c r="F419" s="5">
        <f t="shared" si="67"/>
        <v>2</v>
      </c>
      <c r="G419" s="1">
        <f t="shared" si="68"/>
        <v>1473</v>
      </c>
      <c r="H419" s="2">
        <f t="shared" si="69"/>
        <v>0.47105852254557085</v>
      </c>
      <c r="I419" s="6"/>
      <c r="J419" s="2">
        <f t="shared" si="70"/>
        <v>0.1547809401982731</v>
      </c>
      <c r="K419" s="2">
        <f t="shared" si="71"/>
        <v>0.64086984330028784</v>
      </c>
      <c r="L419" s="2">
        <f t="shared" si="72"/>
        <v>0.16981132075471697</v>
      </c>
      <c r="M419" s="2">
        <f t="shared" si="73"/>
        <v>3.453789574672203E-2</v>
      </c>
      <c r="N419" s="1">
        <v>484</v>
      </c>
      <c r="O419" s="1">
        <v>2004</v>
      </c>
      <c r="P419" s="1">
        <v>531</v>
      </c>
      <c r="Q419" s="1"/>
      <c r="R419" s="1"/>
      <c r="S419" s="1"/>
      <c r="T419" s="1">
        <v>23</v>
      </c>
      <c r="U419" s="1">
        <v>0</v>
      </c>
      <c r="V419" s="1">
        <v>15</v>
      </c>
      <c r="W419" s="1">
        <v>21</v>
      </c>
      <c r="X419" s="1">
        <v>49</v>
      </c>
      <c r="Y419" s="1"/>
      <c r="Z419" s="1"/>
      <c r="AA419" s="1"/>
      <c r="AB419" s="1"/>
      <c r="AG419" t="str">
        <f t="shared" si="74"/>
        <v>St. Johnsbury</v>
      </c>
      <c r="AH419" t="s">
        <v>848</v>
      </c>
      <c r="AI419">
        <v>1</v>
      </c>
      <c r="AK419" s="88">
        <v>50</v>
      </c>
      <c r="AL419" s="90">
        <v>5</v>
      </c>
      <c r="AM419" s="90">
        <v>55</v>
      </c>
      <c r="AN419" s="93">
        <v>62200</v>
      </c>
      <c r="AO419" s="93">
        <f t="shared" si="75"/>
        <v>50005</v>
      </c>
      <c r="AP419" s="7" t="s">
        <v>183</v>
      </c>
      <c r="AQ419">
        <f t="shared" si="76"/>
        <v>5062200</v>
      </c>
      <c r="AU419">
        <v>36.770000000000003</v>
      </c>
      <c r="AV419">
        <v>0.1</v>
      </c>
      <c r="AW419">
        <v>36.68</v>
      </c>
    </row>
    <row r="420" spans="1:49" hidden="1" outlineLevel="1">
      <c r="A420" t="s">
        <v>528</v>
      </c>
      <c r="B420" s="7" t="s">
        <v>846</v>
      </c>
      <c r="C420" s="1">
        <f t="shared" si="66"/>
        <v>566</v>
      </c>
      <c r="D420" s="5">
        <f>IF(N420&gt;0, RANK(N420,(N420:P420,Q420:AE420)),0)</f>
        <v>3</v>
      </c>
      <c r="E420" s="5">
        <f>IF(O420&gt;0,RANK(O420,(N420:P420,Q420:AE420)),0)</f>
        <v>1</v>
      </c>
      <c r="F420" s="5">
        <f t="shared" si="67"/>
        <v>2</v>
      </c>
      <c r="G420" s="1">
        <f t="shared" si="68"/>
        <v>197</v>
      </c>
      <c r="H420" s="2">
        <f t="shared" si="69"/>
        <v>0.34805653710247347</v>
      </c>
      <c r="I420" s="6"/>
      <c r="J420" s="2">
        <f t="shared" si="70"/>
        <v>0.16607773851590105</v>
      </c>
      <c r="K420" s="2">
        <f t="shared" si="71"/>
        <v>0.57597173144876324</v>
      </c>
      <c r="L420" s="2">
        <f t="shared" si="72"/>
        <v>0.22791519434628976</v>
      </c>
      <c r="M420" s="2">
        <f t="shared" si="73"/>
        <v>3.0035335689045983E-2</v>
      </c>
      <c r="N420" s="1">
        <v>94</v>
      </c>
      <c r="O420" s="1">
        <v>326</v>
      </c>
      <c r="P420" s="1">
        <v>129</v>
      </c>
      <c r="Q420" s="1"/>
      <c r="R420" s="1"/>
      <c r="S420" s="1"/>
      <c r="T420" s="1">
        <v>4</v>
      </c>
      <c r="U420" s="1">
        <v>3</v>
      </c>
      <c r="V420" s="1">
        <v>3</v>
      </c>
      <c r="W420" s="1">
        <v>0</v>
      </c>
      <c r="X420" s="1">
        <v>7</v>
      </c>
      <c r="Y420" s="1"/>
      <c r="Z420" s="1"/>
      <c r="AA420" s="1"/>
      <c r="AB420" s="1"/>
      <c r="AG420" t="str">
        <f t="shared" si="74"/>
        <v>Salisbury</v>
      </c>
      <c r="AH420" t="s">
        <v>845</v>
      </c>
      <c r="AI420">
        <v>1</v>
      </c>
      <c r="AK420" s="88">
        <v>50</v>
      </c>
      <c r="AL420" s="90">
        <v>1</v>
      </c>
      <c r="AM420" s="90">
        <v>85</v>
      </c>
      <c r="AN420" s="93">
        <v>62575</v>
      </c>
      <c r="AO420" s="93">
        <f t="shared" si="75"/>
        <v>50001</v>
      </c>
      <c r="AP420" s="7" t="s">
        <v>183</v>
      </c>
      <c r="AQ420">
        <f t="shared" si="76"/>
        <v>5062575</v>
      </c>
      <c r="AU420">
        <v>30.14</v>
      </c>
      <c r="AV420">
        <v>0.98</v>
      </c>
      <c r="AW420">
        <v>29.15</v>
      </c>
    </row>
    <row r="421" spans="1:49" hidden="1" outlineLevel="1">
      <c r="A421" t="s">
        <v>257</v>
      </c>
      <c r="B421" s="7" t="s">
        <v>846</v>
      </c>
      <c r="C421" s="1">
        <f t="shared" si="66"/>
        <v>221</v>
      </c>
      <c r="D421" s="5">
        <f>IF(N421&gt;0, RANK(N421,(N421:P421,Q421:AE421)),0)</f>
        <v>2</v>
      </c>
      <c r="E421" s="5">
        <f>IF(O421&gt;0,RANK(O421,(N421:P421,Q421:AE421)),0)</f>
        <v>1</v>
      </c>
      <c r="F421" s="5">
        <f t="shared" si="67"/>
        <v>3</v>
      </c>
      <c r="G421" s="1">
        <f t="shared" si="68"/>
        <v>30</v>
      </c>
      <c r="H421" s="2">
        <f t="shared" si="69"/>
        <v>0.13574660633484162</v>
      </c>
      <c r="I421" s="6"/>
      <c r="J421" s="2">
        <f t="shared" si="70"/>
        <v>0.34841628959276016</v>
      </c>
      <c r="K421" s="2">
        <f t="shared" si="71"/>
        <v>0.48416289592760181</v>
      </c>
      <c r="L421" s="2">
        <f t="shared" si="72"/>
        <v>0.11764705882352941</v>
      </c>
      <c r="M421" s="2">
        <f t="shared" si="73"/>
        <v>4.9773755656108615E-2</v>
      </c>
      <c r="N421" s="1">
        <v>77</v>
      </c>
      <c r="O421" s="1">
        <v>107</v>
      </c>
      <c r="P421" s="1">
        <v>26</v>
      </c>
      <c r="Q421" s="1"/>
      <c r="R421" s="1"/>
      <c r="S421" s="1"/>
      <c r="T421" s="1">
        <v>2</v>
      </c>
      <c r="U421" s="1">
        <v>0</v>
      </c>
      <c r="V421" s="1">
        <v>1</v>
      </c>
      <c r="W421" s="1">
        <v>7</v>
      </c>
      <c r="X421" s="1">
        <v>1</v>
      </c>
      <c r="Y421" s="1"/>
      <c r="Z421" s="1"/>
      <c r="AA421" s="1"/>
      <c r="AB421" s="1"/>
      <c r="AG421" t="str">
        <f t="shared" si="74"/>
        <v>Sandgate</v>
      </c>
      <c r="AH421" t="s">
        <v>847</v>
      </c>
      <c r="AI421">
        <v>1</v>
      </c>
      <c r="AK421" s="88">
        <v>50</v>
      </c>
      <c r="AL421" s="90">
        <v>3</v>
      </c>
      <c r="AM421" s="90">
        <v>50</v>
      </c>
      <c r="AN421" s="93">
        <v>62875</v>
      </c>
      <c r="AO421" s="93">
        <f t="shared" si="75"/>
        <v>50003</v>
      </c>
      <c r="AP421" s="7" t="s">
        <v>183</v>
      </c>
      <c r="AQ421">
        <f t="shared" si="76"/>
        <v>5062875</v>
      </c>
      <c r="AU421">
        <v>42.19</v>
      </c>
      <c r="AV421">
        <v>0.04</v>
      </c>
      <c r="AW421">
        <v>42.15</v>
      </c>
    </row>
    <row r="422" spans="1:49" hidden="1" outlineLevel="1">
      <c r="A422" t="s">
        <v>258</v>
      </c>
      <c r="B422" s="7" t="s">
        <v>846</v>
      </c>
      <c r="C422" s="1">
        <f t="shared" si="66"/>
        <v>61</v>
      </c>
      <c r="D422" s="5">
        <f>IF(N422&gt;0, RANK(N422,(N422:P422,Q422:AE422)),0)</f>
        <v>2</v>
      </c>
      <c r="E422" s="5">
        <f>IF(O422&gt;0,RANK(O422,(N422:P422,Q422:AE422)),0)</f>
        <v>1</v>
      </c>
      <c r="F422" s="5">
        <f t="shared" si="67"/>
        <v>3</v>
      </c>
      <c r="G422" s="1">
        <f t="shared" si="68"/>
        <v>9</v>
      </c>
      <c r="H422" s="2">
        <f t="shared" si="69"/>
        <v>0.14754098360655737</v>
      </c>
      <c r="I422" s="6"/>
      <c r="J422" s="2">
        <f t="shared" si="70"/>
        <v>0.32786885245901637</v>
      </c>
      <c r="K422" s="2">
        <f t="shared" si="71"/>
        <v>0.47540983606557374</v>
      </c>
      <c r="L422" s="2">
        <f t="shared" si="72"/>
        <v>9.8360655737704916E-2</v>
      </c>
      <c r="M422" s="2">
        <f t="shared" si="73"/>
        <v>9.8360655737705027E-2</v>
      </c>
      <c r="N422" s="1">
        <v>20</v>
      </c>
      <c r="O422" s="1">
        <v>29</v>
      </c>
      <c r="P422" s="1">
        <v>6</v>
      </c>
      <c r="Q422" s="1"/>
      <c r="R422" s="1"/>
      <c r="S422" s="1"/>
      <c r="T422" s="1">
        <v>3</v>
      </c>
      <c r="U422" s="1">
        <v>0</v>
      </c>
      <c r="V422" s="1">
        <v>1</v>
      </c>
      <c r="W422" s="1">
        <v>1</v>
      </c>
      <c r="X422" s="1">
        <v>1</v>
      </c>
      <c r="Y422" s="1"/>
      <c r="Z422" s="1"/>
      <c r="AA422" s="1"/>
      <c r="AB422" s="1"/>
      <c r="AG422" t="str">
        <f t="shared" si="74"/>
        <v>Searsburg</v>
      </c>
      <c r="AH422" t="s">
        <v>847</v>
      </c>
      <c r="AI422">
        <v>1</v>
      </c>
      <c r="AK422" s="88">
        <v>50</v>
      </c>
      <c r="AL422" s="90">
        <v>3</v>
      </c>
      <c r="AM422" s="90">
        <v>55</v>
      </c>
      <c r="AN422" s="93">
        <v>63175</v>
      </c>
      <c r="AO422" s="93">
        <f t="shared" si="75"/>
        <v>50003</v>
      </c>
      <c r="AP422" s="7" t="s">
        <v>183</v>
      </c>
      <c r="AQ422">
        <f t="shared" si="76"/>
        <v>5063175</v>
      </c>
      <c r="AU422">
        <v>21.57</v>
      </c>
      <c r="AV422">
        <v>0.04</v>
      </c>
      <c r="AW422">
        <v>21.53</v>
      </c>
    </row>
    <row r="423" spans="1:49" hidden="1" outlineLevel="1">
      <c r="A423" t="s">
        <v>259</v>
      </c>
      <c r="B423" s="7" t="s">
        <v>846</v>
      </c>
      <c r="C423" s="1">
        <f t="shared" si="66"/>
        <v>2020</v>
      </c>
      <c r="D423" s="5">
        <f>IF(N423&gt;0, RANK(N423,(N423:P423,Q423:AE423)),0)</f>
        <v>2</v>
      </c>
      <c r="E423" s="5">
        <f>IF(O423&gt;0,RANK(O423,(N423:P423,Q423:AE423)),0)</f>
        <v>1</v>
      </c>
      <c r="F423" s="5">
        <f t="shared" si="67"/>
        <v>3</v>
      </c>
      <c r="G423" s="1">
        <f t="shared" si="68"/>
        <v>502</v>
      </c>
      <c r="H423" s="2">
        <f t="shared" si="69"/>
        <v>0.24851485148514851</v>
      </c>
      <c r="I423" s="6"/>
      <c r="J423" s="2">
        <f t="shared" si="70"/>
        <v>0.29405940594059404</v>
      </c>
      <c r="K423" s="2">
        <f t="shared" si="71"/>
        <v>0.54257425742574261</v>
      </c>
      <c r="L423" s="2">
        <f t="shared" si="72"/>
        <v>0.12475247524752475</v>
      </c>
      <c r="M423" s="2">
        <f t="shared" si="73"/>
        <v>3.8613861386138537E-2</v>
      </c>
      <c r="N423" s="1">
        <v>594</v>
      </c>
      <c r="O423" s="1">
        <v>1096</v>
      </c>
      <c r="P423" s="1">
        <v>252</v>
      </c>
      <c r="Q423" s="1"/>
      <c r="R423" s="1"/>
      <c r="S423" s="1"/>
      <c r="T423" s="1">
        <v>16</v>
      </c>
      <c r="U423" s="1">
        <v>0</v>
      </c>
      <c r="V423" s="1">
        <v>18</v>
      </c>
      <c r="W423" s="1">
        <v>32</v>
      </c>
      <c r="X423" s="1">
        <v>12</v>
      </c>
      <c r="Y423" s="1"/>
      <c r="Z423" s="1"/>
      <c r="AA423" s="1"/>
      <c r="AB423" s="1"/>
      <c r="AG423" t="str">
        <f t="shared" si="74"/>
        <v>Shaftsbury</v>
      </c>
      <c r="AH423" t="s">
        <v>847</v>
      </c>
      <c r="AI423">
        <v>1</v>
      </c>
      <c r="AK423" s="88">
        <v>50</v>
      </c>
      <c r="AL423" s="90">
        <v>3</v>
      </c>
      <c r="AM423" s="90">
        <v>60</v>
      </c>
      <c r="AN423" s="93">
        <v>63550</v>
      </c>
      <c r="AO423" s="93">
        <f t="shared" si="75"/>
        <v>50003</v>
      </c>
      <c r="AP423" s="7" t="s">
        <v>183</v>
      </c>
      <c r="AQ423">
        <f t="shared" si="76"/>
        <v>5063550</v>
      </c>
      <c r="AU423">
        <v>43.15</v>
      </c>
      <c r="AV423">
        <v>0.06</v>
      </c>
      <c r="AW423">
        <v>43.1</v>
      </c>
    </row>
    <row r="424" spans="1:49" hidden="1" outlineLevel="1">
      <c r="A424" t="s">
        <v>230</v>
      </c>
      <c r="B424" s="7" t="s">
        <v>846</v>
      </c>
      <c r="C424" s="1">
        <f t="shared" si="66"/>
        <v>744</v>
      </c>
      <c r="D424" s="5">
        <f>IF(N424&gt;0, RANK(N424,(N424:P424,Q424:AE424)),0)</f>
        <v>3</v>
      </c>
      <c r="E424" s="5">
        <f>IF(O424&gt;0,RANK(O424,(N424:P424,Q424:AE424)),0)</f>
        <v>1</v>
      </c>
      <c r="F424" s="5">
        <f t="shared" si="67"/>
        <v>2</v>
      </c>
      <c r="G424" s="1">
        <f t="shared" si="68"/>
        <v>165</v>
      </c>
      <c r="H424" s="2">
        <f t="shared" si="69"/>
        <v>0.22177419354838709</v>
      </c>
      <c r="I424" s="6"/>
      <c r="J424" s="2">
        <f t="shared" si="70"/>
        <v>0.21236559139784947</v>
      </c>
      <c r="K424" s="2">
        <f t="shared" si="71"/>
        <v>0.49327956989247312</v>
      </c>
      <c r="L424" s="2">
        <f t="shared" si="72"/>
        <v>0.271505376344086</v>
      </c>
      <c r="M424" s="2">
        <f t="shared" si="73"/>
        <v>2.2849462365591378E-2</v>
      </c>
      <c r="N424" s="1">
        <v>158</v>
      </c>
      <c r="O424" s="1">
        <v>367</v>
      </c>
      <c r="P424" s="1">
        <v>202</v>
      </c>
      <c r="Q424" s="1"/>
      <c r="R424" s="1"/>
      <c r="S424" s="1"/>
      <c r="T424" s="1">
        <v>1</v>
      </c>
      <c r="U424" s="1">
        <v>1</v>
      </c>
      <c r="V424" s="1">
        <v>4</v>
      </c>
      <c r="W424" s="1">
        <v>5</v>
      </c>
      <c r="X424" s="1">
        <v>6</v>
      </c>
      <c r="Y424" s="1"/>
      <c r="Z424" s="1"/>
      <c r="AA424" s="1"/>
      <c r="AB424" s="1"/>
      <c r="AG424" t="str">
        <f t="shared" si="74"/>
        <v>Sharon</v>
      </c>
      <c r="AH424" t="s">
        <v>1041</v>
      </c>
      <c r="AI424">
        <v>1</v>
      </c>
      <c r="AK424" s="88">
        <v>50</v>
      </c>
      <c r="AL424" s="90">
        <v>27</v>
      </c>
      <c r="AM424" s="90">
        <v>85</v>
      </c>
      <c r="AN424" s="93">
        <v>63775</v>
      </c>
      <c r="AO424" s="93">
        <f t="shared" si="75"/>
        <v>50027</v>
      </c>
      <c r="AP424" s="7" t="s">
        <v>183</v>
      </c>
      <c r="AQ424">
        <f t="shared" si="76"/>
        <v>5063775</v>
      </c>
      <c r="AU424">
        <v>40.1</v>
      </c>
      <c r="AV424">
        <v>0.48</v>
      </c>
      <c r="AW424">
        <v>39.619999999999997</v>
      </c>
    </row>
    <row r="425" spans="1:49" hidden="1" outlineLevel="1">
      <c r="A425" t="s">
        <v>133</v>
      </c>
      <c r="B425" s="7" t="s">
        <v>846</v>
      </c>
      <c r="C425" s="1">
        <f t="shared" si="66"/>
        <v>329</v>
      </c>
      <c r="D425" s="5">
        <f>IF(N425&gt;0, RANK(N425,(N425:P425,Q425:AE425)),0)</f>
        <v>3</v>
      </c>
      <c r="E425" s="5">
        <f>IF(O425&gt;0,RANK(O425,(N425:P425,Q425:AE425)),0)</f>
        <v>1</v>
      </c>
      <c r="F425" s="5">
        <f t="shared" si="67"/>
        <v>2</v>
      </c>
      <c r="G425" s="1">
        <f t="shared" si="68"/>
        <v>107</v>
      </c>
      <c r="H425" s="2">
        <f t="shared" si="69"/>
        <v>0.32522796352583588</v>
      </c>
      <c r="I425" s="6"/>
      <c r="J425" s="2">
        <f t="shared" si="70"/>
        <v>0.14893617021276595</v>
      </c>
      <c r="K425" s="2">
        <f t="shared" si="71"/>
        <v>0.54711246200607899</v>
      </c>
      <c r="L425" s="2">
        <f t="shared" si="72"/>
        <v>0.22188449848024316</v>
      </c>
      <c r="M425" s="2">
        <f t="shared" si="73"/>
        <v>8.2066869300911893E-2</v>
      </c>
      <c r="N425" s="1">
        <v>49</v>
      </c>
      <c r="O425" s="1">
        <v>180</v>
      </c>
      <c r="P425" s="1">
        <v>73</v>
      </c>
      <c r="Q425" s="1"/>
      <c r="R425" s="1"/>
      <c r="S425" s="1"/>
      <c r="T425" s="1">
        <v>2</v>
      </c>
      <c r="U425" s="1">
        <v>1</v>
      </c>
      <c r="V425" s="1">
        <v>2</v>
      </c>
      <c r="W425" s="1">
        <v>1</v>
      </c>
      <c r="X425" s="1">
        <v>21</v>
      </c>
      <c r="Y425" s="1"/>
      <c r="Z425" s="1"/>
      <c r="AA425" s="1"/>
      <c r="AB425" s="1"/>
      <c r="AG425" t="str">
        <f t="shared" si="74"/>
        <v>Sheffield</v>
      </c>
      <c r="AH425" t="s">
        <v>848</v>
      </c>
      <c r="AI425">
        <v>1</v>
      </c>
      <c r="AK425" s="88">
        <v>50</v>
      </c>
      <c r="AL425" s="90">
        <v>5</v>
      </c>
      <c r="AM425" s="90">
        <v>60</v>
      </c>
      <c r="AN425" s="93">
        <v>64075</v>
      </c>
      <c r="AO425" s="93">
        <f t="shared" si="75"/>
        <v>50005</v>
      </c>
      <c r="AP425" s="7" t="s">
        <v>183</v>
      </c>
      <c r="AQ425">
        <f t="shared" si="76"/>
        <v>5064075</v>
      </c>
      <c r="AU425">
        <v>32.78</v>
      </c>
      <c r="AV425">
        <v>0.15</v>
      </c>
      <c r="AW425">
        <v>32.619999999999997</v>
      </c>
    </row>
    <row r="426" spans="1:49" hidden="1" outlineLevel="1">
      <c r="A426" t="s">
        <v>134</v>
      </c>
      <c r="B426" s="7" t="s">
        <v>846</v>
      </c>
      <c r="C426" s="1">
        <f t="shared" si="66"/>
        <v>4534</v>
      </c>
      <c r="D426" s="5">
        <f>IF(N426&gt;0, RANK(N426,(N426:P426,Q426:AE426)),0)</f>
        <v>2</v>
      </c>
      <c r="E426" s="5">
        <f>IF(O426&gt;0,RANK(O426,(N426:P426,Q426:AE426)),0)</f>
        <v>1</v>
      </c>
      <c r="F426" s="5">
        <f t="shared" si="67"/>
        <v>3</v>
      </c>
      <c r="G426" s="1">
        <f t="shared" si="68"/>
        <v>1383</v>
      </c>
      <c r="H426" s="2">
        <f t="shared" si="69"/>
        <v>0.30502867225408026</v>
      </c>
      <c r="I426" s="6"/>
      <c r="J426" s="2">
        <f t="shared" si="70"/>
        <v>0.23797970886634318</v>
      </c>
      <c r="K426" s="2">
        <f t="shared" si="71"/>
        <v>0.54300838112042349</v>
      </c>
      <c r="L426" s="2">
        <f t="shared" si="72"/>
        <v>0.20555800617556241</v>
      </c>
      <c r="M426" s="2">
        <f t="shared" si="73"/>
        <v>1.3453903837670977E-2</v>
      </c>
      <c r="N426" s="1">
        <v>1079</v>
      </c>
      <c r="O426" s="1">
        <v>2462</v>
      </c>
      <c r="P426" s="1">
        <v>932</v>
      </c>
      <c r="Q426" s="1"/>
      <c r="R426" s="1"/>
      <c r="S426" s="1"/>
      <c r="T426" s="1">
        <v>12</v>
      </c>
      <c r="U426" s="1">
        <v>3</v>
      </c>
      <c r="V426" s="1">
        <v>6</v>
      </c>
      <c r="W426" s="1">
        <v>25</v>
      </c>
      <c r="X426" s="1">
        <v>15</v>
      </c>
      <c r="Y426" s="1"/>
      <c r="Z426" s="1"/>
      <c r="AA426" s="1"/>
      <c r="AB426" s="1"/>
      <c r="AG426" t="str">
        <f t="shared" si="74"/>
        <v>Shelburne</v>
      </c>
      <c r="AH426" t="s">
        <v>545</v>
      </c>
      <c r="AI426">
        <v>1</v>
      </c>
      <c r="AK426" s="88">
        <v>50</v>
      </c>
      <c r="AL426" s="90">
        <v>7</v>
      </c>
      <c r="AM426" s="90">
        <v>65</v>
      </c>
      <c r="AN426" s="93">
        <v>64300</v>
      </c>
      <c r="AO426" s="93">
        <f t="shared" si="75"/>
        <v>50007</v>
      </c>
      <c r="AP426" s="7" t="s">
        <v>183</v>
      </c>
      <c r="AQ426">
        <f t="shared" si="76"/>
        <v>5064300</v>
      </c>
      <c r="AU426">
        <v>44.89</v>
      </c>
      <c r="AV426">
        <v>20.58</v>
      </c>
      <c r="AW426">
        <v>24.31</v>
      </c>
    </row>
    <row r="427" spans="1:49" hidden="1" outlineLevel="1">
      <c r="A427" t="s">
        <v>260</v>
      </c>
      <c r="B427" s="7" t="s">
        <v>846</v>
      </c>
      <c r="C427" s="1">
        <f t="shared" si="66"/>
        <v>853</v>
      </c>
      <c r="D427" s="5">
        <f>IF(N427&gt;0, RANK(N427,(N427:P427,Q427:AE427)),0)</f>
        <v>3</v>
      </c>
      <c r="E427" s="5">
        <f>IF(O427&gt;0,RANK(O427,(N427:P427,Q427:AE427)),0)</f>
        <v>1</v>
      </c>
      <c r="F427" s="5">
        <f t="shared" si="67"/>
        <v>2</v>
      </c>
      <c r="G427" s="1">
        <f t="shared" si="68"/>
        <v>377</v>
      </c>
      <c r="H427" s="2">
        <f t="shared" si="69"/>
        <v>0.44196951934349354</v>
      </c>
      <c r="I427" s="6"/>
      <c r="J427" s="2">
        <f t="shared" si="70"/>
        <v>0.12661195779601406</v>
      </c>
      <c r="K427" s="2">
        <f t="shared" si="71"/>
        <v>0.64947245017584998</v>
      </c>
      <c r="L427" s="2">
        <f t="shared" si="72"/>
        <v>0.20750293083235638</v>
      </c>
      <c r="M427" s="2">
        <f t="shared" si="73"/>
        <v>1.6412661195779554E-2</v>
      </c>
      <c r="N427" s="1">
        <v>108</v>
      </c>
      <c r="O427" s="1">
        <v>554</v>
      </c>
      <c r="P427" s="1">
        <v>177</v>
      </c>
      <c r="Q427" s="1"/>
      <c r="R427" s="1"/>
      <c r="S427" s="1"/>
      <c r="T427" s="1">
        <v>0</v>
      </c>
      <c r="U427" s="1">
        <v>0</v>
      </c>
      <c r="V427" s="1">
        <v>2</v>
      </c>
      <c r="W427" s="1">
        <v>5</v>
      </c>
      <c r="X427" s="1">
        <v>7</v>
      </c>
      <c r="Y427" s="1"/>
      <c r="Z427" s="1"/>
      <c r="AA427" s="1"/>
      <c r="AB427" s="1"/>
      <c r="AG427" t="str">
        <f t="shared" si="74"/>
        <v>Sheldon</v>
      </c>
      <c r="AH427" t="s">
        <v>1069</v>
      </c>
      <c r="AI427">
        <v>1</v>
      </c>
      <c r="AK427" s="88">
        <v>50</v>
      </c>
      <c r="AL427" s="90">
        <v>11</v>
      </c>
      <c r="AM427" s="90">
        <v>75</v>
      </c>
      <c r="AN427" s="93">
        <v>64600</v>
      </c>
      <c r="AO427" s="93">
        <f t="shared" si="75"/>
        <v>50011</v>
      </c>
      <c r="AP427" s="7" t="s">
        <v>183</v>
      </c>
      <c r="AQ427">
        <f t="shared" si="76"/>
        <v>5064600</v>
      </c>
      <c r="AU427">
        <v>39.32</v>
      </c>
      <c r="AV427">
        <v>0.67</v>
      </c>
      <c r="AW427">
        <v>38.659999999999997</v>
      </c>
    </row>
    <row r="428" spans="1:49" hidden="1" outlineLevel="1">
      <c r="A428" t="s">
        <v>261</v>
      </c>
      <c r="B428" s="7" t="s">
        <v>846</v>
      </c>
      <c r="C428" s="1">
        <f t="shared" si="66"/>
        <v>669</v>
      </c>
      <c r="D428" s="5">
        <f>IF(N428&gt;0, RANK(N428,(N428:P428,Q428:AE428)),0)</f>
        <v>3</v>
      </c>
      <c r="E428" s="5">
        <f>IF(O428&gt;0,RANK(O428,(N428:P428,Q428:AE428)),0)</f>
        <v>1</v>
      </c>
      <c r="F428" s="5">
        <f t="shared" si="67"/>
        <v>2</v>
      </c>
      <c r="G428" s="1">
        <f t="shared" si="68"/>
        <v>242</v>
      </c>
      <c r="H428" s="2">
        <f t="shared" si="69"/>
        <v>0.36173393124065772</v>
      </c>
      <c r="I428" s="6"/>
      <c r="J428" s="2">
        <f t="shared" si="70"/>
        <v>0.18236173393124067</v>
      </c>
      <c r="K428" s="2">
        <f t="shared" si="71"/>
        <v>0.57997010463378174</v>
      </c>
      <c r="L428" s="2">
        <f t="shared" si="72"/>
        <v>0.21823617339312407</v>
      </c>
      <c r="M428" s="2">
        <f t="shared" si="73"/>
        <v>1.9431988041853532E-2</v>
      </c>
      <c r="N428" s="1">
        <v>122</v>
      </c>
      <c r="O428" s="1">
        <v>388</v>
      </c>
      <c r="P428" s="1">
        <v>146</v>
      </c>
      <c r="Q428" s="1"/>
      <c r="R428" s="1"/>
      <c r="S428" s="1"/>
      <c r="T428" s="1">
        <v>3</v>
      </c>
      <c r="U428" s="1">
        <v>0</v>
      </c>
      <c r="V428" s="1">
        <v>2</v>
      </c>
      <c r="W428" s="1">
        <v>3</v>
      </c>
      <c r="X428" s="1">
        <v>5</v>
      </c>
      <c r="Y428" s="1"/>
      <c r="Z428" s="1"/>
      <c r="AA428" s="1"/>
      <c r="AB428" s="1"/>
      <c r="AG428" t="str">
        <f t="shared" si="74"/>
        <v>Shoreham</v>
      </c>
      <c r="AH428" t="s">
        <v>845</v>
      </c>
      <c r="AI428">
        <v>1</v>
      </c>
      <c r="AK428" s="88">
        <v>50</v>
      </c>
      <c r="AL428" s="90">
        <v>1</v>
      </c>
      <c r="AM428" s="90">
        <v>90</v>
      </c>
      <c r="AN428" s="93">
        <v>65050</v>
      </c>
      <c r="AO428" s="93">
        <f t="shared" si="75"/>
        <v>50001</v>
      </c>
      <c r="AP428" s="7" t="s">
        <v>183</v>
      </c>
      <c r="AQ428">
        <f t="shared" si="76"/>
        <v>5065050</v>
      </c>
      <c r="AU428">
        <v>46.32</v>
      </c>
      <c r="AV428">
        <v>2.82</v>
      </c>
      <c r="AW428">
        <v>43.5</v>
      </c>
    </row>
    <row r="429" spans="1:49" hidden="1" outlineLevel="1">
      <c r="A429" t="s">
        <v>135</v>
      </c>
      <c r="B429" s="7" t="s">
        <v>846</v>
      </c>
      <c r="C429" s="1">
        <f t="shared" si="66"/>
        <v>664</v>
      </c>
      <c r="D429" s="5">
        <f>IF(N429&gt;0, RANK(N429,(N429:P429,Q429:AE429)),0)</f>
        <v>3</v>
      </c>
      <c r="E429" s="5">
        <f>IF(O429&gt;0,RANK(O429,(N429:P429,Q429:AE429)),0)</f>
        <v>1</v>
      </c>
      <c r="F429" s="5">
        <f t="shared" si="67"/>
        <v>2</v>
      </c>
      <c r="G429" s="1">
        <f t="shared" si="68"/>
        <v>187</v>
      </c>
      <c r="H429" s="2">
        <f t="shared" si="69"/>
        <v>0.28162650602409639</v>
      </c>
      <c r="I429" s="6"/>
      <c r="J429" s="2">
        <f t="shared" si="70"/>
        <v>0.19578313253012047</v>
      </c>
      <c r="K429" s="2">
        <f t="shared" si="71"/>
        <v>0.53162650602409633</v>
      </c>
      <c r="L429" s="2">
        <f t="shared" si="72"/>
        <v>0.25</v>
      </c>
      <c r="M429" s="2">
        <f t="shared" si="73"/>
        <v>2.2590361445783191E-2</v>
      </c>
      <c r="N429" s="1">
        <v>130</v>
      </c>
      <c r="O429" s="1">
        <v>353</v>
      </c>
      <c r="P429" s="1">
        <v>166</v>
      </c>
      <c r="Q429" s="1"/>
      <c r="R429" s="1"/>
      <c r="S429" s="1"/>
      <c r="T429" s="1">
        <v>2</v>
      </c>
      <c r="U429" s="1">
        <v>0</v>
      </c>
      <c r="V429" s="1">
        <v>2</v>
      </c>
      <c r="W429" s="1">
        <v>8</v>
      </c>
      <c r="X429" s="1">
        <v>3</v>
      </c>
      <c r="Y429" s="1"/>
      <c r="Z429" s="1"/>
      <c r="AA429" s="1"/>
      <c r="AB429" s="1"/>
      <c r="AG429" t="str">
        <f t="shared" si="74"/>
        <v>Shrewsbury</v>
      </c>
      <c r="AH429" t="s">
        <v>1039</v>
      </c>
      <c r="AI429">
        <v>1</v>
      </c>
      <c r="AK429" s="88">
        <v>50</v>
      </c>
      <c r="AL429" s="90">
        <v>21</v>
      </c>
      <c r="AM429" s="90">
        <v>110</v>
      </c>
      <c r="AN429" s="93">
        <v>65275</v>
      </c>
      <c r="AO429" s="93">
        <f t="shared" si="75"/>
        <v>50021</v>
      </c>
      <c r="AP429" s="7" t="s">
        <v>183</v>
      </c>
      <c r="AQ429">
        <f t="shared" si="76"/>
        <v>5065275</v>
      </c>
      <c r="AU429">
        <v>50.19</v>
      </c>
      <c r="AV429">
        <v>0.14000000000000001</v>
      </c>
      <c r="AW429">
        <v>50.05</v>
      </c>
    </row>
    <row r="430" spans="1:49" hidden="1" outlineLevel="1">
      <c r="A430" t="s">
        <v>262</v>
      </c>
      <c r="B430" s="7" t="s">
        <v>846</v>
      </c>
      <c r="C430" s="1">
        <f t="shared" si="66"/>
        <v>9742</v>
      </c>
      <c r="D430" s="5">
        <f>IF(N430&gt;0, RANK(N430,(N430:P430,Q430:AE430)),0)</f>
        <v>2</v>
      </c>
      <c r="E430" s="5">
        <f>IF(O430&gt;0,RANK(O430,(N430:P430,Q430:AE430)),0)</f>
        <v>1</v>
      </c>
      <c r="F430" s="5">
        <f t="shared" si="67"/>
        <v>3</v>
      </c>
      <c r="G430" s="1">
        <f t="shared" si="68"/>
        <v>3330</v>
      </c>
      <c r="H430" s="2">
        <f t="shared" si="69"/>
        <v>0.34181892835146788</v>
      </c>
      <c r="I430" s="6"/>
      <c r="J430" s="2">
        <f t="shared" si="70"/>
        <v>0.2197700677478957</v>
      </c>
      <c r="K430" s="2">
        <f t="shared" si="71"/>
        <v>0.56158899609936364</v>
      </c>
      <c r="L430" s="2">
        <f t="shared" si="72"/>
        <v>0.20509135701088071</v>
      </c>
      <c r="M430" s="2">
        <f t="shared" si="73"/>
        <v>1.3549579141859891E-2</v>
      </c>
      <c r="N430" s="1">
        <v>2141</v>
      </c>
      <c r="O430" s="1">
        <v>5471</v>
      </c>
      <c r="P430" s="1">
        <v>1998</v>
      </c>
      <c r="Q430" s="1"/>
      <c r="R430" s="1"/>
      <c r="S430" s="1"/>
      <c r="T430" s="1">
        <v>21</v>
      </c>
      <c r="U430" s="1">
        <v>11</v>
      </c>
      <c r="V430" s="1">
        <v>14</v>
      </c>
      <c r="W430" s="1">
        <v>56</v>
      </c>
      <c r="X430" s="1">
        <v>30</v>
      </c>
      <c r="Y430" s="1"/>
      <c r="Z430" s="1"/>
      <c r="AA430" s="1"/>
      <c r="AB430" s="1"/>
      <c r="AG430" t="str">
        <f t="shared" si="74"/>
        <v>South Burlington</v>
      </c>
      <c r="AH430" t="s">
        <v>545</v>
      </c>
      <c r="AI430">
        <v>1</v>
      </c>
      <c r="AK430" s="88">
        <v>50</v>
      </c>
      <c r="AL430" s="90">
        <v>7</v>
      </c>
      <c r="AM430" s="90">
        <v>70</v>
      </c>
      <c r="AN430" s="93">
        <v>66175</v>
      </c>
      <c r="AO430" s="93">
        <f t="shared" si="75"/>
        <v>50007</v>
      </c>
      <c r="AP430" s="7" t="s">
        <v>639</v>
      </c>
      <c r="AQ430">
        <f t="shared" si="76"/>
        <v>5066175</v>
      </c>
      <c r="AU430">
        <v>29.62</v>
      </c>
      <c r="AV430">
        <v>12.98</v>
      </c>
      <c r="AW430">
        <v>16.64</v>
      </c>
    </row>
    <row r="431" spans="1:49" hidden="1" outlineLevel="1">
      <c r="A431" t="s">
        <v>263</v>
      </c>
      <c r="B431" s="7" t="s">
        <v>846</v>
      </c>
      <c r="C431" s="1">
        <f t="shared" si="66"/>
        <v>1142</v>
      </c>
      <c r="D431" s="5">
        <f>IF(N431&gt;0, RANK(N431,(N431:P431,Q431:AE431)),0)</f>
        <v>3</v>
      </c>
      <c r="E431" s="5">
        <f>IF(O431&gt;0,RANK(O431,(N431:P431,Q431:AE431)),0)</f>
        <v>1</v>
      </c>
      <c r="F431" s="5">
        <f t="shared" si="67"/>
        <v>2</v>
      </c>
      <c r="G431" s="1">
        <f t="shared" si="68"/>
        <v>390</v>
      </c>
      <c r="H431" s="2">
        <f t="shared" si="69"/>
        <v>0.34150612959719789</v>
      </c>
      <c r="I431" s="6"/>
      <c r="J431" s="2">
        <f t="shared" si="70"/>
        <v>0.19439579684763572</v>
      </c>
      <c r="K431" s="2">
        <f t="shared" si="71"/>
        <v>0.56217162872154114</v>
      </c>
      <c r="L431" s="2">
        <f t="shared" si="72"/>
        <v>0.22066549912434325</v>
      </c>
      <c r="M431" s="2">
        <f t="shared" si="73"/>
        <v>2.2767075306479867E-2</v>
      </c>
      <c r="N431" s="1">
        <v>222</v>
      </c>
      <c r="O431" s="1">
        <v>642</v>
      </c>
      <c r="P431" s="1">
        <v>252</v>
      </c>
      <c r="Q431" s="1"/>
      <c r="R431" s="1"/>
      <c r="S431" s="1"/>
      <c r="T431" s="1">
        <v>7</v>
      </c>
      <c r="U431" s="1">
        <v>0</v>
      </c>
      <c r="V431" s="1">
        <v>3</v>
      </c>
      <c r="W431" s="1">
        <v>9</v>
      </c>
      <c r="X431" s="1">
        <v>7</v>
      </c>
      <c r="Y431" s="1"/>
      <c r="Z431" s="1"/>
      <c r="AA431" s="1"/>
      <c r="AB431" s="1"/>
      <c r="AG431" t="str">
        <f t="shared" si="74"/>
        <v>South Hero</v>
      </c>
      <c r="AH431" t="s">
        <v>994</v>
      </c>
      <c r="AI431">
        <v>1</v>
      </c>
      <c r="AK431" s="88">
        <v>50</v>
      </c>
      <c r="AL431" s="90">
        <v>13</v>
      </c>
      <c r="AM431" s="90">
        <v>25</v>
      </c>
      <c r="AN431" s="93">
        <v>67000</v>
      </c>
      <c r="AO431" s="93">
        <f t="shared" si="75"/>
        <v>50013</v>
      </c>
      <c r="AP431" s="7" t="s">
        <v>183</v>
      </c>
      <c r="AQ431">
        <f t="shared" si="76"/>
        <v>5067000</v>
      </c>
      <c r="AU431">
        <v>47.5</v>
      </c>
      <c r="AV431">
        <v>32.4</v>
      </c>
      <c r="AW431">
        <v>15.1</v>
      </c>
    </row>
    <row r="432" spans="1:49" hidden="1" outlineLevel="1">
      <c r="A432" t="s">
        <v>897</v>
      </c>
      <c r="B432" s="7" t="s">
        <v>846</v>
      </c>
      <c r="C432" s="1">
        <f t="shared" si="66"/>
        <v>4218</v>
      </c>
      <c r="D432" s="5">
        <f>IF(N432&gt;0, RANK(N432,(N432:P432,Q432:AE432)),0)</f>
        <v>2</v>
      </c>
      <c r="E432" s="5">
        <f>IF(O432&gt;0,RANK(O432,(N432:P432,Q432:AE432)),0)</f>
        <v>1</v>
      </c>
      <c r="F432" s="5">
        <f t="shared" si="67"/>
        <v>3</v>
      </c>
      <c r="G432" s="1">
        <f t="shared" si="68"/>
        <v>1288</v>
      </c>
      <c r="H432" s="2">
        <f t="shared" si="69"/>
        <v>0.3053579895685159</v>
      </c>
      <c r="I432" s="6"/>
      <c r="J432" s="2">
        <f t="shared" si="70"/>
        <v>0.24561403508771928</v>
      </c>
      <c r="K432" s="2">
        <f t="shared" si="71"/>
        <v>0.55097202465623518</v>
      </c>
      <c r="L432" s="2">
        <f t="shared" si="72"/>
        <v>0.16073968705547653</v>
      </c>
      <c r="M432" s="2">
        <f t="shared" si="73"/>
        <v>4.2674253200569001E-2</v>
      </c>
      <c r="N432" s="1">
        <v>1036</v>
      </c>
      <c r="O432" s="1">
        <v>2324</v>
      </c>
      <c r="P432" s="1">
        <v>678</v>
      </c>
      <c r="Q432" s="1"/>
      <c r="R432" s="1"/>
      <c r="S432" s="1"/>
      <c r="T432" s="1">
        <v>21</v>
      </c>
      <c r="U432" s="1">
        <v>1</v>
      </c>
      <c r="V432" s="1">
        <v>81</v>
      </c>
      <c r="W432" s="1">
        <v>44</v>
      </c>
      <c r="X432" s="1">
        <v>33</v>
      </c>
      <c r="Y432" s="1"/>
      <c r="Z432" s="1"/>
      <c r="AA432" s="1"/>
      <c r="AB432" s="1"/>
      <c r="AG432" t="str">
        <f t="shared" si="74"/>
        <v>Springfield</v>
      </c>
      <c r="AH432" t="s">
        <v>1041</v>
      </c>
      <c r="AI432">
        <v>1</v>
      </c>
      <c r="AK432" s="88">
        <v>50</v>
      </c>
      <c r="AL432" s="90">
        <v>27</v>
      </c>
      <c r="AM432" s="90">
        <v>90</v>
      </c>
      <c r="AN432" s="93">
        <v>69550</v>
      </c>
      <c r="AO432" s="93">
        <f t="shared" si="75"/>
        <v>50027</v>
      </c>
      <c r="AP432" s="7" t="s">
        <v>183</v>
      </c>
      <c r="AQ432">
        <f t="shared" si="76"/>
        <v>5069550</v>
      </c>
      <c r="AU432">
        <v>49.46</v>
      </c>
      <c r="AV432">
        <v>0.15</v>
      </c>
      <c r="AW432">
        <v>49.32</v>
      </c>
    </row>
    <row r="433" spans="1:49" hidden="1" outlineLevel="1">
      <c r="A433" t="s">
        <v>231</v>
      </c>
      <c r="B433" s="7" t="s">
        <v>846</v>
      </c>
      <c r="C433" s="1">
        <f t="shared" si="66"/>
        <v>473</v>
      </c>
      <c r="D433" s="5">
        <f>IF(N433&gt;0, RANK(N433,(N433:P433,Q433:AE433)),0)</f>
        <v>2</v>
      </c>
      <c r="E433" s="5">
        <f>IF(O433&gt;0,RANK(O433,(N433:P433,Q433:AE433)),0)</f>
        <v>1</v>
      </c>
      <c r="F433" s="5">
        <f t="shared" si="67"/>
        <v>3</v>
      </c>
      <c r="G433" s="1">
        <f t="shared" si="68"/>
        <v>93</v>
      </c>
      <c r="H433" s="2">
        <f t="shared" si="69"/>
        <v>0.19661733615221988</v>
      </c>
      <c r="I433" s="6"/>
      <c r="J433" s="2">
        <f t="shared" si="70"/>
        <v>0.33826638477801269</v>
      </c>
      <c r="K433" s="2">
        <f t="shared" si="71"/>
        <v>0.53488372093023251</v>
      </c>
      <c r="L433" s="2">
        <f t="shared" si="72"/>
        <v>3.5940803382663845E-2</v>
      </c>
      <c r="M433" s="2">
        <f t="shared" si="73"/>
        <v>9.0909090909090912E-2</v>
      </c>
      <c r="N433" s="1">
        <v>160</v>
      </c>
      <c r="O433" s="1">
        <v>253</v>
      </c>
      <c r="P433" s="1">
        <v>17</v>
      </c>
      <c r="Q433" s="1"/>
      <c r="R433" s="1"/>
      <c r="S433" s="1"/>
      <c r="T433" s="1">
        <v>12</v>
      </c>
      <c r="U433" s="1">
        <v>0</v>
      </c>
      <c r="V433" s="1">
        <v>10</v>
      </c>
      <c r="W433" s="1">
        <v>14</v>
      </c>
      <c r="X433" s="1">
        <v>7</v>
      </c>
      <c r="Y433" s="1"/>
      <c r="Z433" s="1"/>
      <c r="AA433" s="1"/>
      <c r="AB433" s="1"/>
      <c r="AG433" t="str">
        <f t="shared" si="74"/>
        <v>Stamford</v>
      </c>
      <c r="AH433" t="s">
        <v>847</v>
      </c>
      <c r="AI433">
        <v>1</v>
      </c>
      <c r="AK433" s="88">
        <v>50</v>
      </c>
      <c r="AL433" s="90">
        <v>3</v>
      </c>
      <c r="AM433" s="90">
        <v>65</v>
      </c>
      <c r="AN433" s="93">
        <v>69775</v>
      </c>
      <c r="AO433" s="93">
        <f t="shared" si="75"/>
        <v>50003</v>
      </c>
      <c r="AP433" s="7" t="s">
        <v>183</v>
      </c>
      <c r="AQ433">
        <f t="shared" si="76"/>
        <v>5069775</v>
      </c>
      <c r="AU433">
        <v>39.630000000000003</v>
      </c>
      <c r="AV433">
        <v>0.1</v>
      </c>
      <c r="AW433">
        <v>39.520000000000003</v>
      </c>
    </row>
    <row r="434" spans="1:49" hidden="1" outlineLevel="1">
      <c r="A434" t="s">
        <v>264</v>
      </c>
      <c r="B434" s="7" t="s">
        <v>846</v>
      </c>
      <c r="C434" s="1">
        <f t="shared" si="66"/>
        <v>104</v>
      </c>
      <c r="D434" s="5">
        <f>IF(N434&gt;0, RANK(N434,(N434:P434,Q434:AE434)),0)</f>
        <v>3</v>
      </c>
      <c r="E434" s="5">
        <f>IF(O434&gt;0,RANK(O434,(N434:P434,Q434:AE434)),0)</f>
        <v>1</v>
      </c>
      <c r="F434" s="5">
        <f t="shared" si="67"/>
        <v>2</v>
      </c>
      <c r="G434" s="1">
        <f t="shared" si="68"/>
        <v>1</v>
      </c>
      <c r="H434" s="2">
        <f t="shared" si="69"/>
        <v>9.6153846153846159E-3</v>
      </c>
      <c r="I434" s="6"/>
      <c r="J434" s="2">
        <f t="shared" si="70"/>
        <v>0.10576923076923077</v>
      </c>
      <c r="K434" s="2">
        <f t="shared" si="71"/>
        <v>0.42307692307692307</v>
      </c>
      <c r="L434" s="2">
        <f t="shared" si="72"/>
        <v>0.41346153846153844</v>
      </c>
      <c r="M434" s="2">
        <f t="shared" si="73"/>
        <v>5.7692307692307765E-2</v>
      </c>
      <c r="N434" s="1">
        <v>11</v>
      </c>
      <c r="O434" s="1">
        <v>44</v>
      </c>
      <c r="P434" s="1">
        <v>43</v>
      </c>
      <c r="Q434" s="1"/>
      <c r="R434" s="1"/>
      <c r="S434" s="1"/>
      <c r="T434" s="1">
        <v>0</v>
      </c>
      <c r="U434" s="1">
        <v>0</v>
      </c>
      <c r="V434" s="1">
        <v>0</v>
      </c>
      <c r="W434" s="1">
        <v>1</v>
      </c>
      <c r="X434" s="1">
        <v>5</v>
      </c>
      <c r="Y434" s="1"/>
      <c r="Z434" s="1"/>
      <c r="AA434" s="1"/>
      <c r="AB434" s="1"/>
      <c r="AG434" t="str">
        <f t="shared" si="74"/>
        <v>Stannard</v>
      </c>
      <c r="AH434" t="s">
        <v>848</v>
      </c>
      <c r="AI434">
        <v>1</v>
      </c>
      <c r="AK434" s="88">
        <v>50</v>
      </c>
      <c r="AL434" s="90">
        <v>5</v>
      </c>
      <c r="AM434" s="90">
        <v>65</v>
      </c>
      <c r="AN434" s="93">
        <v>69925</v>
      </c>
      <c r="AO434" s="93">
        <f t="shared" si="75"/>
        <v>50005</v>
      </c>
      <c r="AP434" s="7" t="s">
        <v>183</v>
      </c>
      <c r="AQ434">
        <f t="shared" si="76"/>
        <v>5069925</v>
      </c>
      <c r="AU434">
        <v>12.54</v>
      </c>
      <c r="AV434">
        <v>0.03</v>
      </c>
      <c r="AW434">
        <v>12.51</v>
      </c>
    </row>
    <row r="435" spans="1:49" hidden="1" outlineLevel="1">
      <c r="A435" t="s">
        <v>61</v>
      </c>
      <c r="B435" s="7" t="s">
        <v>846</v>
      </c>
      <c r="C435" s="1">
        <f t="shared" si="66"/>
        <v>911</v>
      </c>
      <c r="D435" s="5">
        <f>IF(N435&gt;0, RANK(N435,(N435:P435,Q435:AE435)),0)</f>
        <v>3</v>
      </c>
      <c r="E435" s="5">
        <f>IF(O435&gt;0,RANK(O435,(N435:P435,Q435:AE435)),0)</f>
        <v>1</v>
      </c>
      <c r="F435" s="5">
        <f t="shared" si="67"/>
        <v>2</v>
      </c>
      <c r="G435" s="1">
        <f t="shared" si="68"/>
        <v>168</v>
      </c>
      <c r="H435" s="2">
        <f t="shared" si="69"/>
        <v>0.18441273326015367</v>
      </c>
      <c r="I435" s="6"/>
      <c r="J435" s="2">
        <f t="shared" si="70"/>
        <v>0.1712403951701427</v>
      </c>
      <c r="K435" s="2">
        <f t="shared" si="71"/>
        <v>0.49835345773874862</v>
      </c>
      <c r="L435" s="2">
        <f t="shared" si="72"/>
        <v>0.31394072447859495</v>
      </c>
      <c r="M435" s="2">
        <f t="shared" si="73"/>
        <v>1.6465422612513769E-2</v>
      </c>
      <c r="N435" s="1">
        <v>156</v>
      </c>
      <c r="O435" s="1">
        <v>454</v>
      </c>
      <c r="P435" s="1">
        <v>286</v>
      </c>
      <c r="Q435" s="1"/>
      <c r="R435" s="1"/>
      <c r="S435" s="1"/>
      <c r="T435" s="1">
        <v>2</v>
      </c>
      <c r="U435" s="1">
        <v>2</v>
      </c>
      <c r="V435" s="1">
        <v>0</v>
      </c>
      <c r="W435" s="1">
        <v>8</v>
      </c>
      <c r="X435" s="1">
        <v>3</v>
      </c>
      <c r="Y435" s="1"/>
      <c r="Z435" s="1"/>
      <c r="AA435" s="1"/>
      <c r="AB435" s="1"/>
      <c r="AG435" t="str">
        <f t="shared" si="74"/>
        <v>Starksboro</v>
      </c>
      <c r="AH435" t="s">
        <v>845</v>
      </c>
      <c r="AI435">
        <v>1</v>
      </c>
      <c r="AK435" s="88">
        <v>50</v>
      </c>
      <c r="AL435" s="90">
        <v>1</v>
      </c>
      <c r="AM435" s="90">
        <v>95</v>
      </c>
      <c r="AN435" s="93">
        <v>70075</v>
      </c>
      <c r="AO435" s="93">
        <f t="shared" si="75"/>
        <v>50001</v>
      </c>
      <c r="AP435" s="7" t="s">
        <v>183</v>
      </c>
      <c r="AQ435">
        <f t="shared" si="76"/>
        <v>5070075</v>
      </c>
      <c r="AU435">
        <v>45.51</v>
      </c>
      <c r="AV435">
        <v>0.05</v>
      </c>
      <c r="AW435">
        <v>45.47</v>
      </c>
    </row>
    <row r="436" spans="1:49" hidden="1" outlineLevel="1">
      <c r="A436" t="s">
        <v>136</v>
      </c>
      <c r="B436" s="7" t="s">
        <v>846</v>
      </c>
      <c r="C436" s="1">
        <f t="shared" si="66"/>
        <v>398</v>
      </c>
      <c r="D436" s="5">
        <f>IF(N436&gt;0, RANK(N436,(N436:P436,Q436:AE436)),0)</f>
        <v>3</v>
      </c>
      <c r="E436" s="5">
        <f>IF(O436&gt;0,RANK(O436,(N436:P436,Q436:AE436)),0)</f>
        <v>1</v>
      </c>
      <c r="F436" s="5">
        <f t="shared" si="67"/>
        <v>2</v>
      </c>
      <c r="G436" s="1">
        <f t="shared" si="68"/>
        <v>93</v>
      </c>
      <c r="H436" s="2">
        <f t="shared" si="69"/>
        <v>0.23366834170854273</v>
      </c>
      <c r="I436" s="6"/>
      <c r="J436" s="2">
        <f t="shared" si="70"/>
        <v>0.15075376884422109</v>
      </c>
      <c r="K436" s="2">
        <f t="shared" si="71"/>
        <v>0.53266331658291455</v>
      </c>
      <c r="L436" s="2">
        <f t="shared" si="72"/>
        <v>0.29899497487437188</v>
      </c>
      <c r="M436" s="2">
        <f t="shared" si="73"/>
        <v>1.7587939698492483E-2</v>
      </c>
      <c r="N436" s="1">
        <v>60</v>
      </c>
      <c r="O436" s="1">
        <v>212</v>
      </c>
      <c r="P436" s="1">
        <v>119</v>
      </c>
      <c r="Q436" s="1"/>
      <c r="R436" s="1"/>
      <c r="S436" s="1"/>
      <c r="T436" s="1">
        <v>0</v>
      </c>
      <c r="U436" s="1">
        <v>1</v>
      </c>
      <c r="V436" s="1">
        <v>2</v>
      </c>
      <c r="W436" s="1">
        <v>4</v>
      </c>
      <c r="X436" s="1">
        <v>0</v>
      </c>
      <c r="Y436" s="1"/>
      <c r="Z436" s="1"/>
      <c r="AA436" s="1"/>
      <c r="AB436" s="1"/>
      <c r="AG436" t="str">
        <f t="shared" si="74"/>
        <v>Stockbridge</v>
      </c>
      <c r="AH436" t="s">
        <v>1041</v>
      </c>
      <c r="AI436">
        <v>1</v>
      </c>
      <c r="AK436" s="88">
        <v>50</v>
      </c>
      <c r="AL436" s="90">
        <v>27</v>
      </c>
      <c r="AM436" s="90">
        <v>95</v>
      </c>
      <c r="AN436" s="93">
        <v>70375</v>
      </c>
      <c r="AO436" s="93">
        <f t="shared" si="75"/>
        <v>50027</v>
      </c>
      <c r="AP436" s="7" t="s">
        <v>183</v>
      </c>
      <c r="AQ436">
        <f t="shared" si="76"/>
        <v>5070375</v>
      </c>
      <c r="AU436">
        <v>46.17</v>
      </c>
      <c r="AV436">
        <v>0.05</v>
      </c>
      <c r="AW436">
        <v>46.12</v>
      </c>
    </row>
    <row r="437" spans="1:49" hidden="1" outlineLevel="1">
      <c r="A437" t="s">
        <v>62</v>
      </c>
      <c r="B437" s="7" t="s">
        <v>846</v>
      </c>
      <c r="C437" s="1">
        <f t="shared" si="66"/>
        <v>2712</v>
      </c>
      <c r="D437" s="5">
        <f>IF(N437&gt;0, RANK(N437,(N437:P437,Q437:AE437)),0)</f>
        <v>3</v>
      </c>
      <c r="E437" s="5">
        <f>IF(O437&gt;0,RANK(O437,(N437:P437,Q437:AE437)),0)</f>
        <v>1</v>
      </c>
      <c r="F437" s="5">
        <f t="shared" si="67"/>
        <v>2</v>
      </c>
      <c r="G437" s="1">
        <f t="shared" si="68"/>
        <v>996</v>
      </c>
      <c r="H437" s="2">
        <f t="shared" si="69"/>
        <v>0.36725663716814161</v>
      </c>
      <c r="I437" s="6"/>
      <c r="J437" s="2">
        <f t="shared" si="70"/>
        <v>0.16039823008849557</v>
      </c>
      <c r="K437" s="2">
        <f t="shared" si="71"/>
        <v>0.58997050147492625</v>
      </c>
      <c r="L437" s="2">
        <f t="shared" si="72"/>
        <v>0.22271386430678466</v>
      </c>
      <c r="M437" s="2">
        <f t="shared" si="73"/>
        <v>2.691740412979346E-2</v>
      </c>
      <c r="N437" s="1">
        <v>435</v>
      </c>
      <c r="O437" s="1">
        <v>1600</v>
      </c>
      <c r="P437" s="1">
        <v>604</v>
      </c>
      <c r="Q437" s="1"/>
      <c r="R437" s="1"/>
      <c r="S437" s="1"/>
      <c r="T437" s="1">
        <v>8</v>
      </c>
      <c r="U437" s="1">
        <v>8</v>
      </c>
      <c r="V437" s="1">
        <v>7</v>
      </c>
      <c r="W437" s="1">
        <v>31</v>
      </c>
      <c r="X437" s="1">
        <v>19</v>
      </c>
      <c r="Y437" s="1"/>
      <c r="Z437" s="1"/>
      <c r="AA437" s="1"/>
      <c r="AB437" s="1"/>
      <c r="AG437" t="str">
        <f t="shared" si="74"/>
        <v>Stowe</v>
      </c>
      <c r="AH437" t="s">
        <v>995</v>
      </c>
      <c r="AI437">
        <v>1</v>
      </c>
      <c r="AK437" s="88">
        <v>50</v>
      </c>
      <c r="AL437" s="90">
        <v>15</v>
      </c>
      <c r="AM437" s="90">
        <v>40</v>
      </c>
      <c r="AN437" s="93">
        <v>70525</v>
      </c>
      <c r="AO437" s="93">
        <f t="shared" si="75"/>
        <v>50015</v>
      </c>
      <c r="AP437" s="7" t="s">
        <v>183</v>
      </c>
      <c r="AQ437">
        <f t="shared" si="76"/>
        <v>5070525</v>
      </c>
      <c r="AU437">
        <v>72.739999999999995</v>
      </c>
      <c r="AV437">
        <v>7.0000000000000007E-2</v>
      </c>
      <c r="AW437">
        <v>72.680000000000007</v>
      </c>
    </row>
    <row r="438" spans="1:49" hidden="1" outlineLevel="1">
      <c r="A438" t="s">
        <v>843</v>
      </c>
      <c r="B438" s="7" t="s">
        <v>846</v>
      </c>
      <c r="C438" s="1">
        <f t="shared" ref="C438:C492" si="77">SUM(N438:AE438)</f>
        <v>731</v>
      </c>
      <c r="D438" s="5">
        <f>IF(N438&gt;0, RANK(N438,(N438:P438,Q438:AE438)),0)</f>
        <v>3</v>
      </c>
      <c r="E438" s="5">
        <f>IF(O438&gt;0,RANK(O438,(N438:P438,Q438:AE438)),0)</f>
        <v>1</v>
      </c>
      <c r="F438" s="5">
        <f t="shared" ref="F438:F492" si="78">IF(P438&gt;0,RANK(P438,(N438:AE438)),0)</f>
        <v>2</v>
      </c>
      <c r="G438" s="1">
        <f t="shared" ref="G438:G492" si="79">IF(C438&gt;0,MAX(N438:P438)-LARGE(N438:P438,2),0)</f>
        <v>13</v>
      </c>
      <c r="H438" s="2">
        <f t="shared" ref="H438:H492" si="80">IF(C438&gt;0,G438/C438,0)</f>
        <v>1.7783857729138167E-2</v>
      </c>
      <c r="I438" s="6"/>
      <c r="J438" s="2">
        <f t="shared" ref="J438:J492" si="81">IF(C438=0,"-",N438/C438)</f>
        <v>0.30095759233926128</v>
      </c>
      <c r="K438" s="2">
        <f t="shared" ref="K438:K492" si="82">IF(C438=0,"-",O438/C438)</f>
        <v>0.34610123119015046</v>
      </c>
      <c r="L438" s="2">
        <f t="shared" ref="L438:L492" si="83">IF(C438=0,"-",P438/C438)</f>
        <v>0.32831737346101231</v>
      </c>
      <c r="M438" s="2">
        <f t="shared" ref="M438:M492" si="84">IF(C438=0,"-",(1-J438-K438-L438))</f>
        <v>2.4623803009575895E-2</v>
      </c>
      <c r="N438" s="1">
        <v>220</v>
      </c>
      <c r="O438" s="1">
        <v>253</v>
      </c>
      <c r="P438" s="1">
        <v>240</v>
      </c>
      <c r="Q438" s="1"/>
      <c r="R438" s="1"/>
      <c r="S438" s="1"/>
      <c r="T438" s="1">
        <v>4</v>
      </c>
      <c r="U438" s="1">
        <v>1</v>
      </c>
      <c r="V438" s="1">
        <v>2</v>
      </c>
      <c r="W438" s="1">
        <v>10</v>
      </c>
      <c r="X438" s="1">
        <v>1</v>
      </c>
      <c r="Y438" s="1"/>
      <c r="Z438" s="1"/>
      <c r="AA438" s="1"/>
      <c r="AB438" s="1"/>
      <c r="AG438" t="str">
        <f t="shared" ref="AG438:AG492" si="85">A438</f>
        <v>Strafford</v>
      </c>
      <c r="AH438" t="s">
        <v>310</v>
      </c>
      <c r="AI438">
        <v>1</v>
      </c>
      <c r="AK438" s="88">
        <v>50</v>
      </c>
      <c r="AL438" s="90">
        <v>17</v>
      </c>
      <c r="AM438" s="90">
        <v>50</v>
      </c>
      <c r="AN438" s="93">
        <v>70675</v>
      </c>
      <c r="AO438" s="93">
        <f t="shared" ref="AO438:AO491" si="86">AK438*1000+AL438</f>
        <v>50017</v>
      </c>
      <c r="AP438" s="7" t="s">
        <v>183</v>
      </c>
      <c r="AQ438">
        <f t="shared" ref="AQ438:AQ491" si="87">AK438*100000+AN438</f>
        <v>5070675</v>
      </c>
      <c r="AU438">
        <v>44.34</v>
      </c>
      <c r="AV438">
        <v>0.11</v>
      </c>
      <c r="AW438">
        <v>44.22</v>
      </c>
    </row>
    <row r="439" spans="1:49" hidden="1" outlineLevel="1">
      <c r="A439" t="s">
        <v>63</v>
      </c>
      <c r="B439" s="7" t="s">
        <v>846</v>
      </c>
      <c r="C439" s="1">
        <f t="shared" si="77"/>
        <v>145</v>
      </c>
      <c r="D439" s="5">
        <f>IF(N439&gt;0, RANK(N439,(N439:P439,Q439:AE439)),0)</f>
        <v>2</v>
      </c>
      <c r="E439" s="5">
        <f>IF(O439&gt;0,RANK(O439,(N439:P439,Q439:AE439)),0)</f>
        <v>1</v>
      </c>
      <c r="F439" s="5">
        <f t="shared" si="78"/>
        <v>3</v>
      </c>
      <c r="G439" s="1">
        <f t="shared" si="79"/>
        <v>74</v>
      </c>
      <c r="H439" s="2">
        <f t="shared" si="80"/>
        <v>0.51034482758620692</v>
      </c>
      <c r="I439" s="6"/>
      <c r="J439" s="2">
        <f t="shared" si="81"/>
        <v>0.15862068965517243</v>
      </c>
      <c r="K439" s="2">
        <f t="shared" si="82"/>
        <v>0.66896551724137931</v>
      </c>
      <c r="L439" s="2">
        <f t="shared" si="83"/>
        <v>0.1310344827586207</v>
      </c>
      <c r="M439" s="2">
        <f t="shared" si="84"/>
        <v>4.1379310344827586E-2</v>
      </c>
      <c r="N439" s="1">
        <v>23</v>
      </c>
      <c r="O439" s="1">
        <v>97</v>
      </c>
      <c r="P439" s="1">
        <v>19</v>
      </c>
      <c r="Q439" s="1"/>
      <c r="R439" s="1"/>
      <c r="S439" s="1"/>
      <c r="T439" s="1">
        <v>1</v>
      </c>
      <c r="U439" s="1">
        <v>0</v>
      </c>
      <c r="V439" s="1">
        <v>3</v>
      </c>
      <c r="W439" s="1">
        <v>2</v>
      </c>
      <c r="X439" s="1">
        <v>0</v>
      </c>
      <c r="Y439" s="1"/>
      <c r="Z439" s="1"/>
      <c r="AA439" s="1"/>
      <c r="AB439" s="1"/>
      <c r="AG439" t="str">
        <f t="shared" si="85"/>
        <v>Stratton</v>
      </c>
      <c r="AH439" t="s">
        <v>1040</v>
      </c>
      <c r="AI439">
        <v>1</v>
      </c>
      <c r="AK439" s="88">
        <v>50</v>
      </c>
      <c r="AL439" s="90">
        <v>25</v>
      </c>
      <c r="AM439" s="90">
        <v>75</v>
      </c>
      <c r="AN439" s="93">
        <v>70750</v>
      </c>
      <c r="AO439" s="93">
        <f t="shared" si="86"/>
        <v>50025</v>
      </c>
      <c r="AP439" s="7" t="s">
        <v>183</v>
      </c>
      <c r="AQ439">
        <f t="shared" si="87"/>
        <v>5070750</v>
      </c>
      <c r="AU439">
        <v>46.93</v>
      </c>
      <c r="AV439">
        <v>0.54</v>
      </c>
      <c r="AW439">
        <v>46.39</v>
      </c>
    </row>
    <row r="440" spans="1:49" hidden="1" outlineLevel="1">
      <c r="A440" t="s">
        <v>137</v>
      </c>
      <c r="B440" s="7" t="s">
        <v>846</v>
      </c>
      <c r="C440" s="1">
        <f t="shared" si="77"/>
        <v>340</v>
      </c>
      <c r="D440" s="5">
        <f>IF(N440&gt;0, RANK(N440,(N440:P440,Q440:AE440)),0)</f>
        <v>3</v>
      </c>
      <c r="E440" s="5">
        <f>IF(O440&gt;0,RANK(O440,(N440:P440,Q440:AE440)),0)</f>
        <v>1</v>
      </c>
      <c r="F440" s="5">
        <f t="shared" si="78"/>
        <v>2</v>
      </c>
      <c r="G440" s="1">
        <f t="shared" si="79"/>
        <v>88</v>
      </c>
      <c r="H440" s="2">
        <f t="shared" si="80"/>
        <v>0.25882352941176473</v>
      </c>
      <c r="I440" s="6"/>
      <c r="J440" s="2">
        <f t="shared" si="81"/>
        <v>0.19705882352941176</v>
      </c>
      <c r="K440" s="2">
        <f t="shared" si="82"/>
        <v>0.51764705882352946</v>
      </c>
      <c r="L440" s="2">
        <f t="shared" si="83"/>
        <v>0.25882352941176473</v>
      </c>
      <c r="M440" s="2">
        <f t="shared" si="84"/>
        <v>2.6470588235294079E-2</v>
      </c>
      <c r="N440" s="1">
        <v>67</v>
      </c>
      <c r="O440" s="1">
        <v>176</v>
      </c>
      <c r="P440" s="1">
        <v>88</v>
      </c>
      <c r="Q440" s="1"/>
      <c r="R440" s="1"/>
      <c r="S440" s="1"/>
      <c r="T440" s="1">
        <v>2</v>
      </c>
      <c r="U440" s="1">
        <v>0</v>
      </c>
      <c r="V440" s="1">
        <v>0</v>
      </c>
      <c r="W440" s="1">
        <v>3</v>
      </c>
      <c r="X440" s="1">
        <v>4</v>
      </c>
      <c r="Y440" s="1"/>
      <c r="Z440" s="1"/>
      <c r="AA440" s="1"/>
      <c r="AB440" s="1"/>
      <c r="AG440" t="str">
        <f t="shared" si="85"/>
        <v>Sudbury</v>
      </c>
      <c r="AH440" t="s">
        <v>1039</v>
      </c>
      <c r="AI440">
        <v>1</v>
      </c>
      <c r="AK440" s="88">
        <v>50</v>
      </c>
      <c r="AL440" s="90">
        <v>21</v>
      </c>
      <c r="AM440" s="90">
        <v>115</v>
      </c>
      <c r="AN440" s="93">
        <v>71050</v>
      </c>
      <c r="AO440" s="93">
        <f t="shared" si="86"/>
        <v>50021</v>
      </c>
      <c r="AP440" s="7" t="s">
        <v>183</v>
      </c>
      <c r="AQ440">
        <f t="shared" si="87"/>
        <v>5071050</v>
      </c>
      <c r="AU440">
        <v>22.2</v>
      </c>
      <c r="AV440">
        <v>0.7</v>
      </c>
      <c r="AW440">
        <v>21.5</v>
      </c>
    </row>
    <row r="441" spans="1:49" hidden="1" outlineLevel="1">
      <c r="A441" t="s">
        <v>138</v>
      </c>
      <c r="B441" s="7" t="s">
        <v>846</v>
      </c>
      <c r="C441" s="1">
        <f t="shared" si="77"/>
        <v>525</v>
      </c>
      <c r="D441" s="5">
        <f>IF(N441&gt;0, RANK(N441,(N441:P441,Q441:AE441)),0)</f>
        <v>2</v>
      </c>
      <c r="E441" s="5">
        <f>IF(O441&gt;0,RANK(O441,(N441:P441,Q441:AE441)),0)</f>
        <v>1</v>
      </c>
      <c r="F441" s="5">
        <f t="shared" si="78"/>
        <v>3</v>
      </c>
      <c r="G441" s="1">
        <f t="shared" si="79"/>
        <v>177</v>
      </c>
      <c r="H441" s="2">
        <f t="shared" si="80"/>
        <v>0.33714285714285713</v>
      </c>
      <c r="I441" s="6"/>
      <c r="J441" s="2">
        <f t="shared" si="81"/>
        <v>0.2419047619047619</v>
      </c>
      <c r="K441" s="2">
        <f t="shared" si="82"/>
        <v>0.57904761904761903</v>
      </c>
      <c r="L441" s="2">
        <f t="shared" si="83"/>
        <v>0.13904761904761906</v>
      </c>
      <c r="M441" s="2">
        <f t="shared" si="84"/>
        <v>4.0000000000000063E-2</v>
      </c>
      <c r="N441" s="1">
        <v>127</v>
      </c>
      <c r="O441" s="1">
        <v>304</v>
      </c>
      <c r="P441" s="1">
        <v>73</v>
      </c>
      <c r="Q441" s="1"/>
      <c r="R441" s="1"/>
      <c r="S441" s="1"/>
      <c r="T441" s="1">
        <v>2</v>
      </c>
      <c r="U441" s="1">
        <v>1</v>
      </c>
      <c r="V441" s="1">
        <v>7</v>
      </c>
      <c r="W441" s="1">
        <v>10</v>
      </c>
      <c r="X441" s="1">
        <v>1</v>
      </c>
      <c r="Y441" s="1"/>
      <c r="Z441" s="1"/>
      <c r="AA441" s="1"/>
      <c r="AB441" s="1"/>
      <c r="AG441" t="str">
        <f t="shared" si="85"/>
        <v>Sunderland</v>
      </c>
      <c r="AH441" t="s">
        <v>847</v>
      </c>
      <c r="AI441">
        <v>1</v>
      </c>
      <c r="AK441" s="88">
        <v>50</v>
      </c>
      <c r="AL441" s="90">
        <v>3</v>
      </c>
      <c r="AM441" s="90">
        <v>70</v>
      </c>
      <c r="AN441" s="93">
        <v>71425</v>
      </c>
      <c r="AO441" s="93">
        <f t="shared" si="86"/>
        <v>50003</v>
      </c>
      <c r="AP441" s="7" t="s">
        <v>183</v>
      </c>
      <c r="AQ441">
        <f t="shared" si="87"/>
        <v>5071425</v>
      </c>
      <c r="AU441">
        <v>45.65</v>
      </c>
      <c r="AV441">
        <v>0.25</v>
      </c>
      <c r="AW441">
        <v>45.4</v>
      </c>
    </row>
    <row r="442" spans="1:49" hidden="1" outlineLevel="1">
      <c r="A442" t="s">
        <v>139</v>
      </c>
      <c r="B442" s="7" t="s">
        <v>846</v>
      </c>
      <c r="C442" s="1">
        <f t="shared" si="77"/>
        <v>441</v>
      </c>
      <c r="D442" s="5">
        <f>IF(N442&gt;0, RANK(N442,(N442:P442,Q442:AE442)),0)</f>
        <v>3</v>
      </c>
      <c r="E442" s="5">
        <f>IF(O442&gt;0,RANK(O442,(N442:P442,Q442:AE442)),0)</f>
        <v>1</v>
      </c>
      <c r="F442" s="5">
        <f t="shared" si="78"/>
        <v>2</v>
      </c>
      <c r="G442" s="1">
        <f t="shared" si="79"/>
        <v>205</v>
      </c>
      <c r="H442" s="2">
        <f t="shared" si="80"/>
        <v>0.46485260770975056</v>
      </c>
      <c r="I442" s="6"/>
      <c r="J442" s="2">
        <f t="shared" si="81"/>
        <v>8.390022675736962E-2</v>
      </c>
      <c r="K442" s="2">
        <f t="shared" si="82"/>
        <v>0.66439909297052158</v>
      </c>
      <c r="L442" s="2">
        <f t="shared" si="83"/>
        <v>0.19954648526077098</v>
      </c>
      <c r="M442" s="2">
        <f t="shared" si="84"/>
        <v>5.2154195011337806E-2</v>
      </c>
      <c r="N442" s="1">
        <v>37</v>
      </c>
      <c r="O442" s="1">
        <v>293</v>
      </c>
      <c r="P442" s="1">
        <v>88</v>
      </c>
      <c r="Q442" s="1"/>
      <c r="R442" s="1"/>
      <c r="S442" s="1"/>
      <c r="T442" s="1">
        <v>1</v>
      </c>
      <c r="U442" s="1">
        <v>0</v>
      </c>
      <c r="V442" s="1">
        <v>2</v>
      </c>
      <c r="W442" s="1">
        <v>6</v>
      </c>
      <c r="X442" s="1">
        <v>14</v>
      </c>
      <c r="Y442" s="1"/>
      <c r="Z442" s="1"/>
      <c r="AA442" s="1"/>
      <c r="AB442" s="1"/>
      <c r="AG442" t="str">
        <f t="shared" si="85"/>
        <v>Sutton</v>
      </c>
      <c r="AH442" t="s">
        <v>848</v>
      </c>
      <c r="AI442">
        <v>1</v>
      </c>
      <c r="AK442" s="88">
        <v>50</v>
      </c>
      <c r="AL442" s="90">
        <v>5</v>
      </c>
      <c r="AM442" s="90">
        <v>70</v>
      </c>
      <c r="AN442" s="93">
        <v>71575</v>
      </c>
      <c r="AO442" s="93">
        <f t="shared" si="86"/>
        <v>50005</v>
      </c>
      <c r="AP442" s="7" t="s">
        <v>183</v>
      </c>
      <c r="AQ442">
        <f t="shared" si="87"/>
        <v>5071575</v>
      </c>
      <c r="AU442">
        <v>38.369999999999997</v>
      </c>
      <c r="AV442">
        <v>0.11</v>
      </c>
      <c r="AW442">
        <v>38.26</v>
      </c>
    </row>
    <row r="443" spans="1:49" hidden="1" outlineLevel="1">
      <c r="A443" t="s">
        <v>64</v>
      </c>
      <c r="B443" s="7" t="s">
        <v>846</v>
      </c>
      <c r="C443" s="1">
        <f t="shared" si="77"/>
        <v>2658</v>
      </c>
      <c r="D443" s="5">
        <f>IF(N443&gt;0, RANK(N443,(N443:P443,Q443:AE443)),0)</f>
        <v>3</v>
      </c>
      <c r="E443" s="5">
        <f>IF(O443&gt;0,RANK(O443,(N443:P443,Q443:AE443)),0)</f>
        <v>1</v>
      </c>
      <c r="F443" s="5">
        <f t="shared" si="78"/>
        <v>2</v>
      </c>
      <c r="G443" s="1">
        <f t="shared" si="79"/>
        <v>1408</v>
      </c>
      <c r="H443" s="2">
        <f t="shared" si="80"/>
        <v>0.52972159518434914</v>
      </c>
      <c r="I443" s="6"/>
      <c r="J443" s="2">
        <f t="shared" si="81"/>
        <v>0.13769751693002258</v>
      </c>
      <c r="K443" s="2">
        <f t="shared" si="82"/>
        <v>0.68886380737396535</v>
      </c>
      <c r="L443" s="2">
        <f t="shared" si="83"/>
        <v>0.15914221218961624</v>
      </c>
      <c r="M443" s="2">
        <f t="shared" si="84"/>
        <v>1.4296463506395879E-2</v>
      </c>
      <c r="N443" s="1">
        <v>366</v>
      </c>
      <c r="O443" s="1">
        <v>1831</v>
      </c>
      <c r="P443" s="1">
        <v>423</v>
      </c>
      <c r="Q443" s="1"/>
      <c r="R443" s="1"/>
      <c r="S443" s="1"/>
      <c r="T443" s="1">
        <v>11</v>
      </c>
      <c r="U443" s="1">
        <v>0</v>
      </c>
      <c r="V443" s="1">
        <v>6</v>
      </c>
      <c r="W443" s="1">
        <v>12</v>
      </c>
      <c r="X443" s="1">
        <v>9</v>
      </c>
      <c r="Y443" s="1"/>
      <c r="Z443" s="1"/>
      <c r="AA443" s="1"/>
      <c r="AB443" s="1"/>
      <c r="AG443" t="str">
        <f t="shared" si="85"/>
        <v>Swanton</v>
      </c>
      <c r="AH443" t="s">
        <v>1069</v>
      </c>
      <c r="AI443">
        <v>1</v>
      </c>
      <c r="AK443" s="88">
        <v>50</v>
      </c>
      <c r="AL443" s="90">
        <v>11</v>
      </c>
      <c r="AM443" s="90">
        <v>80</v>
      </c>
      <c r="AN443" s="93">
        <v>71725</v>
      </c>
      <c r="AO443" s="93">
        <f t="shared" si="86"/>
        <v>50011</v>
      </c>
      <c r="AP443" s="7" t="s">
        <v>183</v>
      </c>
      <c r="AQ443">
        <f t="shared" si="87"/>
        <v>5071725</v>
      </c>
      <c r="AU443">
        <v>61.66</v>
      </c>
      <c r="AV443">
        <v>13.26</v>
      </c>
      <c r="AW443">
        <v>48.41</v>
      </c>
    </row>
    <row r="444" spans="1:49" hidden="1" outlineLevel="1">
      <c r="A444" t="s">
        <v>65</v>
      </c>
      <c r="B444" s="7" t="s">
        <v>846</v>
      </c>
      <c r="C444" s="1">
        <f t="shared" si="77"/>
        <v>1611</v>
      </c>
      <c r="D444" s="5">
        <f>IF(N444&gt;0, RANK(N444,(N444:P444,Q444:AE444)),0)</f>
        <v>2</v>
      </c>
      <c r="E444" s="5">
        <f>IF(O444&gt;0,RANK(O444,(N444:P444,Q444:AE444)),0)</f>
        <v>1</v>
      </c>
      <c r="F444" s="5">
        <f t="shared" si="78"/>
        <v>3</v>
      </c>
      <c r="G444" s="1">
        <f t="shared" si="79"/>
        <v>202</v>
      </c>
      <c r="H444" s="2">
        <f t="shared" si="80"/>
        <v>0.12538795779019243</v>
      </c>
      <c r="I444" s="6"/>
      <c r="J444" s="2">
        <f t="shared" si="81"/>
        <v>0.29608938547486036</v>
      </c>
      <c r="K444" s="2">
        <f t="shared" si="82"/>
        <v>0.42147734326505276</v>
      </c>
      <c r="L444" s="2">
        <f t="shared" si="83"/>
        <v>0.25698324022346369</v>
      </c>
      <c r="M444" s="2">
        <f t="shared" si="84"/>
        <v>2.5450031036623244E-2</v>
      </c>
      <c r="N444" s="1">
        <v>477</v>
      </c>
      <c r="O444" s="1">
        <v>679</v>
      </c>
      <c r="P444" s="1">
        <v>414</v>
      </c>
      <c r="Q444" s="1"/>
      <c r="R444" s="1"/>
      <c r="S444" s="1"/>
      <c r="T444" s="1">
        <v>5</v>
      </c>
      <c r="U444" s="1">
        <v>1</v>
      </c>
      <c r="V444" s="1">
        <v>8</v>
      </c>
      <c r="W444" s="1">
        <v>20</v>
      </c>
      <c r="X444" s="1">
        <v>7</v>
      </c>
      <c r="Y444" s="1"/>
      <c r="Z444" s="1"/>
      <c r="AA444" s="1"/>
      <c r="AB444" s="1"/>
      <c r="AG444" t="str">
        <f t="shared" si="85"/>
        <v>Thetford</v>
      </c>
      <c r="AH444" t="s">
        <v>310</v>
      </c>
      <c r="AI444">
        <v>1</v>
      </c>
      <c r="AK444" s="88">
        <v>50</v>
      </c>
      <c r="AL444" s="90">
        <v>17</v>
      </c>
      <c r="AM444" s="90">
        <v>55</v>
      </c>
      <c r="AN444" s="93">
        <v>72400</v>
      </c>
      <c r="AO444" s="93">
        <f t="shared" si="86"/>
        <v>50017</v>
      </c>
      <c r="AP444" s="7" t="s">
        <v>183</v>
      </c>
      <c r="AQ444">
        <f t="shared" si="87"/>
        <v>5072400</v>
      </c>
      <c r="AU444">
        <v>44.16</v>
      </c>
      <c r="AV444">
        <v>0.6</v>
      </c>
      <c r="AW444">
        <v>43.56</v>
      </c>
    </row>
    <row r="445" spans="1:49" hidden="1" outlineLevel="1">
      <c r="A445" t="s">
        <v>66</v>
      </c>
      <c r="B445" s="7" t="s">
        <v>846</v>
      </c>
      <c r="C445" s="1">
        <f t="shared" si="77"/>
        <v>323</v>
      </c>
      <c r="D445" s="5">
        <f>IF(N445&gt;0, RANK(N445,(N445:P445,Q445:AE445)),0)</f>
        <v>2</v>
      </c>
      <c r="E445" s="5">
        <f>IF(O445&gt;0,RANK(O445,(N445:P445,Q445:AE445)),0)</f>
        <v>1</v>
      </c>
      <c r="F445" s="5">
        <f t="shared" si="78"/>
        <v>3</v>
      </c>
      <c r="G445" s="1">
        <f t="shared" si="79"/>
        <v>83</v>
      </c>
      <c r="H445" s="2">
        <f t="shared" si="80"/>
        <v>0.25696594427244585</v>
      </c>
      <c r="I445" s="6"/>
      <c r="J445" s="2">
        <f t="shared" si="81"/>
        <v>0.23839009287925697</v>
      </c>
      <c r="K445" s="2">
        <f t="shared" si="82"/>
        <v>0.49535603715170279</v>
      </c>
      <c r="L445" s="2">
        <f t="shared" si="83"/>
        <v>0.23219814241486067</v>
      </c>
      <c r="M445" s="2">
        <f t="shared" si="84"/>
        <v>3.4055727554179599E-2</v>
      </c>
      <c r="N445" s="1">
        <v>77</v>
      </c>
      <c r="O445" s="1">
        <v>160</v>
      </c>
      <c r="P445" s="1">
        <v>75</v>
      </c>
      <c r="Q445" s="1"/>
      <c r="R445" s="1"/>
      <c r="S445" s="1"/>
      <c r="T445" s="1">
        <v>2</v>
      </c>
      <c r="U445" s="1">
        <v>1</v>
      </c>
      <c r="V445" s="1">
        <v>2</v>
      </c>
      <c r="W445" s="1">
        <v>4</v>
      </c>
      <c r="X445" s="1">
        <v>2</v>
      </c>
      <c r="Y445" s="1"/>
      <c r="Z445" s="1"/>
      <c r="AA445" s="1"/>
      <c r="AB445" s="1"/>
      <c r="AG445" t="str">
        <f t="shared" si="85"/>
        <v>Tinmouth</v>
      </c>
      <c r="AH445" t="s">
        <v>1039</v>
      </c>
      <c r="AI445">
        <v>1</v>
      </c>
      <c r="AK445" s="88">
        <v>50</v>
      </c>
      <c r="AL445" s="90">
        <v>21</v>
      </c>
      <c r="AM445" s="90">
        <v>120</v>
      </c>
      <c r="AN445" s="93">
        <v>72925</v>
      </c>
      <c r="AO445" s="93">
        <f t="shared" si="86"/>
        <v>50021</v>
      </c>
      <c r="AP445" s="7" t="s">
        <v>183</v>
      </c>
      <c r="AQ445">
        <f t="shared" si="87"/>
        <v>5072925</v>
      </c>
      <c r="AU445">
        <v>28.41</v>
      </c>
      <c r="AV445">
        <v>0.12</v>
      </c>
      <c r="AW445">
        <v>28.28</v>
      </c>
    </row>
    <row r="446" spans="1:49" hidden="1" outlineLevel="1">
      <c r="A446" t="s">
        <v>899</v>
      </c>
      <c r="B446" s="7" t="s">
        <v>846</v>
      </c>
      <c r="C446" s="1">
        <f t="shared" si="77"/>
        <v>544</v>
      </c>
      <c r="D446" s="5">
        <f>IF(N446&gt;0, RANK(N446,(N446:P446,Q446:AE446)),0)</f>
        <v>3</v>
      </c>
      <c r="E446" s="5">
        <f>IF(O446&gt;0,RANK(O446,(N446:P446,Q446:AE446)),0)</f>
        <v>1</v>
      </c>
      <c r="F446" s="5">
        <f t="shared" si="78"/>
        <v>2</v>
      </c>
      <c r="G446" s="1">
        <f t="shared" si="79"/>
        <v>249</v>
      </c>
      <c r="H446" s="2">
        <f t="shared" si="80"/>
        <v>0.4577205882352941</v>
      </c>
      <c r="I446" s="6"/>
      <c r="J446" s="2">
        <f t="shared" si="81"/>
        <v>0.14522058823529413</v>
      </c>
      <c r="K446" s="2">
        <f t="shared" si="82"/>
        <v>0.64338235294117652</v>
      </c>
      <c r="L446" s="2">
        <f t="shared" si="83"/>
        <v>0.18566176470588236</v>
      </c>
      <c r="M446" s="2">
        <f t="shared" si="84"/>
        <v>2.5735294117646967E-2</v>
      </c>
      <c r="N446" s="1">
        <v>79</v>
      </c>
      <c r="O446" s="1">
        <v>350</v>
      </c>
      <c r="P446" s="1">
        <v>101</v>
      </c>
      <c r="Q446" s="1"/>
      <c r="R446" s="1"/>
      <c r="S446" s="1"/>
      <c r="T446" s="1">
        <v>2</v>
      </c>
      <c r="U446" s="1">
        <v>0</v>
      </c>
      <c r="V446" s="1">
        <v>3</v>
      </c>
      <c r="W446" s="1">
        <v>4</v>
      </c>
      <c r="X446" s="1">
        <v>5</v>
      </c>
      <c r="Y446" s="1"/>
      <c r="Z446" s="1"/>
      <c r="AA446" s="1"/>
      <c r="AB446" s="1"/>
      <c r="AG446" t="str">
        <f t="shared" si="85"/>
        <v>Topsham</v>
      </c>
      <c r="AH446" t="s">
        <v>310</v>
      </c>
      <c r="AI446">
        <v>1</v>
      </c>
      <c r="AK446" s="88">
        <v>50</v>
      </c>
      <c r="AL446" s="90">
        <v>17</v>
      </c>
      <c r="AM446" s="90">
        <v>60</v>
      </c>
      <c r="AN446" s="93">
        <v>73075</v>
      </c>
      <c r="AO446" s="93">
        <f t="shared" si="86"/>
        <v>50017</v>
      </c>
      <c r="AP446" s="7" t="s">
        <v>183</v>
      </c>
      <c r="AQ446">
        <f t="shared" si="87"/>
        <v>5073075</v>
      </c>
      <c r="AU446">
        <v>48.98</v>
      </c>
      <c r="AV446">
        <v>0.05</v>
      </c>
      <c r="AW446">
        <v>48.93</v>
      </c>
    </row>
    <row r="447" spans="1:49" hidden="1" outlineLevel="1">
      <c r="A447" t="s">
        <v>67</v>
      </c>
      <c r="B447" s="7" t="s">
        <v>846</v>
      </c>
      <c r="C447" s="1">
        <f t="shared" si="77"/>
        <v>681</v>
      </c>
      <c r="D447" s="5">
        <f>IF(N447&gt;0, RANK(N447,(N447:P447,Q447:AE447)),0)</f>
        <v>2</v>
      </c>
      <c r="E447" s="5">
        <f>IF(O447&gt;0,RANK(O447,(N447:P447,Q447:AE447)),0)</f>
        <v>1</v>
      </c>
      <c r="F447" s="5">
        <f t="shared" si="78"/>
        <v>3</v>
      </c>
      <c r="G447" s="1">
        <f t="shared" si="79"/>
        <v>64</v>
      </c>
      <c r="H447" s="2">
        <f t="shared" si="80"/>
        <v>9.3979441997063137E-2</v>
      </c>
      <c r="I447" s="6"/>
      <c r="J447" s="2">
        <f t="shared" si="81"/>
        <v>0.33333333333333331</v>
      </c>
      <c r="K447" s="2">
        <f t="shared" si="82"/>
        <v>0.42731277533039647</v>
      </c>
      <c r="L447" s="2">
        <f t="shared" si="83"/>
        <v>0.16740088105726872</v>
      </c>
      <c r="M447" s="2">
        <f t="shared" si="84"/>
        <v>7.1953010279001556E-2</v>
      </c>
      <c r="N447" s="1">
        <v>227</v>
      </c>
      <c r="O447" s="1">
        <v>291</v>
      </c>
      <c r="P447" s="1">
        <v>114</v>
      </c>
      <c r="Q447" s="1"/>
      <c r="R447" s="1"/>
      <c r="S447" s="1"/>
      <c r="T447" s="1">
        <v>21</v>
      </c>
      <c r="U447" s="1">
        <v>1</v>
      </c>
      <c r="V447" s="1">
        <v>4</v>
      </c>
      <c r="W447" s="1">
        <v>11</v>
      </c>
      <c r="X447" s="1">
        <v>12</v>
      </c>
      <c r="Y447" s="1"/>
      <c r="Z447" s="1"/>
      <c r="AA447" s="1"/>
      <c r="AB447" s="1"/>
      <c r="AG447" t="str">
        <f t="shared" si="85"/>
        <v>Townshend</v>
      </c>
      <c r="AH447" t="s">
        <v>1040</v>
      </c>
      <c r="AI447">
        <v>1</v>
      </c>
      <c r="AK447" s="88">
        <v>50</v>
      </c>
      <c r="AL447" s="90">
        <v>25</v>
      </c>
      <c r="AM447" s="90">
        <v>80</v>
      </c>
      <c r="AN447" s="93">
        <v>73300</v>
      </c>
      <c r="AO447" s="93">
        <f t="shared" si="86"/>
        <v>50025</v>
      </c>
      <c r="AP447" s="7" t="s">
        <v>183</v>
      </c>
      <c r="AQ447">
        <f t="shared" si="87"/>
        <v>5073300</v>
      </c>
      <c r="AU447">
        <v>42.78</v>
      </c>
      <c r="AV447">
        <v>0.06</v>
      </c>
      <c r="AW447">
        <v>42.72</v>
      </c>
    </row>
    <row r="448" spans="1:49" hidden="1" outlineLevel="1">
      <c r="A448" t="s">
        <v>900</v>
      </c>
      <c r="B448" s="7" t="s">
        <v>846</v>
      </c>
      <c r="C448" s="1">
        <f t="shared" si="77"/>
        <v>672</v>
      </c>
      <c r="D448" s="5">
        <f>IF(N448&gt;0, RANK(N448,(N448:P448,Q448:AE448)),0)</f>
        <v>3</v>
      </c>
      <c r="E448" s="5">
        <f>IF(O448&gt;0,RANK(O448,(N448:P448,Q448:AE448)),0)</f>
        <v>1</v>
      </c>
      <c r="F448" s="5">
        <f t="shared" si="78"/>
        <v>2</v>
      </c>
      <c r="G448" s="1">
        <f t="shared" si="79"/>
        <v>226</v>
      </c>
      <c r="H448" s="2">
        <f t="shared" si="80"/>
        <v>0.33630952380952384</v>
      </c>
      <c r="I448" s="6"/>
      <c r="J448" s="2">
        <f t="shared" si="81"/>
        <v>0.15773809523809523</v>
      </c>
      <c r="K448" s="2">
        <f t="shared" si="82"/>
        <v>0.5491071428571429</v>
      </c>
      <c r="L448" s="2">
        <f t="shared" si="83"/>
        <v>0.21279761904761904</v>
      </c>
      <c r="M448" s="2">
        <f t="shared" si="84"/>
        <v>8.0357142857142821E-2</v>
      </c>
      <c r="N448" s="1">
        <v>106</v>
      </c>
      <c r="O448" s="1">
        <v>369</v>
      </c>
      <c r="P448" s="1">
        <v>143</v>
      </c>
      <c r="Q448" s="1"/>
      <c r="R448" s="1"/>
      <c r="S448" s="1"/>
      <c r="T448" s="1">
        <v>4</v>
      </c>
      <c r="U448" s="1">
        <v>1</v>
      </c>
      <c r="V448" s="1">
        <v>2</v>
      </c>
      <c r="W448" s="1">
        <v>35</v>
      </c>
      <c r="X448" s="1">
        <v>12</v>
      </c>
      <c r="Y448" s="1"/>
      <c r="Z448" s="1"/>
      <c r="AA448" s="1"/>
      <c r="AB448" s="1"/>
      <c r="AG448" t="str">
        <f t="shared" si="85"/>
        <v>Troy</v>
      </c>
      <c r="AH448" t="s">
        <v>996</v>
      </c>
      <c r="AI448">
        <v>1</v>
      </c>
      <c r="AK448" s="88">
        <v>50</v>
      </c>
      <c r="AL448" s="90">
        <v>19</v>
      </c>
      <c r="AM448" s="90">
        <v>85</v>
      </c>
      <c r="AN448" s="93">
        <v>73525</v>
      </c>
      <c r="AO448" s="93">
        <f t="shared" si="86"/>
        <v>50019</v>
      </c>
      <c r="AP448" s="7" t="s">
        <v>183</v>
      </c>
      <c r="AQ448">
        <f t="shared" si="87"/>
        <v>5073525</v>
      </c>
      <c r="AU448">
        <v>36.06</v>
      </c>
      <c r="AV448">
        <v>0</v>
      </c>
      <c r="AW448">
        <v>36.06</v>
      </c>
    </row>
    <row r="449" spans="1:49" hidden="1" outlineLevel="1">
      <c r="A449" t="s">
        <v>68</v>
      </c>
      <c r="B449" s="7" t="s">
        <v>846</v>
      </c>
      <c r="C449" s="1">
        <f t="shared" si="77"/>
        <v>773</v>
      </c>
      <c r="D449" s="5">
        <f>IF(N449&gt;0, RANK(N449,(N449:P449,Q449:AE449)),0)</f>
        <v>3</v>
      </c>
      <c r="E449" s="5">
        <f>IF(O449&gt;0,RANK(O449,(N449:P449,Q449:AE449)),0)</f>
        <v>1</v>
      </c>
      <c r="F449" s="5">
        <f t="shared" si="78"/>
        <v>2</v>
      </c>
      <c r="G449" s="1">
        <f t="shared" si="79"/>
        <v>210</v>
      </c>
      <c r="H449" s="2">
        <f t="shared" si="80"/>
        <v>0.27166882276843468</v>
      </c>
      <c r="I449" s="6"/>
      <c r="J449" s="2">
        <f t="shared" si="81"/>
        <v>0.20051746442432083</v>
      </c>
      <c r="K449" s="2">
        <f t="shared" si="82"/>
        <v>0.52005174644243213</v>
      </c>
      <c r="L449" s="2">
        <f t="shared" si="83"/>
        <v>0.24838292367399742</v>
      </c>
      <c r="M449" s="2">
        <f t="shared" si="84"/>
        <v>3.1047865459249618E-2</v>
      </c>
      <c r="N449" s="1">
        <v>155</v>
      </c>
      <c r="O449" s="1">
        <v>402</v>
      </c>
      <c r="P449" s="1">
        <v>192</v>
      </c>
      <c r="Q449" s="1"/>
      <c r="R449" s="1"/>
      <c r="S449" s="1"/>
      <c r="T449" s="1">
        <v>3</v>
      </c>
      <c r="U449" s="1">
        <v>0</v>
      </c>
      <c r="V449" s="1">
        <v>2</v>
      </c>
      <c r="W449" s="1">
        <v>13</v>
      </c>
      <c r="X449" s="1">
        <v>6</v>
      </c>
      <c r="Y449" s="1"/>
      <c r="Z449" s="1"/>
      <c r="AA449" s="1"/>
      <c r="AB449" s="1"/>
      <c r="AG449" t="str">
        <f t="shared" si="85"/>
        <v>Tunbridge</v>
      </c>
      <c r="AH449" t="s">
        <v>310</v>
      </c>
      <c r="AI449">
        <v>1</v>
      </c>
      <c r="AK449" s="88">
        <v>50</v>
      </c>
      <c r="AL449" s="90">
        <v>17</v>
      </c>
      <c r="AM449" s="90">
        <v>65</v>
      </c>
      <c r="AN449" s="93">
        <v>73675</v>
      </c>
      <c r="AO449" s="93">
        <f t="shared" si="86"/>
        <v>50017</v>
      </c>
      <c r="AP449" s="7" t="s">
        <v>183</v>
      </c>
      <c r="AQ449">
        <f t="shared" si="87"/>
        <v>5073675</v>
      </c>
      <c r="AU449">
        <v>44.76</v>
      </c>
      <c r="AV449">
        <v>0.02</v>
      </c>
      <c r="AW449">
        <v>44.73</v>
      </c>
    </row>
    <row r="450" spans="1:49" hidden="1" outlineLevel="1">
      <c r="A450" t="s">
        <v>121</v>
      </c>
      <c r="B450" s="7" t="s">
        <v>846</v>
      </c>
      <c r="C450" s="1">
        <f t="shared" si="77"/>
        <v>1990</v>
      </c>
      <c r="D450" s="5">
        <f>IF(N450&gt;0, RANK(N450,(N450:P450,Q450:AE450)),0)</f>
        <v>2</v>
      </c>
      <c r="E450" s="5">
        <f>IF(O450&gt;0,RANK(O450,(N450:P450,Q450:AE450)),0)</f>
        <v>1</v>
      </c>
      <c r="F450" s="5">
        <f t="shared" si="78"/>
        <v>3</v>
      </c>
      <c r="G450" s="1">
        <f t="shared" si="79"/>
        <v>349</v>
      </c>
      <c r="H450" s="2">
        <f t="shared" si="80"/>
        <v>0.17537688442211055</v>
      </c>
      <c r="I450" s="6"/>
      <c r="J450" s="2">
        <f t="shared" si="81"/>
        <v>0.28693467336683415</v>
      </c>
      <c r="K450" s="2">
        <f t="shared" si="82"/>
        <v>0.46231155778894473</v>
      </c>
      <c r="L450" s="2">
        <f t="shared" si="83"/>
        <v>0.23869346733668342</v>
      </c>
      <c r="M450" s="2">
        <f t="shared" si="84"/>
        <v>1.2060301507537757E-2</v>
      </c>
      <c r="N450" s="1">
        <v>571</v>
      </c>
      <c r="O450" s="1">
        <v>920</v>
      </c>
      <c r="P450" s="1">
        <v>475</v>
      </c>
      <c r="Q450" s="1"/>
      <c r="R450" s="1"/>
      <c r="S450" s="1"/>
      <c r="T450" s="1">
        <v>2</v>
      </c>
      <c r="U450" s="1">
        <v>3</v>
      </c>
      <c r="V450" s="1">
        <v>7</v>
      </c>
      <c r="W450" s="1">
        <v>5</v>
      </c>
      <c r="X450" s="1">
        <v>7</v>
      </c>
      <c r="Y450" s="1"/>
      <c r="Z450" s="1"/>
      <c r="AA450" s="1"/>
      <c r="AB450" s="1"/>
      <c r="AG450" t="str">
        <f t="shared" si="85"/>
        <v>Underhill</v>
      </c>
      <c r="AH450" t="s">
        <v>545</v>
      </c>
      <c r="AI450">
        <v>1</v>
      </c>
      <c r="AK450" s="88">
        <v>50</v>
      </c>
      <c r="AL450" s="90">
        <v>7</v>
      </c>
      <c r="AM450" s="90">
        <v>75</v>
      </c>
      <c r="AN450" s="93">
        <v>73975</v>
      </c>
      <c r="AO450" s="93">
        <f t="shared" si="86"/>
        <v>50007</v>
      </c>
      <c r="AP450" s="7" t="s">
        <v>183</v>
      </c>
      <c r="AQ450">
        <f t="shared" si="87"/>
        <v>5073975</v>
      </c>
      <c r="AU450">
        <v>51.4</v>
      </c>
      <c r="AV450">
        <v>0.05</v>
      </c>
      <c r="AW450">
        <v>51.35</v>
      </c>
    </row>
    <row r="451" spans="1:49" hidden="1" outlineLevel="1">
      <c r="A451" t="s">
        <v>122</v>
      </c>
      <c r="B451" s="7" t="s">
        <v>846</v>
      </c>
      <c r="C451" s="1">
        <f t="shared" si="77"/>
        <v>1224</v>
      </c>
      <c r="D451" s="5">
        <f>IF(N451&gt;0, RANK(N451,(N451:P451,Q451:AE451)),0)</f>
        <v>3</v>
      </c>
      <c r="E451" s="5">
        <f>IF(O451&gt;0,RANK(O451,(N451:P451,Q451:AE451)),0)</f>
        <v>1</v>
      </c>
      <c r="F451" s="5">
        <f t="shared" si="78"/>
        <v>2</v>
      </c>
      <c r="G451" s="1">
        <f t="shared" si="79"/>
        <v>463</v>
      </c>
      <c r="H451" s="2">
        <f t="shared" si="80"/>
        <v>0.37826797385620914</v>
      </c>
      <c r="I451" s="6"/>
      <c r="J451" s="2">
        <f t="shared" si="81"/>
        <v>0.18300653594771241</v>
      </c>
      <c r="K451" s="2">
        <f t="shared" si="82"/>
        <v>0.58251633986928109</v>
      </c>
      <c r="L451" s="2">
        <f t="shared" si="83"/>
        <v>0.20424836601307189</v>
      </c>
      <c r="M451" s="2">
        <f t="shared" si="84"/>
        <v>3.0228758169934589E-2</v>
      </c>
      <c r="N451" s="1">
        <v>224</v>
      </c>
      <c r="O451" s="1">
        <v>713</v>
      </c>
      <c r="P451" s="1">
        <v>250</v>
      </c>
      <c r="Q451" s="1"/>
      <c r="R451" s="1"/>
      <c r="S451" s="1"/>
      <c r="T451" s="1">
        <v>6</v>
      </c>
      <c r="U451" s="1">
        <v>0</v>
      </c>
      <c r="V451" s="1">
        <v>9</v>
      </c>
      <c r="W451" s="1">
        <v>12</v>
      </c>
      <c r="X451" s="1">
        <v>10</v>
      </c>
      <c r="Y451" s="1"/>
      <c r="Z451" s="1"/>
      <c r="AA451" s="1"/>
      <c r="AB451" s="1"/>
      <c r="AG451" t="str">
        <f t="shared" si="85"/>
        <v>Vergennes</v>
      </c>
      <c r="AH451" t="s">
        <v>845</v>
      </c>
      <c r="AI451">
        <v>1</v>
      </c>
      <c r="AK451" s="88">
        <v>50</v>
      </c>
      <c r="AL451" s="90">
        <v>1</v>
      </c>
      <c r="AM451" s="90">
        <v>100</v>
      </c>
      <c r="AN451" s="93">
        <v>74650</v>
      </c>
      <c r="AO451" s="93">
        <f t="shared" si="86"/>
        <v>50001</v>
      </c>
      <c r="AP451" s="7" t="s">
        <v>639</v>
      </c>
      <c r="AQ451">
        <f t="shared" si="87"/>
        <v>5074650</v>
      </c>
      <c r="AU451">
        <v>2.5</v>
      </c>
      <c r="AV451">
        <v>0.1</v>
      </c>
      <c r="AW451">
        <v>2.4</v>
      </c>
    </row>
    <row r="452" spans="1:49" hidden="1" outlineLevel="1">
      <c r="A452" t="s">
        <v>1017</v>
      </c>
      <c r="B452" s="7" t="s">
        <v>846</v>
      </c>
      <c r="C452" s="1">
        <f t="shared" si="77"/>
        <v>1126</v>
      </c>
      <c r="D452" s="5">
        <f>IF(N452&gt;0, RANK(N452,(N452:P452,Q452:AE452)),0)</f>
        <v>2</v>
      </c>
      <c r="E452" s="5">
        <f>IF(O452&gt;0,RANK(O452,(N452:P452,Q452:AE452)),0)</f>
        <v>1</v>
      </c>
      <c r="F452" s="5">
        <f t="shared" si="78"/>
        <v>3</v>
      </c>
      <c r="G452" s="1">
        <f t="shared" si="79"/>
        <v>443</v>
      </c>
      <c r="H452" s="2">
        <f t="shared" si="80"/>
        <v>0.39342806394316165</v>
      </c>
      <c r="I452" s="6"/>
      <c r="J452" s="2">
        <f t="shared" si="81"/>
        <v>0.23623445825932504</v>
      </c>
      <c r="K452" s="2">
        <f t="shared" si="82"/>
        <v>0.62966252220248664</v>
      </c>
      <c r="L452" s="2">
        <f t="shared" si="83"/>
        <v>9.5914742451154528E-2</v>
      </c>
      <c r="M452" s="2">
        <f t="shared" si="84"/>
        <v>3.8188277087033845E-2</v>
      </c>
      <c r="N452" s="1">
        <v>266</v>
      </c>
      <c r="O452" s="1">
        <v>709</v>
      </c>
      <c r="P452" s="1">
        <v>108</v>
      </c>
      <c r="Q452" s="1"/>
      <c r="R452" s="1"/>
      <c r="S452" s="1"/>
      <c r="T452" s="1">
        <v>18</v>
      </c>
      <c r="U452" s="1">
        <v>1</v>
      </c>
      <c r="V452" s="1">
        <v>13</v>
      </c>
      <c r="W452" s="1">
        <v>8</v>
      </c>
      <c r="X452" s="1">
        <v>3</v>
      </c>
      <c r="Y452" s="1"/>
      <c r="Z452" s="1"/>
      <c r="AA452" s="1"/>
      <c r="AB452" s="1"/>
      <c r="AG452" t="str">
        <f t="shared" si="85"/>
        <v>Vernon</v>
      </c>
      <c r="AH452" t="s">
        <v>1040</v>
      </c>
      <c r="AI452">
        <v>1</v>
      </c>
      <c r="AK452" s="88">
        <v>50</v>
      </c>
      <c r="AL452" s="90">
        <v>25</v>
      </c>
      <c r="AM452" s="90">
        <v>85</v>
      </c>
      <c r="AN452" s="93">
        <v>74800</v>
      </c>
      <c r="AO452" s="93">
        <f t="shared" si="86"/>
        <v>50025</v>
      </c>
      <c r="AP452" s="7" t="s">
        <v>183</v>
      </c>
      <c r="AQ452">
        <f t="shared" si="87"/>
        <v>5074800</v>
      </c>
      <c r="AU452">
        <v>20.010000000000002</v>
      </c>
      <c r="AV452">
        <v>0.63</v>
      </c>
      <c r="AW452">
        <v>19.38</v>
      </c>
    </row>
    <row r="453" spans="1:49" hidden="1" outlineLevel="1">
      <c r="A453" t="s">
        <v>123</v>
      </c>
      <c r="B453" s="7" t="s">
        <v>846</v>
      </c>
      <c r="C453" s="1">
        <f t="shared" si="77"/>
        <v>361</v>
      </c>
      <c r="D453" s="5">
        <f>IF(N453&gt;0, RANK(N453,(N453:P453,Q453:AE453)),0)</f>
        <v>3</v>
      </c>
      <c r="E453" s="5">
        <f>IF(O453&gt;0,RANK(O453,(N453:P453,Q453:AE453)),0)</f>
        <v>1</v>
      </c>
      <c r="F453" s="5">
        <f t="shared" si="78"/>
        <v>2</v>
      </c>
      <c r="G453" s="1">
        <f t="shared" si="79"/>
        <v>23</v>
      </c>
      <c r="H453" s="2">
        <f t="shared" si="80"/>
        <v>6.3711911357340723E-2</v>
      </c>
      <c r="I453" s="6"/>
      <c r="J453" s="2">
        <f t="shared" si="81"/>
        <v>0.18282548476454294</v>
      </c>
      <c r="K453" s="2">
        <f t="shared" si="82"/>
        <v>0.4293628808864266</v>
      </c>
      <c r="L453" s="2">
        <f t="shared" si="83"/>
        <v>0.36565096952908588</v>
      </c>
      <c r="M453" s="2">
        <f t="shared" si="84"/>
        <v>2.2160664819944553E-2</v>
      </c>
      <c r="N453" s="1">
        <v>66</v>
      </c>
      <c r="O453" s="1">
        <v>155</v>
      </c>
      <c r="P453" s="1">
        <v>132</v>
      </c>
      <c r="Q453" s="1"/>
      <c r="R453" s="1"/>
      <c r="S453" s="1"/>
      <c r="T453" s="1">
        <v>0</v>
      </c>
      <c r="U453" s="1">
        <v>0</v>
      </c>
      <c r="V453" s="1">
        <v>0</v>
      </c>
      <c r="W453" s="1">
        <v>7</v>
      </c>
      <c r="X453" s="1">
        <v>1</v>
      </c>
      <c r="Y453" s="1"/>
      <c r="Z453" s="1"/>
      <c r="AA453" s="1"/>
      <c r="AB453" s="1"/>
      <c r="AG453" t="str">
        <f t="shared" si="85"/>
        <v>Vershire</v>
      </c>
      <c r="AH453" t="s">
        <v>310</v>
      </c>
      <c r="AI453">
        <v>1</v>
      </c>
      <c r="AK453" s="88">
        <v>50</v>
      </c>
      <c r="AL453" s="90">
        <v>17</v>
      </c>
      <c r="AM453" s="90">
        <v>70</v>
      </c>
      <c r="AN453" s="93">
        <v>74950</v>
      </c>
      <c r="AO453" s="93">
        <f t="shared" si="86"/>
        <v>50017</v>
      </c>
      <c r="AP453" s="7" t="s">
        <v>183</v>
      </c>
      <c r="AQ453">
        <f t="shared" si="87"/>
        <v>5074950</v>
      </c>
      <c r="AU453">
        <v>36.53</v>
      </c>
      <c r="AV453">
        <v>0.02</v>
      </c>
      <c r="AW453">
        <v>36.5</v>
      </c>
    </row>
    <row r="454" spans="1:49" hidden="1" outlineLevel="1">
      <c r="A454" t="s">
        <v>403</v>
      </c>
      <c r="B454" s="7" t="s">
        <v>846</v>
      </c>
      <c r="C454" s="1">
        <f t="shared" si="77"/>
        <v>47</v>
      </c>
      <c r="D454" s="5">
        <f>IF(N454&gt;0, RANK(N454,(N454:P454,Q454:AE454)),0)</f>
        <v>2</v>
      </c>
      <c r="E454" s="5">
        <f>IF(O454&gt;0,RANK(O454,(N454:P454,Q454:AE454)),0)</f>
        <v>1</v>
      </c>
      <c r="F454" s="5">
        <f t="shared" si="78"/>
        <v>3</v>
      </c>
      <c r="G454" s="1">
        <f t="shared" si="79"/>
        <v>25</v>
      </c>
      <c r="H454" s="2">
        <f t="shared" si="80"/>
        <v>0.53191489361702127</v>
      </c>
      <c r="I454" s="6"/>
      <c r="J454" s="2">
        <f t="shared" si="81"/>
        <v>0.14893617021276595</v>
      </c>
      <c r="K454" s="2">
        <f t="shared" si="82"/>
        <v>0.68085106382978722</v>
      </c>
      <c r="L454" s="2">
        <f t="shared" si="83"/>
        <v>0.1276595744680851</v>
      </c>
      <c r="M454" s="2">
        <f t="shared" si="84"/>
        <v>4.2553191489361736E-2</v>
      </c>
      <c r="N454" s="1">
        <v>7</v>
      </c>
      <c r="O454" s="1">
        <v>32</v>
      </c>
      <c r="P454" s="1">
        <v>6</v>
      </c>
      <c r="Q454" s="1"/>
      <c r="R454" s="1"/>
      <c r="S454" s="1"/>
      <c r="T454" s="1">
        <v>1</v>
      </c>
      <c r="U454" s="1">
        <v>0</v>
      </c>
      <c r="V454" s="1">
        <v>0</v>
      </c>
      <c r="W454" s="1">
        <v>0</v>
      </c>
      <c r="X454" s="1">
        <v>1</v>
      </c>
      <c r="Y454" s="1"/>
      <c r="Z454" s="1"/>
      <c r="AA454" s="1"/>
      <c r="AB454" s="1"/>
      <c r="AG454" t="str">
        <f t="shared" si="85"/>
        <v>Victory</v>
      </c>
      <c r="AH454" t="s">
        <v>993</v>
      </c>
      <c r="AI454">
        <v>1</v>
      </c>
      <c r="AK454" s="88">
        <v>50</v>
      </c>
      <c r="AL454" s="90">
        <v>9</v>
      </c>
      <c r="AM454" s="90">
        <v>85</v>
      </c>
      <c r="AN454" s="93">
        <v>75175</v>
      </c>
      <c r="AO454" s="93">
        <f t="shared" si="86"/>
        <v>50009</v>
      </c>
      <c r="AP454" s="7" t="s">
        <v>183</v>
      </c>
      <c r="AQ454">
        <f t="shared" si="87"/>
        <v>5075175</v>
      </c>
      <c r="AU454">
        <v>43</v>
      </c>
      <c r="AV454">
        <v>0.03</v>
      </c>
      <c r="AW454">
        <v>42.97</v>
      </c>
    </row>
    <row r="455" spans="1:49" hidden="1" outlineLevel="1">
      <c r="A455" t="s">
        <v>404</v>
      </c>
      <c r="B455" s="7" t="s">
        <v>846</v>
      </c>
      <c r="C455" s="1">
        <f t="shared" si="77"/>
        <v>1170</v>
      </c>
      <c r="D455" s="5">
        <f>IF(N455&gt;0, RANK(N455,(N455:P455,Q455:AE455)),0)</f>
        <v>3</v>
      </c>
      <c r="E455" s="5">
        <f>IF(O455&gt;0,RANK(O455,(N455:P455,Q455:AE455)),0)</f>
        <v>1</v>
      </c>
      <c r="F455" s="5">
        <f t="shared" si="78"/>
        <v>2</v>
      </c>
      <c r="G455" s="1">
        <f t="shared" si="79"/>
        <v>190</v>
      </c>
      <c r="H455" s="2">
        <f t="shared" si="80"/>
        <v>0.1623931623931624</v>
      </c>
      <c r="I455" s="6"/>
      <c r="J455" s="2">
        <f t="shared" si="81"/>
        <v>0.19829059829059828</v>
      </c>
      <c r="K455" s="2">
        <f t="shared" si="82"/>
        <v>0.47008547008547008</v>
      </c>
      <c r="L455" s="2">
        <f t="shared" si="83"/>
        <v>0.30769230769230771</v>
      </c>
      <c r="M455" s="2">
        <f t="shared" si="84"/>
        <v>2.3931623931623958E-2</v>
      </c>
      <c r="N455" s="1">
        <v>232</v>
      </c>
      <c r="O455" s="1">
        <v>550</v>
      </c>
      <c r="P455" s="1">
        <v>360</v>
      </c>
      <c r="Q455" s="1"/>
      <c r="R455" s="1"/>
      <c r="S455" s="1"/>
      <c r="T455" s="1">
        <v>4</v>
      </c>
      <c r="U455" s="1">
        <v>0</v>
      </c>
      <c r="V455" s="1">
        <v>8</v>
      </c>
      <c r="W455" s="1">
        <v>7</v>
      </c>
      <c r="X455" s="1">
        <v>9</v>
      </c>
      <c r="Y455" s="1"/>
      <c r="Z455" s="1"/>
      <c r="AA455" s="1"/>
      <c r="AB455" s="1"/>
      <c r="AG455" t="str">
        <f t="shared" si="85"/>
        <v>Waitsfield</v>
      </c>
      <c r="AH455" t="s">
        <v>696</v>
      </c>
      <c r="AI455">
        <v>1</v>
      </c>
      <c r="AK455" s="88">
        <v>50</v>
      </c>
      <c r="AL455" s="90">
        <v>23</v>
      </c>
      <c r="AM455" s="90">
        <v>80</v>
      </c>
      <c r="AN455" s="93">
        <v>75325</v>
      </c>
      <c r="AO455" s="93">
        <f t="shared" si="86"/>
        <v>50023</v>
      </c>
      <c r="AP455" s="7" t="s">
        <v>183</v>
      </c>
      <c r="AQ455">
        <f t="shared" si="87"/>
        <v>5075325</v>
      </c>
      <c r="AU455">
        <v>26.91</v>
      </c>
      <c r="AV455">
        <v>0.01</v>
      </c>
      <c r="AW455">
        <v>26.91</v>
      </c>
    </row>
    <row r="456" spans="1:49" hidden="1" outlineLevel="1">
      <c r="A456" t="s">
        <v>405</v>
      </c>
      <c r="B456" s="7" t="s">
        <v>846</v>
      </c>
      <c r="C456" s="1">
        <f t="shared" si="77"/>
        <v>516</v>
      </c>
      <c r="D456" s="5">
        <f>IF(N456&gt;0, RANK(N456,(N456:P456,Q456:AE456)),0)</f>
        <v>3</v>
      </c>
      <c r="E456" s="5">
        <f>IF(O456&gt;0,RANK(O456,(N456:P456,Q456:AE456)),0)</f>
        <v>1</v>
      </c>
      <c r="F456" s="5">
        <f t="shared" si="78"/>
        <v>2</v>
      </c>
      <c r="G456" s="1">
        <f t="shared" si="79"/>
        <v>131</v>
      </c>
      <c r="H456" s="2">
        <f t="shared" si="80"/>
        <v>0.25387596899224807</v>
      </c>
      <c r="I456" s="6"/>
      <c r="J456" s="2">
        <f t="shared" si="81"/>
        <v>0.15697674418604651</v>
      </c>
      <c r="K456" s="2">
        <f t="shared" si="82"/>
        <v>0.53100775193798455</v>
      </c>
      <c r="L456" s="2">
        <f t="shared" si="83"/>
        <v>0.27713178294573643</v>
      </c>
      <c r="M456" s="2">
        <f t="shared" si="84"/>
        <v>3.4883720930232454E-2</v>
      </c>
      <c r="N456" s="1">
        <v>81</v>
      </c>
      <c r="O456" s="1">
        <v>274</v>
      </c>
      <c r="P456" s="1">
        <v>143</v>
      </c>
      <c r="Q456" s="1"/>
      <c r="R456" s="1"/>
      <c r="S456" s="1"/>
      <c r="T456" s="1">
        <v>1</v>
      </c>
      <c r="U456" s="1">
        <v>0</v>
      </c>
      <c r="V456" s="1">
        <v>0</v>
      </c>
      <c r="W456" s="1">
        <v>5</v>
      </c>
      <c r="X456" s="1">
        <v>12</v>
      </c>
      <c r="Y456" s="1"/>
      <c r="Z456" s="1"/>
      <c r="AA456" s="1"/>
      <c r="AB456" s="1"/>
      <c r="AG456" t="str">
        <f t="shared" si="85"/>
        <v>Walden</v>
      </c>
      <c r="AH456" t="s">
        <v>848</v>
      </c>
      <c r="AI456">
        <v>1</v>
      </c>
      <c r="AK456" s="88">
        <v>50</v>
      </c>
      <c r="AL456" s="90">
        <v>5</v>
      </c>
      <c r="AM456" s="90">
        <v>75</v>
      </c>
      <c r="AN456" s="93">
        <v>75700</v>
      </c>
      <c r="AO456" s="93">
        <f t="shared" si="86"/>
        <v>50005</v>
      </c>
      <c r="AP456" s="7" t="s">
        <v>183</v>
      </c>
      <c r="AQ456">
        <f t="shared" si="87"/>
        <v>5075700</v>
      </c>
      <c r="AU456">
        <v>39.020000000000003</v>
      </c>
      <c r="AV456">
        <v>0.28999999999999998</v>
      </c>
      <c r="AW456">
        <v>38.729999999999997</v>
      </c>
    </row>
    <row r="457" spans="1:49" hidden="1" outlineLevel="1">
      <c r="A457" t="s">
        <v>156</v>
      </c>
      <c r="B457" s="7" t="s">
        <v>846</v>
      </c>
      <c r="C457" s="1">
        <f t="shared" si="77"/>
        <v>1248</v>
      </c>
      <c r="D457" s="5">
        <f>IF(N457&gt;0, RANK(N457,(N457:P457,Q457:AE457)),0)</f>
        <v>3</v>
      </c>
      <c r="E457" s="5">
        <f>IF(O457&gt;0,RANK(O457,(N457:P457,Q457:AE457)),0)</f>
        <v>1</v>
      </c>
      <c r="F457" s="5">
        <f t="shared" si="78"/>
        <v>2</v>
      </c>
      <c r="G457" s="1">
        <f t="shared" si="79"/>
        <v>395</v>
      </c>
      <c r="H457" s="2">
        <f t="shared" si="80"/>
        <v>0.31650641025641024</v>
      </c>
      <c r="I457" s="6"/>
      <c r="J457" s="2">
        <f t="shared" si="81"/>
        <v>0.19230769230769232</v>
      </c>
      <c r="K457" s="2">
        <f t="shared" si="82"/>
        <v>0.54727564102564108</v>
      </c>
      <c r="L457" s="2">
        <f t="shared" si="83"/>
        <v>0.23076923076923078</v>
      </c>
      <c r="M457" s="2">
        <f t="shared" si="84"/>
        <v>2.9647435897435848E-2</v>
      </c>
      <c r="N457" s="1">
        <v>240</v>
      </c>
      <c r="O457" s="1">
        <v>683</v>
      </c>
      <c r="P457" s="1">
        <v>288</v>
      </c>
      <c r="Q457" s="1"/>
      <c r="R457" s="1"/>
      <c r="S457" s="1"/>
      <c r="T457" s="1">
        <v>8</v>
      </c>
      <c r="U457" s="1">
        <v>3</v>
      </c>
      <c r="V457" s="1">
        <v>10</v>
      </c>
      <c r="W457" s="1">
        <v>6</v>
      </c>
      <c r="X457" s="1">
        <v>10</v>
      </c>
      <c r="Y457" s="1"/>
      <c r="Z457" s="1"/>
      <c r="AA457" s="1"/>
      <c r="AB457" s="1"/>
      <c r="AG457" t="str">
        <f t="shared" si="85"/>
        <v>Wallingford</v>
      </c>
      <c r="AH457" t="s">
        <v>1039</v>
      </c>
      <c r="AI457">
        <v>1</v>
      </c>
      <c r="AK457" s="88">
        <v>50</v>
      </c>
      <c r="AL457" s="90">
        <v>21</v>
      </c>
      <c r="AM457" s="90">
        <v>125</v>
      </c>
      <c r="AN457" s="93">
        <v>75925</v>
      </c>
      <c r="AO457" s="93">
        <f t="shared" si="86"/>
        <v>50021</v>
      </c>
      <c r="AP457" s="7" t="s">
        <v>183</v>
      </c>
      <c r="AQ457">
        <f t="shared" si="87"/>
        <v>5075925</v>
      </c>
      <c r="AU457">
        <v>43.45</v>
      </c>
      <c r="AV457">
        <v>0.21</v>
      </c>
      <c r="AW457">
        <v>43.24</v>
      </c>
    </row>
    <row r="458" spans="1:49" hidden="1" outlineLevel="1">
      <c r="A458" t="s">
        <v>902</v>
      </c>
      <c r="B458" s="7" t="s">
        <v>846</v>
      </c>
      <c r="C458" s="1">
        <f t="shared" si="77"/>
        <v>277</v>
      </c>
      <c r="D458" s="5">
        <f>IF(N458&gt;0, RANK(N458,(N458:P458,Q458:AE458)),0)</f>
        <v>2</v>
      </c>
      <c r="E458" s="5">
        <f>IF(O458&gt;0,RANK(O458,(N458:P458,Q458:AE458)),0)</f>
        <v>1</v>
      </c>
      <c r="F458" s="5">
        <f t="shared" si="78"/>
        <v>3</v>
      </c>
      <c r="G458" s="1">
        <f t="shared" si="79"/>
        <v>106</v>
      </c>
      <c r="H458" s="2">
        <f t="shared" si="80"/>
        <v>0.38267148014440433</v>
      </c>
      <c r="I458" s="6"/>
      <c r="J458" s="2">
        <f t="shared" si="81"/>
        <v>0.20216606498194944</v>
      </c>
      <c r="K458" s="2">
        <f t="shared" si="82"/>
        <v>0.58483754512635377</v>
      </c>
      <c r="L458" s="2">
        <f t="shared" si="83"/>
        <v>0.19494584837545126</v>
      </c>
      <c r="M458" s="2">
        <f t="shared" si="84"/>
        <v>1.8050541516245522E-2</v>
      </c>
      <c r="N458" s="1">
        <v>56</v>
      </c>
      <c r="O458" s="1">
        <v>162</v>
      </c>
      <c r="P458" s="1">
        <v>54</v>
      </c>
      <c r="Q458" s="1"/>
      <c r="R458" s="1"/>
      <c r="S458" s="1"/>
      <c r="T458" s="1">
        <v>2</v>
      </c>
      <c r="U458" s="1">
        <v>2</v>
      </c>
      <c r="V458" s="1">
        <v>1</v>
      </c>
      <c r="W458" s="1">
        <v>0</v>
      </c>
      <c r="X458" s="1">
        <v>0</v>
      </c>
      <c r="Y458" s="1"/>
      <c r="Z458" s="1"/>
      <c r="AA458" s="1"/>
      <c r="AB458" s="1"/>
      <c r="AG458" t="str">
        <f t="shared" si="85"/>
        <v>Waltham</v>
      </c>
      <c r="AH458" t="s">
        <v>845</v>
      </c>
      <c r="AI458">
        <v>1</v>
      </c>
      <c r="AK458" s="88">
        <v>50</v>
      </c>
      <c r="AL458" s="90">
        <v>1</v>
      </c>
      <c r="AM458" s="90">
        <v>105</v>
      </c>
      <c r="AN458" s="93">
        <v>76075</v>
      </c>
      <c r="AO458" s="93">
        <f t="shared" si="86"/>
        <v>50001</v>
      </c>
      <c r="AP458" s="7" t="s">
        <v>183</v>
      </c>
      <c r="AQ458">
        <f t="shared" si="87"/>
        <v>5076075</v>
      </c>
      <c r="AU458">
        <v>8.8699999999999992</v>
      </c>
      <c r="AV458">
        <v>0.15</v>
      </c>
      <c r="AW458">
        <v>8.7200000000000006</v>
      </c>
    </row>
    <row r="459" spans="1:49" hidden="1" outlineLevel="1">
      <c r="A459" t="s">
        <v>406</v>
      </c>
      <c r="B459" s="7" t="s">
        <v>846</v>
      </c>
      <c r="C459" s="1">
        <f t="shared" si="77"/>
        <v>405</v>
      </c>
      <c r="D459" s="5">
        <f>IF(N459&gt;0, RANK(N459,(N459:P459,Q459:AE459)),0)</f>
        <v>2</v>
      </c>
      <c r="E459" s="5">
        <f>IF(O459&gt;0,RANK(O459,(N459:P459,Q459:AE459)),0)</f>
        <v>1</v>
      </c>
      <c r="F459" s="5">
        <f t="shared" si="78"/>
        <v>3</v>
      </c>
      <c r="G459" s="1">
        <f t="shared" si="79"/>
        <v>62</v>
      </c>
      <c r="H459" s="2">
        <f t="shared" si="80"/>
        <v>0.15308641975308643</v>
      </c>
      <c r="I459" s="6"/>
      <c r="J459" s="2">
        <f t="shared" si="81"/>
        <v>0.29876543209876544</v>
      </c>
      <c r="K459" s="2">
        <f t="shared" si="82"/>
        <v>0.45185185185185184</v>
      </c>
      <c r="L459" s="2">
        <f t="shared" si="83"/>
        <v>0.19753086419753085</v>
      </c>
      <c r="M459" s="2">
        <f t="shared" si="84"/>
        <v>5.1851851851851927E-2</v>
      </c>
      <c r="N459" s="1">
        <v>121</v>
      </c>
      <c r="O459" s="1">
        <v>183</v>
      </c>
      <c r="P459" s="1">
        <v>80</v>
      </c>
      <c r="Q459" s="1"/>
      <c r="R459" s="1"/>
      <c r="S459" s="1"/>
      <c r="T459" s="1">
        <v>8</v>
      </c>
      <c r="U459" s="1">
        <v>1</v>
      </c>
      <c r="V459" s="1">
        <v>2</v>
      </c>
      <c r="W459" s="1">
        <v>8</v>
      </c>
      <c r="X459" s="1">
        <v>2</v>
      </c>
      <c r="Y459" s="1"/>
      <c r="Z459" s="1"/>
      <c r="AA459" s="1"/>
      <c r="AB459" s="1"/>
      <c r="AG459" t="str">
        <f t="shared" si="85"/>
        <v>Wardsboro</v>
      </c>
      <c r="AH459" t="s">
        <v>1040</v>
      </c>
      <c r="AI459">
        <v>1</v>
      </c>
      <c r="AK459" s="88">
        <v>50</v>
      </c>
      <c r="AL459" s="90">
        <v>25</v>
      </c>
      <c r="AM459" s="90">
        <v>90</v>
      </c>
      <c r="AN459" s="93">
        <v>76225</v>
      </c>
      <c r="AO459" s="93">
        <f t="shared" si="86"/>
        <v>50025</v>
      </c>
      <c r="AP459" s="7" t="s">
        <v>183</v>
      </c>
      <c r="AQ459">
        <f t="shared" si="87"/>
        <v>5076225</v>
      </c>
      <c r="AU459">
        <v>29.28</v>
      </c>
      <c r="AV459">
        <v>0</v>
      </c>
      <c r="AW459">
        <v>29.28</v>
      </c>
    </row>
    <row r="460" spans="1:49" hidden="1" outlineLevel="1">
      <c r="A460" t="s">
        <v>208</v>
      </c>
      <c r="B460" s="7" t="s">
        <v>846</v>
      </c>
      <c r="C460" s="1">
        <f t="shared" si="77"/>
        <v>1033</v>
      </c>
      <c r="D460" s="5">
        <f>IF(N460&gt;0, RANK(N460,(N460:P460,Q460:AE460)),0)</f>
        <v>3</v>
      </c>
      <c r="E460" s="5">
        <f>IF(O460&gt;0,RANK(O460,(N460:P460,Q460:AE460)),0)</f>
        <v>1</v>
      </c>
      <c r="F460" s="5">
        <f t="shared" si="78"/>
        <v>2</v>
      </c>
      <c r="G460" s="1">
        <f t="shared" si="79"/>
        <v>68</v>
      </c>
      <c r="H460" s="2">
        <f t="shared" si="80"/>
        <v>6.5827686350435621E-2</v>
      </c>
      <c r="I460" s="6"/>
      <c r="J460" s="2">
        <f t="shared" si="81"/>
        <v>0.23910939012584706</v>
      </c>
      <c r="K460" s="2">
        <f t="shared" si="82"/>
        <v>0.39980638915779282</v>
      </c>
      <c r="L460" s="2">
        <f t="shared" si="83"/>
        <v>0.3339787028073572</v>
      </c>
      <c r="M460" s="2">
        <f t="shared" si="84"/>
        <v>2.7105517909002896E-2</v>
      </c>
      <c r="N460" s="1">
        <v>247</v>
      </c>
      <c r="O460" s="1">
        <v>413</v>
      </c>
      <c r="P460" s="1">
        <v>345</v>
      </c>
      <c r="Q460" s="1"/>
      <c r="R460" s="1"/>
      <c r="S460" s="1"/>
      <c r="T460" s="1">
        <v>5</v>
      </c>
      <c r="U460" s="1">
        <v>0</v>
      </c>
      <c r="V460" s="1">
        <v>3</v>
      </c>
      <c r="W460" s="1">
        <v>15</v>
      </c>
      <c r="X460" s="1">
        <v>5</v>
      </c>
      <c r="Y460" s="1"/>
      <c r="Z460" s="1"/>
      <c r="AA460" s="1"/>
      <c r="AB460" s="1"/>
      <c r="AG460" t="str">
        <f t="shared" si="85"/>
        <v>Warren</v>
      </c>
      <c r="AH460" t="s">
        <v>696</v>
      </c>
      <c r="AI460">
        <v>1</v>
      </c>
      <c r="AK460" s="88">
        <v>50</v>
      </c>
      <c r="AL460" s="90">
        <v>23</v>
      </c>
      <c r="AM460" s="90">
        <v>85</v>
      </c>
      <c r="AN460" s="93">
        <v>76525</v>
      </c>
      <c r="AO460" s="93">
        <f t="shared" si="86"/>
        <v>50023</v>
      </c>
      <c r="AP460" s="7" t="s">
        <v>183</v>
      </c>
      <c r="AQ460">
        <f t="shared" si="87"/>
        <v>5076525</v>
      </c>
      <c r="AU460">
        <v>40.07</v>
      </c>
      <c r="AV460">
        <v>0</v>
      </c>
      <c r="AW460">
        <v>40.07</v>
      </c>
    </row>
    <row r="461" spans="1:49" hidden="1" outlineLevel="1">
      <c r="A461" t="s">
        <v>696</v>
      </c>
      <c r="B461" s="7" t="s">
        <v>846</v>
      </c>
      <c r="C461" s="1">
        <f t="shared" si="77"/>
        <v>555</v>
      </c>
      <c r="D461" s="5">
        <f>IF(N461&gt;0, RANK(N461,(N461:P461,Q461:AE461)),0)</f>
        <v>3</v>
      </c>
      <c r="E461" s="5">
        <f>IF(O461&gt;0,RANK(O461,(N461:P461,Q461:AE461)),0)</f>
        <v>1</v>
      </c>
      <c r="F461" s="5">
        <f t="shared" si="78"/>
        <v>2</v>
      </c>
      <c r="G461" s="1">
        <f t="shared" si="79"/>
        <v>192</v>
      </c>
      <c r="H461" s="2">
        <f t="shared" si="80"/>
        <v>0.34594594594594597</v>
      </c>
      <c r="I461" s="6"/>
      <c r="J461" s="2">
        <f t="shared" si="81"/>
        <v>0.13153153153153152</v>
      </c>
      <c r="K461" s="2">
        <f t="shared" si="82"/>
        <v>0.59459459459459463</v>
      </c>
      <c r="L461" s="2">
        <f t="shared" si="83"/>
        <v>0.24864864864864866</v>
      </c>
      <c r="M461" s="2">
        <f t="shared" si="84"/>
        <v>2.522522522522519E-2</v>
      </c>
      <c r="N461" s="1">
        <v>73</v>
      </c>
      <c r="O461" s="1">
        <v>330</v>
      </c>
      <c r="P461" s="1">
        <v>138</v>
      </c>
      <c r="Q461" s="1"/>
      <c r="R461" s="1"/>
      <c r="S461" s="1"/>
      <c r="T461" s="1">
        <v>3</v>
      </c>
      <c r="U461" s="1">
        <v>0</v>
      </c>
      <c r="V461" s="1">
        <v>2</v>
      </c>
      <c r="W461" s="1">
        <v>5</v>
      </c>
      <c r="X461" s="1">
        <v>4</v>
      </c>
      <c r="Y461" s="1"/>
      <c r="Z461" s="1"/>
      <c r="AA461" s="1"/>
      <c r="AB461" s="1"/>
      <c r="AG461" t="str">
        <f t="shared" si="85"/>
        <v>Washington</v>
      </c>
      <c r="AH461" t="s">
        <v>310</v>
      </c>
      <c r="AI461">
        <v>1</v>
      </c>
      <c r="AK461" s="88">
        <v>50</v>
      </c>
      <c r="AL461" s="90">
        <v>17</v>
      </c>
      <c r="AM461" s="90">
        <v>75</v>
      </c>
      <c r="AN461" s="93">
        <v>76750</v>
      </c>
      <c r="AO461" s="93">
        <f t="shared" si="86"/>
        <v>50017</v>
      </c>
      <c r="AP461" s="7" t="s">
        <v>183</v>
      </c>
      <c r="AQ461">
        <f t="shared" si="87"/>
        <v>5076750</v>
      </c>
      <c r="AU461">
        <v>38.869999999999997</v>
      </c>
      <c r="AV461">
        <v>0.01</v>
      </c>
      <c r="AW461">
        <v>38.86</v>
      </c>
    </row>
    <row r="462" spans="1:49" hidden="1" outlineLevel="1">
      <c r="A462" t="s">
        <v>157</v>
      </c>
      <c r="B462" s="7" t="s">
        <v>846</v>
      </c>
      <c r="C462" s="1">
        <f t="shared" si="77"/>
        <v>2854</v>
      </c>
      <c r="D462" s="5">
        <f>IF(N462&gt;0, RANK(N462,(N462:P462,Q462:AE462)),0)</f>
        <v>3</v>
      </c>
      <c r="E462" s="5">
        <f>IF(O462&gt;0,RANK(O462,(N462:P462,Q462:AE462)),0)</f>
        <v>1</v>
      </c>
      <c r="F462" s="5">
        <f t="shared" si="78"/>
        <v>2</v>
      </c>
      <c r="G462" s="1">
        <f t="shared" si="79"/>
        <v>624</v>
      </c>
      <c r="H462" s="2">
        <f t="shared" si="80"/>
        <v>0.21864050455501052</v>
      </c>
      <c r="I462" s="6"/>
      <c r="J462" s="2">
        <f t="shared" si="81"/>
        <v>0.19306236860546602</v>
      </c>
      <c r="K462" s="2">
        <f t="shared" si="82"/>
        <v>0.5035038542396636</v>
      </c>
      <c r="L462" s="2">
        <f t="shared" si="83"/>
        <v>0.2848633496846531</v>
      </c>
      <c r="M462" s="2">
        <f t="shared" si="84"/>
        <v>1.857042747021731E-2</v>
      </c>
      <c r="N462" s="1">
        <v>551</v>
      </c>
      <c r="O462" s="1">
        <v>1437</v>
      </c>
      <c r="P462" s="1">
        <v>813</v>
      </c>
      <c r="Q462" s="1"/>
      <c r="R462" s="1"/>
      <c r="S462" s="1"/>
      <c r="T462" s="1">
        <v>9</v>
      </c>
      <c r="U462" s="1">
        <v>2</v>
      </c>
      <c r="V462" s="1">
        <v>8</v>
      </c>
      <c r="W462" s="1">
        <v>18</v>
      </c>
      <c r="X462" s="1">
        <v>16</v>
      </c>
      <c r="Y462" s="1"/>
      <c r="Z462" s="1"/>
      <c r="AA462" s="1"/>
      <c r="AB462" s="1"/>
      <c r="AG462" t="str">
        <f t="shared" si="85"/>
        <v>Waterbury</v>
      </c>
      <c r="AH462" t="s">
        <v>696</v>
      </c>
      <c r="AI462">
        <v>1</v>
      </c>
      <c r="AK462" s="88">
        <v>50</v>
      </c>
      <c r="AL462" s="90">
        <v>23</v>
      </c>
      <c r="AM462" s="90">
        <v>90</v>
      </c>
      <c r="AN462" s="93">
        <v>76975</v>
      </c>
      <c r="AO462" s="93">
        <f t="shared" si="86"/>
        <v>50023</v>
      </c>
      <c r="AP462" s="7" t="s">
        <v>183</v>
      </c>
      <c r="AQ462">
        <f t="shared" si="87"/>
        <v>5076975</v>
      </c>
      <c r="AU462">
        <v>49.75</v>
      </c>
      <c r="AV462">
        <v>1.52</v>
      </c>
      <c r="AW462">
        <v>48.23</v>
      </c>
    </row>
    <row r="463" spans="1:49" hidden="1" outlineLevel="1">
      <c r="A463" t="s">
        <v>46</v>
      </c>
      <c r="B463" s="7" t="s">
        <v>846</v>
      </c>
      <c r="C463" s="1">
        <f t="shared" si="77"/>
        <v>709</v>
      </c>
      <c r="D463" s="5">
        <f>IF(N463&gt;0, RANK(N463,(N463:P463,Q463:AE463)),0)</f>
        <v>3</v>
      </c>
      <c r="E463" s="5">
        <f>IF(O463&gt;0,RANK(O463,(N463:P463,Q463:AE463)),0)</f>
        <v>1</v>
      </c>
      <c r="F463" s="5">
        <f t="shared" si="78"/>
        <v>2</v>
      </c>
      <c r="G463" s="1">
        <f t="shared" si="79"/>
        <v>423</v>
      </c>
      <c r="H463" s="2">
        <f t="shared" si="80"/>
        <v>0.59661495063469672</v>
      </c>
      <c r="I463" s="6"/>
      <c r="J463" s="2">
        <f t="shared" si="81"/>
        <v>0.11424541607898449</v>
      </c>
      <c r="K463" s="2">
        <f t="shared" si="82"/>
        <v>0.72637517630465442</v>
      </c>
      <c r="L463" s="2">
        <f t="shared" si="83"/>
        <v>0.12976022566995768</v>
      </c>
      <c r="M463" s="2">
        <f t="shared" si="84"/>
        <v>2.9619181946403367E-2</v>
      </c>
      <c r="N463" s="1">
        <v>81</v>
      </c>
      <c r="O463" s="1">
        <v>515</v>
      </c>
      <c r="P463" s="1">
        <v>92</v>
      </c>
      <c r="Q463" s="1"/>
      <c r="R463" s="1"/>
      <c r="S463" s="1"/>
      <c r="T463" s="1">
        <v>4</v>
      </c>
      <c r="U463" s="1">
        <v>0</v>
      </c>
      <c r="V463" s="1">
        <v>2</v>
      </c>
      <c r="W463" s="1">
        <v>8</v>
      </c>
      <c r="X463" s="1">
        <v>7</v>
      </c>
      <c r="Y463" s="1"/>
      <c r="Z463" s="1"/>
      <c r="AA463" s="1"/>
      <c r="AB463" s="1"/>
      <c r="AG463" t="str">
        <f t="shared" si="85"/>
        <v>Waterford</v>
      </c>
      <c r="AH463" t="s">
        <v>848</v>
      </c>
      <c r="AI463">
        <v>1</v>
      </c>
      <c r="AK463" s="88">
        <v>50</v>
      </c>
      <c r="AL463" s="90">
        <v>5</v>
      </c>
      <c r="AM463" s="90">
        <v>80</v>
      </c>
      <c r="AN463" s="93">
        <v>77125</v>
      </c>
      <c r="AO463" s="93">
        <f t="shared" si="86"/>
        <v>50005</v>
      </c>
      <c r="AP463" s="7" t="s">
        <v>183</v>
      </c>
      <c r="AQ463">
        <f t="shared" si="87"/>
        <v>5077125</v>
      </c>
      <c r="AU463">
        <v>39.729999999999997</v>
      </c>
      <c r="AV463">
        <v>1.58</v>
      </c>
      <c r="AW463">
        <v>38.15</v>
      </c>
    </row>
    <row r="464" spans="1:49" hidden="1" outlineLevel="1">
      <c r="A464" t="s">
        <v>438</v>
      </c>
      <c r="B464" s="7" t="s">
        <v>846</v>
      </c>
      <c r="C464" s="1">
        <f t="shared" si="77"/>
        <v>357</v>
      </c>
      <c r="D464" s="5">
        <f>IF(N464&gt;0, RANK(N464,(N464:P464,Q464:AE464)),0)</f>
        <v>3</v>
      </c>
      <c r="E464" s="5">
        <f>IF(O464&gt;0,RANK(O464,(N464:P464,Q464:AE464)),0)</f>
        <v>1</v>
      </c>
      <c r="F464" s="5">
        <f t="shared" si="78"/>
        <v>2</v>
      </c>
      <c r="G464" s="1">
        <f t="shared" si="79"/>
        <v>91</v>
      </c>
      <c r="H464" s="2">
        <f t="shared" si="80"/>
        <v>0.25490196078431371</v>
      </c>
      <c r="I464" s="6"/>
      <c r="J464" s="2">
        <f t="shared" si="81"/>
        <v>0.10364145658263306</v>
      </c>
      <c r="K464" s="2">
        <f t="shared" si="82"/>
        <v>0.56862745098039214</v>
      </c>
      <c r="L464" s="2">
        <f t="shared" si="83"/>
        <v>0.31372549019607843</v>
      </c>
      <c r="M464" s="2">
        <f t="shared" si="84"/>
        <v>1.400560224089642E-2</v>
      </c>
      <c r="N464" s="1">
        <v>37</v>
      </c>
      <c r="O464" s="1">
        <v>203</v>
      </c>
      <c r="P464" s="1">
        <v>112</v>
      </c>
      <c r="Q464" s="1"/>
      <c r="R464" s="1"/>
      <c r="S464" s="1"/>
      <c r="T464" s="1">
        <v>0</v>
      </c>
      <c r="U464" s="1">
        <v>0</v>
      </c>
      <c r="V464" s="1">
        <v>2</v>
      </c>
      <c r="W464" s="1">
        <v>1</v>
      </c>
      <c r="X464" s="1">
        <v>2</v>
      </c>
      <c r="Y464" s="1"/>
      <c r="Z464" s="1"/>
      <c r="AA464" s="1"/>
      <c r="AB464" s="1"/>
      <c r="AG464" t="str">
        <f t="shared" si="85"/>
        <v>Waterville</v>
      </c>
      <c r="AH464" t="s">
        <v>995</v>
      </c>
      <c r="AI464">
        <v>1</v>
      </c>
      <c r="AK464" s="88">
        <v>50</v>
      </c>
      <c r="AL464" s="90">
        <v>15</v>
      </c>
      <c r="AM464" s="90">
        <v>45</v>
      </c>
      <c r="AN464" s="93">
        <v>77425</v>
      </c>
      <c r="AO464" s="93">
        <f t="shared" si="86"/>
        <v>50015</v>
      </c>
      <c r="AP464" s="7" t="s">
        <v>183</v>
      </c>
      <c r="AQ464">
        <f t="shared" si="87"/>
        <v>5077425</v>
      </c>
      <c r="AU464">
        <v>16.41</v>
      </c>
      <c r="AV464">
        <v>0.01</v>
      </c>
      <c r="AW464">
        <v>16.399999999999999</v>
      </c>
    </row>
    <row r="465" spans="1:49" hidden="1" outlineLevel="1">
      <c r="A465" t="s">
        <v>407</v>
      </c>
      <c r="B465" s="7" t="s">
        <v>846</v>
      </c>
      <c r="C465" s="1">
        <f t="shared" si="77"/>
        <v>1545</v>
      </c>
      <c r="D465" s="5">
        <f>IF(N465&gt;0, RANK(N465,(N465:P465,Q465:AE465)),0)</f>
        <v>2</v>
      </c>
      <c r="E465" s="5">
        <f>IF(O465&gt;0,RANK(O465,(N465:P465,Q465:AE465)),0)</f>
        <v>1</v>
      </c>
      <c r="F465" s="5">
        <f t="shared" si="78"/>
        <v>3</v>
      </c>
      <c r="G465" s="1">
        <f t="shared" si="79"/>
        <v>498</v>
      </c>
      <c r="H465" s="2">
        <f t="shared" si="80"/>
        <v>0.32233009708737864</v>
      </c>
      <c r="I465" s="6"/>
      <c r="J465" s="2">
        <f t="shared" si="81"/>
        <v>0.23300970873786409</v>
      </c>
      <c r="K465" s="2">
        <f t="shared" si="82"/>
        <v>0.55533980582524267</v>
      </c>
      <c r="L465" s="2">
        <f t="shared" si="83"/>
        <v>0.16440129449838187</v>
      </c>
      <c r="M465" s="2">
        <f t="shared" si="84"/>
        <v>4.7249190938511376E-2</v>
      </c>
      <c r="N465" s="1">
        <v>360</v>
      </c>
      <c r="O465" s="1">
        <v>858</v>
      </c>
      <c r="P465" s="1">
        <v>254</v>
      </c>
      <c r="Q465" s="1"/>
      <c r="R465" s="1"/>
      <c r="S465" s="1"/>
      <c r="T465" s="1">
        <v>14</v>
      </c>
      <c r="U465" s="1">
        <v>2</v>
      </c>
      <c r="V465" s="1">
        <v>25</v>
      </c>
      <c r="W465" s="1">
        <v>20</v>
      </c>
      <c r="X465" s="1">
        <v>12</v>
      </c>
      <c r="Y465" s="1"/>
      <c r="Z465" s="1"/>
      <c r="AA465" s="1"/>
      <c r="AB465" s="1"/>
      <c r="AG465" t="str">
        <f t="shared" si="85"/>
        <v>Weathersfield</v>
      </c>
      <c r="AH465" t="s">
        <v>1041</v>
      </c>
      <c r="AI465">
        <v>1</v>
      </c>
      <c r="AK465" s="88">
        <v>50</v>
      </c>
      <c r="AL465" s="90">
        <v>27</v>
      </c>
      <c r="AM465" s="90">
        <v>100</v>
      </c>
      <c r="AN465" s="93">
        <v>77500</v>
      </c>
      <c r="AO465" s="93">
        <f t="shared" si="86"/>
        <v>50027</v>
      </c>
      <c r="AP465" s="7" t="s">
        <v>183</v>
      </c>
      <c r="AQ465">
        <f t="shared" si="87"/>
        <v>5077500</v>
      </c>
      <c r="AU465">
        <v>44.18</v>
      </c>
      <c r="AV465">
        <v>0.41</v>
      </c>
      <c r="AW465">
        <v>43.78</v>
      </c>
    </row>
    <row r="466" spans="1:49" hidden="1" outlineLevel="1">
      <c r="A466" t="s">
        <v>583</v>
      </c>
      <c r="B466" s="7" t="s">
        <v>846</v>
      </c>
      <c r="C466" s="1">
        <f t="shared" si="77"/>
        <v>574</v>
      </c>
      <c r="D466" s="5">
        <f>IF(N466&gt;0, RANK(N466,(N466:P466,Q466:AE466)),0)</f>
        <v>3</v>
      </c>
      <c r="E466" s="5">
        <f>IF(O466&gt;0,RANK(O466,(N466:P466,Q466:AE466)),0)</f>
        <v>1</v>
      </c>
      <c r="F466" s="5">
        <f t="shared" si="78"/>
        <v>2</v>
      </c>
      <c r="G466" s="1">
        <f t="shared" si="79"/>
        <v>258</v>
      </c>
      <c r="H466" s="2">
        <f t="shared" si="80"/>
        <v>0.44947735191637633</v>
      </c>
      <c r="I466" s="6"/>
      <c r="J466" s="2">
        <f t="shared" si="81"/>
        <v>0.1672473867595819</v>
      </c>
      <c r="K466" s="2">
        <f t="shared" si="82"/>
        <v>0.62717770034843201</v>
      </c>
      <c r="L466" s="2">
        <f t="shared" si="83"/>
        <v>0.17770034843205576</v>
      </c>
      <c r="M466" s="2">
        <f t="shared" si="84"/>
        <v>2.787456445993039E-2</v>
      </c>
      <c r="N466" s="1">
        <v>96</v>
      </c>
      <c r="O466" s="1">
        <v>360</v>
      </c>
      <c r="P466" s="1">
        <v>102</v>
      </c>
      <c r="Q466" s="1"/>
      <c r="R466" s="1"/>
      <c r="S466" s="1"/>
      <c r="T466" s="1">
        <v>6</v>
      </c>
      <c r="U466" s="1">
        <v>0</v>
      </c>
      <c r="V466" s="1">
        <v>5</v>
      </c>
      <c r="W466" s="1">
        <v>2</v>
      </c>
      <c r="X466" s="1">
        <v>3</v>
      </c>
      <c r="Y466" s="1"/>
      <c r="Z466" s="1"/>
      <c r="AA466" s="1"/>
      <c r="AB466" s="1"/>
      <c r="AG466" t="str">
        <f t="shared" si="85"/>
        <v>Wells</v>
      </c>
      <c r="AH466" t="s">
        <v>1039</v>
      </c>
      <c r="AI466">
        <v>1</v>
      </c>
      <c r="AK466" s="88">
        <v>50</v>
      </c>
      <c r="AL466" s="90">
        <v>21</v>
      </c>
      <c r="AM466" s="90">
        <v>130</v>
      </c>
      <c r="AN466" s="93">
        <v>77950</v>
      </c>
      <c r="AO466" s="93">
        <f t="shared" si="86"/>
        <v>50021</v>
      </c>
      <c r="AP466" s="7" t="s">
        <v>183</v>
      </c>
      <c r="AQ466">
        <f t="shared" si="87"/>
        <v>5077950</v>
      </c>
      <c r="AU466">
        <v>23.36</v>
      </c>
      <c r="AV466">
        <v>0.8</v>
      </c>
      <c r="AW466">
        <v>22.55</v>
      </c>
    </row>
    <row r="467" spans="1:49" hidden="1" outlineLevel="1">
      <c r="A467" t="s">
        <v>408</v>
      </c>
      <c r="B467" s="7" t="s">
        <v>846</v>
      </c>
      <c r="C467" s="1">
        <f t="shared" si="77"/>
        <v>320</v>
      </c>
      <c r="D467" s="5">
        <f>IF(N467&gt;0, RANK(N467,(N467:P467,Q467:AE467)),0)</f>
        <v>2</v>
      </c>
      <c r="E467" s="5">
        <f>IF(O467&gt;0,RANK(O467,(N467:P467,Q467:AE467)),0)</f>
        <v>1</v>
      </c>
      <c r="F467" s="5">
        <f t="shared" si="78"/>
        <v>3</v>
      </c>
      <c r="G467" s="1">
        <f t="shared" si="79"/>
        <v>107</v>
      </c>
      <c r="H467" s="2">
        <f t="shared" si="80"/>
        <v>0.33437499999999998</v>
      </c>
      <c r="I467" s="6"/>
      <c r="J467" s="2">
        <f t="shared" si="81"/>
        <v>0.21249999999999999</v>
      </c>
      <c r="K467" s="2">
        <f t="shared" si="82"/>
        <v>0.546875</v>
      </c>
      <c r="L467" s="2">
        <f t="shared" si="83"/>
        <v>0.20624999999999999</v>
      </c>
      <c r="M467" s="2">
        <f t="shared" si="84"/>
        <v>3.4374999999999989E-2</v>
      </c>
      <c r="N467" s="1">
        <v>68</v>
      </c>
      <c r="O467" s="1">
        <v>175</v>
      </c>
      <c r="P467" s="1">
        <v>66</v>
      </c>
      <c r="Q467" s="1"/>
      <c r="R467" s="1"/>
      <c r="S467" s="1"/>
      <c r="T467" s="1">
        <v>2</v>
      </c>
      <c r="U467" s="1">
        <v>1</v>
      </c>
      <c r="V467" s="1">
        <v>0</v>
      </c>
      <c r="W467" s="1">
        <v>3</v>
      </c>
      <c r="X467" s="1">
        <v>5</v>
      </c>
      <c r="Y467" s="1"/>
      <c r="Z467" s="1"/>
      <c r="AA467" s="1"/>
      <c r="AB467" s="1"/>
      <c r="AG467" t="str">
        <f t="shared" si="85"/>
        <v>West Fairlee</v>
      </c>
      <c r="AH467" t="s">
        <v>310</v>
      </c>
      <c r="AI467">
        <v>1</v>
      </c>
      <c r="AK467" s="88">
        <v>50</v>
      </c>
      <c r="AL467" s="90">
        <v>17</v>
      </c>
      <c r="AM467" s="90">
        <v>80</v>
      </c>
      <c r="AN467" s="93">
        <v>79975</v>
      </c>
      <c r="AO467" s="93">
        <f t="shared" si="86"/>
        <v>50017</v>
      </c>
      <c r="AP467" s="7" t="s">
        <v>183</v>
      </c>
      <c r="AQ467">
        <f t="shared" si="87"/>
        <v>5079975</v>
      </c>
      <c r="AU467">
        <v>22.83</v>
      </c>
      <c r="AV467">
        <v>0.22</v>
      </c>
      <c r="AW467">
        <v>22.6</v>
      </c>
    </row>
    <row r="468" spans="1:49" hidden="1" outlineLevel="1">
      <c r="A468" t="s">
        <v>47</v>
      </c>
      <c r="B468" s="7" t="s">
        <v>846</v>
      </c>
      <c r="C468" s="1">
        <f t="shared" si="77"/>
        <v>139</v>
      </c>
      <c r="D468" s="5">
        <f>IF(N468&gt;0, RANK(N468,(N468:P468,Q468:AE468)),0)</f>
        <v>3</v>
      </c>
      <c r="E468" s="5">
        <f>IF(O468&gt;0,RANK(O468,(N468:P468,Q468:AE468)),0)</f>
        <v>1</v>
      </c>
      <c r="F468" s="5">
        <f t="shared" si="78"/>
        <v>2</v>
      </c>
      <c r="G468" s="1">
        <f t="shared" si="79"/>
        <v>58</v>
      </c>
      <c r="H468" s="2">
        <f t="shared" si="80"/>
        <v>0.41726618705035973</v>
      </c>
      <c r="I468" s="6"/>
      <c r="J468" s="2">
        <f t="shared" si="81"/>
        <v>0.15107913669064749</v>
      </c>
      <c r="K468" s="2">
        <f t="shared" si="82"/>
        <v>0.61870503597122306</v>
      </c>
      <c r="L468" s="2">
        <f t="shared" si="83"/>
        <v>0.20143884892086331</v>
      </c>
      <c r="M468" s="2">
        <f t="shared" si="84"/>
        <v>2.8776978417266202E-2</v>
      </c>
      <c r="N468" s="1">
        <v>21</v>
      </c>
      <c r="O468" s="1">
        <v>86</v>
      </c>
      <c r="P468" s="1">
        <v>28</v>
      </c>
      <c r="Q468" s="1"/>
      <c r="R468" s="1"/>
      <c r="S468" s="1"/>
      <c r="T468" s="1">
        <v>0</v>
      </c>
      <c r="U468" s="1">
        <v>0</v>
      </c>
      <c r="V468" s="1">
        <v>0</v>
      </c>
      <c r="W468" s="1">
        <v>2</v>
      </c>
      <c r="X468" s="1">
        <v>2</v>
      </c>
      <c r="Y468" s="1"/>
      <c r="Z468" s="1"/>
      <c r="AA468" s="1"/>
      <c r="AB468" s="1"/>
      <c r="AG468" t="str">
        <f t="shared" si="85"/>
        <v>West Haven</v>
      </c>
      <c r="AH468" t="s">
        <v>1039</v>
      </c>
      <c r="AI468">
        <v>1</v>
      </c>
      <c r="AK468" s="88">
        <v>50</v>
      </c>
      <c r="AL468" s="90">
        <v>21</v>
      </c>
      <c r="AM468" s="90">
        <v>135</v>
      </c>
      <c r="AN468" s="93">
        <v>80875</v>
      </c>
      <c r="AO468" s="93">
        <f t="shared" si="86"/>
        <v>50021</v>
      </c>
      <c r="AP468" s="7" t="s">
        <v>183</v>
      </c>
      <c r="AQ468">
        <f t="shared" si="87"/>
        <v>5080875</v>
      </c>
      <c r="AU468">
        <v>28.49</v>
      </c>
      <c r="AV468">
        <v>0.49</v>
      </c>
      <c r="AW468">
        <v>28</v>
      </c>
    </row>
    <row r="469" spans="1:49" hidden="1" outlineLevel="1">
      <c r="A469" t="s">
        <v>409</v>
      </c>
      <c r="B469" s="7" t="s">
        <v>846</v>
      </c>
      <c r="C469" s="1">
        <f t="shared" si="77"/>
        <v>1092</v>
      </c>
      <c r="D469" s="5">
        <f>IF(N469&gt;0, RANK(N469,(N469:P469,Q469:AE469)),0)</f>
        <v>3</v>
      </c>
      <c r="E469" s="5">
        <f>IF(O469&gt;0,RANK(O469,(N469:P469,Q469:AE469)),0)</f>
        <v>1</v>
      </c>
      <c r="F469" s="5">
        <f t="shared" si="78"/>
        <v>2</v>
      </c>
      <c r="G469" s="1">
        <f t="shared" si="79"/>
        <v>424</v>
      </c>
      <c r="H469" s="2">
        <f t="shared" si="80"/>
        <v>0.38827838827838829</v>
      </c>
      <c r="I469" s="6"/>
      <c r="J469" s="2">
        <f t="shared" si="81"/>
        <v>0.17582417582417584</v>
      </c>
      <c r="K469" s="2">
        <f t="shared" si="82"/>
        <v>0.59432234432234432</v>
      </c>
      <c r="L469" s="2">
        <f t="shared" si="83"/>
        <v>0.20604395604395603</v>
      </c>
      <c r="M469" s="2">
        <f t="shared" si="84"/>
        <v>2.380952380952378E-2</v>
      </c>
      <c r="N469" s="1">
        <v>192</v>
      </c>
      <c r="O469" s="1">
        <v>649</v>
      </c>
      <c r="P469" s="1">
        <v>225</v>
      </c>
      <c r="Q469" s="1"/>
      <c r="R469" s="1"/>
      <c r="S469" s="1"/>
      <c r="T469" s="1">
        <v>2</v>
      </c>
      <c r="U469" s="1">
        <v>0</v>
      </c>
      <c r="V469" s="1">
        <v>11</v>
      </c>
      <c r="W469" s="1">
        <v>7</v>
      </c>
      <c r="X469" s="1">
        <v>6</v>
      </c>
      <c r="Y469" s="1"/>
      <c r="Z469" s="1"/>
      <c r="AA469" s="1"/>
      <c r="AB469" s="1"/>
      <c r="AG469" t="str">
        <f t="shared" si="85"/>
        <v>West Rutland</v>
      </c>
      <c r="AH469" t="s">
        <v>1039</v>
      </c>
      <c r="AI469">
        <v>1</v>
      </c>
      <c r="AK469" s="88">
        <v>50</v>
      </c>
      <c r="AL469" s="90">
        <v>21</v>
      </c>
      <c r="AM469" s="90">
        <v>140</v>
      </c>
      <c r="AN469" s="93">
        <v>82300</v>
      </c>
      <c r="AO469" s="93">
        <f t="shared" si="86"/>
        <v>50021</v>
      </c>
      <c r="AP469" s="7" t="s">
        <v>183</v>
      </c>
      <c r="AQ469">
        <f t="shared" si="87"/>
        <v>5082300</v>
      </c>
      <c r="AU469">
        <v>18</v>
      </c>
      <c r="AV469">
        <v>0</v>
      </c>
      <c r="AW469">
        <v>18</v>
      </c>
    </row>
    <row r="470" spans="1:49" hidden="1" outlineLevel="1">
      <c r="A470" t="s">
        <v>410</v>
      </c>
      <c r="B470" s="7" t="s">
        <v>846</v>
      </c>
      <c r="C470" s="1">
        <f t="shared" si="77"/>
        <v>694</v>
      </c>
      <c r="D470" s="5">
        <f>IF(N470&gt;0, RANK(N470,(N470:P470,Q470:AE470)),0)</f>
        <v>2</v>
      </c>
      <c r="E470" s="5">
        <f>IF(O470&gt;0,RANK(O470,(N470:P470,Q470:AE470)),0)</f>
        <v>1</v>
      </c>
      <c r="F470" s="5">
        <f t="shared" si="78"/>
        <v>3</v>
      </c>
      <c r="G470" s="1">
        <f t="shared" si="79"/>
        <v>185</v>
      </c>
      <c r="H470" s="2">
        <f t="shared" si="80"/>
        <v>0.2665706051873199</v>
      </c>
      <c r="I470" s="6"/>
      <c r="J470" s="2">
        <f t="shared" si="81"/>
        <v>0.27089337175792505</v>
      </c>
      <c r="K470" s="2">
        <f t="shared" si="82"/>
        <v>0.53746397694524495</v>
      </c>
      <c r="L470" s="2">
        <f t="shared" si="83"/>
        <v>0.17146974063400577</v>
      </c>
      <c r="M470" s="2">
        <f t="shared" si="84"/>
        <v>2.0172910662824228E-2</v>
      </c>
      <c r="N470" s="1">
        <v>188</v>
      </c>
      <c r="O470" s="1">
        <v>373</v>
      </c>
      <c r="P470" s="1">
        <v>119</v>
      </c>
      <c r="Q470" s="1"/>
      <c r="R470" s="1"/>
      <c r="S470" s="1"/>
      <c r="T470" s="1">
        <v>1</v>
      </c>
      <c r="U470" s="1">
        <v>2</v>
      </c>
      <c r="V470" s="1">
        <v>6</v>
      </c>
      <c r="W470" s="1">
        <v>1</v>
      </c>
      <c r="X470" s="1">
        <v>4</v>
      </c>
      <c r="Y470" s="1"/>
      <c r="Z470" s="1"/>
      <c r="AA470" s="1"/>
      <c r="AB470" s="1"/>
      <c r="AG470" t="str">
        <f t="shared" si="85"/>
        <v>West Windsor</v>
      </c>
      <c r="AH470" t="s">
        <v>1041</v>
      </c>
      <c r="AI470">
        <v>1</v>
      </c>
      <c r="AK470" s="88">
        <v>50</v>
      </c>
      <c r="AL470" s="90">
        <v>27</v>
      </c>
      <c r="AM470" s="90">
        <v>110</v>
      </c>
      <c r="AN470" s="93">
        <v>83050</v>
      </c>
      <c r="AO470" s="93">
        <f t="shared" si="86"/>
        <v>50027</v>
      </c>
      <c r="AP470" s="7" t="s">
        <v>183</v>
      </c>
      <c r="AQ470">
        <f t="shared" si="87"/>
        <v>5083050</v>
      </c>
      <c r="AU470">
        <v>24.72</v>
      </c>
      <c r="AV470">
        <v>0.02</v>
      </c>
      <c r="AW470">
        <v>24.7</v>
      </c>
    </row>
    <row r="471" spans="1:49" hidden="1" outlineLevel="1">
      <c r="A471" t="s">
        <v>439</v>
      </c>
      <c r="B471" s="7" t="s">
        <v>846</v>
      </c>
      <c r="C471" s="1">
        <f t="shared" si="77"/>
        <v>301</v>
      </c>
      <c r="D471" s="5">
        <f>IF(N471&gt;0, RANK(N471,(N471:P471,Q471:AE471)),0)</f>
        <v>3</v>
      </c>
      <c r="E471" s="5">
        <f>IF(O471&gt;0,RANK(O471,(N471:P471,Q471:AE471)),0)</f>
        <v>1</v>
      </c>
      <c r="F471" s="5">
        <f t="shared" si="78"/>
        <v>2</v>
      </c>
      <c r="G471" s="1">
        <f t="shared" si="79"/>
        <v>68</v>
      </c>
      <c r="H471" s="2">
        <f t="shared" si="80"/>
        <v>0.22591362126245848</v>
      </c>
      <c r="I471" s="6"/>
      <c r="J471" s="2">
        <f t="shared" si="81"/>
        <v>0.12292358803986711</v>
      </c>
      <c r="K471" s="2">
        <f t="shared" si="82"/>
        <v>0.5415282392026578</v>
      </c>
      <c r="L471" s="2">
        <f t="shared" si="83"/>
        <v>0.31561461794019935</v>
      </c>
      <c r="M471" s="2">
        <f t="shared" si="84"/>
        <v>1.9933554817275712E-2</v>
      </c>
      <c r="N471" s="1">
        <v>37</v>
      </c>
      <c r="O471" s="1">
        <v>163</v>
      </c>
      <c r="P471" s="1">
        <v>95</v>
      </c>
      <c r="Q471" s="1"/>
      <c r="R471" s="1"/>
      <c r="S471" s="1"/>
      <c r="T471" s="1">
        <v>0</v>
      </c>
      <c r="U471" s="1">
        <v>0</v>
      </c>
      <c r="V471" s="1">
        <v>0</v>
      </c>
      <c r="W471" s="1">
        <v>4</v>
      </c>
      <c r="X471" s="1">
        <v>2</v>
      </c>
      <c r="Y471" s="1"/>
      <c r="Z471" s="1"/>
      <c r="AA471" s="1"/>
      <c r="AB471" s="1"/>
      <c r="AG471" t="str">
        <f t="shared" si="85"/>
        <v>Westfield</v>
      </c>
      <c r="AH471" t="s">
        <v>996</v>
      </c>
      <c r="AI471">
        <v>1</v>
      </c>
      <c r="AK471" s="88">
        <v>50</v>
      </c>
      <c r="AL471" s="90">
        <v>19</v>
      </c>
      <c r="AM471" s="90">
        <v>90</v>
      </c>
      <c r="AN471" s="93">
        <v>80200</v>
      </c>
      <c r="AO471" s="93">
        <f t="shared" si="86"/>
        <v>50019</v>
      </c>
      <c r="AP471" s="7" t="s">
        <v>183</v>
      </c>
      <c r="AQ471">
        <f t="shared" si="87"/>
        <v>5080200</v>
      </c>
      <c r="AU471">
        <v>40.18</v>
      </c>
      <c r="AV471">
        <v>0</v>
      </c>
      <c r="AW471">
        <v>40.17</v>
      </c>
    </row>
    <row r="472" spans="1:49" hidden="1" outlineLevel="1">
      <c r="A472" t="s">
        <v>142</v>
      </c>
      <c r="B472" s="7" t="s">
        <v>846</v>
      </c>
      <c r="C472" s="1">
        <f t="shared" si="77"/>
        <v>1138</v>
      </c>
      <c r="D472" s="5">
        <f>IF(N472&gt;0, RANK(N472,(N472:P472,Q472:AE472)),0)</f>
        <v>3</v>
      </c>
      <c r="E472" s="5">
        <f>IF(O472&gt;0,RANK(O472,(N472:P472,Q472:AE472)),0)</f>
        <v>1</v>
      </c>
      <c r="F472" s="5">
        <f t="shared" si="78"/>
        <v>2</v>
      </c>
      <c r="G472" s="1">
        <f t="shared" si="79"/>
        <v>293</v>
      </c>
      <c r="H472" s="2">
        <f t="shared" si="80"/>
        <v>0.25746924428822493</v>
      </c>
      <c r="I472" s="6"/>
      <c r="J472" s="2">
        <f t="shared" si="81"/>
        <v>0.14674868189806678</v>
      </c>
      <c r="K472" s="2">
        <f t="shared" si="82"/>
        <v>0.55096660808435849</v>
      </c>
      <c r="L472" s="2">
        <f t="shared" si="83"/>
        <v>0.29349736379613356</v>
      </c>
      <c r="M472" s="2">
        <f t="shared" si="84"/>
        <v>8.7873462214411724E-3</v>
      </c>
      <c r="N472" s="1">
        <v>167</v>
      </c>
      <c r="O472" s="1">
        <v>627</v>
      </c>
      <c r="P472" s="1">
        <v>334</v>
      </c>
      <c r="Q472" s="1"/>
      <c r="R472" s="1"/>
      <c r="S472" s="1"/>
      <c r="T472" s="1">
        <v>1</v>
      </c>
      <c r="U472" s="1">
        <v>1</v>
      </c>
      <c r="V472" s="1">
        <v>3</v>
      </c>
      <c r="W472" s="1">
        <v>3</v>
      </c>
      <c r="X472" s="1">
        <v>2</v>
      </c>
      <c r="Y472" s="1"/>
      <c r="Z472" s="1"/>
      <c r="AA472" s="1"/>
      <c r="AB472" s="1"/>
      <c r="AG472" t="str">
        <f t="shared" si="85"/>
        <v>Westford</v>
      </c>
      <c r="AH472" t="s">
        <v>545</v>
      </c>
      <c r="AI472">
        <v>1</v>
      </c>
      <c r="AK472" s="88">
        <v>50</v>
      </c>
      <c r="AL472" s="90">
        <v>7</v>
      </c>
      <c r="AM472" s="90">
        <v>80</v>
      </c>
      <c r="AN472" s="93">
        <v>80350</v>
      </c>
      <c r="AO472" s="93">
        <f t="shared" si="86"/>
        <v>50007</v>
      </c>
      <c r="AP472" s="7" t="s">
        <v>183</v>
      </c>
      <c r="AQ472">
        <f t="shared" si="87"/>
        <v>5080350</v>
      </c>
      <c r="AU472">
        <v>39.29</v>
      </c>
      <c r="AV472">
        <v>0.03</v>
      </c>
      <c r="AW472">
        <v>39.26</v>
      </c>
    </row>
    <row r="473" spans="1:49" hidden="1" outlineLevel="1">
      <c r="A473" t="s">
        <v>143</v>
      </c>
      <c r="B473" s="7" t="s">
        <v>846</v>
      </c>
      <c r="C473" s="1">
        <f t="shared" si="77"/>
        <v>1680</v>
      </c>
      <c r="D473" s="5">
        <f>IF(N473&gt;0, RANK(N473,(N473:P473,Q473:AE473)),0)</f>
        <v>1</v>
      </c>
      <c r="E473" s="5">
        <f>IF(O473&gt;0,RANK(O473,(N473:P473,Q473:AE473)),0)</f>
        <v>2</v>
      </c>
      <c r="F473" s="5">
        <f t="shared" si="78"/>
        <v>3</v>
      </c>
      <c r="G473" s="1">
        <f t="shared" si="79"/>
        <v>178</v>
      </c>
      <c r="H473" s="2">
        <f t="shared" si="80"/>
        <v>0.10595238095238095</v>
      </c>
      <c r="I473" s="6"/>
      <c r="J473" s="2">
        <f t="shared" si="81"/>
        <v>0.43095238095238098</v>
      </c>
      <c r="K473" s="2">
        <f t="shared" si="82"/>
        <v>0.32500000000000001</v>
      </c>
      <c r="L473" s="2">
        <f t="shared" si="83"/>
        <v>0.20535714285714285</v>
      </c>
      <c r="M473" s="2">
        <f t="shared" si="84"/>
        <v>3.8690476190476164E-2</v>
      </c>
      <c r="N473" s="1">
        <v>724</v>
      </c>
      <c r="O473" s="1">
        <v>546</v>
      </c>
      <c r="P473" s="1">
        <v>345</v>
      </c>
      <c r="Q473" s="1"/>
      <c r="R473" s="1"/>
      <c r="S473" s="1"/>
      <c r="T473" s="1">
        <v>24</v>
      </c>
      <c r="U473" s="1">
        <v>1</v>
      </c>
      <c r="V473" s="1">
        <v>21</v>
      </c>
      <c r="W473" s="1">
        <v>16</v>
      </c>
      <c r="X473" s="1">
        <v>3</v>
      </c>
      <c r="Y473" s="1"/>
      <c r="Z473" s="1"/>
      <c r="AA473" s="1"/>
      <c r="AB473" s="1"/>
      <c r="AG473" t="str">
        <f t="shared" si="85"/>
        <v>Westminster</v>
      </c>
      <c r="AH473" t="s">
        <v>1040</v>
      </c>
      <c r="AI473">
        <v>1</v>
      </c>
      <c r="AK473" s="88">
        <v>50</v>
      </c>
      <c r="AL473" s="90">
        <v>25</v>
      </c>
      <c r="AM473" s="90">
        <v>95</v>
      </c>
      <c r="AN473" s="93">
        <v>81400</v>
      </c>
      <c r="AO473" s="93">
        <f t="shared" si="86"/>
        <v>50025</v>
      </c>
      <c r="AP473" s="7" t="s">
        <v>183</v>
      </c>
      <c r="AQ473">
        <f t="shared" si="87"/>
        <v>5081400</v>
      </c>
      <c r="AU473">
        <v>46.12</v>
      </c>
      <c r="AV473">
        <v>0.03</v>
      </c>
      <c r="AW473">
        <v>46.08</v>
      </c>
    </row>
    <row r="474" spans="1:49" hidden="1" outlineLevel="1">
      <c r="A474" t="s">
        <v>411</v>
      </c>
      <c r="B474" s="7" t="s">
        <v>846</v>
      </c>
      <c r="C474" s="1">
        <f t="shared" si="77"/>
        <v>219</v>
      </c>
      <c r="D474" s="5">
        <f>IF(N474&gt;0, RANK(N474,(N474:P474,Q474:AE474)),0)</f>
        <v>3</v>
      </c>
      <c r="E474" s="5">
        <f>IF(O474&gt;0,RANK(O474,(N474:P474,Q474:AE474)),0)</f>
        <v>1</v>
      </c>
      <c r="F474" s="5">
        <f t="shared" si="78"/>
        <v>2</v>
      </c>
      <c r="G474" s="1">
        <f t="shared" si="79"/>
        <v>75</v>
      </c>
      <c r="H474" s="2">
        <f t="shared" si="80"/>
        <v>0.34246575342465752</v>
      </c>
      <c r="I474" s="6"/>
      <c r="J474" s="2">
        <f t="shared" si="81"/>
        <v>0.12328767123287671</v>
      </c>
      <c r="K474" s="2">
        <f t="shared" si="82"/>
        <v>0.56164383561643838</v>
      </c>
      <c r="L474" s="2">
        <f t="shared" si="83"/>
        <v>0.21917808219178081</v>
      </c>
      <c r="M474" s="2">
        <f t="shared" si="84"/>
        <v>9.5890410958904049E-2</v>
      </c>
      <c r="N474" s="1">
        <v>27</v>
      </c>
      <c r="O474" s="1">
        <v>123</v>
      </c>
      <c r="P474" s="1">
        <v>48</v>
      </c>
      <c r="Q474" s="1"/>
      <c r="R474" s="1"/>
      <c r="S474" s="1"/>
      <c r="T474" s="1">
        <v>1</v>
      </c>
      <c r="U474" s="1">
        <v>0</v>
      </c>
      <c r="V474" s="1">
        <v>1</v>
      </c>
      <c r="W474" s="1">
        <v>4</v>
      </c>
      <c r="X474" s="1">
        <v>15</v>
      </c>
      <c r="Y474" s="1"/>
      <c r="Z474" s="1"/>
      <c r="AA474" s="1"/>
      <c r="AB474" s="1"/>
      <c r="AG474" t="str">
        <f t="shared" si="85"/>
        <v>Westmore</v>
      </c>
      <c r="AH474" t="s">
        <v>996</v>
      </c>
      <c r="AI474">
        <v>1</v>
      </c>
      <c r="AK474" s="88">
        <v>50</v>
      </c>
      <c r="AL474" s="90">
        <v>19</v>
      </c>
      <c r="AM474" s="90">
        <v>95</v>
      </c>
      <c r="AN474" s="93">
        <v>81700</v>
      </c>
      <c r="AO474" s="93">
        <f t="shared" si="86"/>
        <v>50019</v>
      </c>
      <c r="AP474" s="7" t="s">
        <v>183</v>
      </c>
      <c r="AQ474">
        <f t="shared" si="87"/>
        <v>5081700</v>
      </c>
      <c r="AU474">
        <v>37.46</v>
      </c>
      <c r="AV474">
        <v>2.94</v>
      </c>
      <c r="AW474">
        <v>34.520000000000003</v>
      </c>
    </row>
    <row r="475" spans="1:49" hidden="1" outlineLevel="1">
      <c r="A475" t="s">
        <v>48</v>
      </c>
      <c r="B475" s="7" t="s">
        <v>846</v>
      </c>
      <c r="C475" s="1">
        <f t="shared" si="77"/>
        <v>411</v>
      </c>
      <c r="D475" s="5">
        <f>IF(N475&gt;0, RANK(N475,(N475:P475,Q475:AE475)),0)</f>
        <v>2</v>
      </c>
      <c r="E475" s="5">
        <f>IF(O475&gt;0,RANK(O475,(N475:P475,Q475:AE475)),0)</f>
        <v>1</v>
      </c>
      <c r="F475" s="5">
        <f t="shared" si="78"/>
        <v>3</v>
      </c>
      <c r="G475" s="1">
        <f t="shared" si="79"/>
        <v>90</v>
      </c>
      <c r="H475" s="2">
        <f t="shared" si="80"/>
        <v>0.21897810218978103</v>
      </c>
      <c r="I475" s="6"/>
      <c r="J475" s="2">
        <f t="shared" si="81"/>
        <v>0.29683698296836986</v>
      </c>
      <c r="K475" s="2">
        <f t="shared" si="82"/>
        <v>0.51581508515815089</v>
      </c>
      <c r="L475" s="2">
        <f t="shared" si="83"/>
        <v>0.15328467153284672</v>
      </c>
      <c r="M475" s="2">
        <f t="shared" si="84"/>
        <v>3.4063260340632479E-2</v>
      </c>
      <c r="N475" s="1">
        <v>122</v>
      </c>
      <c r="O475" s="1">
        <v>212</v>
      </c>
      <c r="P475" s="1">
        <v>63</v>
      </c>
      <c r="Q475" s="1"/>
      <c r="R475" s="1"/>
      <c r="S475" s="1"/>
      <c r="T475" s="1">
        <v>1</v>
      </c>
      <c r="U475" s="1">
        <v>1</v>
      </c>
      <c r="V475" s="1">
        <v>8</v>
      </c>
      <c r="W475" s="1">
        <v>2</v>
      </c>
      <c r="X475" s="1">
        <v>2</v>
      </c>
      <c r="Y475" s="1"/>
      <c r="Z475" s="1"/>
      <c r="AA475" s="1"/>
      <c r="AB475" s="1"/>
      <c r="AG475" t="str">
        <f t="shared" si="85"/>
        <v>Weston</v>
      </c>
      <c r="AH475" t="s">
        <v>1041</v>
      </c>
      <c r="AI475">
        <v>1</v>
      </c>
      <c r="AK475" s="88">
        <v>50</v>
      </c>
      <c r="AL475" s="90">
        <v>27</v>
      </c>
      <c r="AM475" s="90">
        <v>105</v>
      </c>
      <c r="AN475" s="93">
        <v>82000</v>
      </c>
      <c r="AO475" s="93">
        <f t="shared" si="86"/>
        <v>50027</v>
      </c>
      <c r="AP475" s="7" t="s">
        <v>183</v>
      </c>
      <c r="AQ475">
        <f t="shared" si="87"/>
        <v>5082000</v>
      </c>
      <c r="AU475">
        <v>35.17</v>
      </c>
      <c r="AV475">
        <v>0.08</v>
      </c>
      <c r="AW475">
        <v>35.090000000000003</v>
      </c>
    </row>
    <row r="476" spans="1:49" hidden="1" outlineLevel="1">
      <c r="A476" t="s">
        <v>412</v>
      </c>
      <c r="B476" s="7" t="s">
        <v>846</v>
      </c>
      <c r="C476" s="1">
        <f t="shared" si="77"/>
        <v>554</v>
      </c>
      <c r="D476" s="5">
        <f>IF(N476&gt;0, RANK(N476,(N476:P476,Q476:AE476)),0)</f>
        <v>3</v>
      </c>
      <c r="E476" s="5">
        <f>IF(O476&gt;0,RANK(O476,(N476:P476,Q476:AE476)),0)</f>
        <v>1</v>
      </c>
      <c r="F476" s="5">
        <f t="shared" si="78"/>
        <v>2</v>
      </c>
      <c r="G476" s="1">
        <f t="shared" si="79"/>
        <v>131</v>
      </c>
      <c r="H476" s="2">
        <f t="shared" si="80"/>
        <v>0.23646209386281589</v>
      </c>
      <c r="I476" s="6"/>
      <c r="J476" s="2">
        <f t="shared" si="81"/>
        <v>0.24368231046931407</v>
      </c>
      <c r="K476" s="2">
        <f t="shared" si="82"/>
        <v>0.49097472924187724</v>
      </c>
      <c r="L476" s="2">
        <f t="shared" si="83"/>
        <v>0.25451263537906138</v>
      </c>
      <c r="M476" s="2">
        <f t="shared" si="84"/>
        <v>1.083032490974728E-2</v>
      </c>
      <c r="N476" s="1">
        <v>135</v>
      </c>
      <c r="O476" s="1">
        <v>272</v>
      </c>
      <c r="P476" s="1">
        <v>141</v>
      </c>
      <c r="Q476" s="1"/>
      <c r="R476" s="1"/>
      <c r="S476" s="1"/>
      <c r="T476" s="1">
        <v>0</v>
      </c>
      <c r="U476" s="1">
        <v>1</v>
      </c>
      <c r="V476" s="1">
        <v>0</v>
      </c>
      <c r="W476" s="1">
        <v>3</v>
      </c>
      <c r="X476" s="1">
        <v>2</v>
      </c>
      <c r="Y476" s="1"/>
      <c r="Z476" s="1"/>
      <c r="AA476" s="1"/>
      <c r="AB476" s="1"/>
      <c r="AG476" t="str">
        <f t="shared" si="85"/>
        <v>Weybridge</v>
      </c>
      <c r="AH476" t="s">
        <v>845</v>
      </c>
      <c r="AI476">
        <v>1</v>
      </c>
      <c r="AK476" s="88">
        <v>50</v>
      </c>
      <c r="AL476" s="90">
        <v>1</v>
      </c>
      <c r="AM476" s="90">
        <v>110</v>
      </c>
      <c r="AN476" s="93">
        <v>83275</v>
      </c>
      <c r="AO476" s="93">
        <f t="shared" si="86"/>
        <v>50001</v>
      </c>
      <c r="AP476" s="7" t="s">
        <v>183</v>
      </c>
      <c r="AQ476">
        <f t="shared" si="87"/>
        <v>5083275</v>
      </c>
      <c r="AU476">
        <v>17.57</v>
      </c>
      <c r="AV476">
        <v>0.56000000000000005</v>
      </c>
      <c r="AW476">
        <v>17.010000000000002</v>
      </c>
    </row>
    <row r="477" spans="1:49" hidden="1" outlineLevel="1">
      <c r="A477" t="s">
        <v>413</v>
      </c>
      <c r="B477" s="7" t="s">
        <v>846</v>
      </c>
      <c r="C477" s="1">
        <f t="shared" si="77"/>
        <v>365</v>
      </c>
      <c r="D477" s="5">
        <f>IF(N477&gt;0, RANK(N477,(N477:P477,Q477:AE477)),0)</f>
        <v>3</v>
      </c>
      <c r="E477" s="5">
        <f>IF(O477&gt;0,RANK(O477,(N477:P477,Q477:AE477)),0)</f>
        <v>1</v>
      </c>
      <c r="F477" s="5">
        <f t="shared" si="78"/>
        <v>2</v>
      </c>
      <c r="G477" s="1">
        <f t="shared" si="79"/>
        <v>141</v>
      </c>
      <c r="H477" s="2">
        <f t="shared" si="80"/>
        <v>0.38630136986301372</v>
      </c>
      <c r="I477" s="6"/>
      <c r="J477" s="2">
        <f t="shared" si="81"/>
        <v>0.13150684931506848</v>
      </c>
      <c r="K477" s="2">
        <f t="shared" si="82"/>
        <v>0.59726027397260273</v>
      </c>
      <c r="L477" s="2">
        <f t="shared" si="83"/>
        <v>0.21095890410958903</v>
      </c>
      <c r="M477" s="2">
        <f t="shared" si="84"/>
        <v>6.0273972602739728E-2</v>
      </c>
      <c r="N477" s="1">
        <v>48</v>
      </c>
      <c r="O477" s="1">
        <v>218</v>
      </c>
      <c r="P477" s="1">
        <v>77</v>
      </c>
      <c r="Q477" s="1"/>
      <c r="R477" s="1"/>
      <c r="S477" s="1"/>
      <c r="T477" s="1">
        <v>2</v>
      </c>
      <c r="U477" s="1">
        <v>0</v>
      </c>
      <c r="V477" s="1">
        <v>1</v>
      </c>
      <c r="W477" s="1">
        <v>4</v>
      </c>
      <c r="X477" s="1">
        <v>15</v>
      </c>
      <c r="Y477" s="1"/>
      <c r="Z477" s="1"/>
      <c r="AA477" s="1"/>
      <c r="AB477" s="1"/>
      <c r="AG477" t="str">
        <f t="shared" si="85"/>
        <v>Wheelock</v>
      </c>
      <c r="AH477" t="s">
        <v>848</v>
      </c>
      <c r="AI477">
        <v>1</v>
      </c>
      <c r="AK477" s="88">
        <v>50</v>
      </c>
      <c r="AL477" s="90">
        <v>5</v>
      </c>
      <c r="AM477" s="90">
        <v>85</v>
      </c>
      <c r="AN477" s="93">
        <v>83500</v>
      </c>
      <c r="AO477" s="93">
        <f t="shared" si="86"/>
        <v>50005</v>
      </c>
      <c r="AP477" s="7" t="s">
        <v>183</v>
      </c>
      <c r="AQ477">
        <f t="shared" si="87"/>
        <v>5083500</v>
      </c>
      <c r="AU477">
        <v>39.82</v>
      </c>
      <c r="AV477">
        <v>0.25</v>
      </c>
      <c r="AW477">
        <v>39.56</v>
      </c>
    </row>
    <row r="478" spans="1:49" hidden="1" outlineLevel="1">
      <c r="A478" t="s">
        <v>684</v>
      </c>
      <c r="B478" s="7" t="s">
        <v>846</v>
      </c>
      <c r="C478" s="1">
        <f t="shared" si="77"/>
        <v>217</v>
      </c>
      <c r="D478" s="5">
        <f>IF(N478&gt;0, RANK(N478,(N478:P478,Q478:AE478)),0)</f>
        <v>3</v>
      </c>
      <c r="E478" s="5">
        <f>IF(O478&gt;0,RANK(O478,(N478:P478,Q478:AE478)),0)</f>
        <v>1</v>
      </c>
      <c r="F478" s="5">
        <f t="shared" si="78"/>
        <v>2</v>
      </c>
      <c r="G478" s="1">
        <f t="shared" si="79"/>
        <v>58</v>
      </c>
      <c r="H478" s="2">
        <f t="shared" si="80"/>
        <v>0.26728110599078342</v>
      </c>
      <c r="I478" s="6"/>
      <c r="J478" s="2">
        <f t="shared" si="81"/>
        <v>0.1889400921658986</v>
      </c>
      <c r="K478" s="2">
        <f t="shared" si="82"/>
        <v>0.52534562211981561</v>
      </c>
      <c r="L478" s="2">
        <f t="shared" si="83"/>
        <v>0.25806451612903225</v>
      </c>
      <c r="M478" s="2">
        <f t="shared" si="84"/>
        <v>2.7649769585253559E-2</v>
      </c>
      <c r="N478" s="1">
        <v>41</v>
      </c>
      <c r="O478" s="1">
        <v>114</v>
      </c>
      <c r="P478" s="1">
        <v>56</v>
      </c>
      <c r="Q478" s="1"/>
      <c r="R478" s="1"/>
      <c r="S478" s="1"/>
      <c r="T478" s="1">
        <v>1</v>
      </c>
      <c r="U478" s="1">
        <v>0</v>
      </c>
      <c r="V478" s="1">
        <v>2</v>
      </c>
      <c r="W478" s="1">
        <v>1</v>
      </c>
      <c r="X478" s="1">
        <v>2</v>
      </c>
      <c r="Y478" s="1"/>
      <c r="Z478" s="1"/>
      <c r="AA478" s="1"/>
      <c r="AB478" s="1"/>
      <c r="AG478" t="str">
        <f t="shared" si="85"/>
        <v>Whiting</v>
      </c>
      <c r="AH478" t="s">
        <v>845</v>
      </c>
      <c r="AI478">
        <v>1</v>
      </c>
      <c r="AK478" s="88">
        <v>50</v>
      </c>
      <c r="AL478" s="90">
        <v>1</v>
      </c>
      <c r="AM478" s="90">
        <v>115</v>
      </c>
      <c r="AN478" s="93">
        <v>83800</v>
      </c>
      <c r="AO478" s="93">
        <f t="shared" si="86"/>
        <v>50001</v>
      </c>
      <c r="AP478" s="7" t="s">
        <v>183</v>
      </c>
      <c r="AQ478">
        <f t="shared" si="87"/>
        <v>5083800</v>
      </c>
      <c r="AU478">
        <v>13.68</v>
      </c>
      <c r="AV478">
        <v>0</v>
      </c>
      <c r="AW478">
        <v>13.68</v>
      </c>
    </row>
    <row r="479" spans="1:49" hidden="1" outlineLevel="1">
      <c r="A479" t="s">
        <v>414</v>
      </c>
      <c r="B479" s="7" t="s">
        <v>846</v>
      </c>
      <c r="C479" s="1">
        <f t="shared" si="77"/>
        <v>658</v>
      </c>
      <c r="D479" s="5">
        <f>IF(N479&gt;0, RANK(N479,(N479:P479,Q479:AE479)),0)</f>
        <v>2</v>
      </c>
      <c r="E479" s="5">
        <f>IF(O479&gt;0,RANK(O479,(N479:P479,Q479:AE479)),0)</f>
        <v>1</v>
      </c>
      <c r="F479" s="5">
        <f t="shared" si="78"/>
        <v>3</v>
      </c>
      <c r="G479" s="1">
        <f t="shared" si="79"/>
        <v>170</v>
      </c>
      <c r="H479" s="2">
        <f t="shared" si="80"/>
        <v>0.25835866261398177</v>
      </c>
      <c r="I479" s="6"/>
      <c r="J479" s="2">
        <f t="shared" si="81"/>
        <v>0.27203647416413373</v>
      </c>
      <c r="K479" s="2">
        <f t="shared" si="82"/>
        <v>0.53039513677811545</v>
      </c>
      <c r="L479" s="2">
        <f t="shared" si="83"/>
        <v>0.11398176291793313</v>
      </c>
      <c r="M479" s="2">
        <f t="shared" si="84"/>
        <v>8.3586626139817738E-2</v>
      </c>
      <c r="N479" s="1">
        <v>179</v>
      </c>
      <c r="O479" s="1">
        <v>349</v>
      </c>
      <c r="P479" s="1">
        <v>75</v>
      </c>
      <c r="Q479" s="1"/>
      <c r="R479" s="1"/>
      <c r="S479" s="1"/>
      <c r="T479" s="1">
        <v>16</v>
      </c>
      <c r="U479" s="1">
        <v>1</v>
      </c>
      <c r="V479" s="1">
        <v>14</v>
      </c>
      <c r="W479" s="1">
        <v>15</v>
      </c>
      <c r="X479" s="1">
        <v>9</v>
      </c>
      <c r="Y479" s="1"/>
      <c r="Z479" s="1"/>
      <c r="AA479" s="1"/>
      <c r="AB479" s="1"/>
      <c r="AG479" t="str">
        <f t="shared" si="85"/>
        <v>Whitingham</v>
      </c>
      <c r="AH479" t="s">
        <v>1040</v>
      </c>
      <c r="AI479">
        <v>1</v>
      </c>
      <c r="AK479" s="88">
        <v>50</v>
      </c>
      <c r="AL479" s="90">
        <v>25</v>
      </c>
      <c r="AM479" s="90">
        <v>100</v>
      </c>
      <c r="AN479" s="93">
        <v>83950</v>
      </c>
      <c r="AO479" s="93">
        <f t="shared" si="86"/>
        <v>50025</v>
      </c>
      <c r="AP479" s="7" t="s">
        <v>183</v>
      </c>
      <c r="AQ479">
        <f t="shared" si="87"/>
        <v>5083950</v>
      </c>
      <c r="AU479">
        <v>39.32</v>
      </c>
      <c r="AV479">
        <v>2.2400000000000002</v>
      </c>
      <c r="AW479">
        <v>37.08</v>
      </c>
    </row>
    <row r="480" spans="1:49" hidden="1" outlineLevel="1">
      <c r="A480" t="s">
        <v>144</v>
      </c>
      <c r="B480" s="7" t="s">
        <v>846</v>
      </c>
      <c r="C480" s="1">
        <f t="shared" si="77"/>
        <v>1553</v>
      </c>
      <c r="D480" s="5">
        <f>IF(N480&gt;0, RANK(N480,(N480:P480,Q480:AE480)),0)</f>
        <v>3</v>
      </c>
      <c r="E480" s="5">
        <f>IF(O480&gt;0,RANK(O480,(N480:P480,Q480:AE480)),0)</f>
        <v>1</v>
      </c>
      <c r="F480" s="5">
        <f t="shared" si="78"/>
        <v>2</v>
      </c>
      <c r="G480" s="1">
        <f t="shared" si="79"/>
        <v>670</v>
      </c>
      <c r="H480" s="2">
        <f t="shared" si="80"/>
        <v>0.43142305215711524</v>
      </c>
      <c r="I480" s="6"/>
      <c r="J480" s="2">
        <f t="shared" si="81"/>
        <v>0.11976819059884096</v>
      </c>
      <c r="K480" s="2">
        <f t="shared" si="82"/>
        <v>0.63618802318094014</v>
      </c>
      <c r="L480" s="2">
        <f t="shared" si="83"/>
        <v>0.20476497102382485</v>
      </c>
      <c r="M480" s="2">
        <f t="shared" si="84"/>
        <v>3.927881519639409E-2</v>
      </c>
      <c r="N480" s="1">
        <v>186</v>
      </c>
      <c r="O480" s="1">
        <v>988</v>
      </c>
      <c r="P480" s="1">
        <v>318</v>
      </c>
      <c r="Q480" s="1"/>
      <c r="R480" s="1"/>
      <c r="S480" s="1"/>
      <c r="T480" s="1">
        <v>10</v>
      </c>
      <c r="U480" s="1">
        <v>3</v>
      </c>
      <c r="V480" s="1">
        <v>4</v>
      </c>
      <c r="W480" s="1">
        <v>27</v>
      </c>
      <c r="X480" s="1">
        <v>17</v>
      </c>
      <c r="Y480" s="1"/>
      <c r="Z480" s="1"/>
      <c r="AA480" s="1"/>
      <c r="AB480" s="1"/>
      <c r="AG480" t="str">
        <f t="shared" si="85"/>
        <v>Williamstown</v>
      </c>
      <c r="AH480" t="s">
        <v>310</v>
      </c>
      <c r="AI480">
        <v>1</v>
      </c>
      <c r="AK480" s="88">
        <v>50</v>
      </c>
      <c r="AL480" s="90">
        <v>17</v>
      </c>
      <c r="AM480" s="90">
        <v>85</v>
      </c>
      <c r="AN480" s="93">
        <v>84175</v>
      </c>
      <c r="AO480" s="93">
        <f t="shared" si="86"/>
        <v>50017</v>
      </c>
      <c r="AP480" s="7" t="s">
        <v>183</v>
      </c>
      <c r="AQ480">
        <f t="shared" si="87"/>
        <v>5084175</v>
      </c>
      <c r="AU480">
        <v>40.33</v>
      </c>
      <c r="AV480">
        <v>0.16</v>
      </c>
      <c r="AW480">
        <v>40.18</v>
      </c>
    </row>
    <row r="481" spans="1:49" hidden="1" outlineLevel="1">
      <c r="A481" t="s">
        <v>415</v>
      </c>
      <c r="B481" s="7" t="s">
        <v>846</v>
      </c>
      <c r="C481" s="1">
        <f t="shared" si="77"/>
        <v>5179</v>
      </c>
      <c r="D481" s="5">
        <f>IF(N481&gt;0, RANK(N481,(N481:P481,Q481:AE481)),0)</f>
        <v>3</v>
      </c>
      <c r="E481" s="5">
        <f>IF(O481&gt;0,RANK(O481,(N481:P481,Q481:AE481)),0)</f>
        <v>1</v>
      </c>
      <c r="F481" s="5">
        <f t="shared" si="78"/>
        <v>2</v>
      </c>
      <c r="G481" s="1">
        <f t="shared" si="79"/>
        <v>2169</v>
      </c>
      <c r="H481" s="2">
        <f t="shared" si="80"/>
        <v>0.41880671944390807</v>
      </c>
      <c r="I481" s="6"/>
      <c r="J481" s="2">
        <f t="shared" si="81"/>
        <v>0.18922571925082063</v>
      </c>
      <c r="K481" s="2">
        <f t="shared" si="82"/>
        <v>0.6091909635064684</v>
      </c>
      <c r="L481" s="2">
        <f t="shared" si="83"/>
        <v>0.19038424406256033</v>
      </c>
      <c r="M481" s="2">
        <f t="shared" si="84"/>
        <v>1.119907318015062E-2</v>
      </c>
      <c r="N481" s="1">
        <v>980</v>
      </c>
      <c r="O481" s="1">
        <v>3155</v>
      </c>
      <c r="P481" s="1">
        <v>986</v>
      </c>
      <c r="Q481" s="1"/>
      <c r="R481" s="1"/>
      <c r="S481" s="1"/>
      <c r="T481" s="1">
        <v>11</v>
      </c>
      <c r="U481" s="1">
        <v>0</v>
      </c>
      <c r="V481" s="1">
        <v>7</v>
      </c>
      <c r="W481" s="1">
        <v>18</v>
      </c>
      <c r="X481" s="1">
        <v>22</v>
      </c>
      <c r="Y481" s="1"/>
      <c r="Z481" s="1"/>
      <c r="AA481" s="1"/>
      <c r="AB481" s="1"/>
      <c r="AG481" t="str">
        <f t="shared" si="85"/>
        <v>Williston</v>
      </c>
      <c r="AH481" t="s">
        <v>545</v>
      </c>
      <c r="AI481">
        <v>1</v>
      </c>
      <c r="AK481" s="88">
        <v>50</v>
      </c>
      <c r="AL481" s="90">
        <v>7</v>
      </c>
      <c r="AM481" s="90">
        <v>85</v>
      </c>
      <c r="AN481" s="93">
        <v>84475</v>
      </c>
      <c r="AO481" s="93">
        <f t="shared" si="86"/>
        <v>50007</v>
      </c>
      <c r="AP481" s="7" t="s">
        <v>183</v>
      </c>
      <c r="AQ481">
        <f t="shared" si="87"/>
        <v>5084475</v>
      </c>
      <c r="AU481">
        <v>30.71</v>
      </c>
      <c r="AV481">
        <v>0.37</v>
      </c>
      <c r="AW481">
        <v>30.34</v>
      </c>
    </row>
    <row r="482" spans="1:49" hidden="1" outlineLevel="1">
      <c r="A482" t="s">
        <v>145</v>
      </c>
      <c r="B482" s="7" t="s">
        <v>846</v>
      </c>
      <c r="C482" s="1">
        <f t="shared" si="77"/>
        <v>1122</v>
      </c>
      <c r="D482" s="5">
        <f>IF(N482&gt;0, RANK(N482,(N482:P482,Q482:AE482)),0)</f>
        <v>2</v>
      </c>
      <c r="E482" s="5">
        <f>IF(O482&gt;0,RANK(O482,(N482:P482,Q482:AE482)),0)</f>
        <v>1</v>
      </c>
      <c r="F482" s="5">
        <f t="shared" si="78"/>
        <v>3</v>
      </c>
      <c r="G482" s="1">
        <f t="shared" si="79"/>
        <v>177</v>
      </c>
      <c r="H482" s="2">
        <f t="shared" si="80"/>
        <v>0.15775401069518716</v>
      </c>
      <c r="I482" s="6"/>
      <c r="J482" s="2">
        <f t="shared" si="81"/>
        <v>0.30213903743315507</v>
      </c>
      <c r="K482" s="2">
        <f t="shared" si="82"/>
        <v>0.45989304812834225</v>
      </c>
      <c r="L482" s="2">
        <f t="shared" si="83"/>
        <v>0.16042780748663102</v>
      </c>
      <c r="M482" s="2">
        <f t="shared" si="84"/>
        <v>7.7540106951871662E-2</v>
      </c>
      <c r="N482" s="1">
        <v>339</v>
      </c>
      <c r="O482" s="1">
        <v>516</v>
      </c>
      <c r="P482" s="1">
        <v>180</v>
      </c>
      <c r="Q482" s="1"/>
      <c r="R482" s="1"/>
      <c r="S482" s="1"/>
      <c r="T482" s="1">
        <v>27</v>
      </c>
      <c r="U482" s="1">
        <v>3</v>
      </c>
      <c r="V482" s="1">
        <v>19</v>
      </c>
      <c r="W482" s="1">
        <v>27</v>
      </c>
      <c r="X482" s="1">
        <v>11</v>
      </c>
      <c r="Y482" s="1"/>
      <c r="Z482" s="1"/>
      <c r="AA482" s="1"/>
      <c r="AB482" s="1"/>
      <c r="AG482" t="str">
        <f t="shared" si="85"/>
        <v>Wilmington</v>
      </c>
      <c r="AH482" t="s">
        <v>1040</v>
      </c>
      <c r="AI482">
        <v>1</v>
      </c>
      <c r="AK482" s="88">
        <v>50</v>
      </c>
      <c r="AL482" s="90">
        <v>25</v>
      </c>
      <c r="AM482" s="90">
        <v>105</v>
      </c>
      <c r="AN482" s="93">
        <v>84700</v>
      </c>
      <c r="AO482" s="93">
        <f t="shared" si="86"/>
        <v>50025</v>
      </c>
      <c r="AP482" s="7" t="s">
        <v>183</v>
      </c>
      <c r="AQ482">
        <f t="shared" si="87"/>
        <v>5084700</v>
      </c>
      <c r="AU482">
        <v>41.26</v>
      </c>
      <c r="AV482">
        <v>1.81</v>
      </c>
      <c r="AW482">
        <v>39.44</v>
      </c>
    </row>
    <row r="483" spans="1:49" hidden="1" outlineLevel="1">
      <c r="A483" t="s">
        <v>1040</v>
      </c>
      <c r="B483" s="7" t="s">
        <v>846</v>
      </c>
      <c r="C483" s="1">
        <f t="shared" si="77"/>
        <v>237</v>
      </c>
      <c r="D483" s="5">
        <f>IF(N483&gt;0, RANK(N483,(N483:P483,Q483:AE483)),0)</f>
        <v>2</v>
      </c>
      <c r="E483" s="5">
        <f>IF(O483&gt;0,RANK(O483,(N483:P483,Q483:AE483)),0)</f>
        <v>1</v>
      </c>
      <c r="F483" s="5">
        <f t="shared" si="78"/>
        <v>3</v>
      </c>
      <c r="G483" s="1">
        <f t="shared" si="79"/>
        <v>14</v>
      </c>
      <c r="H483" s="2">
        <f t="shared" si="80"/>
        <v>5.9071729957805907E-2</v>
      </c>
      <c r="I483" s="6"/>
      <c r="J483" s="2">
        <f t="shared" si="81"/>
        <v>0.37552742616033757</v>
      </c>
      <c r="K483" s="2">
        <f t="shared" si="82"/>
        <v>0.43459915611814348</v>
      </c>
      <c r="L483" s="2">
        <f t="shared" si="83"/>
        <v>0.13080168776371309</v>
      </c>
      <c r="M483" s="2">
        <f t="shared" si="84"/>
        <v>5.9071729957805796E-2</v>
      </c>
      <c r="N483" s="1">
        <v>89</v>
      </c>
      <c r="O483" s="1">
        <v>103</v>
      </c>
      <c r="P483" s="1">
        <v>31</v>
      </c>
      <c r="Q483" s="1"/>
      <c r="R483" s="1"/>
      <c r="S483" s="1"/>
      <c r="T483" s="1">
        <v>2</v>
      </c>
      <c r="U483" s="1">
        <v>0</v>
      </c>
      <c r="V483" s="1">
        <v>6</v>
      </c>
      <c r="W483" s="1">
        <v>6</v>
      </c>
      <c r="X483" s="1">
        <v>0</v>
      </c>
      <c r="Y483" s="1"/>
      <c r="Z483" s="1"/>
      <c r="AA483" s="1"/>
      <c r="AB483" s="1"/>
      <c r="AG483" t="str">
        <f t="shared" si="85"/>
        <v>Windham</v>
      </c>
      <c r="AH483" t="s">
        <v>1040</v>
      </c>
      <c r="AI483">
        <v>1</v>
      </c>
      <c r="AK483" s="88">
        <v>50</v>
      </c>
      <c r="AL483" s="90">
        <v>25</v>
      </c>
      <c r="AM483" s="90">
        <v>110</v>
      </c>
      <c r="AN483" s="93">
        <v>84850</v>
      </c>
      <c r="AO483" s="93">
        <f t="shared" si="86"/>
        <v>50025</v>
      </c>
      <c r="AP483" s="7" t="s">
        <v>183</v>
      </c>
      <c r="AQ483">
        <f t="shared" si="87"/>
        <v>5084850</v>
      </c>
      <c r="AU483">
        <v>26.12</v>
      </c>
      <c r="AV483">
        <v>0.04</v>
      </c>
      <c r="AW483">
        <v>26.07</v>
      </c>
    </row>
    <row r="484" spans="1:49" hidden="1" outlineLevel="1">
      <c r="A484" t="s">
        <v>1041</v>
      </c>
      <c r="B484" s="7" t="s">
        <v>846</v>
      </c>
      <c r="C484" s="1">
        <f t="shared" si="77"/>
        <v>1698</v>
      </c>
      <c r="D484" s="5">
        <f>IF(N484&gt;0, RANK(N484,(N484:P484,Q484:AE484)),0)</f>
        <v>2</v>
      </c>
      <c r="E484" s="5">
        <f>IF(O484&gt;0,RANK(O484,(N484:P484,Q484:AE484)),0)</f>
        <v>1</v>
      </c>
      <c r="F484" s="5">
        <f t="shared" si="78"/>
        <v>3</v>
      </c>
      <c r="G484" s="1">
        <f t="shared" si="79"/>
        <v>371</v>
      </c>
      <c r="H484" s="2">
        <f t="shared" si="80"/>
        <v>0.21849234393404005</v>
      </c>
      <c r="I484" s="6"/>
      <c r="J484" s="2">
        <f t="shared" si="81"/>
        <v>0.27090694935217902</v>
      </c>
      <c r="K484" s="2">
        <f t="shared" si="82"/>
        <v>0.48939929328621906</v>
      </c>
      <c r="L484" s="2">
        <f t="shared" si="83"/>
        <v>0.20259128386336867</v>
      </c>
      <c r="M484" s="2">
        <f t="shared" si="84"/>
        <v>3.7102473498233313E-2</v>
      </c>
      <c r="N484" s="1">
        <v>460</v>
      </c>
      <c r="O484" s="1">
        <v>831</v>
      </c>
      <c r="P484" s="1">
        <v>344</v>
      </c>
      <c r="Q484" s="1"/>
      <c r="R484" s="1"/>
      <c r="S484" s="1"/>
      <c r="T484" s="1">
        <v>17</v>
      </c>
      <c r="U484" s="1">
        <v>1</v>
      </c>
      <c r="V484" s="1">
        <v>16</v>
      </c>
      <c r="W484" s="1">
        <v>14</v>
      </c>
      <c r="X484" s="1">
        <v>15</v>
      </c>
      <c r="Y484" s="1"/>
      <c r="Z484" s="1"/>
      <c r="AA484" s="1"/>
      <c r="AB484" s="1"/>
      <c r="AG484" t="str">
        <f t="shared" si="85"/>
        <v>Windsor</v>
      </c>
      <c r="AH484" t="s">
        <v>1041</v>
      </c>
      <c r="AI484">
        <v>1</v>
      </c>
      <c r="AK484" s="88">
        <v>50</v>
      </c>
      <c r="AL484" s="90">
        <v>27</v>
      </c>
      <c r="AM484" s="90">
        <v>115</v>
      </c>
      <c r="AN484" s="93">
        <v>84925</v>
      </c>
      <c r="AO484" s="93">
        <f t="shared" si="86"/>
        <v>50027</v>
      </c>
      <c r="AP484" s="7" t="s">
        <v>183</v>
      </c>
      <c r="AQ484">
        <f t="shared" si="87"/>
        <v>5084925</v>
      </c>
      <c r="AU484">
        <v>19.760000000000002</v>
      </c>
      <c r="AV484">
        <v>0.21</v>
      </c>
      <c r="AW484">
        <v>19.55</v>
      </c>
    </row>
    <row r="485" spans="1:49" hidden="1" outlineLevel="1">
      <c r="A485" t="s">
        <v>416</v>
      </c>
      <c r="B485" s="7" t="s">
        <v>846</v>
      </c>
      <c r="C485" s="1">
        <f t="shared" si="77"/>
        <v>529</v>
      </c>
      <c r="D485" s="5">
        <f>IF(N485&gt;0, RANK(N485,(N485:P485,Q485:AE485)),0)</f>
        <v>2</v>
      </c>
      <c r="E485" s="5">
        <f>IF(O485&gt;0,RANK(O485,(N485:P485,Q485:AE485)),0)</f>
        <v>1</v>
      </c>
      <c r="F485" s="5">
        <f t="shared" si="78"/>
        <v>3</v>
      </c>
      <c r="G485" s="1">
        <f t="shared" si="79"/>
        <v>191</v>
      </c>
      <c r="H485" s="2">
        <f t="shared" si="80"/>
        <v>0.36105860113421551</v>
      </c>
      <c r="I485" s="6"/>
      <c r="J485" s="2">
        <f t="shared" si="81"/>
        <v>0.23062381852551986</v>
      </c>
      <c r="K485" s="2">
        <f t="shared" si="82"/>
        <v>0.59168241965973534</v>
      </c>
      <c r="L485" s="2">
        <f t="shared" si="83"/>
        <v>0.12476370510396975</v>
      </c>
      <c r="M485" s="2">
        <f t="shared" si="84"/>
        <v>5.2930056710775081E-2</v>
      </c>
      <c r="N485" s="1">
        <v>122</v>
      </c>
      <c r="O485" s="1">
        <v>313</v>
      </c>
      <c r="P485" s="1">
        <v>66</v>
      </c>
      <c r="Q485" s="1"/>
      <c r="R485" s="1"/>
      <c r="S485" s="1"/>
      <c r="T485" s="1">
        <v>7</v>
      </c>
      <c r="U485" s="1">
        <v>0</v>
      </c>
      <c r="V485" s="1">
        <v>6</v>
      </c>
      <c r="W485" s="1">
        <v>8</v>
      </c>
      <c r="X485" s="1">
        <v>7</v>
      </c>
      <c r="Y485" s="1"/>
      <c r="Z485" s="1"/>
      <c r="AA485" s="1"/>
      <c r="AB485" s="1"/>
      <c r="AG485" t="str">
        <f t="shared" si="85"/>
        <v>Winhall</v>
      </c>
      <c r="AH485" t="s">
        <v>847</v>
      </c>
      <c r="AI485">
        <v>1</v>
      </c>
      <c r="AK485" s="88">
        <v>50</v>
      </c>
      <c r="AL485" s="90">
        <v>3</v>
      </c>
      <c r="AM485" s="90">
        <v>75</v>
      </c>
      <c r="AN485" s="93">
        <v>85075</v>
      </c>
      <c r="AO485" s="93">
        <f t="shared" si="86"/>
        <v>50003</v>
      </c>
      <c r="AP485" s="7" t="s">
        <v>183</v>
      </c>
      <c r="AQ485">
        <f t="shared" si="87"/>
        <v>5085075</v>
      </c>
      <c r="AU485">
        <v>44.02</v>
      </c>
      <c r="AV485">
        <v>0.35</v>
      </c>
      <c r="AW485">
        <v>43.67</v>
      </c>
    </row>
    <row r="486" spans="1:49" hidden="1" outlineLevel="1">
      <c r="A486" t="s">
        <v>417</v>
      </c>
      <c r="B486" s="7" t="s">
        <v>846</v>
      </c>
      <c r="C486" s="1">
        <f t="shared" si="77"/>
        <v>2798</v>
      </c>
      <c r="D486" s="5">
        <f>IF(N486&gt;0, RANK(N486,(N486:P486,Q486:AE486)),0)</f>
        <v>3</v>
      </c>
      <c r="E486" s="5">
        <f>IF(O486&gt;0,RANK(O486,(N486:P486,Q486:AE486)),0)</f>
        <v>1</v>
      </c>
      <c r="F486" s="5">
        <f t="shared" si="78"/>
        <v>2</v>
      </c>
      <c r="G486" s="1">
        <f t="shared" si="79"/>
        <v>615</v>
      </c>
      <c r="H486" s="2">
        <f t="shared" si="80"/>
        <v>0.2197998570407434</v>
      </c>
      <c r="I486" s="6"/>
      <c r="J486" s="2">
        <f t="shared" si="81"/>
        <v>0.23409578270192996</v>
      </c>
      <c r="K486" s="2">
        <f t="shared" si="82"/>
        <v>0.48213009292351677</v>
      </c>
      <c r="L486" s="2">
        <f t="shared" si="83"/>
        <v>0.26233023588277343</v>
      </c>
      <c r="M486" s="2">
        <f t="shared" si="84"/>
        <v>2.1443888491779806E-2</v>
      </c>
      <c r="N486" s="1">
        <v>655</v>
      </c>
      <c r="O486" s="1">
        <v>1349</v>
      </c>
      <c r="P486" s="1">
        <v>734</v>
      </c>
      <c r="Q486" s="1"/>
      <c r="R486" s="1"/>
      <c r="S486" s="1"/>
      <c r="T486" s="1">
        <v>14</v>
      </c>
      <c r="U486" s="1">
        <v>2</v>
      </c>
      <c r="V486" s="1">
        <v>11</v>
      </c>
      <c r="W486" s="1">
        <v>17</v>
      </c>
      <c r="X486" s="1">
        <v>16</v>
      </c>
      <c r="Y486" s="1"/>
      <c r="Z486" s="1"/>
      <c r="AA486" s="1"/>
      <c r="AB486" s="1"/>
      <c r="AG486" t="str">
        <f t="shared" si="85"/>
        <v>Winooski</v>
      </c>
      <c r="AH486" t="s">
        <v>545</v>
      </c>
      <c r="AI486">
        <v>1</v>
      </c>
      <c r="AK486" s="88">
        <v>50</v>
      </c>
      <c r="AL486" s="90">
        <v>7</v>
      </c>
      <c r="AM486" s="90">
        <v>90</v>
      </c>
      <c r="AN486" s="93">
        <v>85150</v>
      </c>
      <c r="AO486" s="93">
        <f t="shared" si="86"/>
        <v>50007</v>
      </c>
      <c r="AP486" s="7" t="s">
        <v>639</v>
      </c>
      <c r="AQ486">
        <f t="shared" si="87"/>
        <v>5085150</v>
      </c>
      <c r="AU486">
        <v>1.51</v>
      </c>
      <c r="AV486">
        <v>0.08</v>
      </c>
      <c r="AW486">
        <v>1.43</v>
      </c>
    </row>
    <row r="487" spans="1:49" hidden="1" outlineLevel="1">
      <c r="A487" t="s">
        <v>51</v>
      </c>
      <c r="B487" s="7" t="s">
        <v>846</v>
      </c>
      <c r="C487" s="1">
        <f t="shared" si="77"/>
        <v>797</v>
      </c>
      <c r="D487" s="5">
        <f>IF(N487&gt;0, RANK(N487,(N487:P487,Q487:AE487)),0)</f>
        <v>3</v>
      </c>
      <c r="E487" s="5">
        <f>IF(O487&gt;0,RANK(O487,(N487:P487,Q487:AE487)),0)</f>
        <v>1</v>
      </c>
      <c r="F487" s="5">
        <f t="shared" si="78"/>
        <v>2</v>
      </c>
      <c r="G487" s="1">
        <f t="shared" si="79"/>
        <v>169</v>
      </c>
      <c r="H487" s="2">
        <f t="shared" si="80"/>
        <v>0.21204516938519449</v>
      </c>
      <c r="I487" s="6"/>
      <c r="J487" s="2">
        <f t="shared" si="81"/>
        <v>0.15809284818067754</v>
      </c>
      <c r="K487" s="2">
        <f t="shared" si="82"/>
        <v>0.51317440401505643</v>
      </c>
      <c r="L487" s="2">
        <f t="shared" si="83"/>
        <v>0.30112923462986196</v>
      </c>
      <c r="M487" s="2">
        <f t="shared" si="84"/>
        <v>2.7603513174404015E-2</v>
      </c>
      <c r="N487" s="1">
        <v>126</v>
      </c>
      <c r="O487" s="1">
        <v>409</v>
      </c>
      <c r="P487" s="1">
        <v>240</v>
      </c>
      <c r="Q487" s="1"/>
      <c r="R487" s="1"/>
      <c r="S487" s="1"/>
      <c r="T487" s="1">
        <v>3</v>
      </c>
      <c r="U487" s="1">
        <v>0</v>
      </c>
      <c r="V487" s="1">
        <v>1</v>
      </c>
      <c r="W487" s="1">
        <v>5</v>
      </c>
      <c r="X487" s="1">
        <v>13</v>
      </c>
      <c r="Y487" s="1"/>
      <c r="Z487" s="1"/>
      <c r="AA487" s="1"/>
      <c r="AB487" s="1"/>
      <c r="AG487" t="str">
        <f t="shared" si="85"/>
        <v>Wolcott</v>
      </c>
      <c r="AH487" t="s">
        <v>995</v>
      </c>
      <c r="AI487">
        <v>1</v>
      </c>
      <c r="AK487" s="88">
        <v>50</v>
      </c>
      <c r="AL487" s="90">
        <v>15</v>
      </c>
      <c r="AM487" s="90">
        <v>50</v>
      </c>
      <c r="AN487" s="93">
        <v>85375</v>
      </c>
      <c r="AO487" s="93">
        <f t="shared" si="86"/>
        <v>50015</v>
      </c>
      <c r="AP487" s="7" t="s">
        <v>183</v>
      </c>
      <c r="AQ487">
        <f t="shared" si="87"/>
        <v>5085375</v>
      </c>
      <c r="AU487">
        <v>39.18</v>
      </c>
      <c r="AV487">
        <v>0.15</v>
      </c>
      <c r="AW487">
        <v>39.03</v>
      </c>
    </row>
    <row r="488" spans="1:49" hidden="1" outlineLevel="1">
      <c r="A488" t="s">
        <v>52</v>
      </c>
      <c r="B488" s="7" t="s">
        <v>846</v>
      </c>
      <c r="C488" s="1">
        <f t="shared" si="77"/>
        <v>437</v>
      </c>
      <c r="D488" s="5">
        <f>IF(N488&gt;0, RANK(N488,(N488:P488,Q488:AE488)),0)</f>
        <v>2</v>
      </c>
      <c r="E488" s="5">
        <f>IF(O488&gt;0,RANK(O488,(N488:P488,Q488:AE488)),0)</f>
        <v>1</v>
      </c>
      <c r="F488" s="5">
        <f t="shared" si="78"/>
        <v>3</v>
      </c>
      <c r="G488" s="1">
        <f t="shared" si="79"/>
        <v>168</v>
      </c>
      <c r="H488" s="2">
        <f t="shared" si="80"/>
        <v>0.38443935926773454</v>
      </c>
      <c r="I488" s="6"/>
      <c r="J488" s="2">
        <f t="shared" si="81"/>
        <v>0.20366132723112129</v>
      </c>
      <c r="K488" s="2">
        <f t="shared" si="82"/>
        <v>0.58810068649885583</v>
      </c>
      <c r="L488" s="2">
        <f t="shared" si="83"/>
        <v>0.17391304347826086</v>
      </c>
      <c r="M488" s="2">
        <f t="shared" si="84"/>
        <v>3.4324942791762014E-2</v>
      </c>
      <c r="N488" s="1">
        <v>89</v>
      </c>
      <c r="O488" s="1">
        <v>257</v>
      </c>
      <c r="P488" s="1">
        <v>76</v>
      </c>
      <c r="Q488" s="1"/>
      <c r="R488" s="1"/>
      <c r="S488" s="1"/>
      <c r="T488" s="1">
        <v>1</v>
      </c>
      <c r="U488" s="1">
        <v>0</v>
      </c>
      <c r="V488" s="1">
        <v>1</v>
      </c>
      <c r="W488" s="1">
        <v>2</v>
      </c>
      <c r="X488" s="1">
        <v>11</v>
      </c>
      <c r="Y488" s="1"/>
      <c r="Z488" s="1"/>
      <c r="AA488" s="1"/>
      <c r="AB488" s="1"/>
      <c r="AG488" t="str">
        <f t="shared" si="85"/>
        <v>Woodbury</v>
      </c>
      <c r="AH488" t="s">
        <v>696</v>
      </c>
      <c r="AI488">
        <v>1</v>
      </c>
      <c r="AK488" s="88">
        <v>50</v>
      </c>
      <c r="AL488" s="90">
        <v>23</v>
      </c>
      <c r="AM488" s="90">
        <v>95</v>
      </c>
      <c r="AN488" s="93">
        <v>85525</v>
      </c>
      <c r="AO488" s="93">
        <f t="shared" si="86"/>
        <v>50023</v>
      </c>
      <c r="AP488" s="7" t="s">
        <v>183</v>
      </c>
      <c r="AQ488">
        <f t="shared" si="87"/>
        <v>5085525</v>
      </c>
      <c r="AU488">
        <v>39.1</v>
      </c>
      <c r="AV488">
        <v>1.33</v>
      </c>
      <c r="AW488">
        <v>37.770000000000003</v>
      </c>
    </row>
    <row r="489" spans="1:49" hidden="1" outlineLevel="1">
      <c r="A489" t="s">
        <v>418</v>
      </c>
      <c r="B489" s="7" t="s">
        <v>846</v>
      </c>
      <c r="C489" s="1">
        <f t="shared" si="77"/>
        <v>196</v>
      </c>
      <c r="D489" s="5">
        <f>IF(N489&gt;0, RANK(N489,(N489:P489,Q489:AE489)),0)</f>
        <v>2</v>
      </c>
      <c r="E489" s="5">
        <f>IF(O489&gt;0,RANK(O489,(N489:P489,Q489:AE489)),0)</f>
        <v>1</v>
      </c>
      <c r="F489" s="5">
        <f t="shared" si="78"/>
        <v>3</v>
      </c>
      <c r="G489" s="1">
        <f t="shared" si="79"/>
        <v>11</v>
      </c>
      <c r="H489" s="2">
        <f t="shared" si="80"/>
        <v>5.6122448979591837E-2</v>
      </c>
      <c r="I489" s="6"/>
      <c r="J489" s="2">
        <f t="shared" si="81"/>
        <v>0.39795918367346939</v>
      </c>
      <c r="K489" s="2">
        <f t="shared" si="82"/>
        <v>0.45408163265306123</v>
      </c>
      <c r="L489" s="2">
        <f t="shared" si="83"/>
        <v>6.6326530612244902E-2</v>
      </c>
      <c r="M489" s="2">
        <f t="shared" si="84"/>
        <v>8.1632653061224483E-2</v>
      </c>
      <c r="N489" s="1">
        <v>78</v>
      </c>
      <c r="O489" s="1">
        <v>89</v>
      </c>
      <c r="P489" s="1">
        <v>13</v>
      </c>
      <c r="Q489" s="1"/>
      <c r="R489" s="1"/>
      <c r="S489" s="1"/>
      <c r="T489" s="1">
        <v>4</v>
      </c>
      <c r="U489" s="1">
        <v>0</v>
      </c>
      <c r="V489" s="1">
        <v>6</v>
      </c>
      <c r="W489" s="1">
        <v>6</v>
      </c>
      <c r="X489" s="1">
        <v>0</v>
      </c>
      <c r="Y489" s="1"/>
      <c r="Z489" s="1"/>
      <c r="AA489" s="1"/>
      <c r="AB489" s="1"/>
      <c r="AG489" t="str">
        <f t="shared" si="85"/>
        <v>Woodford</v>
      </c>
      <c r="AH489" t="s">
        <v>847</v>
      </c>
      <c r="AI489">
        <v>1</v>
      </c>
      <c r="AK489" s="88">
        <v>50</v>
      </c>
      <c r="AL489" s="90">
        <v>3</v>
      </c>
      <c r="AM489" s="90">
        <v>80</v>
      </c>
      <c r="AN489" s="93">
        <v>85675</v>
      </c>
      <c r="AO489" s="93">
        <f t="shared" si="86"/>
        <v>50003</v>
      </c>
      <c r="AP489" s="7" t="s">
        <v>183</v>
      </c>
      <c r="AQ489">
        <f t="shared" si="87"/>
        <v>5085675</v>
      </c>
      <c r="AU489">
        <v>47.59</v>
      </c>
      <c r="AV489">
        <v>0.13</v>
      </c>
      <c r="AW489">
        <v>47.46</v>
      </c>
    </row>
    <row r="490" spans="1:49" hidden="1" outlineLevel="1">
      <c r="A490" t="s">
        <v>53</v>
      </c>
      <c r="B490" s="7" t="s">
        <v>846</v>
      </c>
      <c r="C490" s="1">
        <f t="shared" si="77"/>
        <v>1978</v>
      </c>
      <c r="D490" s="5">
        <f>IF(N490&gt;0, RANK(N490,(N490:P490,Q490:AE490)),0)</f>
        <v>2</v>
      </c>
      <c r="E490" s="5">
        <f>IF(O490&gt;0,RANK(O490,(N490:P490,Q490:AE490)),0)</f>
        <v>1</v>
      </c>
      <c r="F490" s="5">
        <f t="shared" si="78"/>
        <v>3</v>
      </c>
      <c r="G490" s="1">
        <f t="shared" si="79"/>
        <v>422</v>
      </c>
      <c r="H490" s="2">
        <f t="shared" si="80"/>
        <v>0.21334681496461072</v>
      </c>
      <c r="I490" s="6"/>
      <c r="J490" s="2">
        <f t="shared" si="81"/>
        <v>0.29777553083923153</v>
      </c>
      <c r="K490" s="2">
        <f t="shared" si="82"/>
        <v>0.5111223458038423</v>
      </c>
      <c r="L490" s="2">
        <f t="shared" si="83"/>
        <v>0.16430738119312438</v>
      </c>
      <c r="M490" s="2">
        <f t="shared" si="84"/>
        <v>2.6794742163801732E-2</v>
      </c>
      <c r="N490" s="1">
        <v>589</v>
      </c>
      <c r="O490" s="1">
        <v>1011</v>
      </c>
      <c r="P490" s="1">
        <v>325</v>
      </c>
      <c r="Q490" s="1"/>
      <c r="R490" s="1"/>
      <c r="S490" s="1"/>
      <c r="T490" s="1">
        <v>10</v>
      </c>
      <c r="U490" s="1">
        <v>1</v>
      </c>
      <c r="V490" s="1">
        <v>6</v>
      </c>
      <c r="W490" s="1">
        <v>22</v>
      </c>
      <c r="X490" s="1">
        <v>14</v>
      </c>
      <c r="Y490" s="1"/>
      <c r="Z490" s="1"/>
      <c r="AA490" s="1"/>
      <c r="AB490" s="1"/>
      <c r="AG490" t="str">
        <f t="shared" si="85"/>
        <v>Woodstock</v>
      </c>
      <c r="AH490" t="s">
        <v>1041</v>
      </c>
      <c r="AI490">
        <v>1</v>
      </c>
      <c r="AK490" s="88">
        <v>50</v>
      </c>
      <c r="AL490" s="90">
        <v>27</v>
      </c>
      <c r="AM490" s="90">
        <v>120</v>
      </c>
      <c r="AN490" s="93">
        <v>85975</v>
      </c>
      <c r="AO490" s="93">
        <f t="shared" si="86"/>
        <v>50027</v>
      </c>
      <c r="AP490" s="7" t="s">
        <v>183</v>
      </c>
      <c r="AQ490">
        <f t="shared" si="87"/>
        <v>5085975</v>
      </c>
      <c r="AU490">
        <v>44.63</v>
      </c>
      <c r="AV490">
        <v>0.1</v>
      </c>
      <c r="AW490">
        <v>44.53</v>
      </c>
    </row>
    <row r="491" spans="1:49" hidden="1" outlineLevel="1">
      <c r="A491" t="s">
        <v>372</v>
      </c>
      <c r="B491" s="7" t="s">
        <v>846</v>
      </c>
      <c r="C491" s="1">
        <f t="shared" si="77"/>
        <v>574</v>
      </c>
      <c r="D491" s="5">
        <f>IF(N491&gt;0, RANK(N491,(N491:P491,Q491:AE491)),0)</f>
        <v>3</v>
      </c>
      <c r="E491" s="5">
        <f>IF(O491&gt;0,RANK(O491,(N491:P491,Q491:AE491)),0)</f>
        <v>2</v>
      </c>
      <c r="F491" s="5">
        <f t="shared" si="78"/>
        <v>1</v>
      </c>
      <c r="G491" s="1">
        <f t="shared" si="79"/>
        <v>4</v>
      </c>
      <c r="H491" s="2">
        <f t="shared" si="80"/>
        <v>6.9686411149825784E-3</v>
      </c>
      <c r="I491" s="6"/>
      <c r="J491" s="2">
        <f t="shared" si="81"/>
        <v>0.15331010452961671</v>
      </c>
      <c r="K491" s="2">
        <f t="shared" si="82"/>
        <v>0.39372822299651566</v>
      </c>
      <c r="L491" s="2">
        <f t="shared" si="83"/>
        <v>0.40069686411149824</v>
      </c>
      <c r="M491" s="2">
        <f t="shared" si="84"/>
        <v>5.2264808362369408E-2</v>
      </c>
      <c r="N491" s="1">
        <v>88</v>
      </c>
      <c r="O491" s="1">
        <v>226</v>
      </c>
      <c r="P491" s="1">
        <v>230</v>
      </c>
      <c r="Q491" s="1"/>
      <c r="R491" s="1"/>
      <c r="S491" s="1"/>
      <c r="T491" s="1">
        <v>2</v>
      </c>
      <c r="U491" s="1">
        <v>0</v>
      </c>
      <c r="V491" s="1">
        <v>1</v>
      </c>
      <c r="W491" s="1">
        <v>2</v>
      </c>
      <c r="X491" s="1">
        <v>25</v>
      </c>
      <c r="Y491" s="1"/>
      <c r="Z491" s="1"/>
      <c r="AA491" s="1"/>
      <c r="AB491" s="1"/>
      <c r="AG491" t="str">
        <f t="shared" si="85"/>
        <v>Worcester</v>
      </c>
      <c r="AH491" t="s">
        <v>696</v>
      </c>
      <c r="AI491">
        <v>1</v>
      </c>
      <c r="AK491" s="88">
        <v>50</v>
      </c>
      <c r="AL491" s="90">
        <v>23</v>
      </c>
      <c r="AM491" s="90">
        <v>100</v>
      </c>
      <c r="AN491" s="93">
        <v>86125</v>
      </c>
      <c r="AO491" s="93">
        <f t="shared" si="86"/>
        <v>50023</v>
      </c>
      <c r="AP491" s="7" t="s">
        <v>183</v>
      </c>
      <c r="AQ491">
        <f t="shared" si="87"/>
        <v>5086125</v>
      </c>
      <c r="AU491">
        <v>38.83</v>
      </c>
      <c r="AV491">
        <v>0.08</v>
      </c>
      <c r="AW491">
        <v>38.75</v>
      </c>
    </row>
    <row r="492" spans="1:49" collapsed="1">
      <c r="A492" t="s">
        <v>1042</v>
      </c>
      <c r="B492" s="7" t="s">
        <v>961</v>
      </c>
      <c r="C492" s="1">
        <f t="shared" si="77"/>
        <v>319085</v>
      </c>
      <c r="D492" s="5">
        <f>IF(N492&gt;0, RANK(N492,(N492:P492,Q492:AE492)),0)</f>
        <v>3</v>
      </c>
      <c r="E492" s="5">
        <f>IF(O492&gt;0,RANK(O492,(N492:P492,Q492:AE492)),0)</f>
        <v>1</v>
      </c>
      <c r="F492" s="5">
        <f t="shared" si="78"/>
        <v>2</v>
      </c>
      <c r="G492" s="1">
        <f t="shared" si="79"/>
        <v>100701</v>
      </c>
      <c r="H492" s="2">
        <f t="shared" si="80"/>
        <v>0.31559302380243509</v>
      </c>
      <c r="I492" s="6"/>
      <c r="J492" s="2">
        <f t="shared" si="81"/>
        <v>0.21791685601015404</v>
      </c>
      <c r="K492" s="2">
        <f t="shared" si="82"/>
        <v>0.53431530783333592</v>
      </c>
      <c r="L492" s="2">
        <f t="shared" si="83"/>
        <v>0.21872228403090085</v>
      </c>
      <c r="M492" s="2">
        <f t="shared" si="84"/>
        <v>2.9045552125609136E-2</v>
      </c>
      <c r="N492" s="1">
        <f>SUM(N246:N491)</f>
        <v>69534</v>
      </c>
      <c r="O492" s="1">
        <f>SUM(O246:O491)</f>
        <v>170492</v>
      </c>
      <c r="P492" s="1">
        <f>SUM(P246:P491)</f>
        <v>69791</v>
      </c>
      <c r="Q492" s="1"/>
      <c r="R492" s="1"/>
      <c r="S492" s="1"/>
      <c r="T492" s="1">
        <f>SUM(T246:T491)</f>
        <v>1710</v>
      </c>
      <c r="U492" s="1">
        <f>SUM(U246:U491)</f>
        <v>258</v>
      </c>
      <c r="V492" s="1">
        <f>SUM(V246:V491)</f>
        <v>1704</v>
      </c>
      <c r="W492" s="1">
        <f>SUM(W246:W491)</f>
        <v>3106</v>
      </c>
      <c r="X492" s="1">
        <f>SUM(X246:X491)</f>
        <v>2490</v>
      </c>
      <c r="Y492" s="1"/>
      <c r="Z492" s="1"/>
      <c r="AA492" s="1"/>
      <c r="AB492" s="1"/>
      <c r="AG492" t="str">
        <f t="shared" si="85"/>
        <v>Vermont</v>
      </c>
      <c r="AK492" s="88">
        <v>50</v>
      </c>
      <c r="AO492" s="88">
        <v>50</v>
      </c>
      <c r="AP492" s="7" t="s">
        <v>168</v>
      </c>
      <c r="AQ492" s="88">
        <v>50</v>
      </c>
      <c r="AU492">
        <v>9614.26</v>
      </c>
      <c r="AV492">
        <v>364.7</v>
      </c>
      <c r="AW492">
        <v>9249.56</v>
      </c>
    </row>
    <row r="493" spans="1:49">
      <c r="B493" s="7"/>
      <c r="C493" s="1"/>
      <c r="D493" s="5"/>
      <c r="E493" s="5"/>
      <c r="F493" s="5"/>
      <c r="G493" s="1"/>
      <c r="J493" s="2"/>
      <c r="K493" s="2"/>
      <c r="L493" s="2"/>
      <c r="M493" s="2"/>
    </row>
    <row r="494" spans="1:49">
      <c r="B494" s="7"/>
      <c r="C494" s="7"/>
    </row>
    <row r="495" spans="1:49">
      <c r="A495" s="52" t="s">
        <v>419</v>
      </c>
    </row>
    <row r="496" spans="1:49" hidden="1" outlineLevel="1">
      <c r="A496" s="52" t="s">
        <v>844</v>
      </c>
      <c r="J496" s="2"/>
      <c r="K496" s="2"/>
      <c r="L496" s="2"/>
      <c r="M496" s="2"/>
    </row>
    <row r="497" spans="1:49" hidden="1" outlineLevel="1">
      <c r="A497" t="s">
        <v>214</v>
      </c>
      <c r="B497" s="7"/>
      <c r="C497" s="1"/>
      <c r="D497" s="5"/>
      <c r="E497" s="5"/>
      <c r="F497" s="5"/>
      <c r="G497" s="1"/>
      <c r="I497" s="6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G497" t="str">
        <f t="shared" ref="AG497:AG514" si="88">A497</f>
        <v>Atkinson and Gilmanton Academy Grant</v>
      </c>
      <c r="AH497" t="s">
        <v>839</v>
      </c>
      <c r="AI497">
        <v>2</v>
      </c>
      <c r="AJ497" s="5"/>
      <c r="AK497" s="88">
        <v>33</v>
      </c>
      <c r="AL497" s="90">
        <v>7</v>
      </c>
      <c r="AM497" s="90">
        <v>5</v>
      </c>
      <c r="AN497" s="93">
        <v>2420</v>
      </c>
      <c r="AO497" s="93">
        <f t="shared" ref="AO497:AO514" si="89">AK497*1000+AL497</f>
        <v>33007</v>
      </c>
      <c r="AP497" t="s">
        <v>747</v>
      </c>
      <c r="AU497">
        <v>19.66</v>
      </c>
      <c r="AV497">
        <v>0</v>
      </c>
      <c r="AW497">
        <v>19.66</v>
      </c>
    </row>
    <row r="498" spans="1:49" hidden="1" outlineLevel="1">
      <c r="A498" t="s">
        <v>215</v>
      </c>
      <c r="B498" s="7"/>
      <c r="C498" s="1"/>
      <c r="D498" s="5"/>
      <c r="E498" s="5"/>
      <c r="F498" s="5"/>
      <c r="G498" s="1"/>
      <c r="I498" s="6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G498" t="str">
        <f t="shared" si="88"/>
        <v>Beans Grant</v>
      </c>
      <c r="AH498" t="s">
        <v>839</v>
      </c>
      <c r="AI498">
        <v>2</v>
      </c>
      <c r="AJ498" s="5"/>
      <c r="AK498" s="88">
        <v>33</v>
      </c>
      <c r="AL498" s="90">
        <v>7</v>
      </c>
      <c r="AM498" s="90">
        <v>10</v>
      </c>
      <c r="AN498" s="93">
        <v>4100</v>
      </c>
      <c r="AO498" s="93">
        <f t="shared" si="89"/>
        <v>33007</v>
      </c>
      <c r="AP498" t="s">
        <v>747</v>
      </c>
      <c r="AU498">
        <v>9.6999999999999993</v>
      </c>
      <c r="AV498">
        <v>0</v>
      </c>
      <c r="AW498">
        <v>9.6999999999999993</v>
      </c>
    </row>
    <row r="499" spans="1:49" hidden="1" outlineLevel="1">
      <c r="A499" t="s">
        <v>216</v>
      </c>
      <c r="B499" s="7"/>
      <c r="C499" s="1"/>
      <c r="D499" s="5"/>
      <c r="E499" s="5"/>
      <c r="F499" s="5"/>
      <c r="G499" s="1"/>
      <c r="I499" s="6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G499" t="str">
        <f t="shared" si="88"/>
        <v>Beans Purchase</v>
      </c>
      <c r="AH499" t="s">
        <v>839</v>
      </c>
      <c r="AI499">
        <v>2</v>
      </c>
      <c r="AJ499" s="5"/>
      <c r="AK499" s="88">
        <v>33</v>
      </c>
      <c r="AL499" s="90">
        <v>7</v>
      </c>
      <c r="AM499" s="90">
        <v>15</v>
      </c>
      <c r="AN499" s="93">
        <v>4260</v>
      </c>
      <c r="AO499" s="93">
        <f t="shared" si="89"/>
        <v>33007</v>
      </c>
      <c r="AP499" t="s">
        <v>217</v>
      </c>
      <c r="AU499">
        <v>65.27</v>
      </c>
      <c r="AV499">
        <v>0.02</v>
      </c>
      <c r="AW499">
        <v>65.25</v>
      </c>
    </row>
    <row r="500" spans="1:49" hidden="1" outlineLevel="1">
      <c r="A500" t="s">
        <v>218</v>
      </c>
      <c r="B500" s="7"/>
      <c r="C500" s="1"/>
      <c r="D500" s="5"/>
      <c r="E500" s="5"/>
      <c r="F500" s="5"/>
      <c r="G500" s="1"/>
      <c r="I500" s="6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G500" t="str">
        <f t="shared" si="88"/>
        <v>Chandlers Purchase</v>
      </c>
      <c r="AH500" t="s">
        <v>839</v>
      </c>
      <c r="AI500">
        <v>2</v>
      </c>
      <c r="AJ500" s="5"/>
      <c r="AK500" s="88">
        <v>33</v>
      </c>
      <c r="AL500" s="90">
        <v>7</v>
      </c>
      <c r="AM500" s="90">
        <v>35</v>
      </c>
      <c r="AN500" s="93">
        <v>11220</v>
      </c>
      <c r="AO500" s="93">
        <f t="shared" si="89"/>
        <v>33007</v>
      </c>
      <c r="AP500" t="s">
        <v>217</v>
      </c>
      <c r="AU500">
        <v>2.13</v>
      </c>
      <c r="AV500">
        <v>0</v>
      </c>
      <c r="AW500">
        <v>2.13</v>
      </c>
    </row>
    <row r="501" spans="1:49" hidden="1" outlineLevel="1">
      <c r="A501" t="s">
        <v>219</v>
      </c>
      <c r="B501" s="7"/>
      <c r="C501" s="1"/>
      <c r="D501" s="5"/>
      <c r="E501" s="5"/>
      <c r="F501" s="5"/>
      <c r="G501" s="1"/>
      <c r="I501" s="6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G501" t="str">
        <f t="shared" si="88"/>
        <v>Crawfords Purchase</v>
      </c>
      <c r="AH501" t="s">
        <v>839</v>
      </c>
      <c r="AI501">
        <v>2</v>
      </c>
      <c r="AJ501" s="5"/>
      <c r="AK501" s="88">
        <v>33</v>
      </c>
      <c r="AL501" s="90">
        <v>7</v>
      </c>
      <c r="AM501" s="90">
        <v>55</v>
      </c>
      <c r="AN501" s="93">
        <v>16100</v>
      </c>
      <c r="AO501" s="93">
        <f t="shared" si="89"/>
        <v>33007</v>
      </c>
      <c r="AP501" t="s">
        <v>217</v>
      </c>
      <c r="AU501">
        <v>8.19</v>
      </c>
      <c r="AV501">
        <v>0</v>
      </c>
      <c r="AW501">
        <v>8.19</v>
      </c>
    </row>
    <row r="502" spans="1:49" hidden="1" outlineLevel="1">
      <c r="A502" t="s">
        <v>220</v>
      </c>
      <c r="B502" s="7"/>
      <c r="C502" s="1"/>
      <c r="D502" s="5"/>
      <c r="E502" s="5"/>
      <c r="F502" s="5"/>
      <c r="G502" s="1"/>
      <c r="I502" s="6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G502" t="str">
        <f t="shared" si="88"/>
        <v>Cutts Grant</v>
      </c>
      <c r="AH502" t="s">
        <v>839</v>
      </c>
      <c r="AI502">
        <v>2</v>
      </c>
      <c r="AJ502" s="5"/>
      <c r="AK502" s="88">
        <v>33</v>
      </c>
      <c r="AL502" s="90">
        <v>7</v>
      </c>
      <c r="AM502" s="90">
        <v>60</v>
      </c>
      <c r="AN502" s="93">
        <v>16660</v>
      </c>
      <c r="AO502" s="93">
        <f t="shared" si="89"/>
        <v>33007</v>
      </c>
      <c r="AP502" t="s">
        <v>747</v>
      </c>
      <c r="AU502">
        <v>11.44</v>
      </c>
      <c r="AV502">
        <v>0</v>
      </c>
      <c r="AW502">
        <v>11.44</v>
      </c>
    </row>
    <row r="503" spans="1:49" hidden="1" outlineLevel="1">
      <c r="A503" t="s">
        <v>221</v>
      </c>
      <c r="B503" s="7"/>
      <c r="C503" s="1"/>
      <c r="D503" s="5"/>
      <c r="E503" s="5"/>
      <c r="F503" s="5"/>
      <c r="G503" s="1"/>
      <c r="I503" s="6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G503" t="str">
        <f t="shared" si="88"/>
        <v>Dixs Grant</v>
      </c>
      <c r="AH503" t="s">
        <v>839</v>
      </c>
      <c r="AI503">
        <v>2</v>
      </c>
      <c r="AJ503" s="5"/>
      <c r="AK503" s="88">
        <v>33</v>
      </c>
      <c r="AL503" s="90">
        <v>7</v>
      </c>
      <c r="AM503" s="90">
        <v>70</v>
      </c>
      <c r="AN503" s="93">
        <v>18340</v>
      </c>
      <c r="AO503" s="93">
        <f t="shared" si="89"/>
        <v>33007</v>
      </c>
      <c r="AP503" t="s">
        <v>747</v>
      </c>
      <c r="AU503">
        <v>20.18</v>
      </c>
      <c r="AV503">
        <v>0</v>
      </c>
      <c r="AW503">
        <v>20.18</v>
      </c>
    </row>
    <row r="504" spans="1:49" hidden="1" outlineLevel="1">
      <c r="A504" t="s">
        <v>222</v>
      </c>
      <c r="B504" s="7"/>
      <c r="C504" s="1"/>
      <c r="D504" s="5"/>
      <c r="E504" s="5"/>
      <c r="F504" s="5"/>
      <c r="G504" s="1"/>
      <c r="I504" s="6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G504" t="str">
        <f t="shared" si="88"/>
        <v>Ervings Location</v>
      </c>
      <c r="AH504" t="s">
        <v>839</v>
      </c>
      <c r="AI504">
        <v>2</v>
      </c>
      <c r="AJ504" s="5"/>
      <c r="AK504" s="88">
        <v>33</v>
      </c>
      <c r="AL504" s="90">
        <v>7</v>
      </c>
      <c r="AM504" s="90">
        <v>90</v>
      </c>
      <c r="AN504" s="93">
        <v>25180</v>
      </c>
      <c r="AO504" s="93">
        <f t="shared" si="89"/>
        <v>33007</v>
      </c>
      <c r="AP504" t="s">
        <v>115</v>
      </c>
      <c r="AU504">
        <v>3.68</v>
      </c>
      <c r="AV504">
        <v>0</v>
      </c>
      <c r="AW504">
        <v>3.68</v>
      </c>
    </row>
    <row r="505" spans="1:49" hidden="1" outlineLevel="1">
      <c r="A505" t="s">
        <v>223</v>
      </c>
      <c r="B505" s="7"/>
      <c r="C505" s="1"/>
      <c r="D505" s="5"/>
      <c r="E505" s="5"/>
      <c r="F505" s="5"/>
      <c r="G505" s="1"/>
      <c r="I505" s="6"/>
      <c r="J505" s="2"/>
      <c r="K505" s="2"/>
      <c r="L505" s="2"/>
      <c r="M505" s="2"/>
      <c r="N505" s="1"/>
      <c r="O505" s="1"/>
      <c r="P505" s="1"/>
      <c r="U505" s="1"/>
      <c r="V505" s="1"/>
      <c r="W505" s="1"/>
      <c r="X505" s="1"/>
      <c r="Y505" s="1"/>
      <c r="Z505" s="1"/>
      <c r="AA505" s="1"/>
      <c r="AB505" s="1"/>
      <c r="AG505" t="str">
        <f t="shared" si="88"/>
        <v>Hadleys Purchase</v>
      </c>
      <c r="AH505" t="s">
        <v>839</v>
      </c>
      <c r="AI505">
        <v>2</v>
      </c>
      <c r="AJ505" s="5"/>
      <c r="AK505" s="88">
        <v>33</v>
      </c>
      <c r="AL505" s="90">
        <v>7</v>
      </c>
      <c r="AM505" s="90">
        <v>105</v>
      </c>
      <c r="AN505" s="93">
        <v>32420</v>
      </c>
      <c r="AO505" s="93">
        <f t="shared" si="89"/>
        <v>33007</v>
      </c>
      <c r="AP505" t="s">
        <v>217</v>
      </c>
      <c r="AU505">
        <v>7.41</v>
      </c>
      <c r="AV505">
        <v>0</v>
      </c>
      <c r="AW505">
        <v>7.41</v>
      </c>
    </row>
    <row r="506" spans="1:49" hidden="1" outlineLevel="1">
      <c r="A506" t="s">
        <v>224</v>
      </c>
      <c r="B506" s="7"/>
      <c r="C506" s="1"/>
      <c r="D506" s="5"/>
      <c r="E506" s="5"/>
      <c r="F506" s="5"/>
      <c r="G506" s="1"/>
      <c r="I506" s="6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G506" t="str">
        <f t="shared" si="88"/>
        <v>Kilkenny township</v>
      </c>
      <c r="AH506" t="s">
        <v>839</v>
      </c>
      <c r="AI506">
        <v>2</v>
      </c>
      <c r="AJ506" s="5"/>
      <c r="AK506" s="88">
        <v>33</v>
      </c>
      <c r="AL506" s="90">
        <v>7</v>
      </c>
      <c r="AM506" s="90">
        <v>115</v>
      </c>
      <c r="AN506" s="93">
        <v>39940</v>
      </c>
      <c r="AO506" s="93">
        <f t="shared" si="89"/>
        <v>33007</v>
      </c>
      <c r="AP506" t="s">
        <v>340</v>
      </c>
      <c r="AU506">
        <v>25.65</v>
      </c>
      <c r="AV506">
        <v>0.01</v>
      </c>
      <c r="AW506">
        <v>25.64</v>
      </c>
    </row>
    <row r="507" spans="1:49" hidden="1" outlineLevel="1">
      <c r="A507" t="s">
        <v>446</v>
      </c>
      <c r="B507" s="7"/>
      <c r="C507" s="1"/>
      <c r="D507" s="5"/>
      <c r="E507" s="5"/>
      <c r="F507" s="5"/>
      <c r="G507" s="1"/>
      <c r="I507" s="6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G507" t="str">
        <f t="shared" si="88"/>
        <v>Livermore</v>
      </c>
      <c r="AH507" t="s">
        <v>840</v>
      </c>
      <c r="AI507">
        <v>2</v>
      </c>
      <c r="AJ507" s="5"/>
      <c r="AK507" s="88">
        <v>33</v>
      </c>
      <c r="AL507" s="90">
        <v>9</v>
      </c>
      <c r="AM507" s="90">
        <v>127</v>
      </c>
      <c r="AN507" s="93">
        <v>42820</v>
      </c>
      <c r="AO507" s="93">
        <f t="shared" si="89"/>
        <v>33009</v>
      </c>
      <c r="AP507" t="s">
        <v>183</v>
      </c>
      <c r="AU507">
        <v>63.8</v>
      </c>
      <c r="AV507">
        <v>0.17</v>
      </c>
      <c r="AW507">
        <v>63.63</v>
      </c>
    </row>
    <row r="508" spans="1:49" hidden="1" outlineLevel="1">
      <c r="A508" t="s">
        <v>225</v>
      </c>
      <c r="B508" s="7"/>
      <c r="C508" s="1"/>
      <c r="D508" s="5"/>
      <c r="E508" s="5"/>
      <c r="F508" s="5"/>
      <c r="G508" s="1"/>
      <c r="I508" s="6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G508" t="str">
        <f t="shared" si="88"/>
        <v>Low and Burbanks Grant</v>
      </c>
      <c r="AH508" t="s">
        <v>839</v>
      </c>
      <c r="AI508">
        <v>2</v>
      </c>
      <c r="AJ508" s="5"/>
      <c r="AK508" s="88">
        <v>33</v>
      </c>
      <c r="AL508" s="90">
        <v>7</v>
      </c>
      <c r="AM508" s="90">
        <v>125</v>
      </c>
      <c r="AN508" s="93">
        <v>43620</v>
      </c>
      <c r="AO508" s="93">
        <f t="shared" si="89"/>
        <v>33007</v>
      </c>
      <c r="AP508" t="s">
        <v>747</v>
      </c>
      <c r="AU508">
        <v>26.14</v>
      </c>
      <c r="AV508">
        <v>0</v>
      </c>
      <c r="AW508">
        <v>26.14</v>
      </c>
    </row>
    <row r="509" spans="1:49" hidden="1" outlineLevel="1">
      <c r="A509" t="s">
        <v>226</v>
      </c>
      <c r="B509" s="7"/>
      <c r="C509" s="1"/>
      <c r="D509" s="5"/>
      <c r="E509" s="5"/>
      <c r="F509" s="5"/>
      <c r="G509" s="1"/>
      <c r="I509" s="6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G509" t="str">
        <f t="shared" si="88"/>
        <v>Martins Location</v>
      </c>
      <c r="AH509" t="s">
        <v>839</v>
      </c>
      <c r="AI509">
        <v>2</v>
      </c>
      <c r="AJ509" s="5"/>
      <c r="AK509" s="88">
        <v>33</v>
      </c>
      <c r="AL509" s="90">
        <v>7</v>
      </c>
      <c r="AM509" s="90">
        <v>130</v>
      </c>
      <c r="AN509" s="93">
        <v>46020</v>
      </c>
      <c r="AO509" s="93">
        <f t="shared" si="89"/>
        <v>33007</v>
      </c>
      <c r="AP509" t="s">
        <v>115</v>
      </c>
      <c r="AU509">
        <v>3.76</v>
      </c>
      <c r="AV509">
        <v>0</v>
      </c>
      <c r="AW509">
        <v>3.76</v>
      </c>
    </row>
    <row r="510" spans="1:49" hidden="1" outlineLevel="1">
      <c r="A510" t="s">
        <v>227</v>
      </c>
      <c r="B510" s="7"/>
      <c r="C510" s="1"/>
      <c r="D510" s="5"/>
      <c r="E510" s="5"/>
      <c r="F510" s="5"/>
      <c r="G510" s="1"/>
      <c r="I510" s="6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G510" t="str">
        <f t="shared" si="88"/>
        <v>Odell township</v>
      </c>
      <c r="AH510" t="s">
        <v>839</v>
      </c>
      <c r="AI510">
        <v>2</v>
      </c>
      <c r="AJ510" s="5"/>
      <c r="AK510" s="88">
        <v>33</v>
      </c>
      <c r="AL510" s="90">
        <v>7</v>
      </c>
      <c r="AM510" s="90">
        <v>150</v>
      </c>
      <c r="AN510" s="93">
        <v>57860</v>
      </c>
      <c r="AO510" s="93">
        <f t="shared" si="89"/>
        <v>33007</v>
      </c>
      <c r="AP510" t="s">
        <v>340</v>
      </c>
      <c r="AU510">
        <v>45.17</v>
      </c>
      <c r="AV510">
        <v>0.68</v>
      </c>
      <c r="AW510">
        <v>44.49</v>
      </c>
    </row>
    <row r="511" spans="1:49" hidden="1" outlineLevel="1">
      <c r="A511" t="s">
        <v>228</v>
      </c>
      <c r="B511" s="7"/>
      <c r="C511" s="1"/>
      <c r="D511" s="5"/>
      <c r="E511" s="5"/>
      <c r="F511" s="5"/>
      <c r="G511" s="1"/>
      <c r="I511" s="6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G511" t="str">
        <f t="shared" si="88"/>
        <v>Sargents Purchase</v>
      </c>
      <c r="AH511" t="s">
        <v>839</v>
      </c>
      <c r="AI511">
        <v>2</v>
      </c>
      <c r="AJ511" s="5"/>
      <c r="AK511" s="88">
        <v>33</v>
      </c>
      <c r="AL511" s="90">
        <v>7</v>
      </c>
      <c r="AM511" s="90">
        <v>170</v>
      </c>
      <c r="AN511" s="93">
        <v>67860</v>
      </c>
      <c r="AO511" s="93">
        <f t="shared" si="89"/>
        <v>33007</v>
      </c>
      <c r="AP511" t="s">
        <v>217</v>
      </c>
      <c r="AU511">
        <v>25.86</v>
      </c>
      <c r="AV511">
        <v>0.01</v>
      </c>
      <c r="AW511">
        <v>25.85</v>
      </c>
    </row>
    <row r="512" spans="1:49" hidden="1" outlineLevel="1">
      <c r="A512" t="s">
        <v>229</v>
      </c>
      <c r="B512" s="7"/>
      <c r="C512" s="1"/>
      <c r="D512" s="5"/>
      <c r="E512" s="5"/>
      <c r="F512" s="5"/>
      <c r="G512" s="1"/>
      <c r="I512" s="6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G512" t="str">
        <f t="shared" si="88"/>
        <v>Second College Grant</v>
      </c>
      <c r="AH512" t="s">
        <v>839</v>
      </c>
      <c r="AI512">
        <v>2</v>
      </c>
      <c r="AJ512" s="5"/>
      <c r="AK512" s="88">
        <v>33</v>
      </c>
      <c r="AL512" s="90">
        <v>7</v>
      </c>
      <c r="AM512" s="90">
        <v>175</v>
      </c>
      <c r="AN512" s="93">
        <v>68500</v>
      </c>
      <c r="AO512" s="93">
        <f t="shared" si="89"/>
        <v>33007</v>
      </c>
      <c r="AP512" t="s">
        <v>747</v>
      </c>
      <c r="AU512">
        <v>41.68</v>
      </c>
      <c r="AV512">
        <v>0.05</v>
      </c>
      <c r="AW512">
        <v>41.63</v>
      </c>
    </row>
    <row r="513" spans="1:49" hidden="1" outlineLevel="1">
      <c r="A513" t="s">
        <v>154</v>
      </c>
      <c r="B513" s="7"/>
      <c r="C513" s="1"/>
      <c r="D513" s="5"/>
      <c r="E513" s="5"/>
      <c r="F513" s="5"/>
      <c r="G513" s="1"/>
      <c r="I513" s="6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G513" t="str">
        <f t="shared" si="88"/>
        <v>Success Township</v>
      </c>
      <c r="AH513" t="s">
        <v>839</v>
      </c>
      <c r="AI513">
        <v>2</v>
      </c>
      <c r="AJ513" s="5"/>
      <c r="AK513" s="88">
        <v>33</v>
      </c>
      <c r="AL513" s="90">
        <v>7</v>
      </c>
      <c r="AM513" s="90">
        <v>200</v>
      </c>
      <c r="AN513" s="93">
        <v>74500</v>
      </c>
      <c r="AO513" s="93">
        <f t="shared" si="89"/>
        <v>33007</v>
      </c>
      <c r="AP513" t="s">
        <v>340</v>
      </c>
      <c r="AU513">
        <v>59.24</v>
      </c>
      <c r="AV513">
        <v>0.48</v>
      </c>
      <c r="AW513">
        <v>58.76</v>
      </c>
    </row>
    <row r="514" spans="1:49" hidden="1" outlineLevel="1">
      <c r="A514" t="s">
        <v>104</v>
      </c>
      <c r="B514" s="7"/>
      <c r="C514" s="1"/>
      <c r="D514" s="5"/>
      <c r="E514" s="5"/>
      <c r="F514" s="5"/>
      <c r="G514" s="1"/>
      <c r="I514" s="6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G514" t="str">
        <f t="shared" si="88"/>
        <v>Thompson and Meserves Purchase</v>
      </c>
      <c r="AH514" t="s">
        <v>839</v>
      </c>
      <c r="AI514">
        <v>2</v>
      </c>
      <c r="AJ514" s="5"/>
      <c r="AK514" s="88">
        <v>33</v>
      </c>
      <c r="AL514" s="90">
        <v>7</v>
      </c>
      <c r="AM514" s="90">
        <v>205</v>
      </c>
      <c r="AN514" s="93">
        <v>76580</v>
      </c>
      <c r="AO514" s="93">
        <f t="shared" si="89"/>
        <v>33007</v>
      </c>
      <c r="AP514" t="s">
        <v>217</v>
      </c>
      <c r="AU514">
        <v>18.5</v>
      </c>
      <c r="AV514">
        <v>0</v>
      </c>
      <c r="AW514">
        <v>18.5</v>
      </c>
    </row>
    <row r="515" spans="1:49" hidden="1" outlineLevel="1">
      <c r="B515" s="7"/>
      <c r="C515" s="1"/>
      <c r="D515" s="5"/>
      <c r="E515" s="5"/>
      <c r="F515" s="5"/>
      <c r="G515" s="1"/>
      <c r="I515" s="6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J515" s="5"/>
    </row>
    <row r="516" spans="1:49" hidden="1" outlineLevel="1">
      <c r="A516" s="52" t="s">
        <v>1042</v>
      </c>
      <c r="J516" s="2"/>
      <c r="K516" s="2"/>
      <c r="L516" s="2"/>
      <c r="M516" s="2"/>
    </row>
    <row r="517" spans="1:49" hidden="1" outlineLevel="1">
      <c r="A517" t="s">
        <v>105</v>
      </c>
      <c r="J517" s="2"/>
      <c r="K517" s="2"/>
      <c r="L517" s="2"/>
      <c r="M517" s="2"/>
      <c r="AG517" t="str">
        <f t="shared" ref="AG517:AG525" si="90">A517</f>
        <v>Averill town</v>
      </c>
      <c r="AH517" t="s">
        <v>993</v>
      </c>
      <c r="AK517" s="88">
        <v>50</v>
      </c>
      <c r="AL517" s="90">
        <v>9</v>
      </c>
      <c r="AM517" s="90">
        <v>5</v>
      </c>
      <c r="AN517" s="93">
        <v>2125</v>
      </c>
      <c r="AO517" s="93">
        <f t="shared" ref="AO517:AO525" si="91">AK517*1000+AL517</f>
        <v>50009</v>
      </c>
      <c r="AP517" t="s">
        <v>183</v>
      </c>
      <c r="AU517">
        <v>38.06</v>
      </c>
      <c r="AV517">
        <v>1.92</v>
      </c>
      <c r="AW517">
        <v>36.14</v>
      </c>
    </row>
    <row r="518" spans="1:49" hidden="1" outlineLevel="1">
      <c r="A518" t="s">
        <v>106</v>
      </c>
      <c r="J518" s="2"/>
      <c r="K518" s="2"/>
      <c r="L518" s="2"/>
      <c r="M518" s="2"/>
      <c r="AG518" t="str">
        <f t="shared" si="90"/>
        <v>Avery's gore</v>
      </c>
      <c r="AH518" t="s">
        <v>993</v>
      </c>
      <c r="AK518" s="88">
        <v>50</v>
      </c>
      <c r="AL518" s="90">
        <v>9</v>
      </c>
      <c r="AM518" s="90">
        <v>10</v>
      </c>
      <c r="AN518" s="93">
        <v>2162</v>
      </c>
      <c r="AO518" s="93">
        <f t="shared" si="91"/>
        <v>50009</v>
      </c>
      <c r="AP518" t="s">
        <v>107</v>
      </c>
      <c r="AU518">
        <v>17.600000000000001</v>
      </c>
      <c r="AV518">
        <v>0.02</v>
      </c>
      <c r="AW518">
        <v>17.57</v>
      </c>
    </row>
    <row r="519" spans="1:49" hidden="1" outlineLevel="1">
      <c r="A519" t="s">
        <v>108</v>
      </c>
      <c r="J519" s="2"/>
      <c r="K519" s="2"/>
      <c r="L519" s="2"/>
      <c r="M519" s="2"/>
      <c r="AG519" t="str">
        <f t="shared" si="90"/>
        <v>Buels gore</v>
      </c>
      <c r="AH519" t="s">
        <v>545</v>
      </c>
      <c r="AK519" s="88">
        <v>50</v>
      </c>
      <c r="AL519" s="90">
        <v>7</v>
      </c>
      <c r="AM519" s="90">
        <v>10</v>
      </c>
      <c r="AN519" s="93">
        <v>10300</v>
      </c>
      <c r="AO519" s="93">
        <f t="shared" si="91"/>
        <v>50007</v>
      </c>
      <c r="AP519" t="s">
        <v>107</v>
      </c>
      <c r="AU519">
        <v>5.05</v>
      </c>
      <c r="AV519">
        <v>0</v>
      </c>
      <c r="AW519">
        <v>5.05</v>
      </c>
    </row>
    <row r="520" spans="1:49" hidden="1" outlineLevel="1">
      <c r="A520" t="s">
        <v>109</v>
      </c>
      <c r="J520" s="2"/>
      <c r="K520" s="2"/>
      <c r="L520" s="2"/>
      <c r="M520" s="2"/>
      <c r="AG520" t="str">
        <f t="shared" si="90"/>
        <v>Ferdinand town</v>
      </c>
      <c r="AH520" t="s">
        <v>993</v>
      </c>
      <c r="AK520" s="88">
        <v>50</v>
      </c>
      <c r="AL520" s="90">
        <v>9</v>
      </c>
      <c r="AM520" s="90">
        <v>45</v>
      </c>
      <c r="AN520" s="93">
        <v>25975</v>
      </c>
      <c r="AO520" s="93">
        <f t="shared" si="91"/>
        <v>50009</v>
      </c>
      <c r="AP520" t="s">
        <v>183</v>
      </c>
      <c r="AU520">
        <v>53.03</v>
      </c>
      <c r="AV520">
        <v>0.14000000000000001</v>
      </c>
      <c r="AW520">
        <v>52.89</v>
      </c>
    </row>
    <row r="521" spans="1:49" hidden="1" outlineLevel="1">
      <c r="A521" t="s">
        <v>110</v>
      </c>
      <c r="J521" s="2"/>
      <c r="K521" s="2"/>
      <c r="L521" s="2"/>
      <c r="M521" s="2"/>
      <c r="AG521" t="str">
        <f t="shared" si="90"/>
        <v>Glastenbury town</v>
      </c>
      <c r="AH521" t="s">
        <v>847</v>
      </c>
      <c r="AK521" s="88">
        <v>50</v>
      </c>
      <c r="AL521" s="90">
        <v>3</v>
      </c>
      <c r="AM521" s="90">
        <v>18</v>
      </c>
      <c r="AN521" s="93">
        <v>27962</v>
      </c>
      <c r="AO521" s="93">
        <f t="shared" si="91"/>
        <v>50003</v>
      </c>
      <c r="AP521" t="s">
        <v>183</v>
      </c>
      <c r="AU521">
        <v>44.48</v>
      </c>
      <c r="AV521">
        <v>0</v>
      </c>
      <c r="AW521">
        <v>44.48</v>
      </c>
    </row>
    <row r="522" spans="1:49" hidden="1" outlineLevel="1">
      <c r="A522" t="s">
        <v>111</v>
      </c>
      <c r="J522" s="2"/>
      <c r="K522" s="2"/>
      <c r="L522" s="2"/>
      <c r="M522" s="2"/>
      <c r="AG522" t="str">
        <f t="shared" si="90"/>
        <v>Lewis town</v>
      </c>
      <c r="AH522" t="s">
        <v>993</v>
      </c>
      <c r="AK522" s="88">
        <v>50</v>
      </c>
      <c r="AL522" s="90">
        <v>9</v>
      </c>
      <c r="AM522" s="90">
        <v>65</v>
      </c>
      <c r="AN522" s="93">
        <v>39775</v>
      </c>
      <c r="AO522" s="93">
        <f t="shared" si="91"/>
        <v>50009</v>
      </c>
      <c r="AP522" t="s">
        <v>183</v>
      </c>
      <c r="AU522">
        <v>39.67</v>
      </c>
      <c r="AV522">
        <v>0.1</v>
      </c>
      <c r="AW522">
        <v>39.57</v>
      </c>
    </row>
    <row r="523" spans="1:49" hidden="1" outlineLevel="1">
      <c r="A523" t="s">
        <v>384</v>
      </c>
      <c r="J523" s="2"/>
      <c r="K523" s="2"/>
      <c r="L523" s="2"/>
      <c r="M523" s="2"/>
      <c r="AG523" t="str">
        <f t="shared" si="90"/>
        <v>Somerset town</v>
      </c>
      <c r="AH523" t="s">
        <v>1040</v>
      </c>
      <c r="AK523" s="88">
        <v>50</v>
      </c>
      <c r="AL523" s="90">
        <v>25</v>
      </c>
      <c r="AM523" s="90">
        <v>73</v>
      </c>
      <c r="AN523" s="93">
        <v>65762</v>
      </c>
      <c r="AO523" s="93">
        <f t="shared" si="91"/>
        <v>50025</v>
      </c>
      <c r="AP523" t="s">
        <v>183</v>
      </c>
      <c r="AU523">
        <v>28.13</v>
      </c>
      <c r="AV523">
        <v>1.99</v>
      </c>
      <c r="AW523">
        <v>26.15</v>
      </c>
    </row>
    <row r="524" spans="1:49" hidden="1" outlineLevel="1">
      <c r="A524" t="s">
        <v>385</v>
      </c>
      <c r="J524" s="2"/>
      <c r="K524" s="2"/>
      <c r="L524" s="2"/>
      <c r="M524" s="2"/>
      <c r="AG524" t="str">
        <f t="shared" si="90"/>
        <v>Warner's grant</v>
      </c>
      <c r="AH524" t="s">
        <v>993</v>
      </c>
      <c r="AK524" s="88">
        <v>50</v>
      </c>
      <c r="AL524" s="90">
        <v>9</v>
      </c>
      <c r="AM524" s="90">
        <v>90</v>
      </c>
      <c r="AN524" s="93">
        <v>76337</v>
      </c>
      <c r="AO524" s="93">
        <f t="shared" si="91"/>
        <v>50009</v>
      </c>
      <c r="AP524" t="s">
        <v>747</v>
      </c>
      <c r="AU524">
        <v>3.15</v>
      </c>
      <c r="AV524">
        <v>0</v>
      </c>
      <c r="AW524">
        <v>3.15</v>
      </c>
    </row>
    <row r="525" spans="1:49" hidden="1" outlineLevel="1">
      <c r="A525" t="s">
        <v>386</v>
      </c>
      <c r="J525" s="2"/>
      <c r="K525" s="2"/>
      <c r="L525" s="2"/>
      <c r="M525" s="2"/>
      <c r="AG525" t="str">
        <f t="shared" si="90"/>
        <v>Warren's gore</v>
      </c>
      <c r="AH525" t="s">
        <v>993</v>
      </c>
      <c r="AK525" s="88">
        <v>50</v>
      </c>
      <c r="AL525" s="90">
        <v>9</v>
      </c>
      <c r="AM525" s="90">
        <v>95</v>
      </c>
      <c r="AN525" s="93">
        <v>76562</v>
      </c>
      <c r="AO525" s="93">
        <f t="shared" si="91"/>
        <v>50009</v>
      </c>
      <c r="AP525" t="s">
        <v>107</v>
      </c>
      <c r="AU525">
        <v>11.6</v>
      </c>
      <c r="AV525">
        <v>0.65</v>
      </c>
      <c r="AW525">
        <v>10.94</v>
      </c>
    </row>
    <row r="526" spans="1:49" collapsed="1"/>
  </sheetData>
  <phoneticPr fontId="9"/>
  <conditionalFormatting sqref="D504:D519 D523 D521 D2:D501">
    <cfRule type="cellIs" dxfId="24" priority="1" stopIfTrue="1" operator="equal">
      <formula>1</formula>
    </cfRule>
    <cfRule type="cellIs" dxfId="23" priority="2" stopIfTrue="1" operator="equal">
      <formula>3</formula>
    </cfRule>
  </conditionalFormatting>
  <conditionalFormatting sqref="E504:E519 E523 E521 E2:E501">
    <cfRule type="cellIs" dxfId="22" priority="3" stopIfTrue="1" operator="equal">
      <formula>1</formula>
    </cfRule>
    <cfRule type="cellIs" dxfId="21" priority="4" stopIfTrue="1" operator="equal">
      <formula>3</formula>
    </cfRule>
  </conditionalFormatting>
  <conditionalFormatting sqref="F504:F519 F523 F521 F2:F501">
    <cfRule type="cellIs" dxfId="20" priority="5" stopIfTrue="1" operator="equal">
      <formula>1</formula>
    </cfRule>
    <cfRule type="cellIs" dxfId="19" priority="6" stopIfTrue="1" operator="equal">
      <formula>3</formula>
    </cfRule>
  </conditionalFormatting>
  <conditionalFormatting sqref="G501 G518 G1">
    <cfRule type="expression" dxfId="18" priority="7" stopIfTrue="1">
      <formula>IF(D1=1,1,0)</formula>
    </cfRule>
    <cfRule type="expression" dxfId="17" priority="8" stopIfTrue="1">
      <formula>IF(E1=1,1,0)</formula>
    </cfRule>
  </conditionalFormatting>
  <conditionalFormatting sqref="H501:H503 H520 H522 H1 H524:H65536">
    <cfRule type="expression" dxfId="16" priority="9" stopIfTrue="1">
      <formula>IF(D1=1,1,0)</formula>
    </cfRule>
    <cfRule type="expression" dxfId="15" priority="10" stopIfTrue="1">
      <formula>IF(E1=1,1,0)</formula>
    </cfRule>
  </conditionalFormatting>
  <conditionalFormatting sqref="G2:G500">
    <cfRule type="expression" dxfId="14" priority="11" stopIfTrue="1">
      <formula>IF(AND(G2&gt;0,D2=1),1,0)</formula>
    </cfRule>
    <cfRule type="expression" dxfId="13" priority="12" stopIfTrue="1">
      <formula>IF(AND(G2&gt;0,E2=1),1,0)</formula>
    </cfRule>
    <cfRule type="expression" dxfId="12" priority="13" stopIfTrue="1">
      <formula>IF(AND(G2&gt;0,F2=1),1,0)</formula>
    </cfRule>
  </conditionalFormatting>
  <conditionalFormatting sqref="H2:H500">
    <cfRule type="expression" dxfId="11" priority="14" stopIfTrue="1">
      <formula>IF(AND(G2&gt;0,D2=1),1,0)</formula>
    </cfRule>
    <cfRule type="expression" dxfId="10" priority="15" stopIfTrue="1">
      <formula>IF(AND(G2&gt;0,E2=1),1,0)</formula>
    </cfRule>
    <cfRule type="expression" dxfId="9" priority="16" stopIfTrue="1">
      <formula>IF(AND(G2&gt;0,F2=1),1,0)</formula>
    </cfRule>
  </conditionalFormatting>
  <conditionalFormatting sqref="G523 G521 G519 G504:G517">
    <cfRule type="expression" dxfId="8" priority="17" stopIfTrue="1">
      <formula>IF(D504=1,1,0)</formula>
    </cfRule>
    <cfRule type="expression" dxfId="7" priority="18" stopIfTrue="1">
      <formula>IF(E504=1,1,0)</formula>
    </cfRule>
    <cfRule type="expression" dxfId="6" priority="19" stopIfTrue="1">
      <formula>IF(F504=1,1,0)</formula>
    </cfRule>
  </conditionalFormatting>
  <conditionalFormatting sqref="H523 H521 H504:H519">
    <cfRule type="expression" dxfId="5" priority="20" stopIfTrue="1">
      <formula>IF(D504=1,1,0)</formula>
    </cfRule>
    <cfRule type="expression" dxfId="4" priority="21" stopIfTrue="1">
      <formula>IF(E504=1,1,0)</formula>
    </cfRule>
    <cfRule type="expression" dxfId="3" priority="22" stopIfTrue="1">
      <formula>IF(F504=1,1,0)</formula>
    </cfRule>
  </conditionalFormatting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93"/>
  <sheetViews>
    <sheetView workbookViewId="0">
      <selection activeCell="K33" sqref="K33"/>
    </sheetView>
  </sheetViews>
  <sheetFormatPr defaultRowHeight="12.75"/>
  <cols>
    <col min="1" max="4" width="1.7109375" customWidth="1"/>
    <col min="5" max="10" width="11.42578125" customWidth="1"/>
    <col min="11" max="18" width="22.5703125" customWidth="1"/>
    <col min="19" max="256" width="11.42578125" customWidth="1"/>
  </cols>
  <sheetData>
    <row r="1" spans="1:16">
      <c r="F1" t="s">
        <v>204</v>
      </c>
      <c r="G1" t="s">
        <v>205</v>
      </c>
      <c r="H1" t="s">
        <v>474</v>
      </c>
      <c r="I1" t="s">
        <v>727</v>
      </c>
      <c r="K1" t="str">
        <f>E2</f>
        <v>Delaware</v>
      </c>
      <c r="L1" t="str">
        <f>E3</f>
        <v>Indiana</v>
      </c>
      <c r="M1" t="str">
        <f>E4</f>
        <v>Missouri</v>
      </c>
      <c r="N1" t="str">
        <f>E5</f>
        <v>Montana</v>
      </c>
      <c r="O1" t="str">
        <f>E6</f>
        <v>New Hampshire</v>
      </c>
      <c r="P1" t="str">
        <f>E7</f>
        <v>North Carolina</v>
      </c>
    </row>
    <row r="2" spans="1:16">
      <c r="A2">
        <f>IF(State!G3=1,1,IF(State!H3=1,2,IF(State!I3=1,3,4)))</f>
        <v>1</v>
      </c>
      <c r="B2">
        <f>IF(State!G3=2,1,IF(State!H3=2,2,IF(State!I3=2,3,4)))</f>
        <v>2</v>
      </c>
      <c r="C2">
        <f>IF(State!G3=3,1,IF(State!H3=3,2,IF(State!I3=3,3,4)))</f>
        <v>4</v>
      </c>
      <c r="D2">
        <f>IF(State!G3=4,1,IF(State!H3=4,2,IF(State!I3=4,3,4)))</f>
        <v>4</v>
      </c>
      <c r="E2" t="str">
        <f>State!A3</f>
        <v>Delaware</v>
      </c>
      <c r="F2" s="1">
        <f>MAX(State!L3:P3)</f>
        <v>266861</v>
      </c>
      <c r="G2" s="1">
        <f>LARGE(State!L3:P3,2)</f>
        <v>126662</v>
      </c>
      <c r="H2" s="1"/>
      <c r="I2" s="1">
        <f>State!C3-Graphs!F2-Graphs!G2-Graphs!H2</f>
        <v>1681</v>
      </c>
    </row>
    <row r="3" spans="1:16">
      <c r="A3">
        <f>IF(State!G4=1,1,IF(State!H4=1,2,IF(State!I4=1,3,4)))</f>
        <v>2</v>
      </c>
      <c r="B3">
        <f>IF(State!G4=2,1,IF(State!H4=2,2,IF(State!I4=2,3,4)))</f>
        <v>1</v>
      </c>
      <c r="C3">
        <f>IF(State!G4=3,1,IF(State!H4=3,2,IF(State!I4=3,3,4)))</f>
        <v>4</v>
      </c>
      <c r="D3">
        <f>IF(State!G4=4,1,IF(State!H4=4,2,IF(State!I4=4,3,4)))</f>
        <v>4</v>
      </c>
      <c r="E3" t="str">
        <f>State!A4</f>
        <v>Indiana</v>
      </c>
      <c r="F3" s="1">
        <f>MAX(State!L4:P4)</f>
        <v>1563885</v>
      </c>
      <c r="G3" s="1">
        <f>LARGE(State!L4:P4,2)</f>
        <v>1082463</v>
      </c>
      <c r="H3" s="1"/>
      <c r="I3" s="1">
        <f>State!C4-Graphs!F3-Graphs!G3-Graphs!H3</f>
        <v>57404</v>
      </c>
    </row>
    <row r="4" spans="1:16">
      <c r="A4">
        <f>IF(State!G5=1,1,IF(State!H5=1,2,IF(State!I5=1,3,4)))</f>
        <v>1</v>
      </c>
      <c r="B4">
        <f>IF(State!G5=2,1,IF(State!H5=2,2,IF(State!I5=2,3,4)))</f>
        <v>2</v>
      </c>
      <c r="C4">
        <f>IF(State!G5=3,1,IF(State!H5=3,2,IF(State!I5=3,3,4)))</f>
        <v>4</v>
      </c>
      <c r="D4">
        <f>IF(State!G5=4,1,IF(State!H5=4,2,IF(State!I5=4,3,4)))</f>
        <v>4</v>
      </c>
      <c r="E4" t="str">
        <f>State!A5</f>
        <v>Missouri</v>
      </c>
      <c r="F4" s="1">
        <f>MAX(State!L5:P5)</f>
        <v>1680611</v>
      </c>
      <c r="G4" s="1">
        <f>LARGE(State!L5:P5,2)</f>
        <v>1136364</v>
      </c>
      <c r="H4" s="1"/>
      <c r="I4" s="1">
        <f>State!C5-Graphs!F4-Graphs!G4-Graphs!H4</f>
        <v>60803</v>
      </c>
    </row>
    <row r="5" spans="1:16">
      <c r="A5">
        <f>IF(State!G6=1,1,IF(State!H6=1,2,IF(State!I6=1,3,4)))</f>
        <v>1</v>
      </c>
      <c r="B5">
        <f>IF(State!G6=2,1,IF(State!H6=2,2,IF(State!I6=2,3,4)))</f>
        <v>2</v>
      </c>
      <c r="C5">
        <f>IF(State!G6=3,1,IF(State!H6=3,2,IF(State!I6=3,3,4)))</f>
        <v>4</v>
      </c>
      <c r="D5">
        <f>IF(State!G6=4,1,IF(State!H6=4,2,IF(State!I6=4,3,4)))</f>
        <v>4</v>
      </c>
      <c r="E5" t="str">
        <f>State!A6</f>
        <v>Montana</v>
      </c>
      <c r="F5" s="1">
        <f>MAX(State!L6:P6)</f>
        <v>319625</v>
      </c>
      <c r="G5" s="1">
        <f>LARGE(State!L6:P6,2)</f>
        <v>159000</v>
      </c>
      <c r="H5" s="1"/>
      <c r="I5" s="1">
        <f>State!C6-Graphs!F5-Graphs!G5-Graphs!H5</f>
        <v>9941</v>
      </c>
    </row>
    <row r="6" spans="1:16">
      <c r="A6">
        <f>IF(State!G7=1,1,IF(State!H7=1,2,IF(State!I7=1,3,4)))</f>
        <v>1</v>
      </c>
      <c r="B6">
        <f>IF(State!G7=2,1,IF(State!H7=2,2,IF(State!I7=2,3,4)))</f>
        <v>2</v>
      </c>
      <c r="C6">
        <f>IF(State!G7=3,1,IF(State!H7=3,2,IF(State!I7=3,3,4)))</f>
        <v>4</v>
      </c>
      <c r="D6">
        <f>IF(State!G7=4,1,IF(State!H7=4,2,IF(State!I7=4,3,4)))</f>
        <v>4</v>
      </c>
      <c r="E6" t="str">
        <f>State!A7</f>
        <v>New Hampshire</v>
      </c>
      <c r="F6" s="1">
        <f>MAX(State!L7:P7)</f>
        <v>479042</v>
      </c>
      <c r="G6" s="1">
        <f>LARGE(State!L7:P7,2)</f>
        <v>188555</v>
      </c>
      <c r="H6" s="1"/>
      <c r="I6" s="1">
        <f>State!C7-Graphs!F6-Graphs!G6-Graphs!H6</f>
        <v>15313</v>
      </c>
    </row>
    <row r="7" spans="1:16">
      <c r="A7">
        <f>IF(State!G8=1,1,IF(State!H8=1,2,IF(State!I8=1,3,4)))</f>
        <v>1</v>
      </c>
      <c r="B7">
        <f>IF(State!G8=2,1,IF(State!H8=2,2,IF(State!I8=2,3,4)))</f>
        <v>2</v>
      </c>
      <c r="C7">
        <f>IF(State!G8=3,1,IF(State!H8=3,2,IF(State!I8=3,3,4)))</f>
        <v>4</v>
      </c>
      <c r="D7">
        <f>IF(State!G8=4,1,IF(State!H8=4,2,IF(State!I8=4,3,4)))</f>
        <v>4</v>
      </c>
      <c r="E7" t="str">
        <f>State!A8</f>
        <v>North Carolina</v>
      </c>
      <c r="F7" s="1">
        <f>MAX(State!L8:P8)</f>
        <v>2146189</v>
      </c>
      <c r="G7" s="1">
        <f>LARGE(State!L8:P8,2)</f>
        <v>2001168</v>
      </c>
      <c r="H7" s="1"/>
      <c r="I7" s="1">
        <f>State!C8-Graphs!F7-Graphs!G7-Graphs!H7</f>
        <v>121584</v>
      </c>
    </row>
    <row r="8" spans="1:16">
      <c r="A8">
        <f>IF(State!G9=1,1,IF(State!H9=1,2,IF(State!I9=1,3,4)))</f>
        <v>2</v>
      </c>
      <c r="B8">
        <f>IF(State!G9=2,1,IF(State!H9=2,2,IF(State!I9=2,3,4)))</f>
        <v>1</v>
      </c>
      <c r="C8">
        <f>IF(State!G9=3,1,IF(State!H9=3,2,IF(State!I9=3,3,4)))</f>
        <v>4</v>
      </c>
      <c r="D8">
        <f>IF(State!G9=4,1,IF(State!H9=4,2,IF(State!I9=4,3,4)))</f>
        <v>4</v>
      </c>
      <c r="E8" t="str">
        <f>State!A9</f>
        <v>North Dakota</v>
      </c>
      <c r="F8" s="1">
        <f>MAX(State!L9:P9)</f>
        <v>235009</v>
      </c>
      <c r="G8" s="1">
        <f>LARGE(State!L9:P9,2)</f>
        <v>74279</v>
      </c>
      <c r="H8" s="1"/>
      <c r="I8" s="1">
        <f>State!C9-Graphs!F8-Graphs!G8-Graphs!H8</f>
        <v>6404</v>
      </c>
    </row>
    <row r="9" spans="1:16">
      <c r="A9">
        <f>IF(State!G10=1,1,IF(State!H10=1,2,IF(State!I10=1,3,4)))</f>
        <v>2</v>
      </c>
      <c r="B9">
        <f>IF(State!G10=2,1,IF(State!H10=2,2,IF(State!I10=2,3,4)))</f>
        <v>1</v>
      </c>
      <c r="C9">
        <f>IF(State!G10=3,1,IF(State!H10=3,2,IF(State!I10=3,3,4)))</f>
        <v>4</v>
      </c>
      <c r="D9">
        <f>IF(State!G10=4,1,IF(State!H10=4,2,IF(State!I10=4,3,4)))</f>
        <v>4</v>
      </c>
      <c r="E9" t="str">
        <f>State!A10</f>
        <v>Utah</v>
      </c>
      <c r="F9" s="1">
        <f>MAX(State!L10:P10)</f>
        <v>734049</v>
      </c>
      <c r="G9" s="1">
        <f>LARGE(State!L10:P10,2)</f>
        <v>186503</v>
      </c>
      <c r="H9" s="1"/>
      <c r="I9" s="1">
        <f>State!C10-Graphs!F9-Graphs!G9-Graphs!H9</f>
        <v>24973</v>
      </c>
    </row>
    <row r="10" spans="1:16">
      <c r="A10">
        <f>IF(State!G11=1,1,IF(State!H11=1,2,IF(State!I11=1,3,4)))</f>
        <v>2</v>
      </c>
      <c r="B10">
        <f>IF(State!G11=2,1,IF(State!H11=2,2,IF(State!I11=2,3,4)))</f>
        <v>3</v>
      </c>
      <c r="C10">
        <f>IF(State!G11=3,1,IF(State!H11=3,2,IF(State!I11=3,3,4)))</f>
        <v>1</v>
      </c>
      <c r="D10">
        <f>IF(State!G11=4,1,IF(State!H11=4,2,IF(State!I11=4,3,4)))</f>
        <v>4</v>
      </c>
      <c r="E10" t="str">
        <f>State!A11</f>
        <v>Vermont</v>
      </c>
      <c r="F10" s="1">
        <f>MAX(State!L11:P11)</f>
        <v>170492</v>
      </c>
      <c r="G10" s="1">
        <f>LARGE(State!L11:P11,2)</f>
        <v>69791</v>
      </c>
      <c r="H10" s="1"/>
      <c r="I10" s="1">
        <f>State!C11-Graphs!F10-Graphs!G10-Graphs!H10</f>
        <v>78802</v>
      </c>
    </row>
    <row r="11" spans="1:16">
      <c r="A11">
        <f>IF(State!G12=1,1,IF(State!H12=1,2,IF(State!I12=1,3,4)))</f>
        <v>1</v>
      </c>
      <c r="B11">
        <f>IF(State!G12=2,1,IF(State!H12=2,2,IF(State!I12=2,3,4)))</f>
        <v>2</v>
      </c>
      <c r="C11">
        <f>IF(State!G12=3,1,IF(State!H12=3,2,IF(State!I12=3,3,4)))</f>
        <v>4</v>
      </c>
      <c r="D11">
        <f>IF(State!G12=4,1,IF(State!H12=4,2,IF(State!I12=4,3,4)))</f>
        <v>4</v>
      </c>
      <c r="E11" t="str">
        <f>State!A12</f>
        <v>Washington</v>
      </c>
      <c r="F11" s="1">
        <f>MAX(State!L12:P12)</f>
        <v>1598738</v>
      </c>
      <c r="G11" s="1">
        <f>LARGE(State!L12:P12,2)</f>
        <v>1404124</v>
      </c>
      <c r="H11" s="1"/>
      <c r="I11" s="1">
        <f>State!C12-Graphs!F11-Graphs!G11-Graphs!H11</f>
        <v>0</v>
      </c>
    </row>
    <row r="12" spans="1:16">
      <c r="A12">
        <f>IF(State!G13=1,1,IF(State!H13=1,2,IF(State!I13=1,3,4)))</f>
        <v>1</v>
      </c>
      <c r="B12">
        <f>IF(State!G13=2,1,IF(State!H13=2,2,IF(State!I13=2,3,4)))</f>
        <v>2</v>
      </c>
      <c r="C12">
        <f>IF(State!G13=3,1,IF(State!H13=3,2,IF(State!I13=3,3,4)))</f>
        <v>4</v>
      </c>
      <c r="D12">
        <f>IF(State!G13=4,1,IF(State!H13=4,2,IF(State!I13=4,3,4)))</f>
        <v>4</v>
      </c>
      <c r="E12" t="str">
        <f>State!A13</f>
        <v>West Virginia</v>
      </c>
      <c r="F12" s="1">
        <f>MAX(State!L13:P13)</f>
        <v>492697</v>
      </c>
      <c r="G12" s="1">
        <f>LARGE(State!L13:P13,2)</f>
        <v>181612</v>
      </c>
      <c r="H12" s="1"/>
      <c r="I12" s="1">
        <f>State!C13-Graphs!F12-Graphs!G12-Graphs!H12</f>
        <v>31737</v>
      </c>
    </row>
    <row r="13" spans="1:16">
      <c r="A13">
        <f>IF(State!G14=1,1,IF(State!H14=1,2,IF(State!I14=1,3,4)))</f>
        <v>1</v>
      </c>
      <c r="B13">
        <f>IF(State!G14=2,1,IF(State!H14=2,2,IF(State!I14=2,3,4)))</f>
        <v>2</v>
      </c>
      <c r="C13">
        <f>IF(State!G14=3,1,IF(State!H14=3,2,IF(State!I14=3,3,4)))</f>
        <v>4</v>
      </c>
      <c r="D13">
        <f>IF(State!G14=4,1,IF(State!H14=4,2,IF(State!I14=4,3,4)))</f>
        <v>3</v>
      </c>
      <c r="E13" t="str">
        <f>State!A14</f>
        <v>Total</v>
      </c>
      <c r="F13" s="1">
        <f>MAX(State!L14:P14)</f>
        <v>8396542</v>
      </c>
      <c r="G13" s="1">
        <f>LARGE(State!L14:P14,2)</f>
        <v>7900920</v>
      </c>
      <c r="H13" s="1"/>
      <c r="I13" s="1">
        <f>State!C14-Graphs!F13-Graphs!G13-Graphs!H13</f>
        <v>408899</v>
      </c>
    </row>
    <row r="14" spans="1:16">
      <c r="K14" t="str">
        <f>E8</f>
        <v>North Dakota</v>
      </c>
      <c r="L14" t="str">
        <f>E9</f>
        <v>Utah</v>
      </c>
      <c r="M14" t="str">
        <f>E10</f>
        <v>Vermont</v>
      </c>
      <c r="N14" t="str">
        <f>E11</f>
        <v>Washington</v>
      </c>
      <c r="O14" t="str">
        <f>E12</f>
        <v>West Virginia</v>
      </c>
    </row>
    <row r="15" spans="1:16">
      <c r="F15" s="48"/>
      <c r="G15" s="48"/>
    </row>
    <row r="16" spans="1:16">
      <c r="F16" s="2" t="str">
        <f>State!N1</f>
        <v>Republican</v>
      </c>
      <c r="G16" s="2" t="str">
        <f>State!L1</f>
        <v>Democratic</v>
      </c>
      <c r="H16" s="2"/>
    </row>
    <row r="17" spans="5:5">
      <c r="E17" t="s">
        <v>782</v>
      </c>
    </row>
    <row r="35" spans="5:8">
      <c r="E35" t="s">
        <v>325</v>
      </c>
      <c r="G35" s="27" t="e">
        <f>#REF!</f>
        <v>#REF!</v>
      </c>
    </row>
    <row r="47" spans="5:8">
      <c r="F47" t="s">
        <v>336</v>
      </c>
    </row>
    <row r="48" spans="5:8">
      <c r="E48" s="2" t="str">
        <f>Statistics!E28</f>
        <v>Republican</v>
      </c>
      <c r="F48" s="5">
        <f>Statistics!C63</f>
        <v>4</v>
      </c>
      <c r="G48" s="2">
        <f>F48/SUM(F$48:F$51)</f>
        <v>0.36363636363636365</v>
      </c>
      <c r="H48" s="5"/>
    </row>
    <row r="49" spans="5:8">
      <c r="E49" s="2" t="str">
        <f>Statistics!A28</f>
        <v>Democratic</v>
      </c>
      <c r="F49" s="5">
        <f>Statistics!B63</f>
        <v>7</v>
      </c>
      <c r="G49" s="2">
        <f>F49/SUM(F$48:F$51)</f>
        <v>0.63636363636363635</v>
      </c>
      <c r="H49" s="5"/>
    </row>
    <row r="50" spans="5:8">
      <c r="E50" s="2" t="str">
        <f>Statistics!I28</f>
        <v>Independent</v>
      </c>
      <c r="F50" s="5">
        <f>Statistics!D63</f>
        <v>0</v>
      </c>
      <c r="G50" s="2">
        <f>F50/SUM(F$48:F$51)</f>
        <v>0</v>
      </c>
      <c r="H50" s="5"/>
    </row>
    <row r="51" spans="5:8">
      <c r="E51" t="s">
        <v>727</v>
      </c>
      <c r="F51" s="5">
        <f>Statistics!P63</f>
        <v>0</v>
      </c>
      <c r="G51" s="2">
        <f>F51/SUM(F$48:F$51)</f>
        <v>0</v>
      </c>
      <c r="H51" s="5"/>
    </row>
    <row r="54" spans="5:8">
      <c r="H54" s="2"/>
    </row>
    <row r="55" spans="5:8">
      <c r="H55" s="2"/>
    </row>
    <row r="56" spans="5:8">
      <c r="H56" s="2"/>
    </row>
    <row r="57" spans="5:8">
      <c r="H57" s="2"/>
    </row>
    <row r="58" spans="5:8">
      <c r="H58" s="2"/>
    </row>
    <row r="59" spans="5:8">
      <c r="F59" t="s">
        <v>87</v>
      </c>
    </row>
    <row r="60" spans="5:8">
      <c r="E60" s="2" t="str">
        <f>E48</f>
        <v>Republican</v>
      </c>
      <c r="F60" s="5">
        <f>Statistics!C68</f>
        <v>296</v>
      </c>
      <c r="G60" s="2">
        <f>F60/SUM(F$60:F$63)</f>
        <v>0.52296819787985871</v>
      </c>
    </row>
    <row r="61" spans="5:8">
      <c r="E61" s="2" t="str">
        <f>E49</f>
        <v>Democratic</v>
      </c>
      <c r="F61" s="5">
        <f>Statistics!B68</f>
        <v>270</v>
      </c>
      <c r="G61" s="2">
        <f>F61/SUM(F$60:F$63)</f>
        <v>0.47703180212014135</v>
      </c>
    </row>
    <row r="62" spans="5:8">
      <c r="E62" s="2" t="str">
        <f>E50</f>
        <v>Independent</v>
      </c>
      <c r="F62" s="5">
        <f>Statistics!D68</f>
        <v>0</v>
      </c>
      <c r="G62" s="2">
        <f>F62/SUM(F$60:F$63)</f>
        <v>0</v>
      </c>
    </row>
    <row r="63" spans="5:8">
      <c r="E63" s="2" t="str">
        <f>E51</f>
        <v>Other</v>
      </c>
      <c r="F63" s="5">
        <v>0</v>
      </c>
      <c r="G63" s="2">
        <f>F63/SUM(F$60:F$63)</f>
        <v>0</v>
      </c>
    </row>
    <row r="87" spans="11:12">
      <c r="K87" s="2"/>
    </row>
    <row r="88" spans="11:12">
      <c r="K88" s="5"/>
    </row>
    <row r="89" spans="11:12">
      <c r="K89" s="5"/>
    </row>
    <row r="90" spans="11:12">
      <c r="K90" s="5"/>
    </row>
    <row r="92" spans="11:12">
      <c r="L92" s="2"/>
    </row>
    <row r="93" spans="11:12">
      <c r="L93" s="2"/>
    </row>
  </sheetData>
  <phoneticPr fontId="9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18"/>
  <sheetViews>
    <sheetView workbookViewId="0">
      <selection activeCell="J29" sqref="J29"/>
    </sheetView>
  </sheetViews>
  <sheetFormatPr defaultColWidth="10.7109375" defaultRowHeight="12.75"/>
  <cols>
    <col min="1" max="1" width="4.7109375" style="54" customWidth="1"/>
    <col min="2" max="2" width="12.7109375" style="54" customWidth="1"/>
    <col min="3" max="3" width="12.7109375" style="55" customWidth="1"/>
    <col min="4" max="4" width="5.7109375" style="72" customWidth="1"/>
    <col min="5" max="5" width="12.7109375" style="75" customWidth="1"/>
    <col min="6" max="6" width="8.7109375" style="74" customWidth="1"/>
    <col min="7" max="7" width="4.7109375" style="74" customWidth="1"/>
    <col min="8" max="8" width="4.7109375" style="54" customWidth="1"/>
    <col min="9" max="9" width="12.7109375" style="74" customWidth="1"/>
    <col min="10" max="10" width="12.7109375" style="55" customWidth="1"/>
    <col min="11" max="11" width="5.7109375" style="72" customWidth="1"/>
    <col min="12" max="12" width="12.7109375" style="54" customWidth="1"/>
    <col min="13" max="13" width="8.7109375" style="54" customWidth="1"/>
    <col min="14" max="14" width="5.28515625" style="54" customWidth="1"/>
    <col min="15" max="15" width="4.7109375" style="54" customWidth="1"/>
    <col min="16" max="16" width="12.7109375" style="54" customWidth="1"/>
    <col min="17" max="17" width="12.7109375" style="55" customWidth="1"/>
    <col min="18" max="18" width="5.7109375" style="72" customWidth="1"/>
    <col min="19" max="19" width="12.7109375" style="54" customWidth="1"/>
    <col min="20" max="20" width="8.7109375" style="54" customWidth="1"/>
    <col min="21" max="16384" width="10.7109375" style="54"/>
  </cols>
  <sheetData>
    <row r="1" spans="1:20">
      <c r="A1" s="54" t="s">
        <v>587</v>
      </c>
      <c r="B1" s="72" t="s">
        <v>168</v>
      </c>
      <c r="C1" s="76" t="s">
        <v>782</v>
      </c>
      <c r="D1" s="72" t="s">
        <v>801</v>
      </c>
      <c r="E1" s="121" t="str">
        <f>State!L2</f>
        <v>Democratic</v>
      </c>
      <c r="F1" s="121"/>
      <c r="G1" s="70"/>
      <c r="H1" s="54" t="s">
        <v>587</v>
      </c>
      <c r="I1" s="72" t="s">
        <v>168</v>
      </c>
      <c r="J1" s="76" t="s">
        <v>782</v>
      </c>
      <c r="K1" s="72" t="s">
        <v>801</v>
      </c>
      <c r="L1" s="122" t="str">
        <f>State!N2</f>
        <v>Republican</v>
      </c>
      <c r="M1" s="123"/>
      <c r="N1" s="71"/>
      <c r="O1" s="54" t="s">
        <v>587</v>
      </c>
      <c r="P1" s="72" t="s">
        <v>168</v>
      </c>
      <c r="Q1" s="76" t="s">
        <v>782</v>
      </c>
      <c r="R1" s="72" t="s">
        <v>801</v>
      </c>
      <c r="S1" s="124" t="str">
        <f>State!P2</f>
        <v>Independent</v>
      </c>
      <c r="T1" s="125"/>
    </row>
    <row r="2" spans="1:20">
      <c r="A2" s="54">
        <v>1</v>
      </c>
      <c r="B2" s="73" t="str">
        <f>VLOOKUP(F2,State!M$3:AY$13,39,0)</f>
        <v>New Hampshire</v>
      </c>
      <c r="C2" s="55">
        <f>VLOOKUP(B2,State!$A$3:$C$14,3,0)</f>
        <v>682910</v>
      </c>
      <c r="D2" s="72" t="str">
        <f>IF(VLOOKUP(B2,State!$A$3:$G$14,7,0)=1,"•","")</f>
        <v>•</v>
      </c>
      <c r="E2" s="55">
        <f>VLOOKUP(B2,State!$A$3:$L$14,12,0)</f>
        <v>479042</v>
      </c>
      <c r="F2" s="74">
        <f>MAX(State!M3:M13)</f>
        <v>0.70147164340835544</v>
      </c>
      <c r="H2" s="54">
        <v>1</v>
      </c>
      <c r="I2" s="73" t="str">
        <f>VLOOKUP(M2,State!O$3:AY$13,37,0)</f>
        <v>Utah</v>
      </c>
      <c r="J2" s="55">
        <f>VLOOKUP(I2,State!$A$3:$C$14,3,0)</f>
        <v>945525</v>
      </c>
      <c r="K2" s="72" t="str">
        <f>IF(VLOOKUP(I2,State!$A$3:$H$14,8,0)=1,"•","")</f>
        <v>•</v>
      </c>
      <c r="L2" s="55">
        <f>VLOOKUP(I2,State!$A$3:$N$14,14,0)</f>
        <v>734049</v>
      </c>
      <c r="M2" s="74">
        <f>MAX(State!O3:O13)</f>
        <v>0.77634012850003964</v>
      </c>
      <c r="N2" s="74"/>
      <c r="O2" s="54">
        <v>1</v>
      </c>
      <c r="P2" s="73" t="str">
        <f>VLOOKUP(T2,State!Q$3:AY$13,35,0)</f>
        <v>Vermont</v>
      </c>
      <c r="Q2" s="55">
        <f>VLOOKUP(P2,State!$A$3:$C$14,3,0)</f>
        <v>319085</v>
      </c>
      <c r="R2" s="72" t="str">
        <f>IF(VLOOKUP(P2,State!$A$3:$I$14,9,0)=1,"•","")</f>
        <v/>
      </c>
      <c r="S2" s="55">
        <f>VLOOKUP(P2,State!$A$3:$P$14,16,0)</f>
        <v>69791</v>
      </c>
      <c r="T2" s="74">
        <f>MAX(State!Q3:Q13)</f>
        <v>0.21872228403090085</v>
      </c>
    </row>
    <row r="3" spans="1:20">
      <c r="A3" s="54">
        <v>2</v>
      </c>
      <c r="B3" s="73" t="str">
        <f>VLOOKUP(F3,State!M$3:AY$13,39,0)</f>
        <v>West Virginia</v>
      </c>
      <c r="C3" s="55">
        <f>VLOOKUP(B3,State!$A$3:$C$14,3,0)</f>
        <v>706046</v>
      </c>
      <c r="D3" s="72" t="str">
        <f>IF(VLOOKUP(B3,State!$A$3:$G$14,7,0)=1,"•","")</f>
        <v>•</v>
      </c>
      <c r="E3" s="55">
        <f>VLOOKUP(B3,State!$A$3:$L$14,12,0)</f>
        <v>492697</v>
      </c>
      <c r="F3" s="74">
        <f>LARGE(State!M$3:M$13,2)</f>
        <v>0.69782563742305748</v>
      </c>
      <c r="H3" s="54">
        <v>2</v>
      </c>
      <c r="I3" s="73" t="str">
        <f>VLOOKUP(M3,State!O$3:AY$13,37,0)</f>
        <v>North Dakota</v>
      </c>
      <c r="J3" s="55">
        <f>VLOOKUP(I3,State!$A$3:$C$14,3,0)</f>
        <v>315692</v>
      </c>
      <c r="K3" s="72" t="str">
        <f>IF(VLOOKUP(I3,State!$A$3:$H$14,8,0)=1,"•","")</f>
        <v>•</v>
      </c>
      <c r="L3" s="55">
        <f>VLOOKUP(I3,State!$A$3:$N$14,14,0)</f>
        <v>235009</v>
      </c>
      <c r="M3" s="74">
        <f>LARGE(State!O$3:O$13,2)</f>
        <v>0.74442494583328056</v>
      </c>
      <c r="N3" s="74"/>
      <c r="O3" s="54">
        <v>2</v>
      </c>
      <c r="P3" s="73" t="str">
        <f>VLOOKUP(T3,State!Q$3:AY$13,35,0)</f>
        <v>Delaware</v>
      </c>
      <c r="Q3" s="55">
        <f>VLOOKUP(P3,State!$A$3:$C$14,3,0)</f>
        <v>395204</v>
      </c>
      <c r="R3" s="72" t="str">
        <f>IF(VLOOKUP(P3,State!$A$3:$I$14,9,0)=1,"•","")</f>
        <v/>
      </c>
      <c r="S3" s="55">
        <f>VLOOKUP(P3,State!$A$3:$P$14,16,0)</f>
        <v>0</v>
      </c>
      <c r="T3" s="74">
        <f>LARGE(State!Q$3:Q$13,2)</f>
        <v>0</v>
      </c>
    </row>
    <row r="4" spans="1:20">
      <c r="A4" s="54">
        <v>3</v>
      </c>
      <c r="B4" s="73" t="str">
        <f>VLOOKUP(F4,State!M$3:AY$13,39,0)</f>
        <v>Delaware</v>
      </c>
      <c r="C4" s="55">
        <f>VLOOKUP(B4,State!$A$3:$C$14,3,0)</f>
        <v>395204</v>
      </c>
      <c r="D4" s="72" t="str">
        <f>IF(VLOOKUP(B4,State!$A$3:$G$14,7,0)=1,"•","")</f>
        <v>•</v>
      </c>
      <c r="E4" s="55">
        <f>VLOOKUP(B4,State!$A$3:$L$14,12,0)</f>
        <v>266861</v>
      </c>
      <c r="F4" s="74">
        <f>LARGE(State!M$3:M$13,3)</f>
        <v>0.67524873230028037</v>
      </c>
      <c r="H4" s="54">
        <v>3</v>
      </c>
      <c r="I4" s="73" t="str">
        <f>VLOOKUP(M4,State!O$3:AY$13,37,0)</f>
        <v>Indiana</v>
      </c>
      <c r="J4" s="55">
        <f>VLOOKUP(I4,State!$A$3:$C$14,3,0)</f>
        <v>2703752</v>
      </c>
      <c r="K4" s="72" t="str">
        <f>IF(VLOOKUP(I4,State!$A$3:$H$14,8,0)=1,"•","")</f>
        <v>•</v>
      </c>
      <c r="L4" s="55">
        <f>VLOOKUP(I4,State!$A$3:$N$14,14,0)</f>
        <v>1563885</v>
      </c>
      <c r="M4" s="74">
        <f>LARGE(State!O$3:O$13,3)</f>
        <v>0.57841288698075854</v>
      </c>
      <c r="N4" s="74"/>
      <c r="O4" s="54">
        <v>3</v>
      </c>
      <c r="P4" s="73" t="str">
        <f>VLOOKUP(T4,State!Q$3:AY$13,35,0)</f>
        <v>Delaware</v>
      </c>
      <c r="Q4" s="55">
        <f>VLOOKUP(P4,State!$A$3:$C$14,3,0)</f>
        <v>395204</v>
      </c>
      <c r="R4" s="72" t="str">
        <f>IF(VLOOKUP(P4,State!$A$3:$I$14,9,0)=1,"•","")</f>
        <v/>
      </c>
      <c r="S4" s="55">
        <f>VLOOKUP(P4,State!$A$3:$P$14,16,0)</f>
        <v>0</v>
      </c>
      <c r="T4" s="74">
        <f>LARGE(State!Q$3:Q$13,3)</f>
        <v>0</v>
      </c>
    </row>
    <row r="5" spans="1:20">
      <c r="A5" s="54">
        <v>4</v>
      </c>
      <c r="B5" s="73" t="str">
        <f>VLOOKUP(F5,State!M$3:AY$13,39,0)</f>
        <v>Montana</v>
      </c>
      <c r="C5" s="55">
        <f>VLOOKUP(B5,State!$A$3:$C$14,3,0)</f>
        <v>488566</v>
      </c>
      <c r="D5" s="72" t="str">
        <f>IF(VLOOKUP(B5,State!$A$3:$G$14,7,0)=1,"•","")</f>
        <v>•</v>
      </c>
      <c r="E5" s="55">
        <f>VLOOKUP(B5,State!$A$3:$L$14,12,0)</f>
        <v>319625</v>
      </c>
      <c r="F5" s="74">
        <f>LARGE(State!M$3:M$13,4)</f>
        <v>0.65421048537966209</v>
      </c>
      <c r="H5" s="54">
        <v>4</v>
      </c>
      <c r="I5" s="73" t="str">
        <f>VLOOKUP(M5,State!O$3:AY$13,37,0)</f>
        <v>Vermont</v>
      </c>
      <c r="J5" s="55">
        <f>VLOOKUP(I5,State!$A$3:$C$14,3,0)</f>
        <v>319085</v>
      </c>
      <c r="K5" s="72" t="str">
        <f>IF(VLOOKUP(I5,State!$A$3:$H$14,8,0)=1,"•","")</f>
        <v>•</v>
      </c>
      <c r="L5" s="55">
        <f>VLOOKUP(I5,State!$A$3:$N$14,14,0)</f>
        <v>170492</v>
      </c>
      <c r="M5" s="74">
        <f>LARGE(State!O$3:O$13,4)</f>
        <v>0.53431530783333592</v>
      </c>
      <c r="N5" s="74"/>
      <c r="O5" s="54">
        <v>4</v>
      </c>
      <c r="P5" s="73" t="str">
        <f>VLOOKUP(T5,State!Q$3:AY$13,35,0)</f>
        <v>Delaware</v>
      </c>
      <c r="Q5" s="55">
        <f>VLOOKUP(P5,State!$A$3:$C$14,3,0)</f>
        <v>395204</v>
      </c>
      <c r="R5" s="72" t="str">
        <f>IF(VLOOKUP(P5,State!$A$3:$I$14,9,0)=1,"•","")</f>
        <v/>
      </c>
      <c r="S5" s="55">
        <f>VLOOKUP(P5,State!$A$3:$P$14,16,0)</f>
        <v>0</v>
      </c>
      <c r="T5" s="74">
        <f>LARGE(State!Q$3:Q$13,4)</f>
        <v>0</v>
      </c>
    </row>
    <row r="6" spans="1:20">
      <c r="A6" s="54">
        <v>5</v>
      </c>
      <c r="B6" s="73" t="str">
        <f>VLOOKUP(F6,State!M$3:AY$13,39,0)</f>
        <v>Missouri</v>
      </c>
      <c r="C6" s="55">
        <f>VLOOKUP(B6,State!$A$3:$C$14,3,0)</f>
        <v>2877778</v>
      </c>
      <c r="D6" s="72" t="str">
        <f>IF(VLOOKUP(B6,State!$A$3:$G$14,7,0)=1,"•","")</f>
        <v>•</v>
      </c>
      <c r="E6" s="55">
        <f>VLOOKUP(B6,State!$A$3:$L$14,12,0)</f>
        <v>1680611</v>
      </c>
      <c r="F6" s="74">
        <f>LARGE(State!M$3:M$13,5)</f>
        <v>0.58399605528987986</v>
      </c>
      <c r="H6" s="54">
        <v>5</v>
      </c>
      <c r="I6" s="73" t="str">
        <f>VLOOKUP(M6,State!O$3:AY$13,37,0)</f>
        <v>North Carolina</v>
      </c>
      <c r="J6" s="55">
        <f>VLOOKUP(I6,State!$A$3:$C$14,3,0)</f>
        <v>4268941</v>
      </c>
      <c r="K6" s="72" t="str">
        <f>IF(VLOOKUP(I6,State!$A$3:$H$14,8,0)=1,"•","")</f>
        <v/>
      </c>
      <c r="L6" s="55">
        <f>VLOOKUP(I6,State!$A$3:$N$14,14,0)</f>
        <v>2001168</v>
      </c>
      <c r="M6" s="74">
        <f>LARGE(State!O$3:O$13,5)</f>
        <v>0.46877387155268718</v>
      </c>
      <c r="N6" s="74"/>
      <c r="O6" s="54">
        <v>5</v>
      </c>
      <c r="P6" s="73" t="str">
        <f>VLOOKUP(T6,State!Q$3:AY$13,35,0)</f>
        <v>Delaware</v>
      </c>
      <c r="Q6" s="55">
        <f>VLOOKUP(P6,State!$A$3:$C$14,3,0)</f>
        <v>395204</v>
      </c>
      <c r="R6" s="72" t="str">
        <f>IF(VLOOKUP(P6,State!$A$3:$I$14,9,0)=1,"•","")</f>
        <v/>
      </c>
      <c r="S6" s="55">
        <f>VLOOKUP(P6,State!$A$3:$P$14,16,0)</f>
        <v>0</v>
      </c>
      <c r="T6" s="74">
        <f>LARGE(State!Q$3:Q$13,5)</f>
        <v>0</v>
      </c>
    </row>
    <row r="7" spans="1:20">
      <c r="A7" s="54">
        <v>6</v>
      </c>
      <c r="B7" s="73" t="str">
        <f>VLOOKUP(F7,State!M$3:AY$13,39,0)</f>
        <v>Washington</v>
      </c>
      <c r="C7" s="55">
        <f>VLOOKUP(B7,State!$A$3:$C$14,3,0)</f>
        <v>3002862</v>
      </c>
      <c r="D7" s="72" t="str">
        <f>IF(VLOOKUP(B7,State!$A$3:$G$14,7,0)=1,"•","")</f>
        <v>•</v>
      </c>
      <c r="E7" s="55">
        <f>VLOOKUP(B7,State!$A$3:$L$14,12,0)</f>
        <v>1598738</v>
      </c>
      <c r="F7" s="74">
        <f>LARGE(State!M$3:M$13,6)</f>
        <v>0.53240475253275044</v>
      </c>
      <c r="H7" s="54">
        <v>6</v>
      </c>
      <c r="I7" s="73" t="str">
        <f>VLOOKUP(M7,State!O$3:AY$13,37,0)</f>
        <v>Washington</v>
      </c>
      <c r="J7" s="55">
        <f>VLOOKUP(I7,State!$A$3:$C$14,3,0)</f>
        <v>3002862</v>
      </c>
      <c r="K7" s="72" t="str">
        <f>IF(VLOOKUP(I7,State!$A$3:$H$14,8,0)=1,"•","")</f>
        <v/>
      </c>
      <c r="L7" s="55">
        <f>VLOOKUP(I7,State!$A$3:$N$14,14,0)</f>
        <v>1404124</v>
      </c>
      <c r="M7" s="74">
        <f>LARGE(State!O$3:O$13,6)</f>
        <v>0.46759524746724956</v>
      </c>
      <c r="N7" s="74"/>
      <c r="O7" s="54">
        <v>6</v>
      </c>
      <c r="P7" s="73" t="str">
        <f>VLOOKUP(T7,State!Q$3:AY$13,35,0)</f>
        <v>Delaware</v>
      </c>
      <c r="Q7" s="55">
        <f>VLOOKUP(P7,State!$A$3:$C$14,3,0)</f>
        <v>395204</v>
      </c>
      <c r="R7" s="72" t="str">
        <f>IF(VLOOKUP(P7,State!$A$3:$I$14,9,0)=1,"•","")</f>
        <v/>
      </c>
      <c r="S7" s="55">
        <f>VLOOKUP(P7,State!$A$3:$P$14,16,0)</f>
        <v>0</v>
      </c>
      <c r="T7" s="74">
        <f>LARGE(State!Q$3:Q$13,6)</f>
        <v>0</v>
      </c>
    </row>
    <row r="8" spans="1:20">
      <c r="A8" s="54">
        <v>7</v>
      </c>
      <c r="B8" s="73" t="str">
        <f>VLOOKUP(F8,State!M$3:AY$13,39,0)</f>
        <v>North Carolina</v>
      </c>
      <c r="C8" s="55">
        <f>VLOOKUP(B8,State!$A$3:$C$14,3,0)</f>
        <v>4268941</v>
      </c>
      <c r="D8" s="72" t="str">
        <f>IF(VLOOKUP(B8,State!$A$3:$G$14,7,0)=1,"•","")</f>
        <v>•</v>
      </c>
      <c r="E8" s="55">
        <f>VLOOKUP(B8,State!$A$3:$L$14,12,0)</f>
        <v>2146189</v>
      </c>
      <c r="F8" s="74">
        <f>LARGE(State!M$3:M$13,7)</f>
        <v>0.50274506019174314</v>
      </c>
      <c r="H8" s="54">
        <v>7</v>
      </c>
      <c r="I8" s="73" t="str">
        <f>VLOOKUP(M8,State!O$3:AY$13,37,0)</f>
        <v>Missouri</v>
      </c>
      <c r="J8" s="55">
        <f>VLOOKUP(I8,State!$A$3:$C$14,3,0)</f>
        <v>2877778</v>
      </c>
      <c r="K8" s="72" t="str">
        <f>IF(VLOOKUP(I8,State!$A$3:$H$14,8,0)=1,"•","")</f>
        <v/>
      </c>
      <c r="L8" s="55">
        <f>VLOOKUP(I8,State!$A$3:$N$14,14,0)</f>
        <v>1136364</v>
      </c>
      <c r="M8" s="74">
        <f>LARGE(State!O$3:O$13,7)</f>
        <v>0.39487549074320533</v>
      </c>
      <c r="N8" s="74"/>
      <c r="O8" s="54">
        <v>7</v>
      </c>
      <c r="P8" s="73" t="str">
        <f>VLOOKUP(T8,State!Q$3:AY$13,35,0)</f>
        <v>Delaware</v>
      </c>
      <c r="Q8" s="55">
        <f>VLOOKUP(P8,State!$A$3:$C$14,3,0)</f>
        <v>395204</v>
      </c>
      <c r="R8" s="72" t="str">
        <f>IF(VLOOKUP(P8,State!$A$3:$I$14,9,0)=1,"•","")</f>
        <v/>
      </c>
      <c r="S8" s="55">
        <f>VLOOKUP(P8,State!$A$3:$P$14,16,0)</f>
        <v>0</v>
      </c>
      <c r="T8" s="74">
        <f>LARGE(State!Q$3:Q$13,7)</f>
        <v>0</v>
      </c>
    </row>
    <row r="9" spans="1:20">
      <c r="A9" s="54">
        <v>8</v>
      </c>
      <c r="B9" s="73" t="str">
        <f>VLOOKUP(F9,State!M$3:AY$13,39,0)</f>
        <v>Indiana</v>
      </c>
      <c r="C9" s="55">
        <f>VLOOKUP(B9,State!$A$3:$C$14,3,0)</f>
        <v>2703752</v>
      </c>
      <c r="D9" s="72" t="str">
        <f>IF(VLOOKUP(B9,State!$A$3:$G$14,7,0)=1,"•","")</f>
        <v/>
      </c>
      <c r="E9" s="55">
        <f>VLOOKUP(B9,State!$A$3:$L$14,12,0)</f>
        <v>1082463</v>
      </c>
      <c r="F9" s="74">
        <f>LARGE(State!M$3:M$13,8)</f>
        <v>0.4003558758347659</v>
      </c>
      <c r="H9" s="54">
        <v>8</v>
      </c>
      <c r="I9" s="73" t="str">
        <f>VLOOKUP(M9,State!O$3:AY$13,37,0)</f>
        <v>Montana</v>
      </c>
      <c r="J9" s="55">
        <f>VLOOKUP(I9,State!$A$3:$C$14,3,0)</f>
        <v>488566</v>
      </c>
      <c r="K9" s="72" t="str">
        <f>IF(VLOOKUP(I9,State!$A$3:$H$14,8,0)=1,"•","")</f>
        <v/>
      </c>
      <c r="L9" s="55">
        <f>VLOOKUP(I9,State!$A$3:$N$14,14,0)</f>
        <v>159000</v>
      </c>
      <c r="M9" s="74">
        <f>LARGE(State!O$3:O$13,8)</f>
        <v>0.32544221251581157</v>
      </c>
      <c r="N9" s="74"/>
      <c r="O9" s="54">
        <v>8</v>
      </c>
      <c r="P9" s="73" t="str">
        <f>VLOOKUP(T9,State!Q$3:AY$13,35,0)</f>
        <v>Delaware</v>
      </c>
      <c r="Q9" s="55">
        <f>VLOOKUP(P9,State!$A$3:$C$14,3,0)</f>
        <v>395204</v>
      </c>
      <c r="R9" s="72" t="str">
        <f>IF(VLOOKUP(P9,State!$A$3:$I$14,9,0)=1,"•","")</f>
        <v/>
      </c>
      <c r="S9" s="55">
        <f>VLOOKUP(P9,State!$A$3:$P$14,16,0)</f>
        <v>0</v>
      </c>
      <c r="T9" s="74">
        <f>LARGE(State!Q$3:Q$13,8)</f>
        <v>0</v>
      </c>
    </row>
    <row r="10" spans="1:20">
      <c r="A10" s="54">
        <v>9</v>
      </c>
      <c r="B10" s="73" t="str">
        <f>VLOOKUP(F10,State!M$3:AY$13,39,0)</f>
        <v>North Dakota</v>
      </c>
      <c r="C10" s="55">
        <f>VLOOKUP(B10,State!$A$3:$C$14,3,0)</f>
        <v>315692</v>
      </c>
      <c r="D10" s="72" t="str">
        <f>IF(VLOOKUP(B10,State!$A$3:$G$14,7,0)=1,"•","")</f>
        <v/>
      </c>
      <c r="E10" s="55">
        <f>VLOOKUP(B10,State!$A$3:$L$14,12,0)</f>
        <v>74279</v>
      </c>
      <c r="F10" s="74">
        <f>LARGE(State!M$3:M$13,9)</f>
        <v>0.2352894593464516</v>
      </c>
      <c r="H10" s="54">
        <v>9</v>
      </c>
      <c r="I10" s="73" t="str">
        <f>VLOOKUP(M10,State!O$3:AY$13,37,0)</f>
        <v>Delaware</v>
      </c>
      <c r="J10" s="55">
        <f>VLOOKUP(I10,State!$A$3:$C$14,3,0)</f>
        <v>395204</v>
      </c>
      <c r="K10" s="72" t="str">
        <f>IF(VLOOKUP(I10,State!$A$3:$H$14,8,0)=1,"•","")</f>
        <v/>
      </c>
      <c r="L10" s="55">
        <f>VLOOKUP(I10,State!$A$3:$N$14,14,0)</f>
        <v>126662</v>
      </c>
      <c r="M10" s="74">
        <f>LARGE(State!O$3:O$13,9)</f>
        <v>0.32049776824121212</v>
      </c>
      <c r="N10" s="74"/>
      <c r="O10" s="54">
        <v>9</v>
      </c>
      <c r="P10" s="73" t="str">
        <f>VLOOKUP(T10,State!Q$3:AY$13,35,0)</f>
        <v>Delaware</v>
      </c>
      <c r="Q10" s="55">
        <f>VLOOKUP(P10,State!$A$3:$C$14,3,0)</f>
        <v>395204</v>
      </c>
      <c r="R10" s="72" t="str">
        <f>IF(VLOOKUP(P10,State!$A$3:$I$14,9,0)=1,"•","")</f>
        <v/>
      </c>
      <c r="S10" s="55">
        <f>VLOOKUP(P10,State!$A$3:$P$14,16,0)</f>
        <v>0</v>
      </c>
      <c r="T10" s="74">
        <f>LARGE(State!Q$3:Q$13,9)</f>
        <v>0</v>
      </c>
    </row>
    <row r="11" spans="1:20">
      <c r="A11" s="54">
        <v>10</v>
      </c>
      <c r="B11" s="73" t="str">
        <f>VLOOKUP(F11,State!M$3:AY$13,39,0)</f>
        <v>Vermont</v>
      </c>
      <c r="C11" s="55">
        <f>VLOOKUP(B11,State!$A$3:$C$14,3,0)</f>
        <v>319085</v>
      </c>
      <c r="D11" s="72" t="str">
        <f>IF(VLOOKUP(B11,State!$A$3:$G$14,7,0)=1,"•","")</f>
        <v/>
      </c>
      <c r="E11" s="55">
        <f>VLOOKUP(B11,State!$A$3:$L$14,12,0)</f>
        <v>69534</v>
      </c>
      <c r="F11" s="74">
        <f>LARGE(State!M$3:M$13,10)</f>
        <v>0.21791685601015404</v>
      </c>
      <c r="H11" s="54">
        <v>10</v>
      </c>
      <c r="I11" s="73" t="str">
        <f>VLOOKUP(M11,State!O$3:AY$13,37,0)</f>
        <v>New Hampshire</v>
      </c>
      <c r="J11" s="55">
        <f>VLOOKUP(I11,State!$A$3:$C$14,3,0)</f>
        <v>682910</v>
      </c>
      <c r="K11" s="72" t="str">
        <f>IF(VLOOKUP(I11,State!$A$3:$H$14,8,0)=1,"•","")</f>
        <v/>
      </c>
      <c r="L11" s="55">
        <f>VLOOKUP(I11,State!$A$3:$N$14,14,0)</f>
        <v>188555</v>
      </c>
      <c r="M11" s="74">
        <f>LARGE(State!O$3:O$13,10)</f>
        <v>0.27610519687806595</v>
      </c>
      <c r="N11" s="74"/>
      <c r="O11" s="54">
        <v>10</v>
      </c>
      <c r="P11" s="73" t="str">
        <f>VLOOKUP(T11,State!Q$3:AY$13,35,0)</f>
        <v>Delaware</v>
      </c>
      <c r="Q11" s="55">
        <f>VLOOKUP(P11,State!$A$3:$C$14,3,0)</f>
        <v>395204</v>
      </c>
      <c r="R11" s="72" t="str">
        <f>IF(VLOOKUP(P11,State!$A$3:$I$14,9,0)=1,"•","")</f>
        <v/>
      </c>
      <c r="S11" s="55">
        <f>VLOOKUP(P11,State!$A$3:$P$14,16,0)</f>
        <v>0</v>
      </c>
      <c r="T11" s="74">
        <f>LARGE(State!Q$3:Q$13,10)</f>
        <v>0</v>
      </c>
    </row>
    <row r="12" spans="1:20">
      <c r="A12" s="54">
        <v>11</v>
      </c>
      <c r="B12" s="73" t="str">
        <f>VLOOKUP(F12,State!M$3:AY$13,39,0)</f>
        <v>Utah</v>
      </c>
      <c r="C12" s="55">
        <f>VLOOKUP(B12,State!$A$3:$C$14,3,0)</f>
        <v>945525</v>
      </c>
      <c r="D12" s="72" t="str">
        <f>IF(VLOOKUP(B12,State!$A$3:$G$14,7,0)=1,"•","")</f>
        <v/>
      </c>
      <c r="E12" s="55">
        <f>VLOOKUP(B12,State!$A$3:$L$14,12,0)</f>
        <v>186503</v>
      </c>
      <c r="F12" s="74">
        <f>LARGE(State!M$3:M$13,11)</f>
        <v>0.19724808968562438</v>
      </c>
      <c r="H12" s="54">
        <v>11</v>
      </c>
      <c r="I12" s="73" t="str">
        <f>VLOOKUP(M12,State!O$3:AY$13,37,0)</f>
        <v>West Virginia</v>
      </c>
      <c r="J12" s="55">
        <f>VLOOKUP(I12,State!$A$3:$C$14,3,0)</f>
        <v>706046</v>
      </c>
      <c r="K12" s="72" t="str">
        <f>IF(VLOOKUP(I12,State!$A$3:$H$14,8,0)=1,"•","")</f>
        <v/>
      </c>
      <c r="L12" s="55">
        <f>VLOOKUP(I12,State!$A$3:$N$14,14,0)</f>
        <v>181612</v>
      </c>
      <c r="M12" s="74">
        <f>LARGE(State!O$3:O$13,11)</f>
        <v>0.25722403356155266</v>
      </c>
      <c r="N12" s="74"/>
      <c r="O12" s="54">
        <v>11</v>
      </c>
      <c r="P12" s="73" t="str">
        <f>VLOOKUP(T12,State!Q$3:AY$13,35,0)</f>
        <v>Delaware</v>
      </c>
      <c r="Q12" s="55">
        <f>VLOOKUP(P12,State!$A$3:$C$14,3,0)</f>
        <v>395204</v>
      </c>
      <c r="R12" s="72" t="str">
        <f>IF(VLOOKUP(P12,State!$A$3:$I$14,9,0)=1,"•","")</f>
        <v/>
      </c>
      <c r="S12" s="55">
        <f>VLOOKUP(P12,State!$A$3:$P$14,16,0)</f>
        <v>0</v>
      </c>
      <c r="T12" s="74">
        <f>LARGE(State!Q$3:Q$13,11)</f>
        <v>0</v>
      </c>
    </row>
    <row r="13" spans="1:20">
      <c r="B13" s="73" t="s">
        <v>637</v>
      </c>
      <c r="C13" s="55">
        <f>VLOOKUP(B13,State!$A$3:$C$14,3,0)</f>
        <v>16706361</v>
      </c>
      <c r="D13" s="72" t="str">
        <f>IF(VLOOKUP(B13,State!$A$3:$G$14,7,0)=1,"•","")</f>
        <v>•</v>
      </c>
      <c r="E13" s="55">
        <f>VLOOKUP(B13,State!$A$3:$L$14,12,0)</f>
        <v>8396542</v>
      </c>
      <c r="F13" s="74">
        <f>State!M14</f>
        <v>0.50259550838150813</v>
      </c>
      <c r="I13" s="73" t="s">
        <v>637</v>
      </c>
      <c r="J13" s="55">
        <f>VLOOKUP(I13,State!$A$3:$C$14,3,0)</f>
        <v>16706361</v>
      </c>
      <c r="K13" s="72" t="str">
        <f>IF(VLOOKUP(I13,State!$A$3:$H$14,8,0)=1,"•","")</f>
        <v/>
      </c>
      <c r="L13" s="55">
        <f>VLOOKUP(I13,State!$A$3:$N$14,14,0)</f>
        <v>7900920</v>
      </c>
      <c r="M13" s="74">
        <f>State!O14</f>
        <v>0.47292884428871135</v>
      </c>
      <c r="N13" s="74"/>
      <c r="P13" s="73" t="s">
        <v>637</v>
      </c>
      <c r="Q13" s="55">
        <f>VLOOKUP(P13,State!$A$3:$C$14,3,0)</f>
        <v>16706361</v>
      </c>
      <c r="R13" s="72" t="str">
        <f>IF(VLOOKUP(P13,State!$A$3:$I$14,9,0)=1,"•","")</f>
        <v/>
      </c>
      <c r="S13" s="55">
        <f>VLOOKUP(P13,State!$A$3:$P$14,16,0)</f>
        <v>69791</v>
      </c>
      <c r="T13" s="74">
        <f>State!Q14</f>
        <v>4.1775105901279159E-3</v>
      </c>
    </row>
    <row r="14" spans="1:20">
      <c r="E14" s="73"/>
    </row>
    <row r="15" spans="1:20">
      <c r="M15" s="55"/>
      <c r="N15" s="55"/>
      <c r="P15" s="55"/>
      <c r="S15" s="55"/>
      <c r="T15" s="55"/>
    </row>
    <row r="16" spans="1:20">
      <c r="M16" s="77"/>
    </row>
    <row r="18" spans="19:19">
      <c r="S18" s="55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99"/>
  <sheetViews>
    <sheetView workbookViewId="0">
      <selection activeCell="E68" sqref="E68"/>
    </sheetView>
  </sheetViews>
  <sheetFormatPr defaultRowHeight="12.75"/>
  <cols>
    <col min="1" max="1" width="11.7109375" customWidth="1"/>
    <col min="2" max="3" width="11.42578125" customWidth="1"/>
    <col min="4" max="4" width="10.7109375" style="2" customWidth="1"/>
    <col min="5" max="256" width="11.42578125" customWidth="1"/>
  </cols>
  <sheetData>
    <row r="1" spans="1:39">
      <c r="A1" s="52" t="s">
        <v>472</v>
      </c>
      <c r="C1" s="2"/>
      <c r="D1"/>
    </row>
    <row r="2" spans="1:39">
      <c r="A2" t="s">
        <v>168</v>
      </c>
      <c r="B2" s="13" t="s">
        <v>92</v>
      </c>
      <c r="C2" s="13" t="s">
        <v>334</v>
      </c>
      <c r="D2" s="22" t="s">
        <v>896</v>
      </c>
      <c r="E2" s="58" t="s">
        <v>186</v>
      </c>
      <c r="F2" s="58" t="s">
        <v>782</v>
      </c>
      <c r="G2" s="21" t="str">
        <f>County!N1</f>
        <v>Democratic</v>
      </c>
      <c r="H2" s="23" t="str">
        <f>County!O1</f>
        <v>Republican</v>
      </c>
      <c r="I2" s="69" t="str">
        <f>County!P1</f>
        <v>Independent</v>
      </c>
      <c r="J2" s="22" t="s">
        <v>727</v>
      </c>
      <c r="K2" s="21"/>
      <c r="M2" s="23"/>
      <c r="O2" s="62"/>
      <c r="Q2" s="14"/>
      <c r="S2" s="14"/>
      <c r="U2" s="14"/>
      <c r="V2" s="14"/>
      <c r="W2" s="14"/>
      <c r="X2" s="131"/>
      <c r="Y2" s="132"/>
      <c r="Z2" s="132"/>
      <c r="AA2" s="14"/>
      <c r="AB2" s="131"/>
      <c r="AC2" s="132"/>
      <c r="AD2" s="132"/>
      <c r="AE2" s="14"/>
      <c r="AF2" s="1"/>
      <c r="AH2" s="1"/>
      <c r="AI2" s="1"/>
      <c r="AJ2" s="1"/>
      <c r="AK2" s="1"/>
      <c r="AM2" s="1"/>
    </row>
    <row r="3" spans="1:39">
      <c r="A3" t="str">
        <f>VLOOKUP(D3,State!$K$3:$AY$13,41,FALSE)</f>
        <v>North Carolina</v>
      </c>
      <c r="B3">
        <f>VLOOKUP(A3,State!$AY$3:$BA$13,3,FALSE)</f>
        <v>0</v>
      </c>
      <c r="C3" s="58" t="str">
        <f>IF(RANK(G3,G3:J3)=1,"Dem",IF(RANK(H3,G3:J3)=1,"Rep","Ind"))</f>
        <v>Dem</v>
      </c>
      <c r="D3" s="46">
        <f>MIN(State!K$3:K$13)</f>
        <v>3.3971188639055919E-2</v>
      </c>
      <c r="E3" s="47">
        <f>VLOOKUP(A3,State!$A$3:$J$13,10,FALSE)</f>
        <v>145021</v>
      </c>
      <c r="F3" s="47">
        <f>VLOOKUP(A3,State!$A$3:$C$13,3,FALSE)</f>
        <v>4268941</v>
      </c>
      <c r="G3" s="45">
        <f>VLOOKUP(A3,State!$A$3:$M$13,13,FALSE)</f>
        <v>0.50274506019174314</v>
      </c>
      <c r="H3" s="45">
        <f>VLOOKUP(A3,State!$A$3:$O$13,15,FALSE)</f>
        <v>0.46877387155268718</v>
      </c>
      <c r="I3" s="45">
        <f>VLOOKUP(A3,State!$A$3:$Q$13,17,FALSE)</f>
        <v>0</v>
      </c>
      <c r="J3" s="51">
        <f t="shared" ref="J3:J12" si="0">1-G3-H3-I3</f>
        <v>2.8481068255569675E-2</v>
      </c>
      <c r="K3" s="45"/>
      <c r="M3" s="45"/>
      <c r="O3" s="45"/>
    </row>
    <row r="4" spans="1:39">
      <c r="A4" t="str">
        <f>VLOOKUP(D4,State!$K$3:$AY$13,41,FALSE)</f>
        <v>Washington</v>
      </c>
      <c r="B4">
        <f>VLOOKUP(A4,State!$AY$3:$BA$13,3,FALSE)</f>
        <v>0</v>
      </c>
      <c r="C4" s="58" t="str">
        <f t="shared" ref="C4:C12" si="1">IF(RANK(G4,G4:J4)=1,"Dem",IF(RANK(H4,G4:J4)=1,"Rep","Ind"))</f>
        <v>Dem</v>
      </c>
      <c r="D4" s="46">
        <f>SMALL(State!K$3:K$13,2)</f>
        <v>6.4809505065500844E-2</v>
      </c>
      <c r="E4" s="47">
        <f>VLOOKUP(A4,State!$A$3:$J$13,10,FALSE)</f>
        <v>194614</v>
      </c>
      <c r="F4" s="47">
        <f>VLOOKUP(A4,State!$A$3:$C$13,3,FALSE)</f>
        <v>3002862</v>
      </c>
      <c r="G4" s="45">
        <f>VLOOKUP(A4,State!$A$3:$M$13,13,FALSE)</f>
        <v>0.53240475253275044</v>
      </c>
      <c r="H4" s="45">
        <f>VLOOKUP(A4,State!$A$3:$O$13,15,FALSE)</f>
        <v>0.46759524746724956</v>
      </c>
      <c r="I4" s="45">
        <f>VLOOKUP(A4,State!$A$3:$Q$13,17,FALSE)</f>
        <v>0</v>
      </c>
      <c r="J4" s="51">
        <f t="shared" si="0"/>
        <v>0</v>
      </c>
      <c r="K4" s="45"/>
      <c r="M4" s="45"/>
      <c r="O4" s="45"/>
    </row>
    <row r="5" spans="1:39">
      <c r="A5" t="str">
        <f>VLOOKUP(D5,State!$K$3:$AY$13,41,FALSE)</f>
        <v>Indiana</v>
      </c>
      <c r="B5">
        <f>VLOOKUP(A5,State!$AY$3:$BA$13,3,FALSE)</f>
        <v>0</v>
      </c>
      <c r="C5" s="58" t="str">
        <f t="shared" si="1"/>
        <v>Rep</v>
      </c>
      <c r="D5" s="46">
        <f>SMALL(State!K$3:K$13,3)</f>
        <v>0.17805701114599268</v>
      </c>
      <c r="E5" s="47">
        <f>VLOOKUP(A5,State!$A$3:$J$13,10,FALSE)</f>
        <v>481422</v>
      </c>
      <c r="F5" s="47">
        <f>VLOOKUP(A5,State!$A$3:$C$13,3,FALSE)</f>
        <v>2703752</v>
      </c>
      <c r="G5" s="45">
        <f>VLOOKUP(A5,State!$A$3:$M$13,13,FALSE)</f>
        <v>0.4003558758347659</v>
      </c>
      <c r="H5" s="45">
        <f>VLOOKUP(A5,State!$A$3:$O$13,15,FALSE)</f>
        <v>0.57841288698075854</v>
      </c>
      <c r="I5" s="45">
        <f>VLOOKUP(A5,State!$A$3:$Q$13,17,FALSE)</f>
        <v>0</v>
      </c>
      <c r="J5" s="51">
        <f t="shared" si="0"/>
        <v>2.1231237184475615E-2</v>
      </c>
      <c r="K5" s="45"/>
      <c r="M5" s="45"/>
      <c r="O5" s="45"/>
    </row>
    <row r="6" spans="1:39">
      <c r="A6" t="str">
        <f>VLOOKUP(D6,State!$K$3:$AY$13,41,FALSE)</f>
        <v>Missouri</v>
      </c>
      <c r="B6">
        <f>VLOOKUP(A6,State!$AY$3:$BA$13,3,FALSE)</f>
        <v>0</v>
      </c>
      <c r="C6" s="58" t="str">
        <f t="shared" si="1"/>
        <v>Dem</v>
      </c>
      <c r="D6" s="46">
        <f>SMALL(State!K$3:K$13,4)</f>
        <v>0.18912056454667456</v>
      </c>
      <c r="E6" s="47">
        <f>VLOOKUP(A6,State!$A$3:$J$13,10,FALSE)</f>
        <v>544247</v>
      </c>
      <c r="F6" s="47">
        <f>VLOOKUP(A6,State!$A$3:$C$13,3,FALSE)</f>
        <v>2877778</v>
      </c>
      <c r="G6" s="45">
        <f>VLOOKUP(A6,State!$A$3:$M$13,13,FALSE)</f>
        <v>0.58399605528987986</v>
      </c>
      <c r="H6" s="45">
        <f>VLOOKUP(A6,State!$A$3:$O$13,15,FALSE)</f>
        <v>0.39487549074320533</v>
      </c>
      <c r="I6" s="45">
        <f>VLOOKUP(A6,State!$A$3:$Q$13,17,FALSE)</f>
        <v>0</v>
      </c>
      <c r="J6" s="51">
        <f t="shared" si="0"/>
        <v>2.1128453966914817E-2</v>
      </c>
      <c r="K6" s="45"/>
      <c r="M6" s="45"/>
      <c r="O6" s="45"/>
    </row>
    <row r="7" spans="1:39">
      <c r="A7" t="str">
        <f>VLOOKUP(D7,State!$K$3:$AY$13,41,FALSE)</f>
        <v>Vermont</v>
      </c>
      <c r="B7">
        <f>VLOOKUP(A7,State!$AY$3:$BA$13,3,FALSE)</f>
        <v>0</v>
      </c>
      <c r="C7" s="58" t="str">
        <f t="shared" si="1"/>
        <v>Rep</v>
      </c>
      <c r="D7" s="46">
        <f>SMALL(State!K$3:K$13,5)</f>
        <v>0.31639845182318194</v>
      </c>
      <c r="E7" s="47">
        <f>VLOOKUP(A7,State!$A$3:$J$13,10,FALSE)</f>
        <v>100958</v>
      </c>
      <c r="F7" s="47">
        <f>VLOOKUP(A7,State!$A$3:$C$13,3,FALSE)</f>
        <v>319085</v>
      </c>
      <c r="G7" s="45">
        <f>VLOOKUP(A7,State!$A$3:$M$13,13,FALSE)</f>
        <v>0.21791685601015404</v>
      </c>
      <c r="H7" s="45">
        <f>VLOOKUP(A7,State!$A$3:$O$13,15,FALSE)</f>
        <v>0.53431530783333592</v>
      </c>
      <c r="I7" s="45">
        <f>VLOOKUP(A7,State!$A$3:$Q$13,17,FALSE)</f>
        <v>0.21872228403090085</v>
      </c>
      <c r="J7" s="51">
        <f t="shared" si="0"/>
        <v>2.9045552125609136E-2</v>
      </c>
      <c r="K7" s="45"/>
      <c r="M7" s="45"/>
      <c r="O7" s="45"/>
    </row>
    <row r="8" spans="1:39">
      <c r="A8" t="str">
        <f>VLOOKUP(D8,State!$K$3:$AY$13,41,FALSE)</f>
        <v>Montana</v>
      </c>
      <c r="B8">
        <f>VLOOKUP(A8,State!$AY$3:$BA$13,3,FALSE)</f>
        <v>0</v>
      </c>
      <c r="C8" s="58" t="str">
        <f t="shared" si="1"/>
        <v>Dem</v>
      </c>
      <c r="D8" s="46">
        <f>SMALL(State!K$3:K$13,6)</f>
        <v>0.32876827286385052</v>
      </c>
      <c r="E8" s="47">
        <f>VLOOKUP(A8,State!$A$3:$J$13,10,FALSE)</f>
        <v>160625</v>
      </c>
      <c r="F8" s="47">
        <f>VLOOKUP(A8,State!$A$3:$C$13,3,FALSE)</f>
        <v>488566</v>
      </c>
      <c r="G8" s="45">
        <f>VLOOKUP(A8,State!$A$3:$M$13,13,FALSE)</f>
        <v>0.65421048537966209</v>
      </c>
      <c r="H8" s="45">
        <f>VLOOKUP(A8,State!$A$3:$O$13,15,FALSE)</f>
        <v>0.32544221251581157</v>
      </c>
      <c r="I8" s="45">
        <f>VLOOKUP(A8,State!$A$3:$Q$13,17,FALSE)</f>
        <v>0</v>
      </c>
      <c r="J8" s="51">
        <f t="shared" si="0"/>
        <v>2.0347302104526344E-2</v>
      </c>
      <c r="K8" s="45"/>
      <c r="M8" s="45"/>
      <c r="O8" s="45"/>
    </row>
    <row r="9" spans="1:39">
      <c r="A9" t="str">
        <f>VLOOKUP(D9,State!$K$3:$AY$13,41,FALSE)</f>
        <v>Delaware</v>
      </c>
      <c r="B9">
        <f>VLOOKUP(A9,State!$AY$3:$BA$13,3,FALSE)</f>
        <v>0</v>
      </c>
      <c r="C9" s="58" t="str">
        <f t="shared" si="1"/>
        <v>Dem</v>
      </c>
      <c r="D9" s="46">
        <f>SMALL(State!K$3:K$13,7)</f>
        <v>0.35475096405906825</v>
      </c>
      <c r="E9" s="47">
        <f>VLOOKUP(A9,State!$A$3:$J$13,10,FALSE)</f>
        <v>140199</v>
      </c>
      <c r="F9" s="47">
        <f>VLOOKUP(A9,State!$A$3:$C$13,3,FALSE)</f>
        <v>395204</v>
      </c>
      <c r="G9" s="45">
        <f>VLOOKUP(A9,State!$A$3:$M$13,13,FALSE)</f>
        <v>0.67524873230028037</v>
      </c>
      <c r="H9" s="45">
        <f>VLOOKUP(A9,State!$A$3:$O$13,15,FALSE)</f>
        <v>0.32049776824121212</v>
      </c>
      <c r="I9" s="45">
        <f>VLOOKUP(A9,State!$A$3:$Q$13,17,FALSE)</f>
        <v>0</v>
      </c>
      <c r="J9" s="51">
        <f t="shared" si="0"/>
        <v>4.2534994585075037E-3</v>
      </c>
      <c r="K9" s="45"/>
      <c r="M9" s="45"/>
      <c r="O9" s="45"/>
    </row>
    <row r="10" spans="1:39">
      <c r="A10" t="str">
        <f>VLOOKUP(D10,State!$K$3:$AY$13,41,FALSE)</f>
        <v>New Hampshire</v>
      </c>
      <c r="B10">
        <f>VLOOKUP(A10,State!$AY$3:$BA$13,3,FALSE)</f>
        <v>0</v>
      </c>
      <c r="C10" s="58" t="str">
        <f t="shared" si="1"/>
        <v>Dem</v>
      </c>
      <c r="D10" s="46">
        <f>SMALL(State!K$3:K$13,8)</f>
        <v>0.42536644653028949</v>
      </c>
      <c r="E10" s="47">
        <f>VLOOKUP(A10,State!$A$3:$J$13,10,FALSE)</f>
        <v>290487</v>
      </c>
      <c r="F10" s="47">
        <f>VLOOKUP(A10,State!$A$3:$C$13,3,FALSE)</f>
        <v>682910</v>
      </c>
      <c r="G10" s="45">
        <f>VLOOKUP(A10,State!$A$3:$M$13,13,FALSE)</f>
        <v>0.70147164340835544</v>
      </c>
      <c r="H10" s="45">
        <f>VLOOKUP(A10,State!$A$3:$O$13,15,FALSE)</f>
        <v>0.27610519687806595</v>
      </c>
      <c r="I10" s="45">
        <f>VLOOKUP(A10,State!$A$3:$Q$13,17,FALSE)</f>
        <v>0</v>
      </c>
      <c r="J10" s="51">
        <f t="shared" si="0"/>
        <v>2.2423159713578611E-2</v>
      </c>
      <c r="K10" s="45"/>
      <c r="M10" s="45"/>
      <c r="O10" s="45"/>
    </row>
    <row r="11" spans="1:39">
      <c r="A11" t="str">
        <f>VLOOKUP(D11,State!$K$3:$AY$13,41,FALSE)</f>
        <v>West Virginia</v>
      </c>
      <c r="B11">
        <f>VLOOKUP(A11,State!$AY$3:$BA$13,3,FALSE)</f>
        <v>0</v>
      </c>
      <c r="C11" s="58" t="str">
        <f t="shared" si="1"/>
        <v>Dem</v>
      </c>
      <c r="D11" s="46">
        <f>SMALL(State!K$3:K$13,9)</f>
        <v>0.44060160386150476</v>
      </c>
      <c r="E11" s="47">
        <f>VLOOKUP(A11,State!$A$3:$J$13,10,FALSE)</f>
        <v>311085</v>
      </c>
      <c r="F11" s="47">
        <f>VLOOKUP(A11,State!$A$3:$C$13,3,FALSE)</f>
        <v>706046</v>
      </c>
      <c r="G11" s="45">
        <f>VLOOKUP(A11,State!$A$3:$M$13,13,FALSE)</f>
        <v>0.69782563742305748</v>
      </c>
      <c r="H11" s="45">
        <f>VLOOKUP(A11,State!$A$3:$O$13,15,FALSE)</f>
        <v>0.25722403356155266</v>
      </c>
      <c r="I11" s="45">
        <f>VLOOKUP(A11,State!$A$3:$Q$13,17,FALSE)</f>
        <v>0</v>
      </c>
      <c r="J11" s="51">
        <f t="shared" si="0"/>
        <v>4.4950329015389867E-2</v>
      </c>
      <c r="K11" s="45"/>
      <c r="M11" s="45"/>
      <c r="O11" s="45"/>
    </row>
    <row r="12" spans="1:39">
      <c r="A12" t="str">
        <f>VLOOKUP(D12,State!$K$3:$AY$13,41,FALSE)</f>
        <v>North Dakota</v>
      </c>
      <c r="B12">
        <f>VLOOKUP(A12,State!$AY$3:$BA$13,3,FALSE)</f>
        <v>0</v>
      </c>
      <c r="C12" s="58" t="str">
        <f t="shared" si="1"/>
        <v>Rep</v>
      </c>
      <c r="D12" s="46">
        <f>SMALL(State!K$3:K$13,10)</f>
        <v>0.50913548648682894</v>
      </c>
      <c r="E12" s="47">
        <f>VLOOKUP(A12,State!$A$3:$J$13,10,FALSE)</f>
        <v>160730</v>
      </c>
      <c r="F12" s="47">
        <f>VLOOKUP(A12,State!$A$3:$C$13,3,FALSE)</f>
        <v>315692</v>
      </c>
      <c r="G12" s="45">
        <f>VLOOKUP(A12,State!$A$3:$M$13,13,FALSE)</f>
        <v>0.2352894593464516</v>
      </c>
      <c r="H12" s="45">
        <f>VLOOKUP(A12,State!$A$3:$O$13,15,FALSE)</f>
        <v>0.74442494583328056</v>
      </c>
      <c r="I12" s="45">
        <f>VLOOKUP(A12,State!$A$3:$Q$13,17,FALSE)</f>
        <v>0</v>
      </c>
      <c r="J12" s="51">
        <f t="shared" si="0"/>
        <v>2.0285594820267816E-2</v>
      </c>
      <c r="K12" s="45"/>
      <c r="M12" s="45"/>
      <c r="O12" s="45"/>
    </row>
    <row r="13" spans="1:39">
      <c r="D13" s="46"/>
      <c r="E13" s="46"/>
      <c r="F13" s="47"/>
      <c r="G13" s="47"/>
      <c r="H13" s="45"/>
      <c r="I13" s="45"/>
      <c r="J13" s="45"/>
      <c r="K13" s="45"/>
      <c r="L13" s="45"/>
      <c r="M13" s="45"/>
    </row>
    <row r="14" spans="1:39">
      <c r="A14" s="52" t="s">
        <v>760</v>
      </c>
    </row>
    <row r="15" spans="1:39">
      <c r="A15" t="s">
        <v>168</v>
      </c>
      <c r="B15" s="13" t="s">
        <v>92</v>
      </c>
      <c r="C15" s="13" t="s">
        <v>334</v>
      </c>
      <c r="D15" s="22" t="s">
        <v>896</v>
      </c>
      <c r="E15" s="58" t="s">
        <v>186</v>
      </c>
      <c r="F15" s="58" t="s">
        <v>782</v>
      </c>
      <c r="G15" s="21" t="str">
        <f>County!N1</f>
        <v>Democratic</v>
      </c>
      <c r="H15" s="23" t="str">
        <f>County!O1</f>
        <v>Republican</v>
      </c>
      <c r="I15" s="69" t="str">
        <f>County!P1</f>
        <v>Independent</v>
      </c>
      <c r="J15" s="22" t="s">
        <v>727</v>
      </c>
      <c r="K15" s="21"/>
      <c r="M15" s="23"/>
      <c r="O15" s="62"/>
      <c r="Q15" s="14"/>
      <c r="S15" s="14"/>
      <c r="U15" s="14"/>
      <c r="V15" s="14"/>
      <c r="W15" s="14"/>
      <c r="X15" s="131"/>
      <c r="Y15" s="131"/>
      <c r="Z15" s="131"/>
      <c r="AA15" s="14"/>
      <c r="AB15" s="131"/>
      <c r="AC15" s="131"/>
      <c r="AD15" s="131"/>
      <c r="AE15" s="14"/>
      <c r="AF15" s="1"/>
      <c r="AH15" s="1"/>
      <c r="AI15" s="1"/>
      <c r="AJ15" s="1"/>
      <c r="AK15" s="1"/>
      <c r="AM15" s="1"/>
    </row>
    <row r="16" spans="1:39">
      <c r="A16" t="str">
        <f>VLOOKUP(D16,State!$K$3:$AY$13,41,FALSE)</f>
        <v>Utah</v>
      </c>
      <c r="B16">
        <f>VLOOKUP(A16,State!$A$3:$B$13,2,FALSE)</f>
        <v>0</v>
      </c>
      <c r="C16" s="58" t="str">
        <f>IF(RANK(G16,G16:J16)=1,"Dem",IF(RANK(H16,G16:J16)=1,"Rep","Ind"))</f>
        <v>Rep</v>
      </c>
      <c r="D16" s="46">
        <f>MAX(State!K$3:K$13)</f>
        <v>0.57909203881441529</v>
      </c>
      <c r="E16" s="47">
        <f>VLOOKUP(A16,State!$A$3:$J$13,10,FALSE)</f>
        <v>547546</v>
      </c>
      <c r="F16" s="47">
        <f>VLOOKUP(A16,State!$A$3:$C$13,3,FALSE)</f>
        <v>945525</v>
      </c>
      <c r="G16" s="45">
        <f>VLOOKUP(A16,State!$A$3:$M$13,13,FALSE)</f>
        <v>0.19724808968562438</v>
      </c>
      <c r="H16" s="45">
        <f>VLOOKUP(A16,State!$A$3:$O$13,15,FALSE)</f>
        <v>0.77634012850003964</v>
      </c>
      <c r="I16" s="45">
        <f>VLOOKUP(A16,State!$A$3:$Q$13,17,FALSE)</f>
        <v>0</v>
      </c>
      <c r="J16" s="51">
        <f t="shared" ref="J16:J25" si="2">1-G16-H16-I16</f>
        <v>2.6411781814336011E-2</v>
      </c>
      <c r="K16" s="45"/>
      <c r="M16" s="45"/>
      <c r="O16" s="45"/>
    </row>
    <row r="17" spans="1:36">
      <c r="A17" t="str">
        <f>VLOOKUP(D17,State!$K$3:$AY$13,41,FALSE)</f>
        <v>North Dakota</v>
      </c>
      <c r="B17">
        <f>VLOOKUP(A17,State!$A$3:$B$13,2,FALSE)</f>
        <v>0</v>
      </c>
      <c r="C17" s="58" t="str">
        <f t="shared" ref="C17:C25" si="3">IF(RANK(G17,G17:J17)=1,"Dem",IF(RANK(H17,G17:J17)=1,"Rep","Ind"))</f>
        <v>Rep</v>
      </c>
      <c r="D17" s="46">
        <f>LARGE(State!K$3:K$13,2)</f>
        <v>0.50913548648682894</v>
      </c>
      <c r="E17" s="47">
        <f>VLOOKUP(A17,State!$A$3:$J$13,10,FALSE)</f>
        <v>160730</v>
      </c>
      <c r="F17" s="47">
        <f>VLOOKUP(A17,State!$A$3:$C$13,3,FALSE)</f>
        <v>315692</v>
      </c>
      <c r="G17" s="45">
        <f>VLOOKUP(A17,State!$A$3:$M$13,13,FALSE)</f>
        <v>0.2352894593464516</v>
      </c>
      <c r="H17" s="45">
        <f>VLOOKUP(A17,State!$A$3:$O$13,15,FALSE)</f>
        <v>0.74442494583328056</v>
      </c>
      <c r="I17" s="45">
        <f>VLOOKUP(A17,State!$A$3:$Q$13,17,FALSE)</f>
        <v>0</v>
      </c>
      <c r="J17" s="51">
        <f t="shared" si="2"/>
        <v>2.0285594820267816E-2</v>
      </c>
      <c r="K17" s="45"/>
      <c r="M17" s="45"/>
      <c r="O17" s="45"/>
    </row>
    <row r="18" spans="1:36">
      <c r="A18" t="str">
        <f>VLOOKUP(D18,State!$K$3:$AY$13,41,FALSE)</f>
        <v>West Virginia</v>
      </c>
      <c r="B18">
        <f>VLOOKUP(A18,State!$A$3:$B$13,2,FALSE)</f>
        <v>0</v>
      </c>
      <c r="C18" s="58" t="str">
        <f t="shared" si="3"/>
        <v>Dem</v>
      </c>
      <c r="D18" s="46">
        <f>LARGE(State!K$3:K$13,3)</f>
        <v>0.44060160386150476</v>
      </c>
      <c r="E18" s="47">
        <f>VLOOKUP(A18,State!$A$3:$J$13,10,FALSE)</f>
        <v>311085</v>
      </c>
      <c r="F18" s="47">
        <f>VLOOKUP(A18,State!$A$3:$C$13,3,FALSE)</f>
        <v>706046</v>
      </c>
      <c r="G18" s="45">
        <f>VLOOKUP(A18,State!$A$3:$M$13,13,FALSE)</f>
        <v>0.69782563742305748</v>
      </c>
      <c r="H18" s="45">
        <f>VLOOKUP(A18,State!$A$3:$O$13,15,FALSE)</f>
        <v>0.25722403356155266</v>
      </c>
      <c r="I18" s="45">
        <f>VLOOKUP(A18,State!$A$3:$Q$13,17,FALSE)</f>
        <v>0</v>
      </c>
      <c r="J18" s="51">
        <f t="shared" si="2"/>
        <v>4.4950329015389867E-2</v>
      </c>
      <c r="K18" s="45"/>
      <c r="M18" s="45"/>
      <c r="O18" s="45"/>
    </row>
    <row r="19" spans="1:36">
      <c r="A19" t="str">
        <f>VLOOKUP(D19,State!$K$3:$AY$13,41,FALSE)</f>
        <v>New Hampshire</v>
      </c>
      <c r="B19">
        <f>VLOOKUP(A19,State!$A$3:$B$13,2,FALSE)</f>
        <v>0</v>
      </c>
      <c r="C19" s="58" t="str">
        <f t="shared" si="3"/>
        <v>Dem</v>
      </c>
      <c r="D19" s="46">
        <f>LARGE(State!K$3:K$13,4)</f>
        <v>0.42536644653028949</v>
      </c>
      <c r="E19" s="47">
        <f>VLOOKUP(A19,State!$A$3:$J$13,10,FALSE)</f>
        <v>290487</v>
      </c>
      <c r="F19" s="47">
        <f>VLOOKUP(A19,State!$A$3:$C$13,3,FALSE)</f>
        <v>682910</v>
      </c>
      <c r="G19" s="45">
        <f>VLOOKUP(A19,State!$A$3:$M$13,13,FALSE)</f>
        <v>0.70147164340835544</v>
      </c>
      <c r="H19" s="45">
        <f>VLOOKUP(A19,State!$A$3:$O$13,15,FALSE)</f>
        <v>0.27610519687806595</v>
      </c>
      <c r="I19" s="45">
        <f>VLOOKUP(A19,State!$A$3:$Q$13,17,FALSE)</f>
        <v>0</v>
      </c>
      <c r="J19" s="51">
        <f t="shared" si="2"/>
        <v>2.2423159713578611E-2</v>
      </c>
      <c r="K19" s="45"/>
      <c r="M19" s="45"/>
      <c r="O19" s="45"/>
    </row>
    <row r="20" spans="1:36">
      <c r="A20" t="str">
        <f>VLOOKUP(D20,State!$K$3:$AY$13,41,FALSE)</f>
        <v>Delaware</v>
      </c>
      <c r="B20">
        <f>VLOOKUP(A20,State!$A$3:$B$13,2,FALSE)</f>
        <v>0</v>
      </c>
      <c r="C20" s="58" t="str">
        <f t="shared" si="3"/>
        <v>Dem</v>
      </c>
      <c r="D20" s="46">
        <f>LARGE(State!K$3:K$13,5)</f>
        <v>0.35475096405906825</v>
      </c>
      <c r="E20" s="47">
        <f>VLOOKUP(A20,State!$A$3:$J$13,10,FALSE)</f>
        <v>140199</v>
      </c>
      <c r="F20" s="47">
        <f>VLOOKUP(A20,State!$A$3:$C$13,3,FALSE)</f>
        <v>395204</v>
      </c>
      <c r="G20" s="45">
        <f>VLOOKUP(A20,State!$A$3:$M$13,13,FALSE)</f>
        <v>0.67524873230028037</v>
      </c>
      <c r="H20" s="45">
        <f>VLOOKUP(A20,State!$A$3:$O$13,15,FALSE)</f>
        <v>0.32049776824121212</v>
      </c>
      <c r="I20" s="45">
        <f>VLOOKUP(A20,State!$A$3:$Q$13,17,FALSE)</f>
        <v>0</v>
      </c>
      <c r="J20" s="51">
        <f t="shared" si="2"/>
        <v>4.2534994585075037E-3</v>
      </c>
      <c r="K20" s="45"/>
      <c r="M20" s="45"/>
      <c r="O20" s="45"/>
    </row>
    <row r="21" spans="1:36">
      <c r="A21" t="str">
        <f>VLOOKUP(D21,State!$K$3:$AY$13,41,FALSE)</f>
        <v>Montana</v>
      </c>
      <c r="B21">
        <f>VLOOKUP(A21,State!$A$3:$B$13,2,FALSE)</f>
        <v>0</v>
      </c>
      <c r="C21" s="58" t="str">
        <f t="shared" si="3"/>
        <v>Dem</v>
      </c>
      <c r="D21" s="46">
        <f>LARGE(State!K$3:K$13,6)</f>
        <v>0.32876827286385052</v>
      </c>
      <c r="E21" s="47">
        <f>VLOOKUP(A21,State!$A$3:$J$13,10,FALSE)</f>
        <v>160625</v>
      </c>
      <c r="F21" s="47">
        <f>VLOOKUP(A21,State!$A$3:$C$13,3,FALSE)</f>
        <v>488566</v>
      </c>
      <c r="G21" s="45">
        <f>VLOOKUP(A21,State!$A$3:$M$13,13,FALSE)</f>
        <v>0.65421048537966209</v>
      </c>
      <c r="H21" s="45">
        <f>VLOOKUP(A21,State!$A$3:$O$13,15,FALSE)</f>
        <v>0.32544221251581157</v>
      </c>
      <c r="I21" s="45">
        <f>VLOOKUP(A21,State!$A$3:$Q$13,17,FALSE)</f>
        <v>0</v>
      </c>
      <c r="J21" s="51">
        <f t="shared" si="2"/>
        <v>2.0347302104526344E-2</v>
      </c>
      <c r="K21" s="45"/>
      <c r="M21" s="45"/>
      <c r="O21" s="45"/>
    </row>
    <row r="22" spans="1:36">
      <c r="A22" t="str">
        <f>VLOOKUP(D22,State!$K$3:$AY$13,41,FALSE)</f>
        <v>Vermont</v>
      </c>
      <c r="B22">
        <f>VLOOKUP(A22,State!$A$3:$B$13,2,FALSE)</f>
        <v>0</v>
      </c>
      <c r="C22" s="58" t="str">
        <f t="shared" si="3"/>
        <v>Rep</v>
      </c>
      <c r="D22" s="46">
        <f>LARGE(State!K$3:K$13,7)</f>
        <v>0.31639845182318194</v>
      </c>
      <c r="E22" s="47">
        <f>VLOOKUP(A22,State!$A$3:$J$13,10,FALSE)</f>
        <v>100958</v>
      </c>
      <c r="F22" s="47">
        <f>VLOOKUP(A22,State!$A$3:$C$13,3,FALSE)</f>
        <v>319085</v>
      </c>
      <c r="G22" s="45">
        <f>VLOOKUP(A22,State!$A$3:$M$13,13,FALSE)</f>
        <v>0.21791685601015404</v>
      </c>
      <c r="H22" s="45">
        <f>VLOOKUP(A22,State!$A$3:$O$13,15,FALSE)</f>
        <v>0.53431530783333592</v>
      </c>
      <c r="I22" s="45">
        <f>VLOOKUP(A22,State!$A$3:$Q$13,17,FALSE)</f>
        <v>0.21872228403090085</v>
      </c>
      <c r="J22" s="51">
        <f t="shared" si="2"/>
        <v>2.9045552125609136E-2</v>
      </c>
      <c r="K22" s="45"/>
      <c r="M22" s="45"/>
      <c r="O22" s="45"/>
    </row>
    <row r="23" spans="1:36">
      <c r="A23" t="str">
        <f>VLOOKUP(D23,State!$K$3:$AY$13,41,FALSE)</f>
        <v>Missouri</v>
      </c>
      <c r="B23">
        <f>VLOOKUP(A23,State!$A$3:$B$13,2,FALSE)</f>
        <v>0</v>
      </c>
      <c r="C23" s="58" t="str">
        <f t="shared" si="3"/>
        <v>Dem</v>
      </c>
      <c r="D23" s="46">
        <f>LARGE(State!K$3:K$13,8)</f>
        <v>0.18912056454667456</v>
      </c>
      <c r="E23" s="47">
        <f>VLOOKUP(A23,State!$A$3:$J$13,10,FALSE)</f>
        <v>544247</v>
      </c>
      <c r="F23" s="47">
        <f>VLOOKUP(A23,State!$A$3:$C$13,3,FALSE)</f>
        <v>2877778</v>
      </c>
      <c r="G23" s="45">
        <f>VLOOKUP(A23,State!$A$3:$M$13,13,FALSE)</f>
        <v>0.58399605528987986</v>
      </c>
      <c r="H23" s="45">
        <f>VLOOKUP(A23,State!$A$3:$O$13,15,FALSE)</f>
        <v>0.39487549074320533</v>
      </c>
      <c r="I23" s="45">
        <f>VLOOKUP(A23,State!$A$3:$Q$13,17,FALSE)</f>
        <v>0</v>
      </c>
      <c r="J23" s="51">
        <f t="shared" si="2"/>
        <v>2.1128453966914817E-2</v>
      </c>
      <c r="K23" s="45"/>
      <c r="M23" s="45"/>
      <c r="O23" s="45"/>
    </row>
    <row r="24" spans="1:36">
      <c r="A24" t="str">
        <f>VLOOKUP(D24,State!$K$3:$AY$13,41,FALSE)</f>
        <v>Indiana</v>
      </c>
      <c r="B24">
        <f>VLOOKUP(A24,State!$A$3:$B$13,2,FALSE)</f>
        <v>0</v>
      </c>
      <c r="C24" s="58" t="str">
        <f t="shared" si="3"/>
        <v>Rep</v>
      </c>
      <c r="D24" s="46">
        <f>LARGE(State!K$3:K$13,9)</f>
        <v>0.17805701114599268</v>
      </c>
      <c r="E24" s="47">
        <f>VLOOKUP(A24,State!$A$3:$J$13,10,FALSE)</f>
        <v>481422</v>
      </c>
      <c r="F24" s="47">
        <f>VLOOKUP(A24,State!$A$3:$C$13,3,FALSE)</f>
        <v>2703752</v>
      </c>
      <c r="G24" s="45">
        <f>VLOOKUP(A24,State!$A$3:$M$13,13,FALSE)</f>
        <v>0.4003558758347659</v>
      </c>
      <c r="H24" s="45">
        <f>VLOOKUP(A24,State!$A$3:$O$13,15,FALSE)</f>
        <v>0.57841288698075854</v>
      </c>
      <c r="I24" s="45">
        <f>VLOOKUP(A24,State!$A$3:$Q$13,17,FALSE)</f>
        <v>0</v>
      </c>
      <c r="J24" s="51">
        <f t="shared" si="2"/>
        <v>2.1231237184475615E-2</v>
      </c>
      <c r="K24" s="45"/>
      <c r="M24" s="45"/>
      <c r="O24" s="45"/>
    </row>
    <row r="25" spans="1:36">
      <c r="A25" t="str">
        <f>VLOOKUP(D25,State!$K$3:$AY$13,41,FALSE)</f>
        <v>Washington</v>
      </c>
      <c r="B25">
        <f>VLOOKUP(A25,State!$A$3:$B$13,2,FALSE)</f>
        <v>0</v>
      </c>
      <c r="C25" s="58" t="str">
        <f t="shared" si="3"/>
        <v>Dem</v>
      </c>
      <c r="D25" s="46">
        <f>LARGE(State!K$3:K$13,10)</f>
        <v>6.4809505065500844E-2</v>
      </c>
      <c r="E25" s="47">
        <f>VLOOKUP(A25,State!$A$3:$J$13,10,FALSE)</f>
        <v>194614</v>
      </c>
      <c r="F25" s="47">
        <f>VLOOKUP(A25,State!$A$3:$C$13,3,FALSE)</f>
        <v>3002862</v>
      </c>
      <c r="G25" s="45">
        <f>VLOOKUP(A25,State!$A$3:$M$13,13,FALSE)</f>
        <v>0.53240475253275044</v>
      </c>
      <c r="H25" s="45">
        <f>VLOOKUP(A25,State!$A$3:$O$13,15,FALSE)</f>
        <v>0.46759524746724956</v>
      </c>
      <c r="I25" s="45">
        <f>VLOOKUP(A25,State!$A$3:$Q$13,17,FALSE)</f>
        <v>0</v>
      </c>
      <c r="J25" s="51">
        <f t="shared" si="2"/>
        <v>0</v>
      </c>
      <c r="K25" s="45"/>
      <c r="M25" s="45"/>
      <c r="O25" s="45"/>
    </row>
    <row r="26" spans="1:36">
      <c r="C26" s="46"/>
      <c r="D26" s="47"/>
      <c r="E26" s="47"/>
      <c r="F26" s="45"/>
      <c r="G26" s="45"/>
      <c r="H26" s="45"/>
      <c r="I26" s="51"/>
      <c r="J26" s="45"/>
      <c r="L26" s="45"/>
      <c r="N26" s="45"/>
    </row>
    <row r="27" spans="1:36">
      <c r="A27" s="52" t="s">
        <v>964</v>
      </c>
      <c r="C27" s="46"/>
      <c r="D27" s="46"/>
      <c r="E27" s="47"/>
      <c r="F27" s="47"/>
      <c r="G27" s="45"/>
      <c r="H27" s="45"/>
      <c r="I27" s="45"/>
      <c r="J27" s="45"/>
      <c r="K27" s="45"/>
      <c r="L27" s="45"/>
    </row>
    <row r="28" spans="1:36">
      <c r="A28" s="109" t="str">
        <f>County!N1</f>
        <v>Democratic</v>
      </c>
      <c r="B28" s="126"/>
      <c r="C28" s="126"/>
      <c r="D28" s="8"/>
      <c r="E28" s="127" t="str">
        <f>County!O1</f>
        <v>Republican</v>
      </c>
      <c r="F28" s="128"/>
      <c r="G28" s="128"/>
      <c r="H28" s="9"/>
      <c r="I28" s="129" t="str">
        <f>County!P1</f>
        <v>Independent</v>
      </c>
      <c r="J28" s="130"/>
      <c r="K28" s="130"/>
      <c r="L28" s="10"/>
      <c r="M28" s="131" t="str">
        <f>County!Q1</f>
        <v>Libertarian</v>
      </c>
      <c r="N28" s="132"/>
      <c r="O28" s="132"/>
      <c r="P28" s="14"/>
      <c r="Q28" s="131" t="str">
        <f>County!R1</f>
        <v>Constitution</v>
      </c>
      <c r="R28" s="132"/>
      <c r="S28" s="132"/>
      <c r="T28" s="14"/>
      <c r="U28" s="131" t="str">
        <f>County!T1</f>
        <v>Liberty Union</v>
      </c>
      <c r="V28" s="132"/>
      <c r="W28" s="132"/>
      <c r="X28" s="14"/>
      <c r="Y28" s="131" t="str">
        <f>County!S1</f>
        <v>Green</v>
      </c>
      <c r="Z28" s="132"/>
      <c r="AA28" s="132"/>
      <c r="AB28" s="14"/>
      <c r="AC28" s="1"/>
      <c r="AE28" s="1"/>
      <c r="AF28" s="1"/>
      <c r="AG28" s="1"/>
      <c r="AH28" s="1"/>
      <c r="AJ28" s="1"/>
    </row>
    <row r="29" spans="1:36" ht="12.95" customHeight="1">
      <c r="A29" t="str">
        <f>VLOOKUP(C29,State!M$3:AZ$13,39,FALSE)</f>
        <v>New Hampshire</v>
      </c>
      <c r="C29" s="25">
        <f>MAX(State!M3:M13)</f>
        <v>0.70147164340835544</v>
      </c>
      <c r="D29" s="14"/>
      <c r="E29" t="str">
        <f>VLOOKUP(G29,State!O$3:AZ$13,37,FALSE)</f>
        <v>Utah</v>
      </c>
      <c r="G29" s="25">
        <f>MAX(State!O3:O13)</f>
        <v>0.77634012850003964</v>
      </c>
      <c r="H29" s="9"/>
      <c r="I29" t="str">
        <f>VLOOKUP(K29,State!Q$3:AZ$13,35,FALSE)</f>
        <v>Vermont</v>
      </c>
      <c r="K29" s="25">
        <f>MAX(State!Q3:Q13)</f>
        <v>0.21872228403090085</v>
      </c>
      <c r="L29" s="10"/>
      <c r="M29" t="str">
        <f>VLOOKUP(O29,State!S$3:AZ$13,33,FALSE)</f>
        <v>North Carolina</v>
      </c>
      <c r="O29" s="25">
        <f>MAX(State!S$3:S$13)</f>
        <v>2.8481068255569706E-2</v>
      </c>
      <c r="P29" s="25"/>
      <c r="Q29" t="str">
        <f>VLOOKUP(S29,State!U$3:AZ$13,31,FALSE)</f>
        <v>Missouri</v>
      </c>
      <c r="S29" s="25">
        <f>MAX(State!U3:U13)</f>
        <v>1.0056717370137655E-2</v>
      </c>
      <c r="T29" s="14"/>
      <c r="U29" t="str">
        <f>VLOOKUP(W29,State!Y$3:AZ$13,27,FALSE)</f>
        <v>Vermont</v>
      </c>
      <c r="W29" s="25">
        <f>MAX(State!Y3:Y13)</f>
        <v>5.3590736010780829E-3</v>
      </c>
      <c r="Y29" t="str">
        <f>VLOOKUP(AA29,State!W$3:AZ$13,29,FALSE)</f>
        <v>West Virginia</v>
      </c>
      <c r="AA29" s="25">
        <f>MAX(State!W3:W13)</f>
        <v>4.4594828099019046E-2</v>
      </c>
      <c r="AD29" s="25"/>
    </row>
    <row r="30" spans="1:36">
      <c r="A30" t="str">
        <f>VLOOKUP(C30,State!M$3:AZ$13,39,FALSE)</f>
        <v>West Virginia</v>
      </c>
      <c r="B30" s="25"/>
      <c r="C30" s="25">
        <f>LARGE(State!M$3:M$13,2)</f>
        <v>0.69782563742305748</v>
      </c>
      <c r="D30" s="14"/>
      <c r="E30" t="str">
        <f>VLOOKUP(G30,State!O$3:AZ$13,37,FALSE)</f>
        <v>North Dakota</v>
      </c>
      <c r="F30" s="25"/>
      <c r="G30" s="25">
        <f>LARGE(State!O$3:O$13,2)</f>
        <v>0.74442494583328056</v>
      </c>
      <c r="H30" s="9"/>
      <c r="I30" t="str">
        <f>VLOOKUP(K30,State!Q$3:AZ$13,35,FALSE)</f>
        <v>Delaware</v>
      </c>
      <c r="J30" s="25"/>
      <c r="K30" s="25">
        <f>LARGE(State!Q$3:Q$13,2)</f>
        <v>0</v>
      </c>
      <c r="L30" s="10"/>
      <c r="M30" t="str">
        <f>VLOOKUP(O30,State!S$3:AZ$13,33,FALSE)</f>
        <v>Utah</v>
      </c>
      <c r="N30" s="25"/>
      <c r="O30" s="25">
        <f>LARGE(State!S$3:S$13,2)</f>
        <v>2.6249966949578277E-2</v>
      </c>
      <c r="P30" s="25"/>
      <c r="Q30" t="str">
        <f>VLOOKUP(S30,State!U$3:AZ$13,31,FALSE)</f>
        <v>West Virginia</v>
      </c>
      <c r="R30" s="25"/>
      <c r="S30" s="25">
        <f>LARGE(State!U$3:U$13,2)</f>
        <v>3.3142316506289956E-4</v>
      </c>
      <c r="T30" s="14"/>
      <c r="U30" t="str">
        <f>VLOOKUP(W30,State!Y$3:AZ$13,27,FALSE)</f>
        <v>Delaware</v>
      </c>
      <c r="V30" s="25"/>
      <c r="W30" s="25">
        <f>LARGE(State!Y$3:Y$13,2)</f>
        <v>0</v>
      </c>
      <c r="Y30" t="str">
        <f>VLOOKUP(AA30,State!W$3:AZ$13,29,FALSE)</f>
        <v>Delaware</v>
      </c>
      <c r="Z30" s="25"/>
      <c r="AA30" s="25">
        <f>LARGE(State!W$3:W$13,2)</f>
        <v>0</v>
      </c>
      <c r="AC30" s="25"/>
      <c r="AD30" s="25"/>
    </row>
    <row r="31" spans="1:36">
      <c r="A31" t="str">
        <f>VLOOKUP(C31,State!M$3:AZ$13,39,FALSE)</f>
        <v>Delaware</v>
      </c>
      <c r="B31" s="25"/>
      <c r="C31" s="25">
        <f>LARGE(State!M$3:M$13,3)</f>
        <v>0.67524873230028037</v>
      </c>
      <c r="D31" s="14"/>
      <c r="E31" t="str">
        <f>VLOOKUP(G31,State!O$3:AZ$13,37,FALSE)</f>
        <v>Indiana</v>
      </c>
      <c r="F31" s="25"/>
      <c r="G31" s="25">
        <f>LARGE(State!O$3:O$13,3)</f>
        <v>0.57841288698075854</v>
      </c>
      <c r="H31" s="9"/>
      <c r="I31" t="str">
        <f>VLOOKUP(K31,State!Q$3:AZ$13,35,FALSE)</f>
        <v>Delaware</v>
      </c>
      <c r="J31" s="25"/>
      <c r="K31" s="25">
        <f>LARGE(State!Q$3:Q$13,3)</f>
        <v>0</v>
      </c>
      <c r="L31" s="10"/>
      <c r="M31" t="str">
        <f>VLOOKUP(O31,State!S$3:AZ$13,33,FALSE)</f>
        <v>New Hampshire</v>
      </c>
      <c r="N31" s="25"/>
      <c r="O31" s="25">
        <f>LARGE(State!S$3:S$13,3)</f>
        <v>2.1945790806987744E-2</v>
      </c>
      <c r="P31" s="25"/>
      <c r="Q31" t="str">
        <f>VLOOKUP(S31,State!U$3:AZ$13,31,FALSE)</f>
        <v>Delaware</v>
      </c>
      <c r="R31" s="25"/>
      <c r="S31" s="25">
        <f>LARGE(State!U$3:U$13,3)</f>
        <v>0</v>
      </c>
      <c r="T31" s="14"/>
      <c r="U31" t="str">
        <f>VLOOKUP(W31,State!Y$3:AZ$13,27,FALSE)</f>
        <v>Delaware</v>
      </c>
      <c r="V31" s="25"/>
      <c r="W31" s="25">
        <f>LARGE(State!Y$3:Y$13,3)</f>
        <v>0</v>
      </c>
      <c r="Y31" t="str">
        <f>VLOOKUP(AA31,State!W$3:AZ$13,29,FALSE)</f>
        <v>Delaware</v>
      </c>
      <c r="Z31" s="25"/>
      <c r="AA31" s="25">
        <f>LARGE(State!W$3:W$13,3)</f>
        <v>0</v>
      </c>
      <c r="AC31" s="25"/>
      <c r="AD31" s="25"/>
    </row>
    <row r="32" spans="1:36">
      <c r="A32" t="str">
        <f>VLOOKUP(C32,State!M$3:AZ$13,39,FALSE)</f>
        <v>Montana</v>
      </c>
      <c r="B32" s="25"/>
      <c r="C32" s="25">
        <f>LARGE(State!M$3:M$13,4)</f>
        <v>0.65421048537966209</v>
      </c>
      <c r="D32" s="14"/>
      <c r="E32" t="str">
        <f>VLOOKUP(G32,State!O$3:AZ$13,37,FALSE)</f>
        <v>Vermont</v>
      </c>
      <c r="F32" s="25"/>
      <c r="G32" s="25">
        <f>LARGE(State!O$3:O$13,4)</f>
        <v>0.53431530783333592</v>
      </c>
      <c r="H32" s="9"/>
      <c r="I32" t="str">
        <f>VLOOKUP(K32,State!Q$3:AZ$13,35,FALSE)</f>
        <v>Delaware</v>
      </c>
      <c r="J32" s="25"/>
      <c r="K32" s="25">
        <f>LARGE(State!Q$3:Q$13,4)</f>
        <v>0</v>
      </c>
      <c r="L32" s="10"/>
      <c r="M32" t="str">
        <f>VLOOKUP(O32,State!S$3:AZ$13,33,FALSE)</f>
        <v>Indiana</v>
      </c>
      <c r="N32" s="25"/>
      <c r="O32" s="25">
        <f>LARGE(State!S$3:S$13,4)</f>
        <v>2.1220881205080939E-2</v>
      </c>
      <c r="P32" s="25"/>
      <c r="Q32" t="str">
        <f>VLOOKUP(S32,State!U$3:AZ$13,31,FALSE)</f>
        <v>Delaware</v>
      </c>
      <c r="R32" s="25"/>
      <c r="S32" s="25">
        <f>LARGE(State!U$3:U$13,4)</f>
        <v>0</v>
      </c>
      <c r="T32" s="14"/>
      <c r="U32" t="str">
        <f>VLOOKUP(W32,State!Y$3:AZ$13,27,FALSE)</f>
        <v>Delaware</v>
      </c>
      <c r="V32" s="25"/>
      <c r="W32" s="25">
        <f>LARGE(State!Y$3:Y$13,4)</f>
        <v>0</v>
      </c>
      <c r="Y32" t="str">
        <f>VLOOKUP(AA32,State!W$3:AZ$13,29,FALSE)</f>
        <v>Delaware</v>
      </c>
      <c r="Z32" s="25"/>
      <c r="AA32" s="25">
        <f>LARGE(State!W$3:W$13,4)</f>
        <v>0</v>
      </c>
      <c r="AC32" s="25"/>
      <c r="AD32" s="25"/>
    </row>
    <row r="33" spans="1:31">
      <c r="A33" t="str">
        <f>VLOOKUP(C33,State!M$3:AZ$13,39,FALSE)</f>
        <v>Missouri</v>
      </c>
      <c r="B33" s="25"/>
      <c r="C33" s="25">
        <f>LARGE(State!M$3:M$13,5)</f>
        <v>0.58399605528987986</v>
      </c>
      <c r="D33" s="14"/>
      <c r="E33" t="str">
        <f>VLOOKUP(G33,State!O$3:AZ$13,37,FALSE)</f>
        <v>North Carolina</v>
      </c>
      <c r="F33" s="25"/>
      <c r="G33" s="25">
        <f>LARGE(State!O$3:O$13,5)</f>
        <v>0.46877387155268718</v>
      </c>
      <c r="H33" s="9"/>
      <c r="I33" t="str">
        <f>VLOOKUP(K33,State!Q$3:AZ$13,35,FALSE)</f>
        <v>Delaware</v>
      </c>
      <c r="J33" s="25"/>
      <c r="K33" s="25">
        <f>LARGE(State!Q$3:Q$13,5)</f>
        <v>0</v>
      </c>
      <c r="L33" s="10"/>
      <c r="M33" t="str">
        <f>VLOOKUP(O33,State!S$3:AZ$13,33,FALSE)</f>
        <v>Montana</v>
      </c>
      <c r="N33" s="25"/>
      <c r="O33" s="25">
        <f>LARGE(State!S$3:S$13,5)</f>
        <v>2.0347302104526309E-2</v>
      </c>
      <c r="P33" s="25"/>
      <c r="Q33" t="str">
        <f>VLOOKUP(S33,State!U$3:AZ$13,31,FALSE)</f>
        <v>Delaware</v>
      </c>
      <c r="R33" s="25"/>
      <c r="S33" s="25">
        <f>LARGE(State!U$3:U$13,5)</f>
        <v>0</v>
      </c>
      <c r="T33" s="14"/>
      <c r="U33" t="str">
        <f>VLOOKUP(W33,State!Y$3:AZ$13,27,FALSE)</f>
        <v>Delaware</v>
      </c>
      <c r="V33" s="25"/>
      <c r="W33" s="25">
        <f>LARGE(State!Y$3:Y$13,5)</f>
        <v>0</v>
      </c>
      <c r="Y33" t="str">
        <f>VLOOKUP(AA33,State!W$3:AZ$13,29,FALSE)</f>
        <v>Delaware</v>
      </c>
      <c r="Z33" s="25"/>
      <c r="AA33" s="25">
        <f>LARGE(State!W$3:W$13,5)</f>
        <v>0</v>
      </c>
      <c r="AC33" s="25"/>
      <c r="AD33" s="25"/>
    </row>
    <row r="34" spans="1:31">
      <c r="B34" s="25"/>
      <c r="C34" s="25"/>
      <c r="D34" s="14"/>
      <c r="F34" s="25"/>
      <c r="G34" s="25"/>
      <c r="H34" s="9"/>
      <c r="J34" s="25"/>
      <c r="K34" s="25"/>
      <c r="L34" s="10"/>
      <c r="N34" s="25"/>
      <c r="O34" s="25"/>
      <c r="P34" s="25"/>
      <c r="R34" s="25"/>
      <c r="S34" s="25"/>
      <c r="T34" s="14"/>
      <c r="V34" s="25"/>
      <c r="W34" s="25"/>
      <c r="Z34" s="25"/>
      <c r="AA34" s="25"/>
      <c r="AC34" s="25"/>
      <c r="AD34" s="25"/>
    </row>
    <row r="35" spans="1:31">
      <c r="A35" s="82" t="s">
        <v>615</v>
      </c>
      <c r="B35" s="21"/>
      <c r="C35" s="25"/>
      <c r="D35" s="25"/>
      <c r="E35" s="14"/>
      <c r="F35" s="21"/>
      <c r="G35" s="25"/>
      <c r="H35" s="25"/>
      <c r="I35" s="9"/>
      <c r="J35" s="21"/>
      <c r="K35" s="25"/>
      <c r="L35" s="25"/>
      <c r="M35" s="10"/>
      <c r="N35" s="21"/>
      <c r="O35" s="25"/>
      <c r="P35" s="25"/>
      <c r="Q35" s="25"/>
      <c r="R35" s="21"/>
      <c r="S35" s="25"/>
      <c r="T35" s="25"/>
      <c r="U35" s="14"/>
      <c r="V35" s="14"/>
      <c r="W35" s="14"/>
      <c r="X35" s="14"/>
      <c r="Y35" s="22"/>
      <c r="Z35" s="21"/>
      <c r="AA35" s="25"/>
      <c r="AB35" s="25"/>
      <c r="AC35" s="22"/>
      <c r="AD35" s="14"/>
      <c r="AE35" s="14"/>
    </row>
    <row r="36" spans="1:31" ht="12.95" customHeight="1">
      <c r="A36" t="str">
        <f>VLOOKUP(C36,State!M$3:AZ$13,39,FALSE)</f>
        <v>Utah</v>
      </c>
      <c r="B36" s="25"/>
      <c r="C36" s="25">
        <f>MIN(State!M3:M13)</f>
        <v>0.19724808968562438</v>
      </c>
      <c r="D36" s="14"/>
      <c r="E36" t="str">
        <f>VLOOKUP(G36,State!O$3:AZ$13,37,FALSE)</f>
        <v>West Virginia</v>
      </c>
      <c r="F36" s="25"/>
      <c r="G36" s="25">
        <f>MIN(State!O3:O13)</f>
        <v>0.25722403356155266</v>
      </c>
      <c r="H36" s="9"/>
      <c r="I36" t="str">
        <f>VLOOKUP(K36,State!Q$3:AZ$13,35,FALSE)</f>
        <v>Delaware</v>
      </c>
      <c r="J36" s="25"/>
      <c r="K36" s="25">
        <f>MIN(State!Q3:Q13)</f>
        <v>0</v>
      </c>
      <c r="L36" s="10"/>
      <c r="M36" t="str">
        <f>VLOOKUP(O36,State!S$3:AZ$13,33,FALSE)</f>
        <v>Delaware</v>
      </c>
      <c r="N36" s="25"/>
      <c r="O36" s="25">
        <f>MIN(State!S3:S13)</f>
        <v>0</v>
      </c>
      <c r="P36" s="25"/>
      <c r="Q36" t="str">
        <f>VLOOKUP(S36,State!U$3:AZ$13,31,FALSE)</f>
        <v>Delaware</v>
      </c>
      <c r="R36" s="25"/>
      <c r="S36" s="25">
        <f>MIN(State!U3:U13)</f>
        <v>0</v>
      </c>
      <c r="T36" s="14"/>
      <c r="U36" s="14"/>
      <c r="V36" s="14"/>
      <c r="W36" s="14"/>
      <c r="X36" s="22"/>
      <c r="Z36" s="25"/>
      <c r="AA36" s="25"/>
      <c r="AB36" s="22"/>
      <c r="AC36" s="14"/>
      <c r="AD36" s="14"/>
    </row>
    <row r="37" spans="1:31">
      <c r="A37" t="str">
        <f>VLOOKUP(C37,State!M$3:AZ$13,39,FALSE)</f>
        <v>Vermont</v>
      </c>
      <c r="B37" s="25"/>
      <c r="C37" s="25">
        <f>SMALL(State!M$3:M$13,2)</f>
        <v>0.21791685601015404</v>
      </c>
      <c r="D37" s="14"/>
      <c r="E37" t="str">
        <f>VLOOKUP(G37,State!O$3:AZ$13,37,FALSE)</f>
        <v>New Hampshire</v>
      </c>
      <c r="F37" s="25"/>
      <c r="G37" s="25">
        <f>SMALL(State!O$3:O$13,2)</f>
        <v>0.27610519687806595</v>
      </c>
      <c r="H37" s="9"/>
      <c r="I37" t="s">
        <v>755</v>
      </c>
      <c r="J37" s="25"/>
      <c r="K37" s="25">
        <f>SMALL(State!Q$3:Q$13,2)</f>
        <v>0</v>
      </c>
      <c r="L37" s="10"/>
      <c r="M37" t="str">
        <f>VLOOKUP(O37,State!S$3:AZ$13,33,FALSE)</f>
        <v>Delaware</v>
      </c>
      <c r="N37" s="25"/>
      <c r="O37" s="25">
        <f>SMALL(State!S$3:S$13,2)</f>
        <v>0</v>
      </c>
      <c r="P37" s="25"/>
      <c r="Q37" t="str">
        <f>VLOOKUP(S37,State!U$3:AZ$13,31,FALSE)</f>
        <v>Delaware</v>
      </c>
      <c r="R37" s="25"/>
      <c r="S37" s="25">
        <f>SMALL(State!U$3:U$13,2)</f>
        <v>0</v>
      </c>
      <c r="T37" s="14"/>
      <c r="U37" s="14"/>
      <c r="V37" s="14"/>
      <c r="W37" s="14"/>
      <c r="X37" s="22"/>
      <c r="Z37" s="25"/>
      <c r="AA37" s="25"/>
      <c r="AB37" s="22"/>
      <c r="AC37" s="14"/>
      <c r="AD37" s="14"/>
    </row>
    <row r="38" spans="1:31">
      <c r="A38" t="str">
        <f>VLOOKUP(C38,State!M$3:AZ$13,39,FALSE)</f>
        <v>North Dakota</v>
      </c>
      <c r="B38" s="25"/>
      <c r="C38" s="25">
        <f>SMALL(State!M$3:M$13,3)</f>
        <v>0.2352894593464516</v>
      </c>
      <c r="D38" s="14"/>
      <c r="E38" t="str">
        <f>VLOOKUP(G38,State!O$3:AZ$13,37,FALSE)</f>
        <v>Delaware</v>
      </c>
      <c r="F38" s="25"/>
      <c r="G38" s="25">
        <f>SMALL(State!O$3:O$13,3)</f>
        <v>0.32049776824121212</v>
      </c>
      <c r="H38" s="9"/>
      <c r="I38" t="s">
        <v>308</v>
      </c>
      <c r="J38" s="25"/>
      <c r="K38" s="25">
        <f>SMALL(State!Q$3:Q$13,3)</f>
        <v>0</v>
      </c>
      <c r="L38" s="10"/>
      <c r="M38" t="str">
        <f>VLOOKUP(O38,State!S$3:AZ$13,33,FALSE)</f>
        <v>Delaware</v>
      </c>
      <c r="N38" s="25"/>
      <c r="O38" s="25">
        <f>SMALL(State!S$3:S$13,3)</f>
        <v>0</v>
      </c>
      <c r="P38" s="25"/>
      <c r="Q38" t="str">
        <f>VLOOKUP(S38,State!U$3:AZ$13,31,FALSE)</f>
        <v>Delaware</v>
      </c>
      <c r="R38" s="25"/>
      <c r="S38" s="25">
        <f>SMALL(State!U$3:U$13,3)</f>
        <v>0</v>
      </c>
      <c r="T38" s="14"/>
      <c r="U38" s="14"/>
      <c r="V38" s="14"/>
      <c r="W38" s="14"/>
      <c r="X38" s="22"/>
      <c r="Z38" s="25"/>
      <c r="AA38" s="25"/>
      <c r="AB38" s="22"/>
      <c r="AC38" s="14"/>
      <c r="AD38" s="14"/>
    </row>
    <row r="39" spans="1:31">
      <c r="A39" t="str">
        <f>VLOOKUP(C39,State!M$3:AZ$13,39,FALSE)</f>
        <v>Indiana</v>
      </c>
      <c r="B39" s="25"/>
      <c r="C39" s="25">
        <f>SMALL(State!M$3:M$13,4)</f>
        <v>0.4003558758347659</v>
      </c>
      <c r="D39" s="14"/>
      <c r="E39" t="str">
        <f>VLOOKUP(G39,State!O$3:AZ$13,37,FALSE)</f>
        <v>Montana</v>
      </c>
      <c r="F39" s="25"/>
      <c r="G39" s="25">
        <f>SMALL(State!O$3:O$13,4)</f>
        <v>0.32544221251581157</v>
      </c>
      <c r="H39" s="9"/>
      <c r="I39" t="str">
        <f>VLOOKUP(K39,State!Q$3:AZ$13,35,FALSE)</f>
        <v>Delaware</v>
      </c>
      <c r="J39" s="25"/>
      <c r="K39" s="25">
        <f>SMALL(State!Q$3:Q$13,4)</f>
        <v>0</v>
      </c>
      <c r="L39" s="10"/>
      <c r="M39" t="str">
        <f>VLOOKUP(O39,State!S$3:AZ$13,33,FALSE)</f>
        <v>Delaware</v>
      </c>
      <c r="N39" s="25"/>
      <c r="O39" s="25">
        <f>SMALL(State!S$3:S$13,4)</f>
        <v>0</v>
      </c>
      <c r="P39" s="25"/>
      <c r="Q39" t="str">
        <f>VLOOKUP(S39,State!U$3:AZ$13,31,FALSE)</f>
        <v>Delaware</v>
      </c>
      <c r="R39" s="25"/>
      <c r="S39" s="25">
        <f>SMALL(State!U$3:U$13,4)</f>
        <v>0</v>
      </c>
      <c r="T39" s="14"/>
      <c r="U39" s="14"/>
      <c r="V39" s="14"/>
      <c r="W39" s="14"/>
      <c r="X39" s="22"/>
      <c r="Z39" s="25"/>
      <c r="AA39" s="25"/>
      <c r="AB39" s="22"/>
      <c r="AC39" s="14"/>
      <c r="AD39" s="14"/>
    </row>
    <row r="40" spans="1:31">
      <c r="A40" t="str">
        <f>VLOOKUP(C40,State!M$3:AZ$13,39,FALSE)</f>
        <v>North Carolina</v>
      </c>
      <c r="B40" s="25"/>
      <c r="C40" s="25">
        <f>SMALL(State!M$3:M$13,5)</f>
        <v>0.50274506019174314</v>
      </c>
      <c r="D40" s="14"/>
      <c r="E40" t="str">
        <f>VLOOKUP(G40,State!O$3:AZ$13,37,FALSE)</f>
        <v>Missouri</v>
      </c>
      <c r="F40" s="25"/>
      <c r="G40" s="25">
        <f>SMALL(State!O$3:O$13,5)</f>
        <v>0.39487549074320533</v>
      </c>
      <c r="H40" s="9"/>
      <c r="I40" t="str">
        <f>VLOOKUP(K40,State!Q$3:AZ$13,35,FALSE)</f>
        <v>Delaware</v>
      </c>
      <c r="J40" s="25"/>
      <c r="K40" s="25">
        <f>SMALL(State!Q$3:Q$13,5)</f>
        <v>0</v>
      </c>
      <c r="L40" s="10"/>
      <c r="M40" t="str">
        <f>VLOOKUP(O40,State!S$3:AZ$13,33,FALSE)</f>
        <v>Delaware</v>
      </c>
      <c r="N40" s="25"/>
      <c r="O40" s="25">
        <f>SMALL(State!S$3:S$13,5)</f>
        <v>0</v>
      </c>
      <c r="P40" s="25"/>
      <c r="Q40" t="str">
        <f>VLOOKUP(S40,State!U$3:AZ$13,31,FALSE)</f>
        <v>Delaware</v>
      </c>
      <c r="R40" s="25"/>
      <c r="S40" s="25">
        <f>SMALL(State!U$3:U$13,5)</f>
        <v>0</v>
      </c>
      <c r="T40" s="14"/>
      <c r="U40" s="14"/>
      <c r="V40" s="14"/>
      <c r="W40" s="14"/>
      <c r="X40" s="22"/>
      <c r="Z40" s="25"/>
      <c r="AA40" s="25"/>
      <c r="AB40" s="22"/>
      <c r="AC40" s="14"/>
      <c r="AD40" s="14"/>
    </row>
    <row r="41" spans="1:31">
      <c r="B41" s="25"/>
      <c r="C41" s="25"/>
      <c r="D41" s="14"/>
      <c r="F41" s="25"/>
      <c r="G41" s="25"/>
      <c r="H41" s="9"/>
      <c r="J41" s="25"/>
      <c r="K41" s="25"/>
      <c r="L41" s="10"/>
      <c r="N41" s="25"/>
      <c r="O41" s="25"/>
      <c r="P41" s="25"/>
      <c r="R41" s="25"/>
      <c r="S41" s="25"/>
      <c r="T41" s="14"/>
      <c r="U41" s="14"/>
      <c r="V41" s="14"/>
      <c r="W41" s="14"/>
      <c r="X41" s="22"/>
      <c r="Z41" s="25"/>
      <c r="AA41" s="25"/>
      <c r="AB41" s="22"/>
      <c r="AC41" s="14"/>
      <c r="AD41" s="14"/>
    </row>
    <row r="42" spans="1:31">
      <c r="A42" s="82" t="s">
        <v>931</v>
      </c>
      <c r="B42" s="21"/>
      <c r="C42" s="25"/>
      <c r="D42" s="25"/>
      <c r="E42" s="14"/>
      <c r="F42" s="23"/>
      <c r="G42" s="9"/>
      <c r="H42" s="9"/>
      <c r="I42" s="9"/>
      <c r="J42" s="24"/>
      <c r="K42" s="10"/>
      <c r="L42" s="10"/>
      <c r="M42" s="10"/>
      <c r="N42" s="22"/>
      <c r="O42" s="14"/>
      <c r="P42" s="14"/>
      <c r="Q42" s="14"/>
      <c r="R42" s="22"/>
      <c r="S42" s="14"/>
      <c r="T42" s="14"/>
      <c r="U42" s="14"/>
      <c r="V42" s="14"/>
      <c r="W42" s="14"/>
      <c r="X42" s="14"/>
      <c r="Y42" s="22"/>
      <c r="Z42" s="22"/>
      <c r="AA42" s="14"/>
      <c r="AB42" s="14"/>
      <c r="AC42" s="22"/>
      <c r="AD42" s="14"/>
      <c r="AE42" s="14"/>
    </row>
    <row r="43" spans="1:31" ht="12.95" customHeight="1">
      <c r="A43" t="str">
        <f>VLOOKUP(C43,County!$J$2:$AP$589,33,FALSE)</f>
        <v>Deer Lodge</v>
      </c>
      <c r="B43" t="str">
        <f>VLOOKUP(C43,County!$J$2:$AQ$589,34,FALSE)</f>
        <v>MT</v>
      </c>
      <c r="C43" s="2">
        <f>MAX(County!J1:J589)</f>
        <v>0.85755870366776632</v>
      </c>
      <c r="E43" t="str">
        <f>VLOOKUP(G43,County!$K$2:$AP$589,32,FALSE)</f>
        <v>Rich</v>
      </c>
      <c r="F43" t="str">
        <f>VLOOKUP(G43,County!$K$2:$AQ$589,33,FALSE)</f>
        <v>UT</v>
      </c>
      <c r="G43" s="2">
        <f>MAX(County!K1:K589)</f>
        <v>0.8904665314401623</v>
      </c>
      <c r="H43" s="2"/>
      <c r="I43" t="str">
        <f>VLOOKUP(K43,County!$L$2:$AP$589,31,FALSE)</f>
        <v>Washington</v>
      </c>
      <c r="J43" t="str">
        <f>VLOOKUP(K43,County!$L$2:$AQ$589,32,FALSE)</f>
        <v>VT</v>
      </c>
      <c r="K43" s="2">
        <f>MAX(County!L1:L589)</f>
        <v>0.29531619618356725</v>
      </c>
      <c r="L43" s="2"/>
      <c r="M43" t="str">
        <f>VLOOKUP(O43,County!$AK$2:$AP$589,6,FALSE)</f>
        <v>Broadwater</v>
      </c>
      <c r="N43" t="str">
        <f>VLOOKUP(O43,County!$AK$2:$AQ$589,7,FALSE)</f>
        <v>MT</v>
      </c>
      <c r="O43" s="2">
        <f>MAX(County!AK1:AK589)</f>
        <v>5.7142857142857141E-2</v>
      </c>
      <c r="P43" s="2"/>
      <c r="Q43" t="str">
        <f>VLOOKUP(S43,County!$AL$2:$AP$589,5,FALSE)</f>
        <v>Saline</v>
      </c>
      <c r="R43" t="str">
        <f>VLOOKUP(S43,County!$AL$2:$AQ$589,6,FALSE)</f>
        <v>MO</v>
      </c>
      <c r="S43" s="2">
        <f>MAX(County!AL1:AL589)</f>
        <v>9.6694723876000824E-2</v>
      </c>
      <c r="T43" s="2"/>
      <c r="U43" t="str">
        <f>VLOOKUP(W43,County!$AM$2:$AP$589,4,FALSE)</f>
        <v>Windham</v>
      </c>
      <c r="V43" t="str">
        <f>VLOOKUP(W43,County!$AM$2:$AQ$589,5,FALSE)</f>
        <v>VT</v>
      </c>
      <c r="W43" s="2">
        <f>MAX(County!AM1:AM589)</f>
        <v>2.0789575206824125E-2</v>
      </c>
      <c r="X43" s="2"/>
      <c r="Y43" t="str">
        <f>VLOOKUP(AA43,County!$AN$2:$AQ$589,3,FALSE)</f>
        <v>Monongalia</v>
      </c>
      <c r="Z43" t="str">
        <f>VLOOKUP(AA43,County!$AN$2:$AQ$589,4,FALSE)</f>
        <v>WV</v>
      </c>
      <c r="AA43" s="2">
        <f>MAX(County!AN1:AN589)</f>
        <v>0.1128052559811578</v>
      </c>
      <c r="AB43" s="2"/>
    </row>
    <row r="44" spans="1:31">
      <c r="A44" t="str">
        <f>VLOOKUP(C44,County!$J$2:$AP$589,33,FALSE)</f>
        <v>St. Louis</v>
      </c>
      <c r="B44" t="str">
        <f>VLOOKUP(C44,County!$J$2:$AQ$589,34,FALSE)</f>
        <v>MO</v>
      </c>
      <c r="C44" s="2">
        <f>LARGE(County!J1:J589,2)</f>
        <v>0.84897948675038459</v>
      </c>
      <c r="E44" t="str">
        <f>VLOOKUP(G44,County!$K$2:$AP$589,32,FALSE)</f>
        <v>Box Elder</v>
      </c>
      <c r="F44" t="str">
        <f>VLOOKUP(G44,County!$K$2:$AQ$589,33,FALSE)</f>
        <v>UT</v>
      </c>
      <c r="G44" s="2">
        <f>LARGE(County!K1:K589,2)</f>
        <v>0.87982423632802165</v>
      </c>
      <c r="I44" t="str">
        <f>VLOOKUP(K44,County!$L$2:$AP$589,31,FALSE)</f>
        <v>Lamoille</v>
      </c>
      <c r="J44" t="str">
        <f>VLOOKUP(K44,County!$L$2:$AQ$589,32,FALSE)</f>
        <v>VT</v>
      </c>
      <c r="K44" s="2">
        <f>LARGE(County!L1:L589,2)</f>
        <v>0.27310621242484973</v>
      </c>
      <c r="M44" t="str">
        <f>VLOOKUP(O44,County!$AK$2:$AP$589,6,FALSE)</f>
        <v>Millard</v>
      </c>
      <c r="N44" t="str">
        <f>VLOOKUP(O44,County!$AK$2:$AQ$589,7,FALSE)</f>
        <v>UT</v>
      </c>
      <c r="O44" s="2">
        <f>LARGE(County!AK1:AK589,2)</f>
        <v>5.4557124518613609E-2</v>
      </c>
      <c r="P44" s="2"/>
      <c r="Q44" t="str">
        <f>VLOOKUP(S44,County!$AL$2:$AP$589,5,FALSE)</f>
        <v>Shannon</v>
      </c>
      <c r="R44" t="str">
        <f>VLOOKUP(S44,County!$AL$2:$AQ$589,6,FALSE)</f>
        <v>MO</v>
      </c>
      <c r="S44" s="2">
        <f>LARGE(County!AL1:AL589,2)</f>
        <v>4.7432890278863694E-2</v>
      </c>
      <c r="U44" t="str">
        <f>VLOOKUP(W44,County!$AM$2:$AP$589,4,FALSE)</f>
        <v>Bennington</v>
      </c>
      <c r="V44" t="str">
        <f>VLOOKUP(W44,County!$AM$2:$AQ$589,5,FALSE)</f>
        <v>VT</v>
      </c>
      <c r="W44" s="2">
        <f>LARGE(County!AM1:AM589,2)</f>
        <v>1.0682843031994847E-2</v>
      </c>
      <c r="Y44" t="str">
        <f>VLOOKUP(AA44,County!$AN$2:$AQ$589,3,FALSE)</f>
        <v>Gilmer</v>
      </c>
      <c r="Z44" t="str">
        <f>VLOOKUP(AA44,County!$AN$2:$AQ$589,4,FALSE)</f>
        <v>WV</v>
      </c>
      <c r="AA44" s="2">
        <f>LARGE(County!AN1:AN589,2)</f>
        <v>7.3024740622505982E-2</v>
      </c>
    </row>
    <row r="45" spans="1:31">
      <c r="A45" t="str">
        <f>VLOOKUP(C45,County!$J$2:$AP$589,33,FALSE)</f>
        <v>McDowell</v>
      </c>
      <c r="B45" t="str">
        <f>VLOOKUP(C45,County!$J$2:$AQ$589,34,FALSE)</f>
        <v>WV</v>
      </c>
      <c r="C45" s="2">
        <f>LARGE(County!J2:J590,3)</f>
        <v>0.83249921801689086</v>
      </c>
      <c r="D45"/>
      <c r="E45" t="str">
        <f>VLOOKUP(G45,County!$K$2:$AP$589,32,FALSE)</f>
        <v>Morgan</v>
      </c>
      <c r="F45" t="str">
        <f>VLOOKUP(G45,County!$K$2:$AQ$589,33,FALSE)</f>
        <v>UT</v>
      </c>
      <c r="G45" s="2">
        <f>LARGE(County!K2:K590,3)</f>
        <v>0.87913424124513617</v>
      </c>
      <c r="I45" t="str">
        <f>VLOOKUP(K45,County!$L$2:$AP$589,31,FALSE)</f>
        <v>Addison</v>
      </c>
      <c r="J45" t="str">
        <f>VLOOKUP(K45,County!$L$2:$AQ$589,32,FALSE)</f>
        <v>VT</v>
      </c>
      <c r="K45" s="2">
        <f>LARGE(County!L2:L590,3)</f>
        <v>0.23322482411004936</v>
      </c>
      <c r="M45" t="str">
        <f>VLOOKUP(O45,County!$AK$2:$AP$589,6,FALSE)</f>
        <v>Pender</v>
      </c>
      <c r="N45" t="str">
        <f>VLOOKUP(O45,County!$AK$2:$AQ$589,7,FALSE)</f>
        <v>NC</v>
      </c>
      <c r="O45" s="2">
        <f>LARGE(County!AK2:AK590,3)</f>
        <v>5.0356031211358891E-2</v>
      </c>
      <c r="P45" s="2"/>
      <c r="Q45" t="str">
        <f>VLOOKUP(S45,County!$AL$2:$AP$589,5,FALSE)</f>
        <v>Douglas</v>
      </c>
      <c r="R45" t="str">
        <f>VLOOKUP(S45,County!$AL$2:$AQ$589,6,FALSE)</f>
        <v>MO</v>
      </c>
      <c r="S45" s="2">
        <f>LARGE(County!AL2:AL590,3)</f>
        <v>4.5659357164313609E-2</v>
      </c>
      <c r="U45" t="str">
        <f>VLOOKUP(W45,County!$AM$2:$AP$589,4,FALSE)</f>
        <v>Essex</v>
      </c>
      <c r="V45" t="str">
        <f>VLOOKUP(W45,County!$AM$2:$AQ$589,5,FALSE)</f>
        <v>VT</v>
      </c>
      <c r="W45" s="2">
        <f>LARGE(County!AM2:AM590,3)</f>
        <v>6.5963060686015833E-3</v>
      </c>
      <c r="Y45" t="str">
        <f>VLOOKUP(AA45,County!$AN$2:$AQ$589,3,FALSE)</f>
        <v>Pocahontas</v>
      </c>
      <c r="Z45" t="str">
        <f>VLOOKUP(AA45,County!$AN$2:$AQ$589,4,FALSE)</f>
        <v>WV</v>
      </c>
      <c r="AA45" s="2">
        <f>LARGE(County!AN2:AN590,3)</f>
        <v>7.2133845309928696E-2</v>
      </c>
    </row>
    <row r="46" spans="1:31">
      <c r="A46" t="str">
        <f>VLOOKUP(C46,County!$J$2:$AP$589,33,FALSE)</f>
        <v>Silver Bow</v>
      </c>
      <c r="B46" t="str">
        <f>VLOOKUP(C46,County!$J$2:$AQ$589,34,FALSE)</f>
        <v>MT</v>
      </c>
      <c r="C46" s="2">
        <f>LARGE(County!J2:J591,4)</f>
        <v>0.82841870300751874</v>
      </c>
      <c r="D46"/>
      <c r="E46" t="str">
        <f>VLOOKUP(G46,County!$K$2:$AP$589,32,FALSE)</f>
        <v>Uintah</v>
      </c>
      <c r="F46" t="str">
        <f>VLOOKUP(G46,County!$K$2:$AQ$589,33,FALSE)</f>
        <v>UT</v>
      </c>
      <c r="G46" s="2">
        <f>LARGE(County!K2:K591,4)</f>
        <v>0.87415820685496026</v>
      </c>
      <c r="I46" t="str">
        <f>VLOOKUP(K46,County!$L$2:$AP$589,31,FALSE)</f>
        <v>Chittenden</v>
      </c>
      <c r="J46" t="str">
        <f>VLOOKUP(K46,County!$L$2:$AQ$589,32,FALSE)</f>
        <v>VT</v>
      </c>
      <c r="K46" s="2">
        <f>LARGE(County!L2:L591,4)</f>
        <v>0.23252506926226493</v>
      </c>
      <c r="M46" t="str">
        <f>VLOOKUP(O46,County!$AK$2:$AP$589,6,FALSE)</f>
        <v>Juab</v>
      </c>
      <c r="N46" t="str">
        <f>VLOOKUP(O46,County!$AK$2:$AQ$589,7,FALSE)</f>
        <v>UT</v>
      </c>
      <c r="O46" s="2">
        <f>LARGE(County!AK2:AK591,4)</f>
        <v>4.9335863377609111E-2</v>
      </c>
      <c r="P46" s="2"/>
      <c r="Q46" t="str">
        <f>VLOOKUP(S46,County!$AL$2:$AP$589,5,FALSE)</f>
        <v>Polk</v>
      </c>
      <c r="R46" t="str">
        <f>VLOOKUP(S46,County!$AL$2:$AQ$589,6,FALSE)</f>
        <v>MO</v>
      </c>
      <c r="S46" s="2">
        <f>LARGE(County!AL2:AL591,4)</f>
        <v>3.5834676828374615E-2</v>
      </c>
      <c r="U46" t="str">
        <f>VLOOKUP(W46,County!$AM$2:$AP$589,4,FALSE)</f>
        <v>Vermont</v>
      </c>
      <c r="V46" t="str">
        <f>VLOOKUP(W46,County!$AM$2:$AQ$589,5,FALSE)</f>
        <v>T</v>
      </c>
      <c r="W46" s="2">
        <f>LARGE(County!AM2:AM591,4)</f>
        <v>5.3590736010780829E-3</v>
      </c>
      <c r="Y46" t="str">
        <f>VLOOKUP(AA46,County!$AN$2:$AQ$589,3,FALSE)</f>
        <v>Calhoun</v>
      </c>
      <c r="Z46" t="str">
        <f>VLOOKUP(AA46,County!$AN$2:$AQ$589,4,FALSE)</f>
        <v>WV</v>
      </c>
      <c r="AA46" s="2">
        <f>LARGE(County!AN2:AN591,4)</f>
        <v>7.1811803549319028E-2</v>
      </c>
    </row>
    <row r="47" spans="1:31">
      <c r="A47" t="str">
        <f>VLOOKUP(C47,County!$J$2:$AP$589,33,FALSE)</f>
        <v>Mason</v>
      </c>
      <c r="B47" t="str">
        <f>VLOOKUP(C47,County!$J$2:$AQ$589,34,FALSE)</f>
        <v>WV</v>
      </c>
      <c r="C47" s="2">
        <f>LARGE(County!J2:J591,5)</f>
        <v>0.80024179298800335</v>
      </c>
      <c r="D47"/>
      <c r="E47" t="str">
        <f>VLOOKUP(G47,County!$K$2:$AP$589,32,FALSE)</f>
        <v>Duchesne</v>
      </c>
      <c r="F47" t="str">
        <f>VLOOKUP(G47,County!$K$2:$AQ$589,33,FALSE)</f>
        <v>UT</v>
      </c>
      <c r="G47" s="2">
        <f>LARGE(County!K2:K591,5)</f>
        <v>0.87295442547950031</v>
      </c>
      <c r="I47" t="str">
        <f>VLOOKUP(K47,County!$L$2:$AP$589,31,FALSE)</f>
        <v>Orange</v>
      </c>
      <c r="J47" t="str">
        <f>VLOOKUP(K47,County!$L$2:$AQ$589,32,FALSE)</f>
        <v>VT</v>
      </c>
      <c r="K47" s="2">
        <f>LARGE(County!L2:L591,5)</f>
        <v>0.23136521506812718</v>
      </c>
      <c r="M47" t="str">
        <f>VLOOKUP(O47,County!$AK$2:$AP$589,6,FALSE)</f>
        <v>Orange</v>
      </c>
      <c r="N47" t="str">
        <f>VLOOKUP(O47,County!$AK$2:$AQ$589,7,FALSE)</f>
        <v>NC</v>
      </c>
      <c r="O47" s="2">
        <f>LARGE(County!AK2:AK591,5)</f>
        <v>4.6638318683856594E-2</v>
      </c>
      <c r="P47" s="2"/>
      <c r="Q47" t="str">
        <f>VLOOKUP(S47,County!$AL$2:$AP$589,5,FALSE)</f>
        <v>Cedar</v>
      </c>
      <c r="R47" t="str">
        <f>VLOOKUP(S47,County!$AL$2:$AQ$589,6,FALSE)</f>
        <v>MO</v>
      </c>
      <c r="S47" s="2">
        <f>LARGE(County!AL2:AL591,5)</f>
        <v>3.3195679796696312E-2</v>
      </c>
      <c r="U47" t="str">
        <f>VLOOKUP(W47,County!$AM$2:$AP$589,4,FALSE)</f>
        <v>Rutland</v>
      </c>
      <c r="V47" t="str">
        <f>VLOOKUP(W47,County!$AM$2:$AQ$589,5,FALSE)</f>
        <v>VT</v>
      </c>
      <c r="W47" s="2">
        <f>LARGE(County!AM2:AM591,5)</f>
        <v>5.3268298944260826E-3</v>
      </c>
      <c r="Y47" t="str">
        <f>VLOOKUP(AA47,County!$AN$2:$AQ$589,3,FALSE)</f>
        <v>Preston</v>
      </c>
      <c r="Z47" t="str">
        <f>VLOOKUP(AA47,County!$AN$2:$AQ$589,4,FALSE)</f>
        <v>WV</v>
      </c>
      <c r="AA47" s="2">
        <f>LARGE(County!AN2:AN591,5)</f>
        <v>6.7518874399450923E-2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31">
      <c r="A49" s="82" t="s">
        <v>1052</v>
      </c>
    </row>
    <row r="50" spans="1:31" ht="12.95" customHeight="1">
      <c r="A50" t="str">
        <f>VLOOKUP(C50,County!$J$2:$AP$589,33,FALSE)</f>
        <v>Box Elder</v>
      </c>
      <c r="B50" t="str">
        <f>VLOOKUP(C50,County!$J$2:$AQ$589,34,FALSE)</f>
        <v>UT</v>
      </c>
      <c r="C50" s="2">
        <f>MIN(County!J1:J589)</f>
        <v>8.8993594155328495E-2</v>
      </c>
      <c r="D50"/>
      <c r="E50" t="str">
        <f>VLOOKUP(G50,County!$K$2:$AP$589,32,FALSE)</f>
        <v>Deer Lodge</v>
      </c>
      <c r="F50" t="str">
        <f>VLOOKUP(G50,County!$K$2:$AQ$589,33,FALSE)</f>
        <v>MT</v>
      </c>
      <c r="G50" s="2">
        <f>MIN(County!K1:K589)</f>
        <v>0.12614011255579274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>
      <c r="A51" t="str">
        <f>VLOOKUP(C51,County!$J$2:$AP$589,33,FALSE)</f>
        <v>Rich</v>
      </c>
      <c r="B51" t="str">
        <f>VLOOKUP(C51,County!$J$2:$AQ$589,34,FALSE)</f>
        <v>UT</v>
      </c>
      <c r="C51" s="2">
        <f>SMALL(County!J1:J589,2)</f>
        <v>9.0263691683569985E-2</v>
      </c>
      <c r="D51"/>
      <c r="E51" t="str">
        <f>VLOOKUP(G51,County!$K$2:$AP$589,32,FALSE)</f>
        <v>St. Louis</v>
      </c>
      <c r="F51" t="str">
        <f>VLOOKUP(G51,County!$K$2:$AQ$589,33,FALSE)</f>
        <v>MO</v>
      </c>
      <c r="G51" s="2">
        <f>SMALL(County!K1:K589,2)</f>
        <v>0.13005026936915481</v>
      </c>
      <c r="I51" s="79"/>
      <c r="K51" s="2"/>
    </row>
    <row r="52" spans="1:31">
      <c r="A52" t="str">
        <f>VLOOKUP(C52,County!$J$2:$AP$589,33,FALSE)</f>
        <v>Morgan</v>
      </c>
      <c r="B52" t="str">
        <f>VLOOKUP(C52,County!$J$2:$AQ$589,34,FALSE)</f>
        <v>UT</v>
      </c>
      <c r="C52" s="2">
        <f>SMALL(County!J2:J590,3)</f>
        <v>9.0953307392996105E-2</v>
      </c>
      <c r="D52"/>
      <c r="E52" t="str">
        <f>VLOOKUP(G52,County!$K$2:$AP$589,32,FALSE)</f>
        <v>McDowell</v>
      </c>
      <c r="F52" t="str">
        <f>VLOOKUP(G52,County!$K$2:$AQ$589,33,FALSE)</f>
        <v>WV</v>
      </c>
      <c r="G52" s="2">
        <f>SMALL(County!K2:K590,3)</f>
        <v>0.14591804817015952</v>
      </c>
      <c r="I52" s="78"/>
      <c r="K52" s="2"/>
    </row>
    <row r="53" spans="1:31">
      <c r="A53" t="str">
        <f>VLOOKUP(C53,County!$J$2:$AP$589,33,FALSE)</f>
        <v>Uintah</v>
      </c>
      <c r="B53" t="str">
        <f>VLOOKUP(C53,County!$J$2:$AQ$589,34,FALSE)</f>
        <v>UT</v>
      </c>
      <c r="C53" s="2">
        <f>SMALL(County!J2:J591,4)</f>
        <v>0.10001005126143331</v>
      </c>
      <c r="D53"/>
      <c r="E53" t="str">
        <f>VLOOKUP(G53,County!$K$2:$AP$589,32,FALSE)</f>
        <v>Silver Bow</v>
      </c>
      <c r="F53" t="str">
        <f>VLOOKUP(G53,County!$K$2:$AQ$589,33,FALSE)</f>
        <v>MT</v>
      </c>
      <c r="G53" s="2">
        <f>SMALL(County!K2:K591,4)</f>
        <v>0.1565437030075188</v>
      </c>
      <c r="K53" s="2"/>
    </row>
    <row r="54" spans="1:31">
      <c r="A54" t="str">
        <f>VLOOKUP(C54,County!$J$2:$AP$589,33,FALSE)</f>
        <v>Utah</v>
      </c>
      <c r="B54" t="str">
        <f>VLOOKUP(C54,County!$J$2:$AQ$589,34,FALSE)</f>
        <v>UT</v>
      </c>
      <c r="C54" s="2">
        <f>SMALL(County!J2:J591,5)</f>
        <v>0.10062408456982742</v>
      </c>
      <c r="D54"/>
      <c r="E54" t="str">
        <f>VLOOKUP(G54,County!$K$2:$AP$589,32,FALSE)</f>
        <v>Mason</v>
      </c>
      <c r="F54" t="str">
        <f>VLOOKUP(G54,County!$K$2:$AQ$589,33,FALSE)</f>
        <v>WV</v>
      </c>
      <c r="G54" s="2">
        <f>SMALL(County!K2:K591,5)</f>
        <v>0.16795312935924858</v>
      </c>
      <c r="K54" s="2"/>
    </row>
    <row r="55" spans="1:31">
      <c r="C55" s="2"/>
      <c r="D55"/>
      <c r="G55" s="2"/>
      <c r="K55" s="2"/>
      <c r="O55" s="2"/>
      <c r="P55" s="2"/>
      <c r="S55" s="2"/>
      <c r="W55" s="2"/>
      <c r="AA55" s="2"/>
    </row>
    <row r="56" spans="1:31">
      <c r="A56" s="52" t="s">
        <v>590</v>
      </c>
      <c r="C56" s="2"/>
      <c r="D56" t="s">
        <v>591</v>
      </c>
      <c r="G56" s="2"/>
      <c r="H56" t="s">
        <v>984</v>
      </c>
      <c r="K56" s="2"/>
      <c r="L56" s="2"/>
    </row>
    <row r="57" spans="1:31">
      <c r="A57" t="str">
        <f>VLOOKUP(C57,County!$J$2:$AP$589,33,FALSE)</f>
        <v>Mason</v>
      </c>
      <c r="B57" t="str">
        <f>VLOOKUP(C57,County!$J$2:$AQ$589,34,FALSE)</f>
        <v>WA</v>
      </c>
      <c r="C57" s="2">
        <f>DMAX(County!D1:J589,"Democratic",D56:D57)</f>
        <v>0.49575080894641399</v>
      </c>
      <c r="D57">
        <v>2</v>
      </c>
      <c r="E57" t="str">
        <f>VLOOKUP(G57,County!$K$2:$AP$589,32,FALSE)</f>
        <v>Island</v>
      </c>
      <c r="F57" t="str">
        <f>VLOOKUP(G57,County!$K$2:$AQ$589,33,FALSE)</f>
        <v>WA</v>
      </c>
      <c r="G57" s="2">
        <f>DMAX(County!E1:K589,"Republican",H56:H57)</f>
        <v>0.49755886384953946</v>
      </c>
      <c r="H57">
        <v>2</v>
      </c>
      <c r="K57" s="2"/>
      <c r="L57" s="5"/>
    </row>
    <row r="58" spans="1:31">
      <c r="H58" s="2"/>
      <c r="L58" s="2"/>
      <c r="M58" s="5"/>
    </row>
    <row r="59" spans="1:31">
      <c r="A59" s="52" t="s">
        <v>454</v>
      </c>
      <c r="D59" t="s">
        <v>591</v>
      </c>
      <c r="G59" s="2"/>
      <c r="H59" t="s">
        <v>984</v>
      </c>
      <c r="I59" s="7"/>
      <c r="J59" s="7"/>
      <c r="K59" s="56"/>
      <c r="L59" s="57"/>
    </row>
    <row r="60" spans="1:31">
      <c r="A60" t="str">
        <f>VLOOKUP(C60,County!$J$2:$AP$589,33,FALSE)</f>
        <v>Watauga</v>
      </c>
      <c r="B60" t="str">
        <f>VLOOKUP(C60,County!$J$2:$AQ$589,34,FALSE)</f>
        <v>NC</v>
      </c>
      <c r="C60" s="2">
        <f>DMIN(County!D1:J589,"Democratic",D59:D60)</f>
        <v>0.48159487105604382</v>
      </c>
      <c r="D60">
        <v>1</v>
      </c>
      <c r="E60" t="str">
        <f>VLOOKUP(G60,County!$K$2:$AP$589,32,FALSE)</f>
        <v>Windham</v>
      </c>
      <c r="F60" t="str">
        <f>VLOOKUP(G60,County!$K$2:$AQ$589,33,FALSE)</f>
        <v>VT</v>
      </c>
      <c r="G60" s="2">
        <f>DMIN(County!E1:K589,"Republican",H59:H60)</f>
        <v>0.37262634489262292</v>
      </c>
      <c r="H60">
        <v>1</v>
      </c>
      <c r="I60" s="7"/>
      <c r="J60" s="7"/>
      <c r="K60" s="56"/>
      <c r="L60" s="7"/>
    </row>
    <row r="61" spans="1:31">
      <c r="H61" s="2"/>
      <c r="J61" s="7"/>
      <c r="K61" s="7"/>
      <c r="L61" s="56"/>
      <c r="M61" s="7"/>
    </row>
    <row r="62" spans="1:31">
      <c r="A62" t="s">
        <v>894</v>
      </c>
      <c r="B62" s="15" t="str">
        <f>A28</f>
        <v>Democratic</v>
      </c>
      <c r="C62" s="80" t="str">
        <f>E28</f>
        <v>Republican</v>
      </c>
      <c r="D62" s="81" t="str">
        <f>I28</f>
        <v>Independent</v>
      </c>
      <c r="E62" s="5" t="str">
        <f>M28</f>
        <v>Libertarian</v>
      </c>
      <c r="F62" s="5" t="str">
        <f>Q28</f>
        <v>Constitution</v>
      </c>
      <c r="G62" s="5" t="str">
        <f>U28</f>
        <v>Liberty Union</v>
      </c>
      <c r="H62" s="5" t="str">
        <f>Y28</f>
        <v>Green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>
      <c r="A63" t="s">
        <v>858</v>
      </c>
      <c r="B63" s="5">
        <f>COUNTIF(State!$G$1:$G$13,1)</f>
        <v>7</v>
      </c>
      <c r="C63" s="5">
        <f>COUNTIF(State!$H$1:$H$13,1)</f>
        <v>4</v>
      </c>
      <c r="D63" s="5">
        <f>COUNTIF(State!$I$1:$I$13,1)</f>
        <v>0</v>
      </c>
      <c r="E63" s="5">
        <f>COUNTIF(State!$BB$1:$BB$13,1)</f>
        <v>0</v>
      </c>
      <c r="F63" s="5">
        <f>COUNTIF(State!$BC$1:$BC$13,1)</f>
        <v>0</v>
      </c>
      <c r="G63" s="5">
        <f>COUNTIF(State!$BD$1:$BD$13,1)</f>
        <v>0</v>
      </c>
      <c r="H63" s="5">
        <f>COUNTIF(State!$BE$1:$BE$13,1)</f>
        <v>0</v>
      </c>
      <c r="K63" s="5"/>
      <c r="M63" s="5"/>
      <c r="O63" s="5"/>
      <c r="P63" s="5"/>
      <c r="Q63" s="5"/>
      <c r="S63" s="5"/>
      <c r="T63" s="5"/>
      <c r="U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>
      <c r="A64" t="s">
        <v>809</v>
      </c>
      <c r="B64" s="5">
        <f>COUNTIF(State!$G$1:$G$13,2)</f>
        <v>3</v>
      </c>
      <c r="C64" s="5">
        <f>COUNTIF(State!$H$1:$H$13,2)</f>
        <v>7</v>
      </c>
      <c r="D64" s="5">
        <f>COUNTIF(State!$I$1:$I$13,2)</f>
        <v>1</v>
      </c>
      <c r="E64" s="5">
        <f>COUNTIF(State!$BB$1:$BB$13,2)</f>
        <v>0</v>
      </c>
      <c r="F64" s="5">
        <f>COUNTIF(State!$BC$1:$BC$13,2)</f>
        <v>0</v>
      </c>
      <c r="G64" s="5">
        <f>COUNTIF(State!$BD$1:$BD$13,2)</f>
        <v>0</v>
      </c>
      <c r="H64" s="5">
        <f>COUNTIF(State!$BE$1:$BE$13,2)</f>
        <v>0</v>
      </c>
      <c r="K64" s="5"/>
      <c r="M64" s="5"/>
      <c r="O64" s="5"/>
      <c r="P64" s="5"/>
      <c r="Q64" s="5"/>
      <c r="S64" s="5"/>
      <c r="T64" s="5"/>
      <c r="U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>
      <c r="A65" t="s">
        <v>810</v>
      </c>
      <c r="B65" s="5">
        <f>COUNTIF(State!$G$1:$G$13,3)</f>
        <v>1</v>
      </c>
      <c r="C65" s="5">
        <f>COUNTIF(State!$H$1:$H$13,3)</f>
        <v>0</v>
      </c>
      <c r="D65" s="5">
        <f>COUNTIF(State!$I$1:$I$13,3)</f>
        <v>0</v>
      </c>
      <c r="E65" s="5">
        <f>COUNTIF(State!$BB$1:$BB$13,3)</f>
        <v>6</v>
      </c>
      <c r="F65" s="5">
        <f>COUNTIF(State!$BC$1:$BC$13,3)</f>
        <v>0</v>
      </c>
      <c r="G65" s="5">
        <f>COUNTIF(State!$BD$1:$BD$13,3)</f>
        <v>0</v>
      </c>
      <c r="H65" s="5">
        <f>COUNTIF(State!$BE$1:$BE$13,3)</f>
        <v>1</v>
      </c>
      <c r="K65" s="5"/>
      <c r="M65" s="5"/>
      <c r="O65" s="5"/>
      <c r="P65" s="5"/>
      <c r="Q65" s="5"/>
      <c r="S65" s="5"/>
      <c r="T65" s="5"/>
      <c r="U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>
      <c r="B66" s="5"/>
      <c r="C66" s="5"/>
      <c r="D66" s="5"/>
      <c r="E66" s="5"/>
      <c r="F66" s="5"/>
      <c r="G66" s="5"/>
      <c r="H66" s="5"/>
    </row>
    <row r="67" spans="1:31">
      <c r="A67" t="s">
        <v>827</v>
      </c>
      <c r="B67" s="2"/>
      <c r="C67" s="2"/>
    </row>
    <row r="68" spans="1:31" s="5" customFormat="1">
      <c r="A68" s="68" t="s">
        <v>858</v>
      </c>
      <c r="B68" s="1">
        <f>COUNTIF(County!D$1:D$589,1)-B63</f>
        <v>270</v>
      </c>
      <c r="C68" s="1">
        <f>COUNTIF(County!E$1:E$589,1)-C63</f>
        <v>296</v>
      </c>
      <c r="D68" s="1">
        <f>COUNTIF(County!F$1:F$589,1)-D63</f>
        <v>0</v>
      </c>
      <c r="E68" s="1">
        <f>COUNTIF(County!AG$1:AG$589,1)-E63</f>
        <v>0</v>
      </c>
      <c r="F68" s="1">
        <f>COUNTIF(County!AH$1:AH$589,1)-F63</f>
        <v>0</v>
      </c>
      <c r="G68" s="1">
        <f>COUNTIF(County!AI$1:AI$589,1)-G63</f>
        <v>0</v>
      </c>
      <c r="H68" s="1">
        <f>COUNTIF(County!AJ$1:AJ$589,1)-H63</f>
        <v>0</v>
      </c>
    </row>
    <row r="69" spans="1:31" s="5" customFormat="1">
      <c r="A69" s="68" t="s">
        <v>809</v>
      </c>
      <c r="B69" s="1">
        <f>COUNTIF(County!D$1:D$589,2)-B64</f>
        <v>286</v>
      </c>
      <c r="C69" s="1">
        <f>COUNTIF(County!E$1:E$589,2)-C64</f>
        <v>270</v>
      </c>
      <c r="D69" s="1">
        <f>COUNTIF(County!F$1:F$589,2)-D64</f>
        <v>10</v>
      </c>
      <c r="E69" s="1">
        <f>COUNTIF(County!AG$1:AG$589,2)-E64</f>
        <v>0</v>
      </c>
      <c r="F69" s="1">
        <f>COUNTIF(County!AH$1:AH$589,2)-F64</f>
        <v>0</v>
      </c>
      <c r="G69" s="1">
        <f>COUNTIF(County!AI$1:AI$589,2)-G64</f>
        <v>0</v>
      </c>
      <c r="H69" s="1">
        <f>COUNTIF(County!AJ$1:AJ$589,2)-H64</f>
        <v>0</v>
      </c>
    </row>
    <row r="70" spans="1:31" s="5" customFormat="1">
      <c r="A70" s="68" t="s">
        <v>810</v>
      </c>
      <c r="B70" s="1">
        <f>COUNTIF(County!D$1:D$589,3)-B65</f>
        <v>10</v>
      </c>
      <c r="C70" s="1">
        <f>COUNTIF(County!E$1:E$589,3)-C65</f>
        <v>0</v>
      </c>
      <c r="D70" s="1">
        <f>COUNTIF(County!F$1:F$589,3)-D65</f>
        <v>4</v>
      </c>
      <c r="E70" s="1">
        <f>COUNTIF(County!AG$1:AG$589,3)-E65</f>
        <v>330</v>
      </c>
      <c r="F70" s="1">
        <f>COUNTIF(County!AH$1:AH$589,3)-F65</f>
        <v>72</v>
      </c>
      <c r="G70" s="1">
        <f>COUNTIF(County!AI$1:AI$589,3)-G65</f>
        <v>0</v>
      </c>
      <c r="H70" s="1">
        <f>COUNTIF(County!AJ$1:AJ$589,3)-H65</f>
        <v>55</v>
      </c>
    </row>
    <row r="71" spans="1:31" s="5" customFormat="1">
      <c r="A71" s="68" t="s">
        <v>938</v>
      </c>
      <c r="B71" s="1">
        <f>COUNTIF(County!$D$1:$D$589,4)-COUNTIF(State!$G$1:$G$13,4)</f>
        <v>0</v>
      </c>
      <c r="C71" s="1">
        <f>COUNTIF(County!$E$1:$E$589,4)-COUNTIF(State!$H$1:$H$13,4)</f>
        <v>0</v>
      </c>
      <c r="D71" s="1">
        <f>COUNTIF(County!$F$1:$F$589,4)-COUNTIF(State!$I$1:$I$13,4)</f>
        <v>0</v>
      </c>
      <c r="E71" s="1">
        <f>COUNTIF(County!$AG$1:$AG$589,4)-COUNTIF(State!$BB$1:$BB$13,4)</f>
        <v>72</v>
      </c>
      <c r="F71" s="1">
        <f>COUNTIF(County!$AH$1:$AH$589,4)-COUNTIF(State!$BC$1:$BC$13,4)</f>
        <v>76</v>
      </c>
      <c r="G71" s="1">
        <f>COUNTIF(County!$AI$1:$AI$589,4)-COUNTIF(State!$BD$1:$BD$13,4)</f>
        <v>1</v>
      </c>
      <c r="H71" s="1">
        <f>COUNTIF(County!$AJ$1:$AJ$589,4)-COUNTIF(State!$BE$1:$BE$13,4)</f>
        <v>0</v>
      </c>
    </row>
    <row r="73" spans="1:31">
      <c r="A73" s="68" t="s">
        <v>336</v>
      </c>
    </row>
    <row r="74" spans="1:31">
      <c r="A74" t="s">
        <v>821</v>
      </c>
      <c r="B74" s="1">
        <f>COUNTIF(State!$M1:$M13,"&lt;.0999")</f>
        <v>0</v>
      </c>
      <c r="C74" s="1">
        <f>COUNTIF(State!$O1:$O13,"&lt;.0999")</f>
        <v>0</v>
      </c>
      <c r="D74" s="1">
        <f>COUNTIF(State!$Q$1:$Q$13,"&lt;.0999")</f>
        <v>10</v>
      </c>
    </row>
    <row r="75" spans="1:31">
      <c r="A75" t="s">
        <v>822</v>
      </c>
      <c r="B75" s="1">
        <f>COUNTIF(State!$M$1:$M$13,"&lt;.1999")-B74</f>
        <v>1</v>
      </c>
      <c r="C75" s="1">
        <f>COUNTIF(State!$O$1:$O$13,"&lt;.1999")-C74</f>
        <v>0</v>
      </c>
      <c r="D75" s="1">
        <f>COUNTIF(State!$Q$1:$Q$13,"&lt;.1999")-D74</f>
        <v>0</v>
      </c>
    </row>
    <row r="76" spans="1:31">
      <c r="A76" t="s">
        <v>936</v>
      </c>
      <c r="B76" s="1">
        <f>COUNTIF(State!$M$1:$M$13,"&lt;.2999")-SUM(B74:B75)</f>
        <v>2</v>
      </c>
      <c r="C76" s="1">
        <f>COUNTIF(State!$O$1:$O$13,"&lt;.2999")-SUM(C74:C75)</f>
        <v>2</v>
      </c>
      <c r="D76" s="1">
        <f>COUNTIF(State!$Q$1:$Q$13,"&lt;.2999")-SUM(D74:D75)</f>
        <v>1</v>
      </c>
    </row>
    <row r="77" spans="1:31">
      <c r="A77" t="s">
        <v>939</v>
      </c>
      <c r="B77" s="1">
        <f>COUNTIF(State!$M$1:$M$13,"&lt;.3999")-SUM(B74:B76)</f>
        <v>0</v>
      </c>
      <c r="C77" s="1">
        <f>COUNTIF(State!$O$1:$O$13,"&lt;.3999")-SUM(C74:C76)</f>
        <v>3</v>
      </c>
      <c r="D77" s="1">
        <f>COUNTIF(State!$Q$1:$Q$13,"&lt;.3999")-SUM(D74:D76)</f>
        <v>0</v>
      </c>
    </row>
    <row r="78" spans="1:31">
      <c r="A78" t="s">
        <v>820</v>
      </c>
      <c r="B78" s="1">
        <f>COUNTIF(State!$M$1:$M$13,"&lt;.4999")-SUM(B74:B77)</f>
        <v>1</v>
      </c>
      <c r="C78" s="1">
        <f>COUNTIF(State!$O$1:$O$13,"&lt;.4999")-SUM(C74:C77)</f>
        <v>2</v>
      </c>
      <c r="D78" s="1">
        <f>COUNTIF(State!$Q$1:$Q$13,"&lt;.4999")-SUM(D74:D77)</f>
        <v>0</v>
      </c>
    </row>
    <row r="79" spans="1:31">
      <c r="A79" t="s">
        <v>831</v>
      </c>
      <c r="B79" s="1">
        <f>COUNTIF(State!$M$1:$M$13,"&lt;.5999")-SUM(B74:B78)</f>
        <v>3</v>
      </c>
      <c r="C79" s="1">
        <f>COUNTIF(State!$O$1:$O$13,"&lt;.5999")-SUM(C74:C78)</f>
        <v>2</v>
      </c>
      <c r="D79" s="1">
        <f>COUNTIF(State!$Q$1:$Q$13,"&lt;.5999")-SUM(D74:D78)</f>
        <v>0</v>
      </c>
    </row>
    <row r="80" spans="1:31">
      <c r="A80" t="s">
        <v>832</v>
      </c>
      <c r="B80" s="1">
        <f>COUNTIF(State!$M$1:$M$13,"&lt;.6999")-SUM(B74:B79)</f>
        <v>3</v>
      </c>
      <c r="C80" s="1">
        <f>COUNTIF(State!$O$1:$O$13,"&lt;.6999")-SUM(C74:C79)</f>
        <v>0</v>
      </c>
      <c r="D80" s="1">
        <f>COUNTIF(State!$Q$1:$Q$13,"&lt;.6999")-SUM(D74:D79)</f>
        <v>0</v>
      </c>
    </row>
    <row r="81" spans="1:4">
      <c r="A81" t="s">
        <v>833</v>
      </c>
      <c r="B81" s="1">
        <f>COUNTIF(State!$M$1:$M$13,"&lt;.7999")-SUM(B74:B80)</f>
        <v>1</v>
      </c>
      <c r="C81" s="1">
        <f>COUNTIF(State!$O$1:$O$13,"&lt;.7999")-SUM(C74:C80)</f>
        <v>2</v>
      </c>
      <c r="D81" s="1">
        <f>COUNTIF(State!$Q$1:$Q$13,"&lt;.7999")-SUM(D74:D80)</f>
        <v>0</v>
      </c>
    </row>
    <row r="82" spans="1:4">
      <c r="A82" t="s">
        <v>834</v>
      </c>
      <c r="B82" s="1">
        <f>COUNTIF(State!$M$1:$M$13,"&lt;.8999")-SUM(B74:B81)</f>
        <v>0</v>
      </c>
      <c r="C82" s="1">
        <f>COUNTIF(State!$O$1:$O$13,"&lt;.8999")-SUM(C74:C81)</f>
        <v>0</v>
      </c>
      <c r="D82" s="1">
        <f>COUNTIF(State!$Q$1:$Q$13,"&lt;.8999")-SUM(D74:D81)</f>
        <v>0</v>
      </c>
    </row>
    <row r="83" spans="1:4">
      <c r="A83" t="s">
        <v>758</v>
      </c>
      <c r="B83" s="1">
        <f>COUNTIF(State!$M$1:$M$13,"&lt;1")-SUM(B74:B82)</f>
        <v>0</v>
      </c>
      <c r="C83" s="1">
        <f>COUNTIF(State!$O$1:$O$13,"&lt;1")-SUM(C74:C82)</f>
        <v>0</v>
      </c>
      <c r="D83" s="1">
        <f>COUNTIF(State!$Q$1:$Q$13,"&lt;1")-SUM(D74:D82)</f>
        <v>0</v>
      </c>
    </row>
    <row r="84" spans="1:4">
      <c r="D84"/>
    </row>
    <row r="85" spans="1:4">
      <c r="A85" t="s">
        <v>87</v>
      </c>
      <c r="D85"/>
    </row>
    <row r="86" spans="1:4">
      <c r="A86" t="s">
        <v>821</v>
      </c>
      <c r="B86" s="1">
        <f>COUNTIF(County!J1:J590,"&lt;.0999")-B74</f>
        <v>3</v>
      </c>
      <c r="C86" s="1">
        <f>COUNTIF(County!K1:K590,"&lt;.0999")-C74</f>
        <v>0</v>
      </c>
      <c r="D86" s="1">
        <f>COUNTIF(County!L1:L590,"&lt;.0999")-D74</f>
        <v>552</v>
      </c>
    </row>
    <row r="87" spans="1:4">
      <c r="A87" t="s">
        <v>822</v>
      </c>
      <c r="B87" s="1">
        <f>COUNTIF(County!J1:J590,"&lt;.1999")-SUM(B74:B75)-B86</f>
        <v>52</v>
      </c>
      <c r="C87" s="1">
        <f>COUNTIF(County!K1:K590,"&lt;.1999")-SUM(C74:C75)-C86</f>
        <v>15</v>
      </c>
      <c r="D87" s="1">
        <f>COUNTIF(County!L1:L590,"&lt;.1999")-SUM(D74:D75)-D86</f>
        <v>5</v>
      </c>
    </row>
    <row r="88" spans="1:4">
      <c r="A88" t="s">
        <v>936</v>
      </c>
      <c r="B88" s="1">
        <f>COUNTIF(County!J1:J590,"&lt;.2999")-SUM(B74:B76)-SUM(B86:B87)</f>
        <v>43</v>
      </c>
      <c r="C88" s="1">
        <f>COUNTIF(County!K1:K590,"&lt;.2999")-SUM(C74:C76)-SUM(C86:C87)</f>
        <v>62</v>
      </c>
      <c r="D88" s="1">
        <f>COUNTIF(County!L1:L590,"&lt;.2999")-SUM(D74:D76)-SUM(D86:D87)</f>
        <v>9</v>
      </c>
    </row>
    <row r="89" spans="1:4">
      <c r="A89" t="s">
        <v>939</v>
      </c>
      <c r="B89" s="1">
        <f>COUNTIF(County!J1:J590,"&lt;.3999")-SUM(B74:B77)-SUM(B86:B88)</f>
        <v>93</v>
      </c>
      <c r="C89" s="1">
        <f>COUNTIF(County!K1:K590,"&lt;.3999")-SUM(C74:C77)-SUM(C86:C88)</f>
        <v>81</v>
      </c>
      <c r="D89" s="1">
        <f>COUNTIF(County!L1:L590,"&lt;.3999")-SUM(D74:D77)-SUM(D86:D88)</f>
        <v>0</v>
      </c>
    </row>
    <row r="90" spans="1:4">
      <c r="A90" t="s">
        <v>820</v>
      </c>
      <c r="B90" s="1">
        <f>COUNTIF(County!J1:J590,"&lt;.4999")-SUM(B74:B78)-SUM(B86:B89)</f>
        <v>125</v>
      </c>
      <c r="C90" s="1">
        <f>COUNTIF(County!K1:K590,"&lt;.4999")-SUM(C74:C78)-SUM(C86:C89)</f>
        <v>133</v>
      </c>
      <c r="D90" s="1">
        <f>COUNTIF(County!L1:L590,"&lt;.4999")-SUM(D74:D78)-SUM(D86:D89)</f>
        <v>0</v>
      </c>
    </row>
    <row r="91" spans="1:4">
      <c r="A91" t="s">
        <v>831</v>
      </c>
      <c r="B91" s="1">
        <f>COUNTIF(County!J1:J590,"&lt;.5999")-SUM(B74:B79)-SUM(B86:B90)</f>
        <v>114</v>
      </c>
      <c r="C91" s="1">
        <f>COUNTIF(County!K1:K590,"&lt;.5999")-SUM(C74:C79)-SUM(C86:C90)</f>
        <v>115</v>
      </c>
      <c r="D91" s="1">
        <f>COUNTIF(County!L1:L590,"&lt;.5999")-SUM(D74:D79)-SUM(D86:D90)</f>
        <v>0</v>
      </c>
    </row>
    <row r="92" spans="1:4">
      <c r="A92" t="s">
        <v>832</v>
      </c>
      <c r="B92" s="1">
        <f>COUNTIF(County!J1:J590,"&lt;.6999")-SUM(B74:B80)-SUM(B86:B91)</f>
        <v>81</v>
      </c>
      <c r="C92" s="1">
        <f>COUNTIF(County!K1:K590,"&lt;.6999")-SUM(C74:C80)-SUM(C86:C91)</f>
        <v>81</v>
      </c>
      <c r="D92" s="1">
        <f>COUNTIF(County!L1:L590,"&lt;.6999")-SUM(D74:D80)-SUM(D86:D91)</f>
        <v>0</v>
      </c>
    </row>
    <row r="93" spans="1:4">
      <c r="A93" t="s">
        <v>833</v>
      </c>
      <c r="B93" s="1">
        <f>COUNTIF(County!J1:J590,"&lt;.7999")-SUM(B74:B81)-SUM(B86:B92)</f>
        <v>50</v>
      </c>
      <c r="C93" s="1">
        <f>COUNTIF(County!K1:K590,"&lt;.7999")-SUM(C74:C81)-SUM(C86:C92)</f>
        <v>50</v>
      </c>
      <c r="D93" s="1">
        <f>COUNTIF(County!L1:L590,"&lt;.7999")-SUM(D74:D81)-SUM(D86:D92)</f>
        <v>0</v>
      </c>
    </row>
    <row r="94" spans="1:4">
      <c r="A94" t="s">
        <v>834</v>
      </c>
      <c r="B94" s="1">
        <f>COUNTIF(County!J1:J590,"&lt;.8999")-SUM(B74:B82)-SUM(B86:B93)</f>
        <v>5</v>
      </c>
      <c r="C94" s="1">
        <f>COUNTIF(County!K1:K590,"&lt;.8999")-SUM(C74:C82)-SUM(C86:C93)</f>
        <v>29</v>
      </c>
      <c r="D94" s="1">
        <f>COUNTIF(County!L1:L590,"&lt;.8999")-SUM(D74:D82)-SUM(D86:D93)</f>
        <v>0</v>
      </c>
    </row>
    <row r="95" spans="1:4">
      <c r="A95" t="s">
        <v>758</v>
      </c>
      <c r="B95" s="1">
        <f>COUNTIF(County!J1:J590,"&lt;.9999")-SUM(B74:B83)-SUM(B86:B94)</f>
        <v>0</v>
      </c>
      <c r="C95" s="1">
        <f>COUNTIF(County!K1:K590,"&lt;.9999")-SUM(C74:C83)-SUM(C86:C94)</f>
        <v>0</v>
      </c>
      <c r="D95" s="1">
        <f>COUNTIF(County!L1:L590,"&lt;.9999")-SUM(D74:D83)-SUM(D86:D94)</f>
        <v>0</v>
      </c>
    </row>
    <row r="96" spans="1:4">
      <c r="B96" s="1"/>
      <c r="C96" s="1"/>
      <c r="D96" s="1"/>
    </row>
    <row r="97" spans="2:4">
      <c r="B97" s="1"/>
      <c r="D97"/>
    </row>
    <row r="99" spans="2:4">
      <c r="B99" s="2"/>
    </row>
  </sheetData>
  <mergeCells count="11">
    <mergeCell ref="AB15:AD15"/>
    <mergeCell ref="A28:C28"/>
    <mergeCell ref="E28:G28"/>
    <mergeCell ref="I28:K28"/>
    <mergeCell ref="Q28:S28"/>
    <mergeCell ref="X2:Z2"/>
    <mergeCell ref="AB2:AD2"/>
    <mergeCell ref="M28:O28"/>
    <mergeCell ref="Y28:AA28"/>
    <mergeCell ref="U28:W28"/>
    <mergeCell ref="X15:Z15"/>
  </mergeCells>
  <phoneticPr fontId="9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71"/>
  <sheetViews>
    <sheetView workbookViewId="0">
      <selection activeCell="B70" sqref="B70"/>
    </sheetView>
  </sheetViews>
  <sheetFormatPr defaultRowHeight="12.75"/>
  <cols>
    <col min="1" max="1" width="3.140625" customWidth="1"/>
    <col min="2" max="3" width="17.42578125" customWidth="1"/>
    <col min="4" max="4" width="13.5703125" customWidth="1"/>
    <col min="5" max="5" width="15.140625" bestFit="1" customWidth="1"/>
    <col min="6" max="6" width="10.42578125" customWidth="1"/>
    <col min="7" max="7" width="6" bestFit="1" customWidth="1"/>
    <col min="8" max="8" width="3" bestFit="1" customWidth="1"/>
    <col min="9" max="256" width="11.42578125" customWidth="1"/>
  </cols>
  <sheetData>
    <row r="1" spans="1:8">
      <c r="A1" s="83" t="s">
        <v>735</v>
      </c>
      <c r="B1" s="83" t="s">
        <v>849</v>
      </c>
      <c r="C1" s="83" t="s">
        <v>850</v>
      </c>
      <c r="D1" s="83" t="s">
        <v>737</v>
      </c>
      <c r="E1" s="83" t="s">
        <v>168</v>
      </c>
      <c r="F1" s="83" t="s">
        <v>874</v>
      </c>
      <c r="G1" s="98" t="s">
        <v>708</v>
      </c>
    </row>
    <row r="2" spans="1:8">
      <c r="A2">
        <v>1</v>
      </c>
      <c r="D2" s="12" t="s">
        <v>752</v>
      </c>
      <c r="F2" t="str">
        <f t="shared" ref="F2:F8" si="0">D2</f>
        <v>Democratic</v>
      </c>
      <c r="G2" t="s">
        <v>1055</v>
      </c>
      <c r="H2">
        <f t="shared" ref="H2:H12" si="1">COUNTIF($A$26:$A$71,A2)</f>
        <v>11</v>
      </c>
    </row>
    <row r="3" spans="1:8">
      <c r="A3">
        <v>2</v>
      </c>
      <c r="D3" s="11" t="s">
        <v>890</v>
      </c>
      <c r="F3" t="str">
        <f t="shared" si="0"/>
        <v>Republican</v>
      </c>
      <c r="G3" t="s">
        <v>1056</v>
      </c>
      <c r="H3">
        <f t="shared" si="1"/>
        <v>11</v>
      </c>
    </row>
    <row r="4" spans="1:8">
      <c r="A4">
        <v>3</v>
      </c>
      <c r="D4" s="67" t="s">
        <v>915</v>
      </c>
      <c r="F4" t="str">
        <f t="shared" si="0"/>
        <v>Independent</v>
      </c>
      <c r="G4" t="s">
        <v>1057</v>
      </c>
      <c r="H4">
        <f t="shared" si="1"/>
        <v>2</v>
      </c>
    </row>
    <row r="5" spans="1:8">
      <c r="A5">
        <v>4</v>
      </c>
      <c r="D5" t="s">
        <v>298</v>
      </c>
      <c r="F5" t="str">
        <f t="shared" si="0"/>
        <v>Libertarian</v>
      </c>
      <c r="G5" t="s">
        <v>1058</v>
      </c>
      <c r="H5">
        <f t="shared" si="1"/>
        <v>6</v>
      </c>
    </row>
    <row r="6" spans="1:8">
      <c r="A6">
        <v>5</v>
      </c>
      <c r="D6" t="s">
        <v>922</v>
      </c>
      <c r="F6" t="str">
        <f t="shared" si="0"/>
        <v>Constitution</v>
      </c>
      <c r="G6" t="s">
        <v>1059</v>
      </c>
      <c r="H6">
        <f t="shared" si="1"/>
        <v>2</v>
      </c>
    </row>
    <row r="7" spans="1:8">
      <c r="A7">
        <v>6</v>
      </c>
      <c r="B7" s="1"/>
      <c r="D7" t="s">
        <v>701</v>
      </c>
      <c r="F7" t="str">
        <f t="shared" si="0"/>
        <v>Green</v>
      </c>
      <c r="G7" t="s">
        <v>1060</v>
      </c>
      <c r="H7">
        <f t="shared" si="1"/>
        <v>1</v>
      </c>
    </row>
    <row r="8" spans="1:8">
      <c r="A8">
        <v>7</v>
      </c>
      <c r="B8" s="1"/>
      <c r="D8" t="s">
        <v>1045</v>
      </c>
      <c r="F8" t="str">
        <f t="shared" si="0"/>
        <v>Liberty Union</v>
      </c>
      <c r="H8">
        <f t="shared" si="1"/>
        <v>1</v>
      </c>
    </row>
    <row r="9" spans="1:8">
      <c r="A9">
        <v>8</v>
      </c>
      <c r="B9" s="1"/>
      <c r="D9" s="1" t="s">
        <v>719</v>
      </c>
      <c r="F9" t="str">
        <f>D9</f>
        <v>Write-ins</v>
      </c>
      <c r="H9">
        <f t="shared" si="1"/>
        <v>6</v>
      </c>
    </row>
    <row r="10" spans="1:8">
      <c r="A10">
        <v>9</v>
      </c>
      <c r="B10" s="1"/>
      <c r="D10" t="s">
        <v>420</v>
      </c>
      <c r="F10" t="str">
        <f>D10</f>
        <v>State1</v>
      </c>
      <c r="H10">
        <f t="shared" si="1"/>
        <v>3</v>
      </c>
    </row>
    <row r="11" spans="1:8">
      <c r="A11">
        <v>10</v>
      </c>
      <c r="B11" s="1"/>
      <c r="D11" t="s">
        <v>421</v>
      </c>
      <c r="F11" t="str">
        <f>D11</f>
        <v>State2</v>
      </c>
      <c r="H11">
        <f t="shared" si="1"/>
        <v>1</v>
      </c>
    </row>
    <row r="12" spans="1:8">
      <c r="A12">
        <v>11</v>
      </c>
      <c r="B12" s="1"/>
      <c r="D12" t="s">
        <v>851</v>
      </c>
      <c r="F12" t="str">
        <f>D12</f>
        <v>State3</v>
      </c>
      <c r="H12">
        <f t="shared" si="1"/>
        <v>1</v>
      </c>
    </row>
    <row r="13" spans="1:8">
      <c r="B13" s="1"/>
    </row>
    <row r="14" spans="1:8">
      <c r="B14" s="1"/>
    </row>
    <row r="15" spans="1:8">
      <c r="B15" s="1"/>
    </row>
    <row r="16" spans="1:8">
      <c r="B16" s="1"/>
    </row>
    <row r="17" spans="1:8">
      <c r="B17" s="1"/>
    </row>
    <row r="18" spans="1:8">
      <c r="B18" s="1"/>
    </row>
    <row r="19" spans="1:8">
      <c r="B19" s="1"/>
    </row>
    <row r="25" spans="1:8">
      <c r="H25" t="s">
        <v>776</v>
      </c>
    </row>
    <row r="26" spans="1:8">
      <c r="A26">
        <v>1</v>
      </c>
      <c r="B26" t="s">
        <v>965</v>
      </c>
      <c r="C26" t="s">
        <v>193</v>
      </c>
      <c r="D26" t="s">
        <v>752</v>
      </c>
      <c r="E26" t="s">
        <v>490</v>
      </c>
      <c r="F26" t="s">
        <v>966</v>
      </c>
      <c r="G26" t="str">
        <f t="shared" ref="G26:G70" si="2">IF(VLOOKUP(A26,$A$2:$G$19,7,0)&lt;&gt;"",VLOOKUP(A26,$A$2:$G$19,7,0),"")</f>
        <v>dem</v>
      </c>
      <c r="H26">
        <v>2</v>
      </c>
    </row>
    <row r="27" spans="1:8">
      <c r="A27">
        <v>2</v>
      </c>
      <c r="B27" t="s">
        <v>118</v>
      </c>
      <c r="C27" t="s">
        <v>193</v>
      </c>
      <c r="D27" t="s">
        <v>890</v>
      </c>
      <c r="E27" t="s">
        <v>490</v>
      </c>
      <c r="F27" t="s">
        <v>319</v>
      </c>
      <c r="G27" t="str">
        <f t="shared" si="2"/>
        <v>rep</v>
      </c>
      <c r="H27">
        <v>0</v>
      </c>
    </row>
    <row r="28" spans="1:8">
      <c r="A28">
        <v>9</v>
      </c>
      <c r="B28" t="s">
        <v>967</v>
      </c>
      <c r="C28" t="s">
        <v>193</v>
      </c>
      <c r="D28" t="s">
        <v>968</v>
      </c>
      <c r="E28" t="s">
        <v>490</v>
      </c>
      <c r="F28" t="s">
        <v>728</v>
      </c>
      <c r="G28" t="str">
        <f t="shared" si="2"/>
        <v/>
      </c>
      <c r="H28">
        <v>0</v>
      </c>
    </row>
    <row r="29" spans="1:8">
      <c r="A29">
        <v>1</v>
      </c>
      <c r="B29" s="7" t="s">
        <v>1088</v>
      </c>
      <c r="C29" t="s">
        <v>969</v>
      </c>
      <c r="D29" t="s">
        <v>752</v>
      </c>
      <c r="E29" t="s">
        <v>456</v>
      </c>
      <c r="F29" s="7" t="s">
        <v>39</v>
      </c>
      <c r="G29" t="str">
        <f t="shared" si="2"/>
        <v>dem</v>
      </c>
      <c r="H29">
        <v>0</v>
      </c>
    </row>
    <row r="30" spans="1:8">
      <c r="A30">
        <v>2</v>
      </c>
      <c r="B30" s="7" t="s">
        <v>706</v>
      </c>
      <c r="C30" t="s">
        <v>707</v>
      </c>
      <c r="D30" t="s">
        <v>890</v>
      </c>
      <c r="E30" t="s">
        <v>456</v>
      </c>
      <c r="F30" s="7" t="s">
        <v>800</v>
      </c>
      <c r="G30" t="str">
        <f t="shared" si="2"/>
        <v>rep</v>
      </c>
      <c r="H30">
        <v>1</v>
      </c>
    </row>
    <row r="31" spans="1:8">
      <c r="A31">
        <v>4</v>
      </c>
      <c r="B31" s="7" t="s">
        <v>1089</v>
      </c>
      <c r="C31" t="s">
        <v>970</v>
      </c>
      <c r="D31" t="s">
        <v>298</v>
      </c>
      <c r="E31" t="s">
        <v>456</v>
      </c>
      <c r="F31" s="7" t="s">
        <v>1091</v>
      </c>
      <c r="G31" t="str">
        <f t="shared" si="2"/>
        <v>lib</v>
      </c>
      <c r="H31">
        <v>0</v>
      </c>
    </row>
    <row r="32" spans="1:8">
      <c r="A32">
        <v>8</v>
      </c>
      <c r="B32" t="s">
        <v>719</v>
      </c>
      <c r="C32" t="s">
        <v>193</v>
      </c>
      <c r="D32" t="s">
        <v>97</v>
      </c>
      <c r="E32" t="s">
        <v>456</v>
      </c>
      <c r="F32" t="s">
        <v>719</v>
      </c>
      <c r="G32" t="str">
        <f t="shared" si="2"/>
        <v/>
      </c>
      <c r="H32">
        <v>0</v>
      </c>
    </row>
    <row r="33" spans="1:8">
      <c r="A33">
        <v>1</v>
      </c>
      <c r="B33" t="s">
        <v>440</v>
      </c>
      <c r="C33" t="s">
        <v>193</v>
      </c>
      <c r="D33" t="s">
        <v>752</v>
      </c>
      <c r="E33" t="s">
        <v>733</v>
      </c>
      <c r="F33" t="s">
        <v>441</v>
      </c>
      <c r="G33" t="str">
        <f t="shared" si="2"/>
        <v>dem</v>
      </c>
      <c r="H33">
        <v>0</v>
      </c>
    </row>
    <row r="34" spans="1:8">
      <c r="A34">
        <v>2</v>
      </c>
      <c r="B34" t="s">
        <v>971</v>
      </c>
      <c r="C34" t="s">
        <v>193</v>
      </c>
      <c r="D34" s="1" t="s">
        <v>890</v>
      </c>
      <c r="E34" t="s">
        <v>733</v>
      </c>
      <c r="F34" t="s">
        <v>972</v>
      </c>
      <c r="G34" t="str">
        <f t="shared" si="2"/>
        <v>rep</v>
      </c>
      <c r="H34">
        <v>2</v>
      </c>
    </row>
    <row r="35" spans="1:8">
      <c r="A35">
        <v>4</v>
      </c>
      <c r="B35" t="s">
        <v>1092</v>
      </c>
      <c r="C35" t="s">
        <v>193</v>
      </c>
      <c r="D35" s="1" t="s">
        <v>298</v>
      </c>
      <c r="E35" t="s">
        <v>733</v>
      </c>
      <c r="F35" t="s">
        <v>1093</v>
      </c>
      <c r="G35" t="str">
        <f t="shared" si="2"/>
        <v>lib</v>
      </c>
      <c r="H35">
        <v>0</v>
      </c>
    </row>
    <row r="36" spans="1:8">
      <c r="A36">
        <v>5</v>
      </c>
      <c r="B36" t="s">
        <v>973</v>
      </c>
      <c r="C36" t="s">
        <v>193</v>
      </c>
      <c r="D36" s="1" t="s">
        <v>922</v>
      </c>
      <c r="E36" t="s">
        <v>733</v>
      </c>
      <c r="F36" t="s">
        <v>39</v>
      </c>
      <c r="G36" t="str">
        <f t="shared" si="2"/>
        <v>cst</v>
      </c>
      <c r="H36">
        <v>0</v>
      </c>
    </row>
    <row r="37" spans="1:8">
      <c r="A37">
        <v>8</v>
      </c>
      <c r="B37" t="s">
        <v>719</v>
      </c>
      <c r="C37" t="s">
        <v>193</v>
      </c>
      <c r="D37" s="1" t="s">
        <v>97</v>
      </c>
      <c r="E37" t="s">
        <v>733</v>
      </c>
      <c r="F37" t="s">
        <v>719</v>
      </c>
      <c r="G37" t="str">
        <f t="shared" si="2"/>
        <v/>
      </c>
      <c r="H37">
        <v>0</v>
      </c>
    </row>
    <row r="38" spans="1:8">
      <c r="A38">
        <v>1</v>
      </c>
      <c r="B38" t="s">
        <v>1061</v>
      </c>
      <c r="C38" t="s">
        <v>1062</v>
      </c>
      <c r="D38" s="1" t="s">
        <v>752</v>
      </c>
      <c r="E38" t="s">
        <v>86</v>
      </c>
      <c r="F38" t="s">
        <v>1063</v>
      </c>
      <c r="G38" t="str">
        <f t="shared" si="2"/>
        <v>dem</v>
      </c>
      <c r="H38">
        <v>1</v>
      </c>
    </row>
    <row r="39" spans="1:8">
      <c r="A39">
        <v>2</v>
      </c>
      <c r="B39" t="s">
        <v>814</v>
      </c>
      <c r="C39" t="s">
        <v>815</v>
      </c>
      <c r="D39" s="1" t="s">
        <v>890</v>
      </c>
      <c r="E39" t="s">
        <v>86</v>
      </c>
      <c r="F39" t="s">
        <v>728</v>
      </c>
      <c r="G39" t="str">
        <f t="shared" si="2"/>
        <v>rep</v>
      </c>
      <c r="H39">
        <v>0</v>
      </c>
    </row>
    <row r="40" spans="1:8">
      <c r="A40">
        <v>4</v>
      </c>
      <c r="B40" t="s">
        <v>816</v>
      </c>
      <c r="C40" t="s">
        <v>817</v>
      </c>
      <c r="D40" s="1" t="s">
        <v>298</v>
      </c>
      <c r="E40" t="s">
        <v>86</v>
      </c>
      <c r="F40" t="s">
        <v>1068</v>
      </c>
      <c r="G40" t="str">
        <f t="shared" si="2"/>
        <v>lib</v>
      </c>
      <c r="H40">
        <v>0</v>
      </c>
    </row>
    <row r="41" spans="1:8">
      <c r="A41">
        <v>1</v>
      </c>
      <c r="B41" t="s">
        <v>1044</v>
      </c>
      <c r="C41" t="s">
        <v>193</v>
      </c>
      <c r="D41" s="1" t="s">
        <v>752</v>
      </c>
      <c r="E41" t="s">
        <v>844</v>
      </c>
      <c r="F41" t="s">
        <v>1043</v>
      </c>
      <c r="G41" t="str">
        <f t="shared" si="2"/>
        <v>dem</v>
      </c>
      <c r="H41">
        <v>1</v>
      </c>
    </row>
    <row r="42" spans="1:8">
      <c r="A42">
        <v>2</v>
      </c>
      <c r="B42" t="s">
        <v>40</v>
      </c>
      <c r="C42" t="s">
        <v>193</v>
      </c>
      <c r="D42" s="1" t="s">
        <v>890</v>
      </c>
      <c r="E42" t="s">
        <v>844</v>
      </c>
      <c r="F42" t="s">
        <v>41</v>
      </c>
      <c r="G42" t="str">
        <f t="shared" si="2"/>
        <v>rep</v>
      </c>
      <c r="H42">
        <v>0</v>
      </c>
    </row>
    <row r="43" spans="1:8">
      <c r="A43">
        <v>4</v>
      </c>
      <c r="B43" t="s">
        <v>861</v>
      </c>
      <c r="C43" t="s">
        <v>193</v>
      </c>
      <c r="D43" s="1" t="s">
        <v>298</v>
      </c>
      <c r="E43" t="s">
        <v>844</v>
      </c>
      <c r="F43" t="s">
        <v>862</v>
      </c>
      <c r="G43" t="str">
        <f t="shared" si="2"/>
        <v>lib</v>
      </c>
      <c r="H43">
        <v>0</v>
      </c>
    </row>
    <row r="44" spans="1:8">
      <c r="A44">
        <v>8</v>
      </c>
      <c r="B44" t="s">
        <v>719</v>
      </c>
      <c r="C44" t="s">
        <v>193</v>
      </c>
      <c r="D44" s="1" t="s">
        <v>719</v>
      </c>
      <c r="E44" t="s">
        <v>844</v>
      </c>
      <c r="F44" t="s">
        <v>719</v>
      </c>
      <c r="G44" t="str">
        <f t="shared" si="2"/>
        <v/>
      </c>
      <c r="H44">
        <v>0</v>
      </c>
    </row>
    <row r="45" spans="1:8">
      <c r="A45">
        <v>1</v>
      </c>
      <c r="B45" t="s">
        <v>1125</v>
      </c>
      <c r="C45" t="s">
        <v>193</v>
      </c>
      <c r="D45" s="1" t="s">
        <v>752</v>
      </c>
      <c r="E45" t="s">
        <v>480</v>
      </c>
      <c r="F45" t="s">
        <v>926</v>
      </c>
      <c r="G45" t="str">
        <f t="shared" si="2"/>
        <v>dem</v>
      </c>
      <c r="H45">
        <v>2</v>
      </c>
    </row>
    <row r="46" spans="1:8">
      <c r="A46">
        <v>2</v>
      </c>
      <c r="B46" t="s">
        <v>924</v>
      </c>
      <c r="C46" t="s">
        <v>193</v>
      </c>
      <c r="D46" s="1" t="s">
        <v>890</v>
      </c>
      <c r="E46" t="s">
        <v>480</v>
      </c>
      <c r="F46" t="s">
        <v>925</v>
      </c>
      <c r="G46" t="str">
        <f t="shared" si="2"/>
        <v>rep</v>
      </c>
      <c r="H46">
        <v>0</v>
      </c>
    </row>
    <row r="47" spans="1:8">
      <c r="A47">
        <v>4</v>
      </c>
      <c r="B47" t="s">
        <v>674</v>
      </c>
      <c r="C47" t="s">
        <v>193</v>
      </c>
      <c r="D47" s="1" t="s">
        <v>298</v>
      </c>
      <c r="E47" t="s">
        <v>480</v>
      </c>
      <c r="F47" t="s">
        <v>442</v>
      </c>
      <c r="G47" t="str">
        <f t="shared" si="2"/>
        <v>lib</v>
      </c>
      <c r="H47">
        <v>0</v>
      </c>
    </row>
    <row r="48" spans="1:8">
      <c r="A48">
        <v>1</v>
      </c>
      <c r="B48" t="s">
        <v>927</v>
      </c>
      <c r="C48" t="s">
        <v>928</v>
      </c>
      <c r="D48" s="1" t="s">
        <v>828</v>
      </c>
      <c r="E48" t="s">
        <v>613</v>
      </c>
      <c r="F48" t="s">
        <v>929</v>
      </c>
      <c r="G48" t="str">
        <f t="shared" si="2"/>
        <v>dem</v>
      </c>
      <c r="H48">
        <v>0</v>
      </c>
    </row>
    <row r="49" spans="1:8">
      <c r="A49">
        <v>2</v>
      </c>
      <c r="B49" t="s">
        <v>944</v>
      </c>
      <c r="C49" t="s">
        <v>945</v>
      </c>
      <c r="D49" s="1" t="s">
        <v>890</v>
      </c>
      <c r="E49" t="s">
        <v>613</v>
      </c>
      <c r="F49" t="s">
        <v>941</v>
      </c>
      <c r="G49" t="str">
        <f t="shared" si="2"/>
        <v>rep</v>
      </c>
      <c r="H49">
        <v>1</v>
      </c>
    </row>
    <row r="50" spans="1:8">
      <c r="A50">
        <v>3</v>
      </c>
      <c r="B50" t="s">
        <v>930</v>
      </c>
      <c r="C50" t="s">
        <v>1090</v>
      </c>
      <c r="D50" s="1" t="s">
        <v>915</v>
      </c>
      <c r="E50" t="s">
        <v>613</v>
      </c>
      <c r="F50" t="s">
        <v>1071</v>
      </c>
      <c r="G50" t="str">
        <f t="shared" si="2"/>
        <v>ind</v>
      </c>
      <c r="H50">
        <v>0</v>
      </c>
    </row>
    <row r="51" spans="1:8">
      <c r="A51">
        <v>9</v>
      </c>
      <c r="B51" t="s">
        <v>1070</v>
      </c>
      <c r="C51" t="s">
        <v>1090</v>
      </c>
      <c r="D51" s="1" t="s">
        <v>915</v>
      </c>
      <c r="E51" t="s">
        <v>613</v>
      </c>
      <c r="F51" t="s">
        <v>1072</v>
      </c>
      <c r="G51" t="s">
        <v>1057</v>
      </c>
      <c r="H51">
        <v>0</v>
      </c>
    </row>
    <row r="52" spans="1:8">
      <c r="A52">
        <v>1</v>
      </c>
      <c r="B52" t="s">
        <v>1073</v>
      </c>
      <c r="C52" t="s">
        <v>1074</v>
      </c>
      <c r="D52" s="1" t="s">
        <v>752</v>
      </c>
      <c r="E52" t="s">
        <v>1104</v>
      </c>
      <c r="F52" t="s">
        <v>1075</v>
      </c>
      <c r="G52" t="str">
        <f t="shared" si="2"/>
        <v>dem</v>
      </c>
      <c r="H52">
        <v>0</v>
      </c>
    </row>
    <row r="53" spans="1:8">
      <c r="A53">
        <v>2</v>
      </c>
      <c r="B53" t="s">
        <v>1111</v>
      </c>
      <c r="C53" t="s">
        <v>1110</v>
      </c>
      <c r="D53" s="1" t="s">
        <v>890</v>
      </c>
      <c r="E53" t="s">
        <v>1104</v>
      </c>
      <c r="F53" t="s">
        <v>887</v>
      </c>
      <c r="G53" t="str">
        <f t="shared" si="2"/>
        <v>rep</v>
      </c>
      <c r="H53">
        <v>1</v>
      </c>
    </row>
    <row r="54" spans="1:8">
      <c r="A54">
        <v>4</v>
      </c>
      <c r="B54" t="s">
        <v>1076</v>
      </c>
      <c r="C54" t="s">
        <v>1077</v>
      </c>
      <c r="D54" s="1" t="s">
        <v>298</v>
      </c>
      <c r="E54" t="s">
        <v>1104</v>
      </c>
      <c r="F54" t="s">
        <v>1078</v>
      </c>
      <c r="G54" t="str">
        <f t="shared" si="2"/>
        <v>lib</v>
      </c>
      <c r="H54">
        <v>0</v>
      </c>
    </row>
    <row r="55" spans="1:8">
      <c r="A55">
        <v>8</v>
      </c>
      <c r="B55" t="s">
        <v>1028</v>
      </c>
      <c r="C55" t="s">
        <v>193</v>
      </c>
      <c r="D55" t="s">
        <v>97</v>
      </c>
      <c r="E55" t="s">
        <v>1104</v>
      </c>
      <c r="F55" t="s">
        <v>1029</v>
      </c>
      <c r="G55" t="str">
        <f t="shared" si="2"/>
        <v/>
      </c>
      <c r="H55">
        <v>0</v>
      </c>
    </row>
    <row r="56" spans="1:8">
      <c r="A56">
        <v>1</v>
      </c>
      <c r="B56" t="s">
        <v>1081</v>
      </c>
      <c r="C56" t="s">
        <v>193</v>
      </c>
      <c r="D56" t="s">
        <v>752</v>
      </c>
      <c r="E56" t="s">
        <v>1042</v>
      </c>
      <c r="F56" t="s">
        <v>1082</v>
      </c>
      <c r="G56" t="str">
        <f t="shared" si="2"/>
        <v>dem</v>
      </c>
      <c r="H56">
        <v>0</v>
      </c>
    </row>
    <row r="57" spans="1:8">
      <c r="A57">
        <v>2</v>
      </c>
      <c r="B57" t="s">
        <v>1047</v>
      </c>
      <c r="C57" t="s">
        <v>193</v>
      </c>
      <c r="D57" t="s">
        <v>890</v>
      </c>
      <c r="E57" t="s">
        <v>1042</v>
      </c>
      <c r="F57" t="s">
        <v>742</v>
      </c>
      <c r="G57" t="str">
        <f t="shared" si="2"/>
        <v>rep</v>
      </c>
      <c r="H57">
        <v>1</v>
      </c>
    </row>
    <row r="58" spans="1:8">
      <c r="A58">
        <v>3</v>
      </c>
      <c r="B58" t="s">
        <v>1079</v>
      </c>
      <c r="C58" t="s">
        <v>193</v>
      </c>
      <c r="D58" t="s">
        <v>915</v>
      </c>
      <c r="E58" t="s">
        <v>1042</v>
      </c>
      <c r="F58" t="s">
        <v>1080</v>
      </c>
      <c r="G58" t="str">
        <f t="shared" si="2"/>
        <v>ind</v>
      </c>
      <c r="H58">
        <v>0</v>
      </c>
    </row>
    <row r="59" spans="1:8">
      <c r="A59">
        <v>7</v>
      </c>
      <c r="B59" t="s">
        <v>546</v>
      </c>
      <c r="C59" t="s">
        <v>193</v>
      </c>
      <c r="D59" t="s">
        <v>1045</v>
      </c>
      <c r="E59" t="s">
        <v>1042</v>
      </c>
      <c r="F59" t="s">
        <v>547</v>
      </c>
      <c r="G59" t="str">
        <f>IF(VLOOKUP(A59,$A$2:$G$19,7,0)&lt;&gt;"",VLOOKUP(A59,$A$2:$G$19,7,0),"")</f>
        <v/>
      </c>
      <c r="H59">
        <v>0</v>
      </c>
    </row>
    <row r="60" spans="1:8">
      <c r="A60">
        <v>8</v>
      </c>
      <c r="B60" t="s">
        <v>719</v>
      </c>
      <c r="C60" t="s">
        <v>193</v>
      </c>
      <c r="D60" t="s">
        <v>719</v>
      </c>
      <c r="E60" t="s">
        <v>1042</v>
      </c>
      <c r="F60" t="s">
        <v>719</v>
      </c>
      <c r="G60" t="str">
        <f>IF(VLOOKUP(A60,$A$2:$G$19,7,0)&lt;&gt;"",VLOOKUP(A60,$A$2:$G$19,7,0),"")</f>
        <v/>
      </c>
      <c r="H60">
        <v>0</v>
      </c>
    </row>
    <row r="61" spans="1:8">
      <c r="A61">
        <v>9</v>
      </c>
      <c r="B61" t="s">
        <v>548</v>
      </c>
      <c r="C61" t="s">
        <v>193</v>
      </c>
      <c r="D61" t="s">
        <v>915</v>
      </c>
      <c r="E61" t="s">
        <v>1042</v>
      </c>
      <c r="F61" t="s">
        <v>1046</v>
      </c>
      <c r="G61" t="str">
        <f t="shared" si="2"/>
        <v/>
      </c>
      <c r="H61">
        <v>0</v>
      </c>
    </row>
    <row r="62" spans="1:8">
      <c r="A62">
        <v>10</v>
      </c>
      <c r="B62" t="s">
        <v>549</v>
      </c>
      <c r="C62" t="s">
        <v>193</v>
      </c>
      <c r="D62" t="s">
        <v>550</v>
      </c>
      <c r="E62" t="s">
        <v>1042</v>
      </c>
      <c r="F62" t="s">
        <v>551</v>
      </c>
      <c r="G62" t="str">
        <f t="shared" si="2"/>
        <v/>
      </c>
      <c r="H62">
        <v>0</v>
      </c>
    </row>
    <row r="63" spans="1:8">
      <c r="A63">
        <v>11</v>
      </c>
      <c r="B63" t="s">
        <v>552</v>
      </c>
      <c r="C63" t="s">
        <v>193</v>
      </c>
      <c r="D63" t="s">
        <v>915</v>
      </c>
      <c r="E63" t="s">
        <v>1042</v>
      </c>
      <c r="F63" t="s">
        <v>553</v>
      </c>
      <c r="G63" t="str">
        <f t="shared" si="2"/>
        <v/>
      </c>
      <c r="H63">
        <v>0</v>
      </c>
    </row>
    <row r="64" spans="1:8">
      <c r="A64">
        <v>1</v>
      </c>
      <c r="B64" t="s">
        <v>1112</v>
      </c>
      <c r="C64" t="s">
        <v>193</v>
      </c>
      <c r="D64" s="1" t="s">
        <v>752</v>
      </c>
      <c r="E64" t="s">
        <v>696</v>
      </c>
      <c r="F64" t="s">
        <v>908</v>
      </c>
      <c r="G64" t="str">
        <f t="shared" si="2"/>
        <v>dem</v>
      </c>
      <c r="H64">
        <v>1</v>
      </c>
    </row>
    <row r="65" spans="1:8">
      <c r="A65">
        <v>2</v>
      </c>
      <c r="B65" t="s">
        <v>1113</v>
      </c>
      <c r="C65" t="s">
        <v>193</v>
      </c>
      <c r="D65" s="1" t="s">
        <v>890</v>
      </c>
      <c r="E65" t="s">
        <v>696</v>
      </c>
      <c r="F65" t="s">
        <v>909</v>
      </c>
      <c r="G65" t="str">
        <f t="shared" si="2"/>
        <v>rep</v>
      </c>
      <c r="H65">
        <v>0</v>
      </c>
    </row>
    <row r="66" spans="1:8">
      <c r="A66">
        <v>1</v>
      </c>
      <c r="B66" t="s">
        <v>910</v>
      </c>
      <c r="C66" t="s">
        <v>193</v>
      </c>
      <c r="D66" s="1" t="s">
        <v>752</v>
      </c>
      <c r="E66" t="s">
        <v>393</v>
      </c>
      <c r="F66" t="s">
        <v>911</v>
      </c>
      <c r="G66" t="str">
        <f t="shared" si="2"/>
        <v>dem</v>
      </c>
      <c r="H66">
        <v>1</v>
      </c>
    </row>
    <row r="67" spans="1:8">
      <c r="A67">
        <v>2</v>
      </c>
      <c r="B67" t="s">
        <v>1083</v>
      </c>
      <c r="C67" t="s">
        <v>193</v>
      </c>
      <c r="D67" s="1" t="s">
        <v>890</v>
      </c>
      <c r="E67" t="s">
        <v>393</v>
      </c>
      <c r="F67" t="s">
        <v>1084</v>
      </c>
      <c r="G67" t="str">
        <f t="shared" si="2"/>
        <v>rep</v>
      </c>
      <c r="H67">
        <v>0</v>
      </c>
    </row>
    <row r="68" spans="1:8">
      <c r="A68">
        <v>5</v>
      </c>
      <c r="B68" t="s">
        <v>720</v>
      </c>
      <c r="C68" t="s">
        <v>193</v>
      </c>
      <c r="D68" s="1" t="s">
        <v>97</v>
      </c>
      <c r="E68" t="s">
        <v>393</v>
      </c>
      <c r="F68" t="s">
        <v>443</v>
      </c>
      <c r="G68" t="s">
        <v>1059</v>
      </c>
      <c r="H68">
        <v>0</v>
      </c>
    </row>
    <row r="69" spans="1:8">
      <c r="A69">
        <v>6</v>
      </c>
      <c r="B69" t="s">
        <v>974</v>
      </c>
      <c r="C69" t="s">
        <v>193</v>
      </c>
      <c r="D69" s="1" t="s">
        <v>982</v>
      </c>
      <c r="E69" t="s">
        <v>393</v>
      </c>
      <c r="F69" t="s">
        <v>1018</v>
      </c>
      <c r="G69" t="s">
        <v>975</v>
      </c>
      <c r="H69">
        <v>0</v>
      </c>
    </row>
    <row r="70" spans="1:8">
      <c r="A70">
        <v>8</v>
      </c>
      <c r="B70" t="s">
        <v>1030</v>
      </c>
      <c r="C70" t="s">
        <v>193</v>
      </c>
      <c r="D70" s="1" t="s">
        <v>97</v>
      </c>
      <c r="E70" t="s">
        <v>393</v>
      </c>
      <c r="F70" t="s">
        <v>1100</v>
      </c>
      <c r="G70" t="str">
        <f t="shared" si="2"/>
        <v/>
      </c>
      <c r="H70">
        <v>0</v>
      </c>
    </row>
    <row r="71" spans="1:8">
      <c r="D71" s="1"/>
    </row>
  </sheetData>
  <phoneticPr fontId="9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"/>
  <sheetViews>
    <sheetView workbookViewId="0">
      <selection activeCell="A2" sqref="A2:C2"/>
    </sheetView>
  </sheetViews>
  <sheetFormatPr defaultRowHeight="12.75"/>
  <cols>
    <col min="1" max="1" width="15.140625" bestFit="1" customWidth="1"/>
    <col min="2" max="2" width="15.140625" customWidth="1"/>
    <col min="3" max="3" width="55.140625" bestFit="1" customWidth="1"/>
    <col min="4" max="256" width="11.42578125" customWidth="1"/>
  </cols>
  <sheetData>
    <row r="1" spans="1:3">
      <c r="A1" s="83" t="s">
        <v>168</v>
      </c>
      <c r="B1" s="83" t="s">
        <v>1066</v>
      </c>
      <c r="C1" s="83" t="s">
        <v>875</v>
      </c>
    </row>
    <row r="2" spans="1:3">
      <c r="A2" t="s">
        <v>86</v>
      </c>
      <c r="B2" t="s">
        <v>1120</v>
      </c>
      <c r="C2" t="s">
        <v>1121</v>
      </c>
    </row>
  </sheetData>
  <phoneticPr fontId="9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Copyright</vt:lpstr>
      <vt:lpstr>State</vt:lpstr>
      <vt:lpstr>County</vt:lpstr>
      <vt:lpstr>Town</vt:lpstr>
      <vt:lpstr>Graphs</vt:lpstr>
      <vt:lpstr>Party</vt:lpstr>
      <vt:lpstr>Statistics</vt:lpstr>
      <vt:lpstr>Candidates</vt:lpstr>
      <vt:lpstr>Notes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Renniger</dc:creator>
  <cp:keywords/>
  <cp:lastModifiedBy>Andrew Renniger</cp:lastModifiedBy>
  <dcterms:created xsi:type="dcterms:W3CDTF">1999-02-06T16:15:59Z</dcterms:created>
  <dcterms:modified xsi:type="dcterms:W3CDTF">2019-06-06T18:34:58Z</dcterms:modified>
</cp:coreProperties>
</file>