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0\"/>
    </mc:Choice>
  </mc:AlternateContent>
  <xr:revisionPtr revIDLastSave="0" documentId="13_ncr:1_{A382B3CD-B6E3-470E-8160-E3656F3EFDA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rket" sheetId="4" r:id="rId1"/>
    <sheet name="Market Potency" sheetId="3" r:id="rId2"/>
    <sheet name="Insight" sheetId="6" r:id="rId3"/>
  </sheets>
  <definedNames>
    <definedName name="_xlnm._FilterDatabase" localSheetId="0" hidden="1">Market!$A$2:$E$2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3" l="1"/>
  <c r="C14" i="3"/>
  <c r="C11" i="3"/>
  <c r="C4" i="3"/>
  <c r="D4" i="4" l="1"/>
  <c r="E4" i="4" s="1"/>
  <c r="D5" i="4"/>
  <c r="E5" i="4" s="1"/>
  <c r="D6" i="4"/>
  <c r="E6" i="4" s="1"/>
  <c r="D7" i="4"/>
  <c r="E7" i="4" s="1"/>
  <c r="D3" i="4" l="1"/>
  <c r="E3" i="4" s="1"/>
  <c r="E8" i="4" s="1"/>
  <c r="E9" i="4" l="1"/>
  <c r="P38" i="3"/>
  <c r="Q29" i="3" l="1"/>
  <c r="Q33" i="3" s="1"/>
  <c r="Q31" i="3"/>
  <c r="Q32" i="3" l="1"/>
  <c r="C18" i="3" l="1"/>
  <c r="P3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  <author>Noviana Halim</author>
  </authors>
  <commentList>
    <comment ref="A2" authorId="0" shapeId="0" xr:uid="{770CEA0D-7E3A-47DD-AD48-5F6CFB835319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  <comment ref="C5" authorId="1" shapeId="0" xr:uid="{C78A627D-09C0-41BE-B5AE-00AA564FC72B}">
      <text>
        <r>
          <rPr>
            <b/>
            <sz val="9"/>
            <color indexed="81"/>
            <rFont val="Tahoma"/>
            <family val="2"/>
          </rPr>
          <t>Noviana Halim:</t>
        </r>
        <r>
          <rPr>
            <sz val="9"/>
            <color indexed="81"/>
            <rFont val="Tahoma"/>
            <family val="2"/>
          </rPr>
          <t xml:space="preserve">
survey memasak 2020</t>
        </r>
      </text>
    </comment>
    <comment ref="C6" authorId="1" shapeId="0" xr:uid="{D9E031A9-A928-439F-AFD4-19265651F712}">
      <text>
        <r>
          <rPr>
            <b/>
            <sz val="9"/>
            <color indexed="81"/>
            <rFont val="Tahoma"/>
            <charset val="1"/>
          </rPr>
          <t>Noviana Halim:</t>
        </r>
        <r>
          <rPr>
            <sz val="9"/>
            <color indexed="81"/>
            <rFont val="Tahoma"/>
            <charset val="1"/>
          </rPr>
          <t xml:space="preserve">
survey memasak Agustus 2020</t>
        </r>
      </text>
    </comment>
  </commentList>
</comments>
</file>

<file path=xl/sharedStrings.xml><?xml version="1.0" encoding="utf-8"?>
<sst xmlns="http://schemas.openxmlformats.org/spreadsheetml/2006/main" count="47" uniqueCount="45">
  <si>
    <t>Indonesian population</t>
  </si>
  <si>
    <t>persons</t>
  </si>
  <si>
    <t>portion</t>
  </si>
  <si>
    <t>per portion</t>
  </si>
  <si>
    <t>Sales potency</t>
  </si>
  <si>
    <t>per month</t>
  </si>
  <si>
    <t xml:space="preserve">Target market TS </t>
  </si>
  <si>
    <t xml:space="preserve">Choose Tropicana Slim </t>
  </si>
  <si>
    <t>Consume TS</t>
  </si>
  <si>
    <t xml:space="preserve">Price TS  </t>
  </si>
  <si>
    <t>Merk</t>
  </si>
  <si>
    <t>Harga</t>
  </si>
  <si>
    <t>HET Avg</t>
  </si>
  <si>
    <t>Price List</t>
  </si>
  <si>
    <t>Bulatkan</t>
  </si>
  <si>
    <t>SES SU, U12</t>
  </si>
  <si>
    <t>Jumlah penduduk Indonesia</t>
  </si>
  <si>
    <t>gram</t>
  </si>
  <si>
    <t>Harga/gram</t>
  </si>
  <si>
    <t>- 1 pack per bulan</t>
  </si>
  <si>
    <t xml:space="preserve">                Suka Memasak</t>
  </si>
  <si>
    <t xml:space="preserve">                    Suka Baking / Bikin Kue</t>
  </si>
  <si>
    <t>Harga per 250 gr</t>
  </si>
  <si>
    <t>Brownies Instan</t>
  </si>
  <si>
    <t>F, 25-50</t>
  </si>
  <si>
    <t xml:space="preserve">                              Healthy Concern</t>
  </si>
  <si>
    <t xml:space="preserve">                          Membuat Pancake</t>
  </si>
  <si>
    <t>Ladang Lima Pancake Mix Extra Dried Cranberries 220 gr</t>
  </si>
  <si>
    <t>Haan Pancake Mix 180 gr</t>
  </si>
  <si>
    <t>Pondan Original Pancake Mix 250 gr</t>
  </si>
  <si>
    <t>Mamasuka Pancake Mix 190 g</t>
  </si>
  <si>
    <t>Chesa Pancake 250g</t>
  </si>
  <si>
    <t>Diabetes</t>
  </si>
  <si>
    <t>pembulatan</t>
  </si>
  <si>
    <t>Serving</t>
  </si>
  <si>
    <t>220 gram = 6 pcs pancake</t>
  </si>
  <si>
    <t>250 gram = 10 pcs pancake</t>
  </si>
  <si>
    <t>200 gram (tanpa margarine) = 8 pancake</t>
  </si>
  <si>
    <t>180gram = 6 pcs pancake</t>
  </si>
  <si>
    <t>Cara Pembuatan</t>
  </si>
  <si>
    <t>Hanya tambah air</t>
  </si>
  <si>
    <t>Kalau yg 250gram (ada margarine), jadi tinggal air &amp; telur</t>
  </si>
  <si>
    <t>Tambah air &amp; telur (utk hasil lebih lembut tambah minyak sayur)</t>
  </si>
  <si>
    <t>Tambah telur, susu cair, margarine</t>
  </si>
  <si>
    <t>Tambah air &amp; telur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</si>
</sst>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_(* #,##0.00_);_(* \(#,##0.00\);_(* &quot;-&quot;??_);_(@_)"/>
    <numFmt numFmtId="168" formatCode="_(* #,##0_);_(* \(#,##0\);_(* &quot;-&quot;??_);_(@_)"/>
    <numFmt numFmtId="169" formatCode="0.0%"/>
    <numFmt numFmtId="170" formatCode="[$IDR]\ #,##0_);\([$IDR]\ #,##0\)"/>
    <numFmt numFmtId="171" formatCode="&quot;Rp&quot;#,##0"/>
    <numFmt numFmtId="172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168" fontId="0" fillId="0" borderId="0" xfId="1" applyNumberFormat="1" applyFont="1"/>
    <xf numFmtId="9" fontId="0" fillId="0" borderId="0" xfId="0" applyNumberFormat="1"/>
    <xf numFmtId="169" fontId="0" fillId="0" borderId="0" xfId="2" applyNumberFormat="1" applyFont="1"/>
    <xf numFmtId="0" fontId="0" fillId="0" borderId="0" xfId="0" quotePrefix="1"/>
    <xf numFmtId="0" fontId="5" fillId="0" borderId="0" xfId="0" applyFont="1"/>
    <xf numFmtId="9" fontId="0" fillId="0" borderId="0" xfId="2" applyFont="1"/>
    <xf numFmtId="170" fontId="0" fillId="0" borderId="0" xfId="1" applyNumberFormat="1" applyFont="1"/>
    <xf numFmtId="9" fontId="1" fillId="0" borderId="0" xfId="0" applyNumberFormat="1" applyFont="1"/>
    <xf numFmtId="170" fontId="6" fillId="2" borderId="0" xfId="1" applyNumberFormat="1" applyFont="1" applyFill="1"/>
    <xf numFmtId="0" fontId="0" fillId="0" borderId="0" xfId="0" applyAlignment="1">
      <alignment vertical="center"/>
    </xf>
    <xf numFmtId="0" fontId="1" fillId="0" borderId="0" xfId="0" applyFont="1"/>
    <xf numFmtId="171" fontId="0" fillId="0" borderId="0" xfId="0" applyNumberFormat="1"/>
    <xf numFmtId="171" fontId="1" fillId="0" borderId="0" xfId="0" applyNumberFormat="1" applyFont="1"/>
    <xf numFmtId="0" fontId="0" fillId="0" borderId="1" xfId="0" applyBorder="1"/>
    <xf numFmtId="171" fontId="0" fillId="0" borderId="1" xfId="0" applyNumberFormat="1" applyBorder="1"/>
    <xf numFmtId="172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0" fontId="0" fillId="0" borderId="1" xfId="0" applyFont="1" applyBorder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8" fillId="0" borderId="0" xfId="0" applyFont="1"/>
    <xf numFmtId="0" fontId="1" fillId="0" borderId="1" xfId="0" applyFont="1" applyFill="1" applyBorder="1"/>
    <xf numFmtId="17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</cellXfs>
  <cellStyles count="5">
    <cellStyle name="Comma" xfId="1" builtinId="3"/>
    <cellStyle name="Comma 2" xfId="4" xr:uid="{E54C141A-1F0B-4801-9EE6-6173B957D553}"/>
    <cellStyle name="Normal" xfId="0" builtinId="0"/>
    <cellStyle name="Normal 111 2 2" xfId="3" xr:uid="{00000000-0005-0000-0000-000003000000}"/>
    <cellStyle name="Percent" xfId="2" builtinId="5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401899</xdr:colOff>
      <xdr:row>10</xdr:row>
      <xdr:rowOff>99546</xdr:rowOff>
    </xdr:from>
    <xdr:to>
      <xdr:col>0</xdr:col>
      <xdr:colOff>2845926</xdr:colOff>
      <xdr:row>23</xdr:row>
      <xdr:rowOff>147657</xdr:rowOff>
    </xdr:to>
    <xdr:pic>
      <xdr:nvPicPr>
        <xdr:cNvPr id="8" name="Picture 7" descr="Tepung Pancake Mix Ladang Lima | Shopee Indonesia">
          <a:extLst>
            <a:ext uri="{FF2B5EF4-FFF2-40B4-BE49-F238E27FC236}">
              <a16:creationId xmlns:a16="http://schemas.microsoft.com/office/drawing/2014/main" id="{40E481FE-5A10-4043-93B7-FF88D3A2B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899" y="2318027"/>
          <a:ext cx="2444027" cy="245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3239303</xdr:colOff>
      <xdr:row>10</xdr:row>
      <xdr:rowOff>48228</xdr:rowOff>
    </xdr:from>
    <xdr:to>
      <xdr:col>3</xdr:col>
      <xdr:colOff>160760</xdr:colOff>
      <xdr:row>24</xdr:row>
      <xdr:rowOff>128606</xdr:rowOff>
    </xdr:to>
    <xdr:pic>
      <xdr:nvPicPr>
        <xdr:cNvPr id="9" name="Picture 8" descr="HAAN PANCAKE MIX 180GR | Shopee Indonesia">
          <a:extLst>
            <a:ext uri="{FF2B5EF4-FFF2-40B4-BE49-F238E27FC236}">
              <a16:creationId xmlns:a16="http://schemas.microsoft.com/office/drawing/2014/main" id="{B3684847-1C17-458C-A5C0-6FA0AA1171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03" t="5111" r="14555" b="5585"/>
        <a:stretch/>
      </xdr:blipFill>
      <xdr:spPr bwMode="auto">
        <a:xfrm>
          <a:off x="3239303" y="2266709"/>
          <a:ext cx="1888925" cy="2668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321519</xdr:colOff>
      <xdr:row>10</xdr:row>
      <xdr:rowOff>80379</xdr:rowOff>
    </xdr:from>
    <xdr:to>
      <xdr:col>5</xdr:col>
      <xdr:colOff>112532</xdr:colOff>
      <xdr:row>25</xdr:row>
      <xdr:rowOff>167108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ED69B9-99E1-4C6B-BFC5-B7C1307245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5487"/>
        <a:stretch/>
      </xdr:blipFill>
      <xdr:spPr bwMode="auto">
        <a:xfrm>
          <a:off x="5288987" y="2298860"/>
          <a:ext cx="1969304" cy="2859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250423</xdr:colOff>
      <xdr:row>11</xdr:row>
      <xdr:rowOff>1</xdr:rowOff>
    </xdr:from>
    <xdr:to>
      <xdr:col>6</xdr:col>
      <xdr:colOff>444539</xdr:colOff>
      <xdr:row>25</xdr:row>
      <xdr:rowOff>178873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BEB09C5-038F-4FFF-B5C1-4B867C578B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96" t="12915" r="15677" b="13797"/>
        <a:stretch/>
      </xdr:blipFill>
      <xdr:spPr bwMode="auto">
        <a:xfrm>
          <a:off x="7387465" y="2065987"/>
          <a:ext cx="1866581" cy="280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608172</xdr:colOff>
      <xdr:row>10</xdr:row>
      <xdr:rowOff>72556</xdr:rowOff>
    </xdr:from>
    <xdr:to>
      <xdr:col>7</xdr:col>
      <xdr:colOff>599226</xdr:colOff>
      <xdr:row>23</xdr:row>
      <xdr:rowOff>179493</xdr:rowOff>
    </xdr:to>
    <xdr:pic>
      <xdr:nvPicPr>
        <xdr:cNvPr id="17" name="Picture 16" descr="Related image">
          <a:extLst>
            <a:ext uri="{FF2B5EF4-FFF2-40B4-BE49-F238E27FC236}">
              <a16:creationId xmlns:a16="http://schemas.microsoft.com/office/drawing/2014/main" id="{72AB9064-2B30-4D0B-96E9-F97265D72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7679" y="2308471"/>
          <a:ext cx="2119646" cy="2548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171004</xdr:colOff>
      <xdr:row>18</xdr:row>
      <xdr:rowOff>0</xdr:rowOff>
    </xdr:from>
    <xdr:to>
      <xdr:col>14</xdr:col>
      <xdr:colOff>169718</xdr:colOff>
      <xdr:row>39</xdr:row>
      <xdr:rowOff>93543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7D1D1-9955-424E-BA18-F040D5225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7604" y="3203136"/>
          <a:ext cx="4265914" cy="41003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38100</xdr:rowOff>
    </xdr:from>
    <xdr:to>
      <xdr:col>17</xdr:col>
      <xdr:colOff>190231</xdr:colOff>
      <xdr:row>61</xdr:row>
      <xdr:rowOff>47067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F6A4-0C04-4C2B-ABCF-6DFD22D0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6600" y="7658100"/>
          <a:ext cx="6286231" cy="3818967"/>
        </a:xfrm>
        <a:prstGeom prst="rect">
          <a:avLst/>
        </a:prstGeom>
      </xdr:spPr>
    </xdr:pic>
    <xdr:clientData/>
  </xdr:twoCellAnchor>
  <xdr:twoCellAnchor editAs="oneCell">
    <xdr:from>
      <xdr:col>18</xdr:col>
      <xdr:colOff>29225</xdr:colOff>
      <xdr:row>41</xdr:row>
      <xdr:rowOff>0</xdr:rowOff>
    </xdr:from>
    <xdr:to>
      <xdr:col>23</xdr:col>
      <xdr:colOff>85987</xdr:colOff>
      <xdr:row>58</xdr:row>
      <xdr:rowOff>85309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D8159B-20DF-42B9-89AE-3E98AFC83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1425" y="7620000"/>
          <a:ext cx="3104762" cy="33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</xdr:colOff>
      <xdr:row>0</xdr:row>
      <xdr:rowOff>31751</xdr:rowOff>
    </xdr:from>
    <xdr:to>
      <xdr:col>13</xdr:col>
      <xdr:colOff>478772</xdr:colOff>
      <xdr:row>28</xdr:row>
      <xdr:rowOff>71439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2BDA12-42C8-4AA2-BBA9-D06BF52C3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31751"/>
          <a:ext cx="10456210" cy="515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103674</xdr:colOff>
      <xdr:row>29</xdr:row>
      <xdr:rowOff>168469</xdr:rowOff>
    </xdr:from>
    <xdr:to>
      <xdr:col>10</xdr:col>
      <xdr:colOff>28251</xdr:colOff>
      <xdr:row>45</xdr:row>
      <xdr:rowOff>102119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4CB69C9-4C95-4A42-8BB5-96FD2979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021" y="5429898"/>
          <a:ext cx="5263761" cy="3160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127162</xdr:colOff>
      <xdr:row>29</xdr:row>
      <xdr:rowOff>32072</xdr:rowOff>
    </xdr:from>
    <xdr:to>
      <xdr:col>13</xdr:col>
      <xdr:colOff>959694</xdr:colOff>
      <xdr:row>44</xdr:row>
      <xdr:rowOff>133316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A9D9D3-341B-4DCD-B03F-D0767D3EF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693" y="5293501"/>
          <a:ext cx="5264572" cy="3146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466032</xdr:colOff>
      <xdr:row>48</xdr:row>
      <xdr:rowOff>51835</xdr:rowOff>
    </xdr:from>
    <xdr:to>
      <xdr:col>11</xdr:col>
      <xdr:colOff>504631</xdr:colOff>
      <xdr:row>67</xdr:row>
      <xdr:rowOff>44449</xdr:rowOff>
    </xdr:to>
    <xdr:pic>
      <xdr:nvPicPr>
        <xdr:cNvPr id="14" name="Picture 13" descr="Souffle Pancake With One Egg - YouTube">
          <a:extLst>
            <a:ext uri="{FF2B5EF4-FFF2-40B4-BE49-F238E27FC236}">
              <a16:creationId xmlns:a16="http://schemas.microsoft.com/office/drawing/2014/main" id="{321C7BD6-2DF2-4B01-8754-69EFA9EAB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379" y="9084386"/>
          <a:ext cx="6207170" cy="3439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740587</xdr:colOff>
      <xdr:row>48</xdr:row>
      <xdr:rowOff>77754</xdr:rowOff>
    </xdr:from>
    <xdr:to>
      <xdr:col>14</xdr:col>
      <xdr:colOff>321906</xdr:colOff>
      <xdr:row>63</xdr:row>
      <xdr:rowOff>122205</xdr:rowOff>
    </xdr:to>
    <xdr:pic>
      <xdr:nvPicPr>
        <xdr:cNvPr id="15" name="Picture 14" descr="Fluffy Japanese Pancakes Recipe ( Jiggly Souffle Pancakes ) - YouTube">
          <a:extLst>
            <a:ext uri="{FF2B5EF4-FFF2-40B4-BE49-F238E27FC236}">
              <a16:creationId xmlns:a16="http://schemas.microsoft.com/office/drawing/2014/main" id="{5FF172AC-BDD5-46E9-8095-0674A53B4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6505" y="9110305"/>
          <a:ext cx="4985299" cy="276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AFE-2556-47A6-B899-7323A41BE4E4}">
  <dimension ref="A1:G10"/>
  <sheetViews>
    <sheetView zoomScale="71" workbookViewId="0">
      <selection activeCell="A9" sqref="A9"/>
    </sheetView>
  </sheetViews>
  <sheetFormatPr defaultRowHeight="14.5" x14ac:dyDescent="0.35"/>
  <cols>
    <col min="1" max="1" width="52.81640625" bestFit="1" customWidth="1"/>
    <col min="2" max="2" width="9.54296875" bestFit="1" customWidth="1"/>
    <col min="4" max="4" width="14.90625" customWidth="1"/>
    <col min="5" max="5" width="16.1796875" customWidth="1"/>
    <col min="6" max="6" width="23.90625" bestFit="1" customWidth="1"/>
    <col min="7" max="7" width="30.453125" bestFit="1" customWidth="1"/>
  </cols>
  <sheetData>
    <row r="1" spans="1:7" x14ac:dyDescent="0.35">
      <c r="A1" s="23" t="s">
        <v>23</v>
      </c>
    </row>
    <row r="2" spans="1:7" x14ac:dyDescent="0.35">
      <c r="A2" s="17" t="s">
        <v>10</v>
      </c>
      <c r="B2" s="17" t="s">
        <v>11</v>
      </c>
      <c r="C2" s="17" t="s">
        <v>17</v>
      </c>
      <c r="D2" s="17" t="s">
        <v>18</v>
      </c>
      <c r="E2" s="17" t="s">
        <v>22</v>
      </c>
      <c r="F2" s="24" t="s">
        <v>34</v>
      </c>
      <c r="G2" s="24" t="s">
        <v>39</v>
      </c>
    </row>
    <row r="3" spans="1:7" x14ac:dyDescent="0.35">
      <c r="A3" t="s">
        <v>27</v>
      </c>
      <c r="B3" s="15">
        <v>20000</v>
      </c>
      <c r="C3" s="14">
        <v>220</v>
      </c>
      <c r="D3" s="16">
        <f>B3/C3</f>
        <v>90.909090909090907</v>
      </c>
      <c r="E3" s="15">
        <f>D3*250</f>
        <v>22727.272727272728</v>
      </c>
      <c r="F3" s="14" t="s">
        <v>35</v>
      </c>
      <c r="G3" s="14" t="s">
        <v>43</v>
      </c>
    </row>
    <row r="4" spans="1:7" ht="29" x14ac:dyDescent="0.35">
      <c r="A4" s="19" t="s">
        <v>28</v>
      </c>
      <c r="B4" s="15">
        <v>15000</v>
      </c>
      <c r="C4" s="14">
        <v>180</v>
      </c>
      <c r="D4" s="16">
        <f t="shared" ref="D4:D7" si="0">B4/C4</f>
        <v>83.333333333333329</v>
      </c>
      <c r="E4" s="15">
        <f t="shared" ref="E4:E7" si="1">D4*250</f>
        <v>20833.333333333332</v>
      </c>
      <c r="F4" s="14" t="s">
        <v>38</v>
      </c>
      <c r="G4" s="26" t="s">
        <v>42</v>
      </c>
    </row>
    <row r="5" spans="1:7" x14ac:dyDescent="0.35">
      <c r="A5" s="19" t="s">
        <v>29</v>
      </c>
      <c r="B5" s="15">
        <v>17300</v>
      </c>
      <c r="C5" s="14">
        <v>250</v>
      </c>
      <c r="D5" s="16">
        <f t="shared" si="0"/>
        <v>69.2</v>
      </c>
      <c r="E5" s="15">
        <f t="shared" si="1"/>
        <v>17300</v>
      </c>
      <c r="F5" s="15" t="s">
        <v>36</v>
      </c>
      <c r="G5" s="14" t="s">
        <v>44</v>
      </c>
    </row>
    <row r="6" spans="1:7" x14ac:dyDescent="0.35">
      <c r="A6" s="14" t="s">
        <v>30</v>
      </c>
      <c r="B6" s="15">
        <v>9900</v>
      </c>
      <c r="C6" s="14">
        <v>190</v>
      </c>
      <c r="D6" s="16">
        <f t="shared" si="0"/>
        <v>52.10526315789474</v>
      </c>
      <c r="E6" s="15">
        <f t="shared" si="1"/>
        <v>13026.315789473685</v>
      </c>
      <c r="F6" s="15"/>
      <c r="G6" s="14" t="s">
        <v>40</v>
      </c>
    </row>
    <row r="7" spans="1:7" ht="29" x14ac:dyDescent="0.35">
      <c r="A7" s="14" t="s">
        <v>31</v>
      </c>
      <c r="B7" s="15">
        <v>13500</v>
      </c>
      <c r="C7" s="14">
        <v>250</v>
      </c>
      <c r="D7" s="16">
        <f t="shared" si="0"/>
        <v>54</v>
      </c>
      <c r="E7" s="15">
        <f t="shared" si="1"/>
        <v>13500</v>
      </c>
      <c r="F7" s="25" t="s">
        <v>37</v>
      </c>
      <c r="G7" s="26" t="s">
        <v>41</v>
      </c>
    </row>
    <row r="8" spans="1:7" x14ac:dyDescent="0.35">
      <c r="D8" t="s">
        <v>12</v>
      </c>
      <c r="E8" s="12">
        <f>AVERAGE(E3:E7)</f>
        <v>17477.384370015949</v>
      </c>
    </row>
    <row r="9" spans="1:7" x14ac:dyDescent="0.35">
      <c r="D9" t="s">
        <v>13</v>
      </c>
      <c r="E9" s="12">
        <f>E8/1.25</f>
        <v>13981.907496012758</v>
      </c>
    </row>
    <row r="10" spans="1:7" x14ac:dyDescent="0.35">
      <c r="D10" s="11" t="s">
        <v>14</v>
      </c>
      <c r="E10" s="13">
        <v>14000</v>
      </c>
    </row>
  </sheetData>
  <autoFilter ref="A2:E2" xr:uid="{0EFEB613-D326-4A32-A6D0-88C3AFF3F001}">
    <sortState xmlns:xlrd2="http://schemas.microsoft.com/office/spreadsheetml/2017/richdata2" ref="A3:E10">
      <sortCondition ref="D2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"/>
  <sheetViews>
    <sheetView tabSelected="1" topLeftCell="A4" workbookViewId="0">
      <selection activeCell="C17" sqref="C17"/>
    </sheetView>
  </sheetViews>
  <sheetFormatPr defaultRowHeight="14.5" x14ac:dyDescent="0.35"/>
  <cols>
    <col min="1" max="1" width="43.54296875" bestFit="1" customWidth="1"/>
    <col min="2" max="2" width="13.453125" customWidth="1"/>
    <col min="3" max="3" width="17" customWidth="1"/>
  </cols>
  <sheetData>
    <row r="1" spans="1:4" x14ac:dyDescent="0.35">
      <c r="A1" t="s">
        <v>16</v>
      </c>
      <c r="C1" s="1">
        <v>267000000</v>
      </c>
    </row>
    <row r="2" spans="1:4" x14ac:dyDescent="0.35">
      <c r="A2" t="s">
        <v>15</v>
      </c>
      <c r="B2" s="2"/>
      <c r="C2" s="6">
        <v>0.3</v>
      </c>
      <c r="D2" t="s">
        <v>0</v>
      </c>
    </row>
    <row r="3" spans="1:4" x14ac:dyDescent="0.35">
      <c r="A3" t="s">
        <v>24</v>
      </c>
      <c r="B3" s="2"/>
      <c r="C3" s="6">
        <v>0.38</v>
      </c>
      <c r="D3" t="s">
        <v>0</v>
      </c>
    </row>
    <row r="4" spans="1:4" x14ac:dyDescent="0.35">
      <c r="A4" t="s">
        <v>32</v>
      </c>
      <c r="B4" s="2"/>
      <c r="C4" s="3">
        <f>6.5%</f>
        <v>6.5000000000000002E-2</v>
      </c>
    </row>
    <row r="5" spans="1:4" x14ac:dyDescent="0.35">
      <c r="A5" t="s">
        <v>20</v>
      </c>
      <c r="C5" s="2">
        <v>0.87</v>
      </c>
    </row>
    <row r="6" spans="1:4" x14ac:dyDescent="0.35">
      <c r="A6" t="s">
        <v>21</v>
      </c>
      <c r="C6" s="2">
        <v>0.25</v>
      </c>
    </row>
    <row r="7" spans="1:4" x14ac:dyDescent="0.35">
      <c r="A7" t="s">
        <v>26</v>
      </c>
      <c r="C7" s="2">
        <v>0.1</v>
      </c>
    </row>
    <row r="8" spans="1:4" x14ac:dyDescent="0.35">
      <c r="A8" t="s">
        <v>25</v>
      </c>
      <c r="C8" s="2">
        <v>0.3</v>
      </c>
    </row>
    <row r="9" spans="1:4" x14ac:dyDescent="0.35">
      <c r="A9" t="s">
        <v>7</v>
      </c>
      <c r="B9" s="2"/>
      <c r="C9" s="6">
        <v>0.3</v>
      </c>
    </row>
    <row r="10" spans="1:4" x14ac:dyDescent="0.35">
      <c r="B10" s="2"/>
      <c r="C10" s="3"/>
    </row>
    <row r="11" spans="1:4" x14ac:dyDescent="0.35">
      <c r="A11" t="s">
        <v>6</v>
      </c>
      <c r="B11" s="2"/>
      <c r="C11" s="1">
        <f>C1*C2*C3*C4*C5*C6*C7*C8*C9</f>
        <v>3872.8550249999998</v>
      </c>
      <c r="D11" t="s">
        <v>1</v>
      </c>
    </row>
    <row r="12" spans="1:4" x14ac:dyDescent="0.35">
      <c r="B12" s="2"/>
      <c r="C12" s="1"/>
    </row>
    <row r="13" spans="1:4" x14ac:dyDescent="0.35">
      <c r="A13" t="s">
        <v>8</v>
      </c>
      <c r="B13" s="2"/>
      <c r="C13" s="3"/>
    </row>
    <row r="14" spans="1:4" x14ac:dyDescent="0.35">
      <c r="A14" s="4" t="s">
        <v>19</v>
      </c>
      <c r="B14" s="2"/>
      <c r="C14" s="1">
        <f>C11</f>
        <v>3872.8550249999998</v>
      </c>
      <c r="D14" t="s">
        <v>2</v>
      </c>
    </row>
    <row r="15" spans="1:4" x14ac:dyDescent="0.35">
      <c r="A15" s="5"/>
      <c r="B15" s="2"/>
      <c r="C15" s="6"/>
    </row>
    <row r="16" spans="1:4" x14ac:dyDescent="0.35">
      <c r="A16" t="s">
        <v>9</v>
      </c>
      <c r="B16" s="2"/>
      <c r="C16" s="7">
        <v>14000</v>
      </c>
      <c r="D16" t="s">
        <v>3</v>
      </c>
    </row>
    <row r="17" spans="1:17" x14ac:dyDescent="0.35">
      <c r="C17" s="1"/>
    </row>
    <row r="18" spans="1:17" x14ac:dyDescent="0.35">
      <c r="A18" s="4" t="s">
        <v>4</v>
      </c>
      <c r="B18" s="8"/>
      <c r="C18" s="9">
        <f>C16*C14</f>
        <v>54219970.350000001</v>
      </c>
      <c r="D18" t="s">
        <v>5</v>
      </c>
    </row>
    <row r="19" spans="1:17" x14ac:dyDescent="0.35">
      <c r="C19" s="1"/>
    </row>
    <row r="20" spans="1:17" x14ac:dyDescent="0.35">
      <c r="B20" t="s">
        <v>33</v>
      </c>
      <c r="C20" s="1">
        <f>50000000</f>
        <v>50000000</v>
      </c>
      <c r="D20" t="s">
        <v>5</v>
      </c>
    </row>
    <row r="27" spans="1:17" x14ac:dyDescent="0.35">
      <c r="P27">
        <v>464982</v>
      </c>
      <c r="Q27">
        <v>883883</v>
      </c>
    </row>
    <row r="28" spans="1:17" x14ac:dyDescent="0.35">
      <c r="P28">
        <v>524826</v>
      </c>
    </row>
    <row r="29" spans="1:17" x14ac:dyDescent="0.35">
      <c r="P29">
        <v>509726</v>
      </c>
      <c r="Q29">
        <f>10177924-(945955+847117+730643+706550)</f>
        <v>6947659</v>
      </c>
    </row>
    <row r="30" spans="1:17" x14ac:dyDescent="0.35">
      <c r="P30">
        <v>451364</v>
      </c>
    </row>
    <row r="31" spans="1:17" x14ac:dyDescent="0.35">
      <c r="P31">
        <v>380792</v>
      </c>
      <c r="Q31">
        <f>10177924</f>
        <v>10177924</v>
      </c>
    </row>
    <row r="32" spans="1:17" x14ac:dyDescent="0.35">
      <c r="P32" s="18">
        <v>323266</v>
      </c>
      <c r="Q32">
        <f>Q31-Q29</f>
        <v>3230265</v>
      </c>
    </row>
    <row r="33" spans="16:17" x14ac:dyDescent="0.35">
      <c r="P33">
        <v>323266</v>
      </c>
      <c r="Q33" s="6">
        <f>Q29/Q31</f>
        <v>0.68262044401196154</v>
      </c>
    </row>
    <row r="34" spans="16:17" x14ac:dyDescent="0.35">
      <c r="P34" s="18">
        <v>267752</v>
      </c>
    </row>
    <row r="35" spans="16:17" x14ac:dyDescent="0.35">
      <c r="P35">
        <v>284080</v>
      </c>
    </row>
    <row r="36" spans="16:17" x14ac:dyDescent="0.35">
      <c r="P36">
        <v>375893</v>
      </c>
    </row>
    <row r="37" spans="16:17" x14ac:dyDescent="0.35">
      <c r="P37">
        <f>SUM(P29:P36)</f>
        <v>2916139</v>
      </c>
    </row>
    <row r="38" spans="16:17" x14ac:dyDescent="0.35">
      <c r="P38" s="3">
        <f>SUM(P28:P34)/10177924</f>
        <v>0.27323764649844112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8A2A-6F38-4BC9-BF0E-88972C8E95DE}">
  <dimension ref="B31:T61"/>
  <sheetViews>
    <sheetView zoomScale="49" workbookViewId="0">
      <selection activeCell="P46" sqref="P46"/>
    </sheetView>
  </sheetViews>
  <sheetFormatPr defaultRowHeight="14.5" x14ac:dyDescent="0.35"/>
  <cols>
    <col min="1" max="1" width="3" customWidth="1"/>
    <col min="9" max="9" width="3.81640625" customWidth="1"/>
    <col min="10" max="10" width="11.453125" bestFit="1" customWidth="1"/>
    <col min="11" max="11" width="11.81640625" style="22" customWidth="1"/>
    <col min="12" max="20" width="25.81640625" style="22" customWidth="1"/>
  </cols>
  <sheetData>
    <row r="31" spans="2:20" ht="28.5" x14ac:dyDescent="0.65">
      <c r="B31" s="20"/>
      <c r="K31"/>
      <c r="L31"/>
      <c r="M31"/>
      <c r="N31"/>
      <c r="O31"/>
      <c r="P31"/>
      <c r="Q31"/>
      <c r="R31"/>
      <c r="S31"/>
      <c r="T31"/>
    </row>
    <row r="32" spans="2:20" s="10" customFormat="1" ht="26" customHeight="1" x14ac:dyDescent="0.35"/>
    <row r="33" spans="11:20" x14ac:dyDescent="0.35">
      <c r="K33"/>
      <c r="L33"/>
      <c r="M33"/>
      <c r="N33"/>
      <c r="O33"/>
      <c r="P33"/>
      <c r="Q33"/>
      <c r="R33"/>
      <c r="S33"/>
      <c r="T33"/>
    </row>
    <row r="34" spans="11:20" x14ac:dyDescent="0.35">
      <c r="K34"/>
      <c r="L34"/>
      <c r="M34"/>
      <c r="N34"/>
      <c r="O34"/>
      <c r="P34"/>
      <c r="Q34"/>
      <c r="R34"/>
      <c r="S34"/>
      <c r="T34"/>
    </row>
    <row r="35" spans="11:20" x14ac:dyDescent="0.35">
      <c r="K35"/>
      <c r="L35"/>
      <c r="M35"/>
      <c r="N35"/>
      <c r="O35"/>
      <c r="P35"/>
      <c r="Q35"/>
      <c r="R35"/>
      <c r="S35"/>
      <c r="T35"/>
    </row>
    <row r="36" spans="11:20" x14ac:dyDescent="0.35">
      <c r="K36"/>
      <c r="L36"/>
      <c r="M36"/>
      <c r="N36"/>
      <c r="O36"/>
      <c r="P36"/>
      <c r="Q36"/>
      <c r="R36"/>
      <c r="S36"/>
      <c r="T36"/>
    </row>
    <row r="37" spans="11:20" s="21" customFormat="1" x14ac:dyDescent="0.35"/>
    <row r="38" spans="11:20" s="21" customFormat="1" x14ac:dyDescent="0.35"/>
    <row r="39" spans="11:20" x14ac:dyDescent="0.35">
      <c r="K39"/>
      <c r="L39"/>
      <c r="M39"/>
      <c r="N39"/>
      <c r="O39"/>
      <c r="P39"/>
      <c r="Q39"/>
      <c r="R39"/>
      <c r="S39"/>
      <c r="T39"/>
    </row>
    <row r="40" spans="11:20" x14ac:dyDescent="0.35">
      <c r="K40"/>
      <c r="L40"/>
      <c r="M40"/>
      <c r="N40"/>
      <c r="O40"/>
      <c r="P40"/>
      <c r="Q40"/>
      <c r="R40"/>
      <c r="S40"/>
      <c r="T40"/>
    </row>
    <row r="41" spans="11:20" x14ac:dyDescent="0.35">
      <c r="K41"/>
      <c r="L41"/>
      <c r="M41"/>
      <c r="N41"/>
      <c r="O41"/>
      <c r="P41"/>
      <c r="Q41"/>
      <c r="R41"/>
      <c r="S41"/>
      <c r="T41"/>
    </row>
    <row r="42" spans="11:20" x14ac:dyDescent="0.35">
      <c r="K42"/>
      <c r="L42"/>
      <c r="M42"/>
      <c r="N42"/>
      <c r="O42"/>
      <c r="P42"/>
      <c r="Q42"/>
      <c r="R42"/>
      <c r="S42"/>
      <c r="T42"/>
    </row>
    <row r="43" spans="11:20" x14ac:dyDescent="0.35">
      <c r="K43"/>
      <c r="L43"/>
      <c r="M43"/>
      <c r="N43"/>
      <c r="O43"/>
      <c r="P43"/>
      <c r="Q43"/>
      <c r="R43"/>
      <c r="S43"/>
      <c r="T43"/>
    </row>
    <row r="44" spans="11:20" x14ac:dyDescent="0.35">
      <c r="K44"/>
      <c r="L44"/>
      <c r="M44"/>
      <c r="N44"/>
      <c r="O44"/>
      <c r="P44"/>
      <c r="Q44"/>
      <c r="R44"/>
      <c r="S44"/>
      <c r="T44"/>
    </row>
    <row r="45" spans="11:20" x14ac:dyDescent="0.35">
      <c r="K45"/>
      <c r="L45"/>
      <c r="M45"/>
      <c r="N45"/>
      <c r="O45"/>
      <c r="P45"/>
      <c r="Q45"/>
      <c r="R45"/>
      <c r="S45"/>
      <c r="T45"/>
    </row>
    <row r="46" spans="11:20" x14ac:dyDescent="0.35">
      <c r="K46"/>
      <c r="L46"/>
      <c r="M46"/>
      <c r="N46"/>
      <c r="O46"/>
      <c r="P46"/>
      <c r="Q46"/>
      <c r="R46"/>
      <c r="S46"/>
      <c r="T46"/>
    </row>
    <row r="47" spans="11:20" x14ac:dyDescent="0.35">
      <c r="K47"/>
      <c r="L47"/>
      <c r="M47"/>
      <c r="N47"/>
      <c r="O47"/>
      <c r="P47"/>
      <c r="Q47"/>
      <c r="R47"/>
      <c r="S47"/>
      <c r="T47"/>
    </row>
    <row r="48" spans="11:20" x14ac:dyDescent="0.35">
      <c r="K48"/>
      <c r="L48"/>
      <c r="M48"/>
      <c r="N48"/>
      <c r="O48"/>
      <c r="P48"/>
      <c r="Q48"/>
      <c r="R48"/>
      <c r="S48"/>
      <c r="T48"/>
    </row>
    <row r="49" spans="11:20" x14ac:dyDescent="0.35">
      <c r="K49"/>
      <c r="L49"/>
      <c r="M49"/>
      <c r="N49"/>
      <c r="O49"/>
      <c r="P49"/>
      <c r="Q49"/>
      <c r="R49"/>
      <c r="S49"/>
      <c r="T49"/>
    </row>
    <row r="50" spans="11:20" x14ac:dyDescent="0.35">
      <c r="K50"/>
      <c r="L50"/>
      <c r="M50"/>
      <c r="N50"/>
      <c r="O50"/>
      <c r="P50"/>
      <c r="Q50"/>
      <c r="R50"/>
      <c r="S50"/>
      <c r="T50"/>
    </row>
    <row r="51" spans="11:20" x14ac:dyDescent="0.35">
      <c r="K51"/>
      <c r="L51"/>
      <c r="M51"/>
      <c r="N51"/>
      <c r="O51"/>
      <c r="P51"/>
      <c r="Q51"/>
      <c r="R51"/>
      <c r="S51"/>
      <c r="T51"/>
    </row>
    <row r="52" spans="11:20" x14ac:dyDescent="0.35">
      <c r="K52"/>
      <c r="L52"/>
      <c r="M52"/>
      <c r="N52"/>
      <c r="O52"/>
      <c r="P52"/>
      <c r="Q52"/>
      <c r="R52"/>
      <c r="S52"/>
      <c r="T52"/>
    </row>
    <row r="53" spans="11:20" x14ac:dyDescent="0.35">
      <c r="K53"/>
      <c r="L53"/>
      <c r="M53"/>
      <c r="N53"/>
      <c r="O53"/>
      <c r="P53"/>
      <c r="Q53"/>
      <c r="R53"/>
      <c r="S53"/>
      <c r="T53"/>
    </row>
    <row r="54" spans="11:20" x14ac:dyDescent="0.35">
      <c r="K54"/>
      <c r="L54"/>
      <c r="M54"/>
      <c r="N54"/>
      <c r="O54"/>
      <c r="P54"/>
      <c r="Q54"/>
      <c r="R54"/>
      <c r="S54"/>
      <c r="T54"/>
    </row>
    <row r="55" spans="11:20" x14ac:dyDescent="0.35">
      <c r="K55"/>
      <c r="L55"/>
      <c r="M55"/>
      <c r="N55"/>
      <c r="O55"/>
      <c r="P55"/>
      <c r="Q55"/>
      <c r="R55"/>
      <c r="S55"/>
      <c r="T55"/>
    </row>
    <row r="56" spans="11:20" x14ac:dyDescent="0.35">
      <c r="K56"/>
      <c r="L56"/>
      <c r="M56"/>
      <c r="N56"/>
      <c r="O56"/>
      <c r="P56"/>
      <c r="Q56"/>
      <c r="R56"/>
      <c r="S56"/>
      <c r="T56"/>
    </row>
    <row r="57" spans="11:20" x14ac:dyDescent="0.35">
      <c r="K57"/>
      <c r="L57"/>
      <c r="M57"/>
      <c r="N57"/>
      <c r="O57"/>
      <c r="P57"/>
      <c r="Q57"/>
      <c r="R57"/>
      <c r="S57"/>
      <c r="T57"/>
    </row>
    <row r="58" spans="11:20" x14ac:dyDescent="0.35">
      <c r="K58"/>
      <c r="L58"/>
      <c r="M58"/>
      <c r="N58"/>
      <c r="O58"/>
      <c r="P58"/>
      <c r="Q58"/>
      <c r="R58"/>
      <c r="S58"/>
      <c r="T58"/>
    </row>
    <row r="59" spans="11:20" x14ac:dyDescent="0.35">
      <c r="K59"/>
      <c r="L59"/>
      <c r="M59"/>
      <c r="N59"/>
      <c r="O59"/>
      <c r="P59"/>
      <c r="Q59"/>
      <c r="R59"/>
      <c r="S59"/>
      <c r="T59"/>
    </row>
    <row r="60" spans="11:20" x14ac:dyDescent="0.35">
      <c r="K60"/>
      <c r="L60"/>
      <c r="M60"/>
      <c r="N60"/>
      <c r="O60"/>
      <c r="P60"/>
      <c r="Q60"/>
      <c r="R60"/>
      <c r="S60"/>
      <c r="T60"/>
    </row>
    <row r="61" spans="11:20" x14ac:dyDescent="0.35">
      <c r="N6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</vt:lpstr>
      <vt:lpstr>Market Potency</vt:lpstr>
      <vt:lpstr>Insight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2020-08-19T07:16:51Z</dcterms:modified>
</cp:coreProperties>
</file>