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0\"/>
    </mc:Choice>
  </mc:AlternateContent>
  <xr:revisionPtr revIDLastSave="0" documentId="8_{A5D21F3B-F70D-43C2-94BB-C27075C2352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rket" sheetId="4" r:id="rId1"/>
    <sheet name="Market Potency" sheetId="3" r:id="rId2"/>
    <sheet name="Insight" sheetId="6" r:id="rId3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3" l="1"/>
  <c r="C13" i="3" l="1"/>
  <c r="E4" i="4" l="1"/>
  <c r="E5" i="4"/>
  <c r="E9" i="4"/>
  <c r="D4" i="4"/>
  <c r="D5" i="4"/>
  <c r="D6" i="4"/>
  <c r="E6" i="4" s="1"/>
  <c r="D7" i="4"/>
  <c r="E7" i="4" s="1"/>
  <c r="D8" i="4"/>
  <c r="E8" i="4" s="1"/>
  <c r="D9" i="4"/>
  <c r="D3" i="4" l="1"/>
  <c r="E3" i="4" s="1"/>
  <c r="E10" i="4" s="1"/>
  <c r="E11" i="4" l="1"/>
  <c r="P37" i="3"/>
  <c r="Q28" i="3" l="1"/>
  <c r="Q32" i="3" s="1"/>
  <c r="Q30" i="3"/>
  <c r="Q31" i="3" l="1"/>
  <c r="C17" i="3" l="1"/>
  <c r="P3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Noviana Halim</author>
  </authors>
  <commentList>
    <comment ref="C5" authorId="0" shapeId="0" xr:uid="{FB481185-41D8-42EE-A74F-1CB96A226E9C}">
      <text>
        <r>
          <rPr>
            <b/>
            <sz val="9"/>
            <color indexed="81"/>
            <rFont val="Tahoma"/>
            <charset val="1"/>
          </rPr>
          <t>Noviana Halim:</t>
        </r>
        <r>
          <rPr>
            <sz val="9"/>
            <color indexed="81"/>
            <rFont val="Tahoma"/>
            <charset val="1"/>
          </rPr>
          <t xml:space="preserve">
survey habit masak Agustus 2020</t>
        </r>
      </text>
    </comment>
    <comment ref="C6" authorId="0" shapeId="0" xr:uid="{CDE2D59C-E44B-4361-9598-4B47613649F3}">
      <text>
        <r>
          <rPr>
            <b/>
            <sz val="9"/>
            <color indexed="81"/>
            <rFont val="Tahoma"/>
            <charset val="1"/>
          </rPr>
          <t>Noviana Halim:</t>
        </r>
        <r>
          <rPr>
            <sz val="9"/>
            <color indexed="81"/>
            <rFont val="Tahoma"/>
            <charset val="1"/>
          </rPr>
          <t xml:space="preserve">
survey memasak Agustus 2020 (after covid19)
</t>
        </r>
      </text>
    </comment>
  </commentList>
</comments>
</file>

<file path=xl/sharedStrings.xml><?xml version="1.0" encoding="utf-8"?>
<sst xmlns="http://schemas.openxmlformats.org/spreadsheetml/2006/main" count="45" uniqueCount="43">
  <si>
    <t>Indonesian population</t>
  </si>
  <si>
    <t>persons</t>
  </si>
  <si>
    <t>portion</t>
  </si>
  <si>
    <t>per portion</t>
  </si>
  <si>
    <t>Sales potency</t>
  </si>
  <si>
    <t>per month</t>
  </si>
  <si>
    <t xml:space="preserve">Target market TS </t>
  </si>
  <si>
    <t xml:space="preserve">Choose Tropicana Slim </t>
  </si>
  <si>
    <t>Consume TS</t>
  </si>
  <si>
    <t xml:space="preserve">Price TS  </t>
  </si>
  <si>
    <t>Merk</t>
  </si>
  <si>
    <t>Harga</t>
  </si>
  <si>
    <t>HET Avg</t>
  </si>
  <si>
    <t>Price List</t>
  </si>
  <si>
    <t>Bulatkan</t>
  </si>
  <si>
    <t>SES SU, U12</t>
  </si>
  <si>
    <t>Jumlah penduduk Indonesia</t>
  </si>
  <si>
    <t>gram</t>
  </si>
  <si>
    <t>Harga/gram</t>
  </si>
  <si>
    <t>- 1 pack per bulan</t>
  </si>
  <si>
    <t xml:space="preserve">                Suka Memasak</t>
  </si>
  <si>
    <t xml:space="preserve">                    Suka Baking / Bikin Kue</t>
  </si>
  <si>
    <t>Harga per 250 gr</t>
  </si>
  <si>
    <t>Both meningkat naik saat COVID --&gt; trend memasak di rumah dan sampai sekarang masih lebih tinggi dibandingkan tahun 2019</t>
  </si>
  <si>
    <t>overal pencarian utk brownies dan resep brownies lebih tinggi dibandingkan pancake, serta tidak declining  (dibandingkan pancake &amp; resep pancake)</t>
  </si>
  <si>
    <t>Brownies vs pancake, breakdown by area Indonesia masih menang brownies</t>
  </si>
  <si>
    <t>Brownies Skat</t>
  </si>
  <si>
    <t>Fudgy Brownues</t>
  </si>
  <si>
    <t>Brownies Instan</t>
  </si>
  <si>
    <t>Nutricake Instant Cake Brownies Chocolate 230G</t>
  </si>
  <si>
    <t>Pondan Premiks Brownies Kukus Coklat  400 gr</t>
  </si>
  <si>
    <t>Pondan Brownies &amp; Cookies 435 gr</t>
  </si>
  <si>
    <t>Pondan Brownies Kukus Panggang Pouch 230 gr</t>
  </si>
  <si>
    <t>Official store</t>
  </si>
  <si>
    <t>Transaction</t>
  </si>
  <si>
    <t>Nutricake Instant Cake Brownies Keju 230G</t>
  </si>
  <si>
    <t>Haan Instant Cake Mix Premiks Brownies Coklat 475 gr</t>
  </si>
  <si>
    <t>Haan Instant Cake Mix Premiks Brownies Coklat Pouch 230 gr</t>
  </si>
  <si>
    <t>F, 25-50</t>
  </si>
  <si>
    <t xml:space="preserve">                          Bikin Brownies</t>
  </si>
  <si>
    <t>Diabetes</t>
  </si>
  <si>
    <t>Pembulatan</t>
  </si>
  <si>
    <t>foto pada kemasan bisa tempting seperti fudgy brownies yg kekinian sperti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</si>
</sst>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_(* #,##0.00_);_(* \(#,##0.00\);_(* &quot;-&quot;??_);_(@_)"/>
    <numFmt numFmtId="168" formatCode="_(* #,##0_);_(* \(#,##0\);_(* &quot;-&quot;??_);_(@_)"/>
    <numFmt numFmtId="169" formatCode="0.0%"/>
    <numFmt numFmtId="170" formatCode="[$IDR]\ #,##0_);\([$IDR]\ #,##0\)"/>
    <numFmt numFmtId="171" formatCode="&quot;Rp&quot;#,##0"/>
    <numFmt numFmtId="172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68" fontId="0" fillId="0" borderId="0" xfId="1" applyNumberFormat="1" applyFont="1"/>
    <xf numFmtId="9" fontId="0" fillId="0" borderId="0" xfId="0" applyNumberFormat="1"/>
    <xf numFmtId="169" fontId="0" fillId="0" borderId="0" xfId="2" applyNumberFormat="1" applyFont="1"/>
    <xf numFmtId="0" fontId="0" fillId="0" borderId="0" xfId="0" quotePrefix="1"/>
    <xf numFmtId="0" fontId="3" fillId="0" borderId="0" xfId="0" applyFont="1"/>
    <xf numFmtId="9" fontId="0" fillId="0" borderId="0" xfId="2" applyFont="1"/>
    <xf numFmtId="170" fontId="0" fillId="0" borderId="0" xfId="1" applyNumberFormat="1" applyFont="1"/>
    <xf numFmtId="9" fontId="1" fillId="0" borderId="0" xfId="0" applyNumberFormat="1" applyFont="1"/>
    <xf numFmtId="170" fontId="4" fillId="2" borderId="0" xfId="1" applyNumberFormat="1" applyFont="1" applyFill="1"/>
    <xf numFmtId="0" fontId="0" fillId="0" borderId="0" xfId="0" applyAlignment="1">
      <alignment vertical="center"/>
    </xf>
    <xf numFmtId="0" fontId="1" fillId="0" borderId="0" xfId="0" applyFont="1"/>
    <xf numFmtId="171" fontId="0" fillId="0" borderId="0" xfId="0" applyNumberFormat="1"/>
    <xf numFmtId="171" fontId="1" fillId="0" borderId="0" xfId="0" applyNumberFormat="1" applyFont="1"/>
    <xf numFmtId="0" fontId="0" fillId="0" borderId="1" xfId="0" applyBorder="1"/>
    <xf numFmtId="171" fontId="0" fillId="0" borderId="1" xfId="0" applyNumberFormat="1" applyBorder="1"/>
    <xf numFmtId="172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0" fontId="0" fillId="0" borderId="1" xfId="0" applyFont="1" applyBorder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6" fillId="0" borderId="0" xfId="0" applyFont="1"/>
    <xf numFmtId="0" fontId="1" fillId="0" borderId="2" xfId="0" applyFont="1" applyFill="1" applyBorder="1"/>
    <xf numFmtId="0" fontId="0" fillId="0" borderId="1" xfId="0" applyFill="1" applyBorder="1"/>
    <xf numFmtId="171" fontId="0" fillId="0" borderId="1" xfId="0" applyNumberFormat="1" applyFill="1" applyBorder="1"/>
  </cellXfs>
  <cellStyles count="5">
    <cellStyle name="Comma" xfId="1" builtinId="3"/>
    <cellStyle name="Comma 2" xfId="4" xr:uid="{E54C141A-1F0B-4801-9EE6-6173B957D553}"/>
    <cellStyle name="Normal" xfId="0" builtinId="0"/>
    <cellStyle name="Normal 111 2 2" xfId="3" xr:uid="{00000000-0005-0000-0000-000003000000}"/>
    <cellStyle name="Percent" xfId="2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27912</xdr:colOff>
      <xdr:row>14</xdr:row>
      <xdr:rowOff>104671</xdr:rowOff>
    </xdr:from>
    <xdr:to>
      <xdr:col>0</xdr:col>
      <xdr:colOff>2115876</xdr:colOff>
      <xdr:row>25</xdr:row>
      <xdr:rowOff>174521</xdr:rowOff>
    </xdr:to>
    <xdr:pic>
      <xdr:nvPicPr>
        <xdr:cNvPr id="10" name="Picture 9" descr="PONDAN PREMIKS BROWNIES KUKUS COKLAT 400 GRAM. Bahan kue. Membuat kue. Bahan Bolu. Membuat Bolu. Bahan bolu praktis">
          <a:extLst>
            <a:ext uri="{FF2B5EF4-FFF2-40B4-BE49-F238E27FC236}">
              <a16:creationId xmlns:a16="http://schemas.microsoft.com/office/drawing/2014/main" id="{4AA096E5-9781-4402-92C3-D84440884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" y="2463242"/>
          <a:ext cx="2087964" cy="2065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1688683</xdr:colOff>
      <xdr:row>14</xdr:row>
      <xdr:rowOff>69780</xdr:rowOff>
    </xdr:from>
    <xdr:to>
      <xdr:col>1</xdr:col>
      <xdr:colOff>90436</xdr:colOff>
      <xdr:row>25</xdr:row>
      <xdr:rowOff>139630</xdr:rowOff>
    </xdr:to>
    <xdr:pic>
      <xdr:nvPicPr>
        <xdr:cNvPr id="12" name="Picture 11" descr="Pondan Brownies &amp; Cookies [435 g]">
          <a:extLst>
            <a:ext uri="{FF2B5EF4-FFF2-40B4-BE49-F238E27FC236}">
              <a16:creationId xmlns:a16="http://schemas.microsoft.com/office/drawing/2014/main" id="{ABD4E3CF-2A40-4C83-95E0-E7BE79454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8683" y="2428351"/>
          <a:ext cx="2093127" cy="2065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244230</xdr:colOff>
      <xdr:row>13</xdr:row>
      <xdr:rowOff>160048</xdr:rowOff>
    </xdr:from>
    <xdr:to>
      <xdr:col>3</xdr:col>
      <xdr:colOff>66291</xdr:colOff>
      <xdr:row>26</xdr:row>
      <xdr:rowOff>160494</xdr:rowOff>
    </xdr:to>
    <xdr:pic>
      <xdr:nvPicPr>
        <xdr:cNvPr id="13" name="Picture 12" descr="Pondan Brownies Kukus / Panggang Instan 230 Gram | Shopee Indonesia">
          <a:extLst>
            <a:ext uri="{FF2B5EF4-FFF2-40B4-BE49-F238E27FC236}">
              <a16:creationId xmlns:a16="http://schemas.microsoft.com/office/drawing/2014/main" id="{D934966D-18B0-45F9-8B8D-E4002E9EF6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38" r="22121" b="3933"/>
        <a:stretch/>
      </xdr:blipFill>
      <xdr:spPr bwMode="auto">
        <a:xfrm>
          <a:off x="3935604" y="2518619"/>
          <a:ext cx="1416539" cy="2359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3126155</xdr:colOff>
      <xdr:row>28</xdr:row>
      <xdr:rowOff>27912</xdr:rowOff>
    </xdr:from>
    <xdr:to>
      <xdr:col>4</xdr:col>
      <xdr:colOff>1102491</xdr:colOff>
      <xdr:row>41</xdr:row>
      <xdr:rowOff>0</xdr:rowOff>
    </xdr:to>
    <xdr:pic>
      <xdr:nvPicPr>
        <xdr:cNvPr id="14" name="Picture 13" descr="Jual BROWNIS BROWNIES NUTRICAKE 230 GRAM BROWNIS INSTAN KUKUS PANGGANG ENAK  - Kota Bandung - jaya.atk | Tokopedia">
          <a:extLst>
            <a:ext uri="{FF2B5EF4-FFF2-40B4-BE49-F238E27FC236}">
              <a16:creationId xmlns:a16="http://schemas.microsoft.com/office/drawing/2014/main" id="{F0A803D8-3061-46FE-8A01-1C2103742F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173" b="20124"/>
        <a:stretch/>
      </xdr:blipFill>
      <xdr:spPr bwMode="auto">
        <a:xfrm>
          <a:off x="3126155" y="5107912"/>
          <a:ext cx="4307873" cy="2330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1089654</xdr:colOff>
      <xdr:row>26</xdr:row>
      <xdr:rowOff>160494</xdr:rowOff>
    </xdr:from>
    <xdr:to>
      <xdr:col>0</xdr:col>
      <xdr:colOff>2481175</xdr:colOff>
      <xdr:row>42</xdr:row>
      <xdr:rowOff>85760</xdr:rowOff>
    </xdr:to>
    <xdr:pic>
      <xdr:nvPicPr>
        <xdr:cNvPr id="16" name="Picture 15" descr="haan brownies - Harga Terbaru Juli 2020 | Blibli.com">
          <a:extLst>
            <a:ext uri="{FF2B5EF4-FFF2-40B4-BE49-F238E27FC236}">
              <a16:creationId xmlns:a16="http://schemas.microsoft.com/office/drawing/2014/main" id="{CF87A4C2-90F1-43D3-96EF-EDCD5545DE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684" t="1956" r="26804" b="-1956"/>
        <a:stretch/>
      </xdr:blipFill>
      <xdr:spPr bwMode="auto">
        <a:xfrm>
          <a:off x="1089654" y="4696208"/>
          <a:ext cx="1391521" cy="282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1923078</xdr:colOff>
      <xdr:row>60</xdr:row>
      <xdr:rowOff>145143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B99BAD-CB47-4948-9356-69CA122F0C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r="16641"/>
        <a:stretch/>
      </xdr:blipFill>
      <xdr:spPr bwMode="auto">
        <a:xfrm>
          <a:off x="0" y="8164286"/>
          <a:ext cx="1923078" cy="2866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385147</xdr:colOff>
      <xdr:row>45</xdr:row>
      <xdr:rowOff>71302</xdr:rowOff>
    </xdr:from>
    <xdr:to>
      <xdr:col>4</xdr:col>
      <xdr:colOff>608693</xdr:colOff>
      <xdr:row>61</xdr:row>
      <xdr:rowOff>27215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C9A2A1-7150-499E-99CB-0AAEA4E8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218" y="8235588"/>
          <a:ext cx="2863332" cy="2858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2006555</xdr:colOff>
      <xdr:row>45</xdr:row>
      <xdr:rowOff>7560</xdr:rowOff>
    </xdr:from>
    <xdr:to>
      <xdr:col>1</xdr:col>
      <xdr:colOff>327959</xdr:colOff>
      <xdr:row>60</xdr:row>
      <xdr:rowOff>154215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59C733E-43A9-4508-9C10-B9D6F5F363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49" t="1128" r="14722" b="-1128"/>
        <a:stretch/>
      </xdr:blipFill>
      <xdr:spPr bwMode="auto">
        <a:xfrm>
          <a:off x="2006555" y="8171846"/>
          <a:ext cx="2013475" cy="2868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171004</xdr:colOff>
      <xdr:row>17</xdr:row>
      <xdr:rowOff>0</xdr:rowOff>
    </xdr:from>
    <xdr:to>
      <xdr:col>14</xdr:col>
      <xdr:colOff>169718</xdr:colOff>
      <xdr:row>38</xdr:row>
      <xdr:rowOff>93543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7D1D1-9955-424E-BA18-F040D5225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7604" y="3203136"/>
          <a:ext cx="4265914" cy="41003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38100</xdr:rowOff>
    </xdr:from>
    <xdr:to>
      <xdr:col>17</xdr:col>
      <xdr:colOff>190231</xdr:colOff>
      <xdr:row>60</xdr:row>
      <xdr:rowOff>47067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F6A4-0C04-4C2B-ABCF-6DFD22D0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7658100"/>
          <a:ext cx="6286231" cy="3818967"/>
        </a:xfrm>
        <a:prstGeom prst="rect">
          <a:avLst/>
        </a:prstGeom>
      </xdr:spPr>
    </xdr:pic>
    <xdr:clientData/>
  </xdr:twoCellAnchor>
  <xdr:twoCellAnchor editAs="oneCell">
    <xdr:from>
      <xdr:col>18</xdr:col>
      <xdr:colOff>29225</xdr:colOff>
      <xdr:row>40</xdr:row>
      <xdr:rowOff>0</xdr:rowOff>
    </xdr:from>
    <xdr:to>
      <xdr:col>23</xdr:col>
      <xdr:colOff>85987</xdr:colOff>
      <xdr:row>57</xdr:row>
      <xdr:rowOff>85309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D8159B-20DF-42B9-89AE-3E98AFC8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1425" y="7620000"/>
          <a:ext cx="3104762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120336</xdr:colOff>
      <xdr:row>1</xdr:row>
      <xdr:rowOff>23245</xdr:rowOff>
    </xdr:from>
    <xdr:to>
      <xdr:col>13</xdr:col>
      <xdr:colOff>539695</xdr:colOff>
      <xdr:row>27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D33F81-1AB3-4A3B-80A1-0B65774788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7" t="11498" r="-377" b="2050"/>
        <a:stretch/>
      </xdr:blipFill>
      <xdr:spPr>
        <a:xfrm>
          <a:off x="325777" y="210010"/>
          <a:ext cx="10168477" cy="4832637"/>
        </a:xfrm>
        <a:prstGeom prst="rect">
          <a:avLst/>
        </a:prstGeom>
      </xdr:spPr>
    </xdr:pic>
    <xdr:clientData/>
  </xdr:twoCellAnchor>
  <xdr:twoCellAnchor editAs="oneCell">
    <xdr:from>
      <xdr:col>1</xdr:col>
      <xdr:colOff>308163</xdr:colOff>
      <xdr:row>30</xdr:row>
      <xdr:rowOff>158750</xdr:rowOff>
    </xdr:from>
    <xdr:to>
      <xdr:col>13</xdr:col>
      <xdr:colOff>1243854</xdr:colOff>
      <xdr:row>49</xdr:row>
      <xdr:rowOff>53414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F7C598-E4F6-40E8-87C4-FC97ED6C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04" y="5761691"/>
          <a:ext cx="10684809" cy="376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46691</xdr:colOff>
      <xdr:row>52</xdr:row>
      <xdr:rowOff>28015</xdr:rowOff>
    </xdr:from>
    <xdr:to>
      <xdr:col>12</xdr:col>
      <xdr:colOff>1195294</xdr:colOff>
      <xdr:row>68</xdr:row>
      <xdr:rowOff>32338</xdr:rowOff>
    </xdr:to>
    <xdr:pic>
      <xdr:nvPicPr>
        <xdr:cNvPr id="8" name="Picture 7" descr="SKAT BROWNIES BANDUNG / brownies 5 rasa / brownies milo">
          <a:extLst>
            <a:ext uri="{FF2B5EF4-FFF2-40B4-BE49-F238E27FC236}">
              <a16:creationId xmlns:a16="http://schemas.microsoft.com/office/drawing/2014/main" id="{2CF3C492-0C43-4417-8FFD-7BE0E5858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6691" y="10057280"/>
          <a:ext cx="2950882" cy="299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1474917</xdr:colOff>
      <xdr:row>51</xdr:row>
      <xdr:rowOff>149413</xdr:rowOff>
    </xdr:from>
    <xdr:to>
      <xdr:col>14</xdr:col>
      <xdr:colOff>843402</xdr:colOff>
      <xdr:row>68</xdr:row>
      <xdr:rowOff>1038</xdr:rowOff>
    </xdr:to>
    <xdr:pic>
      <xdr:nvPicPr>
        <xdr:cNvPr id="9" name="Picture 8" descr="The Best Fudgy Brownies Recipe by Tasty">
          <a:extLst>
            <a:ext uri="{FF2B5EF4-FFF2-40B4-BE49-F238E27FC236}">
              <a16:creationId xmlns:a16="http://schemas.microsoft.com/office/drawing/2014/main" id="{0F95EE3F-0CAF-4686-8C7A-CD00D9B1E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7196" y="9991913"/>
          <a:ext cx="2973044" cy="3016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457573</xdr:colOff>
      <xdr:row>52</xdr:row>
      <xdr:rowOff>37351</xdr:rowOff>
    </xdr:from>
    <xdr:to>
      <xdr:col>10</xdr:col>
      <xdr:colOff>739214</xdr:colOff>
      <xdr:row>74</xdr:row>
      <xdr:rowOff>81802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564ED7E-E29F-4A94-84B5-E0CF1F44C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014" y="10066616"/>
          <a:ext cx="5604435" cy="4153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436563</xdr:colOff>
      <xdr:row>75</xdr:row>
      <xdr:rowOff>15875</xdr:rowOff>
    </xdr:from>
    <xdr:to>
      <xdr:col>10</xdr:col>
      <xdr:colOff>777868</xdr:colOff>
      <xdr:row>95</xdr:row>
      <xdr:rowOff>130529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87DA88-E922-48EF-9D12-06C87587F0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0086" t="37580" r="7313" b="8204"/>
        <a:stretch/>
      </xdr:blipFill>
      <xdr:spPr>
        <a:xfrm>
          <a:off x="642938" y="14041438"/>
          <a:ext cx="5691180" cy="3765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G45"/>
  <sheetViews>
    <sheetView tabSelected="1" zoomScale="70" zoomScaleNormal="70" workbookViewId="0">
      <selection activeCell="A46" sqref="A46"/>
    </sheetView>
  </sheetViews>
  <sheetFormatPr defaultRowHeight="14.5" x14ac:dyDescent="0.35"/>
  <cols>
    <col min="1" max="1" width="52.81640625" bestFit="1" customWidth="1"/>
    <col min="2" max="2" width="14.08984375" customWidth="1"/>
    <col min="4" max="4" width="14.90625" customWidth="1"/>
    <col min="5" max="5" width="16.1796875" customWidth="1"/>
    <col min="7" max="7" width="11.08984375" bestFit="1" customWidth="1"/>
  </cols>
  <sheetData>
    <row r="1" spans="1:7" x14ac:dyDescent="0.35">
      <c r="A1" s="23" t="s">
        <v>28</v>
      </c>
      <c r="F1" t="s">
        <v>33</v>
      </c>
    </row>
    <row r="2" spans="1:7" x14ac:dyDescent="0.35">
      <c r="A2" s="17" t="s">
        <v>10</v>
      </c>
      <c r="B2" s="17" t="s">
        <v>11</v>
      </c>
      <c r="C2" s="17" t="s">
        <v>17</v>
      </c>
      <c r="D2" s="17" t="s">
        <v>18</v>
      </c>
      <c r="E2" s="17" t="s">
        <v>22</v>
      </c>
      <c r="F2" s="24" t="s">
        <v>34</v>
      </c>
    </row>
    <row r="3" spans="1:7" x14ac:dyDescent="0.35">
      <c r="A3" s="19" t="s">
        <v>29</v>
      </c>
      <c r="B3" s="15">
        <v>13320</v>
      </c>
      <c r="C3" s="14">
        <v>230</v>
      </c>
      <c r="D3" s="16">
        <f>B3/C3</f>
        <v>57.913043478260867</v>
      </c>
      <c r="E3" s="15">
        <f>D3*250</f>
        <v>14478.260869565216</v>
      </c>
      <c r="F3">
        <v>76</v>
      </c>
    </row>
    <row r="4" spans="1:7" x14ac:dyDescent="0.35">
      <c r="A4" s="19" t="s">
        <v>35</v>
      </c>
      <c r="B4" s="15">
        <v>13320</v>
      </c>
      <c r="C4" s="14">
        <v>230</v>
      </c>
      <c r="D4" s="16">
        <f t="shared" ref="D4:D9" si="0">B4/C4</f>
        <v>57.913043478260867</v>
      </c>
      <c r="E4" s="15">
        <f t="shared" ref="E4:E9" si="1">D4*250</f>
        <v>14478.260869565216</v>
      </c>
      <c r="F4">
        <v>44</v>
      </c>
    </row>
    <row r="5" spans="1:7" x14ac:dyDescent="0.35">
      <c r="A5" s="19" t="s">
        <v>30</v>
      </c>
      <c r="B5" s="15">
        <v>23300</v>
      </c>
      <c r="C5" s="14">
        <v>400</v>
      </c>
      <c r="D5" s="16">
        <f t="shared" si="0"/>
        <v>58.25</v>
      </c>
      <c r="E5" s="15">
        <f t="shared" si="1"/>
        <v>14562.5</v>
      </c>
      <c r="F5">
        <v>40</v>
      </c>
      <c r="G5" s="12"/>
    </row>
    <row r="6" spans="1:7" x14ac:dyDescent="0.35">
      <c r="A6" s="14" t="s">
        <v>31</v>
      </c>
      <c r="B6" s="15">
        <v>22800</v>
      </c>
      <c r="C6" s="14">
        <v>435</v>
      </c>
      <c r="D6" s="16">
        <f t="shared" si="0"/>
        <v>52.413793103448278</v>
      </c>
      <c r="E6" s="15">
        <f t="shared" si="1"/>
        <v>13103.448275862069</v>
      </c>
      <c r="F6">
        <v>74</v>
      </c>
      <c r="G6" s="12"/>
    </row>
    <row r="7" spans="1:7" x14ac:dyDescent="0.35">
      <c r="A7" s="14" t="s">
        <v>32</v>
      </c>
      <c r="B7" s="15">
        <v>10200</v>
      </c>
      <c r="C7" s="14">
        <v>230</v>
      </c>
      <c r="D7" s="16">
        <f t="shared" si="0"/>
        <v>44.347826086956523</v>
      </c>
      <c r="E7" s="15">
        <f t="shared" si="1"/>
        <v>11086.95652173913</v>
      </c>
      <c r="F7">
        <v>178</v>
      </c>
      <c r="G7" s="12"/>
    </row>
    <row r="8" spans="1:7" x14ac:dyDescent="0.35">
      <c r="A8" s="25" t="s">
        <v>36</v>
      </c>
      <c r="B8" s="15">
        <v>35000</v>
      </c>
      <c r="C8" s="25">
        <v>475</v>
      </c>
      <c r="D8" s="16">
        <f t="shared" si="0"/>
        <v>73.684210526315795</v>
      </c>
      <c r="E8" s="15">
        <f t="shared" si="1"/>
        <v>18421.05263157895</v>
      </c>
    </row>
    <row r="9" spans="1:7" x14ac:dyDescent="0.35">
      <c r="A9" s="25" t="s">
        <v>37</v>
      </c>
      <c r="B9" s="26">
        <v>15000</v>
      </c>
      <c r="C9" s="25">
        <v>230</v>
      </c>
      <c r="D9" s="16">
        <f t="shared" si="0"/>
        <v>65.217391304347828</v>
      </c>
      <c r="E9" s="15">
        <f t="shared" si="1"/>
        <v>16304.347826086958</v>
      </c>
    </row>
    <row r="10" spans="1:7" x14ac:dyDescent="0.35">
      <c r="D10" t="s">
        <v>12</v>
      </c>
      <c r="E10" s="12">
        <f>AVERAGE(E3:E9)</f>
        <v>14633.546713485364</v>
      </c>
    </row>
    <row r="11" spans="1:7" x14ac:dyDescent="0.35">
      <c r="D11" t="s">
        <v>13</v>
      </c>
      <c r="E11" s="12">
        <f>E10/1.25</f>
        <v>11706.837370788291</v>
      </c>
    </row>
    <row r="12" spans="1:7" x14ac:dyDescent="0.35">
      <c r="D12" s="11" t="s">
        <v>14</v>
      </c>
      <c r="E12" s="13">
        <v>12000</v>
      </c>
    </row>
    <row r="45" spans="1:1" x14ac:dyDescent="0.35">
      <c r="A45" t="s">
        <v>42</v>
      </c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topLeftCell="A6" workbookViewId="0">
      <selection activeCell="C16" sqref="C16"/>
    </sheetView>
  </sheetViews>
  <sheetFormatPr defaultRowHeight="14.5" x14ac:dyDescent="0.35"/>
  <cols>
    <col min="1" max="1" width="43.54296875" bestFit="1" customWidth="1"/>
    <col min="3" max="3" width="17" customWidth="1"/>
  </cols>
  <sheetData>
    <row r="1" spans="1:4" x14ac:dyDescent="0.35">
      <c r="A1" t="s">
        <v>16</v>
      </c>
      <c r="C1" s="1">
        <v>267000000</v>
      </c>
    </row>
    <row r="2" spans="1:4" x14ac:dyDescent="0.35">
      <c r="A2" t="s">
        <v>15</v>
      </c>
      <c r="B2" s="2"/>
      <c r="C2" s="6">
        <v>0.3</v>
      </c>
      <c r="D2" t="s">
        <v>0</v>
      </c>
    </row>
    <row r="3" spans="1:4" x14ac:dyDescent="0.35">
      <c r="A3" t="s">
        <v>38</v>
      </c>
      <c r="B3" s="2"/>
      <c r="C3" s="6">
        <v>0.38</v>
      </c>
      <c r="D3" t="s">
        <v>0</v>
      </c>
    </row>
    <row r="4" spans="1:4" x14ac:dyDescent="0.35">
      <c r="A4" t="s">
        <v>40</v>
      </c>
      <c r="B4" s="2"/>
      <c r="C4" s="3">
        <v>6.5000000000000002E-2</v>
      </c>
    </row>
    <row r="5" spans="1:4" x14ac:dyDescent="0.35">
      <c r="A5" t="s">
        <v>20</v>
      </c>
      <c r="C5" s="2">
        <v>0.87</v>
      </c>
    </row>
    <row r="6" spans="1:4" x14ac:dyDescent="0.35">
      <c r="A6" t="s">
        <v>21</v>
      </c>
      <c r="C6" s="2">
        <v>0.25</v>
      </c>
    </row>
    <row r="7" spans="1:4" x14ac:dyDescent="0.35">
      <c r="A7" t="s">
        <v>39</v>
      </c>
      <c r="C7" s="2">
        <v>0.1</v>
      </c>
    </row>
    <row r="8" spans="1:4" x14ac:dyDescent="0.35">
      <c r="A8" t="s">
        <v>7</v>
      </c>
      <c r="B8" s="2"/>
      <c r="C8" s="6">
        <v>0.25</v>
      </c>
    </row>
    <row r="9" spans="1:4" x14ac:dyDescent="0.35">
      <c r="B9" s="2"/>
      <c r="C9" s="3"/>
    </row>
    <row r="10" spans="1:4" x14ac:dyDescent="0.35">
      <c r="A10" t="s">
        <v>6</v>
      </c>
      <c r="B10" s="2"/>
      <c r="C10" s="1">
        <f>C1*C2*C3*C4*C5*C6*C7*C8</f>
        <v>10757.930625000001</v>
      </c>
      <c r="D10" t="s">
        <v>1</v>
      </c>
    </row>
    <row r="11" spans="1:4" x14ac:dyDescent="0.35">
      <c r="B11" s="2"/>
      <c r="C11" s="1"/>
    </row>
    <row r="12" spans="1:4" x14ac:dyDescent="0.35">
      <c r="A12" t="s">
        <v>8</v>
      </c>
      <c r="B12" s="2"/>
      <c r="C12" s="3"/>
    </row>
    <row r="13" spans="1:4" x14ac:dyDescent="0.35">
      <c r="A13" s="4" t="s">
        <v>19</v>
      </c>
      <c r="B13" s="2"/>
      <c r="C13" s="1">
        <f>C10</f>
        <v>10757.930625000001</v>
      </c>
      <c r="D13" t="s">
        <v>2</v>
      </c>
    </row>
    <row r="14" spans="1:4" x14ac:dyDescent="0.35">
      <c r="A14" s="5"/>
      <c r="B14" s="2"/>
      <c r="C14" s="6"/>
    </row>
    <row r="15" spans="1:4" x14ac:dyDescent="0.35">
      <c r="A15" t="s">
        <v>9</v>
      </c>
      <c r="B15" s="2"/>
      <c r="C15" s="7">
        <v>12000</v>
      </c>
      <c r="D15" t="s">
        <v>3</v>
      </c>
    </row>
    <row r="16" spans="1:4" x14ac:dyDescent="0.35">
      <c r="C16" s="1"/>
    </row>
    <row r="17" spans="1:17" x14ac:dyDescent="0.35">
      <c r="A17" s="4" t="s">
        <v>4</v>
      </c>
      <c r="B17" s="8"/>
      <c r="C17" s="9">
        <f>C15*C13/3</f>
        <v>43031722.500000007</v>
      </c>
      <c r="D17" t="s">
        <v>5</v>
      </c>
    </row>
    <row r="18" spans="1:17" x14ac:dyDescent="0.35">
      <c r="A18" t="s">
        <v>41</v>
      </c>
      <c r="C18" s="1">
        <v>50000000</v>
      </c>
      <c r="D18" t="s">
        <v>5</v>
      </c>
    </row>
    <row r="26" spans="1:17" x14ac:dyDescent="0.35">
      <c r="P26">
        <v>464982</v>
      </c>
      <c r="Q26">
        <v>883883</v>
      </c>
    </row>
    <row r="27" spans="1:17" x14ac:dyDescent="0.35">
      <c r="P27">
        <v>524826</v>
      </c>
    </row>
    <row r="28" spans="1:17" x14ac:dyDescent="0.35">
      <c r="P28">
        <v>509726</v>
      </c>
      <c r="Q28">
        <f>10177924-(945955+847117+730643+706550)</f>
        <v>6947659</v>
      </c>
    </row>
    <row r="29" spans="1:17" x14ac:dyDescent="0.35">
      <c r="P29">
        <v>451364</v>
      </c>
    </row>
    <row r="30" spans="1:17" x14ac:dyDescent="0.35">
      <c r="P30">
        <v>380792</v>
      </c>
      <c r="Q30">
        <f>10177924</f>
        <v>10177924</v>
      </c>
    </row>
    <row r="31" spans="1:17" x14ac:dyDescent="0.35">
      <c r="P31" s="18">
        <v>323266</v>
      </c>
      <c r="Q31">
        <f>Q30-Q28</f>
        <v>3230265</v>
      </c>
    </row>
    <row r="32" spans="1:17" x14ac:dyDescent="0.35">
      <c r="P32">
        <v>323266</v>
      </c>
      <c r="Q32" s="6">
        <f>Q28/Q30</f>
        <v>0.68262044401196154</v>
      </c>
    </row>
    <row r="33" spans="16:16" x14ac:dyDescent="0.35">
      <c r="P33" s="18">
        <v>267752</v>
      </c>
    </row>
    <row r="34" spans="16:16" x14ac:dyDescent="0.35">
      <c r="P34">
        <v>284080</v>
      </c>
    </row>
    <row r="35" spans="16:16" x14ac:dyDescent="0.35">
      <c r="P35">
        <v>375893</v>
      </c>
    </row>
    <row r="36" spans="16:16" x14ac:dyDescent="0.35">
      <c r="P36">
        <f>SUM(P28:P35)</f>
        <v>2916139</v>
      </c>
    </row>
    <row r="37" spans="16:16" x14ac:dyDescent="0.35">
      <c r="P37" s="3">
        <f>SUM(P27:P33)/10177924</f>
        <v>0.27323764649844112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8A2A-6F38-4BC9-BF0E-88972C8E95DE}">
  <dimension ref="B29:T70"/>
  <sheetViews>
    <sheetView topLeftCell="A22" zoomScale="80" workbookViewId="0">
      <selection activeCell="O102" sqref="O102"/>
    </sheetView>
  </sheetViews>
  <sheetFormatPr defaultRowHeight="14.5" x14ac:dyDescent="0.35"/>
  <cols>
    <col min="1" max="1" width="3" customWidth="1"/>
    <col min="9" max="9" width="3.81640625" customWidth="1"/>
    <col min="10" max="10" width="11.453125" bestFit="1" customWidth="1"/>
    <col min="11" max="11" width="11.81640625" style="22" customWidth="1"/>
    <col min="12" max="20" width="25.81640625" style="22" customWidth="1"/>
  </cols>
  <sheetData>
    <row r="29" spans="2:20" x14ac:dyDescent="0.35">
      <c r="C29" t="s">
        <v>23</v>
      </c>
    </row>
    <row r="30" spans="2:20" x14ac:dyDescent="0.35">
      <c r="C30" t="s">
        <v>24</v>
      </c>
    </row>
    <row r="31" spans="2:20" ht="28.5" x14ac:dyDescent="0.65">
      <c r="B31" s="20"/>
      <c r="K31"/>
      <c r="L31"/>
      <c r="M31"/>
      <c r="N31"/>
      <c r="O31"/>
      <c r="P31"/>
      <c r="Q31"/>
      <c r="R31"/>
      <c r="S31"/>
      <c r="T31"/>
    </row>
    <row r="32" spans="2:20" s="10" customFormat="1" ht="26" customHeight="1" x14ac:dyDescent="0.35"/>
    <row r="33" spans="11:20" x14ac:dyDescent="0.35">
      <c r="K33"/>
      <c r="L33"/>
      <c r="M33"/>
      <c r="N33"/>
      <c r="O33"/>
      <c r="P33"/>
      <c r="Q33"/>
      <c r="R33"/>
      <c r="S33"/>
      <c r="T33"/>
    </row>
    <row r="34" spans="11:20" x14ac:dyDescent="0.35">
      <c r="K34"/>
      <c r="L34"/>
      <c r="M34"/>
      <c r="N34"/>
      <c r="O34"/>
      <c r="P34"/>
      <c r="Q34"/>
      <c r="R34"/>
      <c r="S34"/>
      <c r="T34"/>
    </row>
    <row r="35" spans="11:20" x14ac:dyDescent="0.35">
      <c r="K35"/>
      <c r="L35"/>
      <c r="M35"/>
      <c r="N35"/>
      <c r="O35"/>
      <c r="P35"/>
      <c r="Q35"/>
      <c r="R35"/>
      <c r="S35"/>
      <c r="T35"/>
    </row>
    <row r="36" spans="11:20" x14ac:dyDescent="0.35">
      <c r="K36"/>
      <c r="L36"/>
      <c r="M36"/>
      <c r="N36"/>
      <c r="O36"/>
      <c r="P36"/>
      <c r="Q36"/>
      <c r="R36"/>
      <c r="S36"/>
      <c r="T36"/>
    </row>
    <row r="37" spans="11:20" s="21" customFormat="1" x14ac:dyDescent="0.35"/>
    <row r="38" spans="11:20" s="21" customFormat="1" x14ac:dyDescent="0.35"/>
    <row r="39" spans="11:20" x14ac:dyDescent="0.35">
      <c r="K39"/>
      <c r="L39"/>
      <c r="M39"/>
      <c r="N39"/>
      <c r="O39"/>
      <c r="P39"/>
      <c r="Q39"/>
      <c r="R39"/>
      <c r="S39"/>
      <c r="T39"/>
    </row>
    <row r="40" spans="11:20" x14ac:dyDescent="0.35">
      <c r="K40"/>
      <c r="L40"/>
      <c r="M40"/>
      <c r="N40"/>
      <c r="O40"/>
      <c r="P40"/>
      <c r="Q40"/>
      <c r="R40"/>
      <c r="S40"/>
      <c r="T40"/>
    </row>
    <row r="41" spans="11:20" x14ac:dyDescent="0.35">
      <c r="K41"/>
      <c r="L41"/>
      <c r="M41"/>
      <c r="N41"/>
      <c r="O41"/>
      <c r="P41"/>
      <c r="Q41"/>
      <c r="R41"/>
      <c r="S41"/>
      <c r="T41"/>
    </row>
    <row r="42" spans="11:20" x14ac:dyDescent="0.35">
      <c r="K42"/>
      <c r="L42"/>
      <c r="M42"/>
      <c r="N42"/>
      <c r="O42"/>
      <c r="P42"/>
      <c r="Q42"/>
      <c r="R42"/>
      <c r="S42"/>
      <c r="T42"/>
    </row>
    <row r="43" spans="11:20" x14ac:dyDescent="0.35">
      <c r="K43"/>
      <c r="L43"/>
      <c r="M43"/>
      <c r="N43"/>
      <c r="O43"/>
      <c r="P43"/>
      <c r="Q43"/>
      <c r="R43"/>
      <c r="S43"/>
      <c r="T43"/>
    </row>
    <row r="44" spans="11:20" x14ac:dyDescent="0.35">
      <c r="K44"/>
      <c r="L44"/>
      <c r="M44"/>
      <c r="N44"/>
      <c r="O44"/>
      <c r="P44"/>
      <c r="Q44"/>
      <c r="R44"/>
      <c r="S44"/>
      <c r="T44"/>
    </row>
    <row r="45" spans="11:20" x14ac:dyDescent="0.35">
      <c r="K45"/>
      <c r="L45"/>
      <c r="M45"/>
      <c r="N45"/>
      <c r="O45"/>
      <c r="P45"/>
      <c r="Q45"/>
      <c r="R45"/>
      <c r="S45"/>
      <c r="T45"/>
    </row>
    <row r="46" spans="11:20" x14ac:dyDescent="0.35">
      <c r="K46"/>
      <c r="L46"/>
      <c r="M46"/>
      <c r="N46"/>
      <c r="O46"/>
      <c r="P46"/>
      <c r="Q46"/>
      <c r="R46"/>
      <c r="S46"/>
      <c r="T46"/>
    </row>
    <row r="47" spans="11:20" x14ac:dyDescent="0.35">
      <c r="K47"/>
      <c r="L47"/>
      <c r="M47"/>
      <c r="N47"/>
      <c r="O47"/>
      <c r="P47"/>
      <c r="Q47"/>
      <c r="R47"/>
      <c r="S47"/>
      <c r="T47"/>
    </row>
    <row r="48" spans="11:20" x14ac:dyDescent="0.35">
      <c r="K48"/>
      <c r="L48"/>
      <c r="M48"/>
      <c r="N48"/>
      <c r="O48"/>
      <c r="P48"/>
      <c r="Q48"/>
      <c r="R48"/>
      <c r="S48"/>
      <c r="T48"/>
    </row>
    <row r="49" spans="3:20" x14ac:dyDescent="0.35">
      <c r="K49"/>
      <c r="L49"/>
      <c r="M49"/>
      <c r="N49"/>
      <c r="O49"/>
      <c r="P49"/>
      <c r="Q49"/>
      <c r="R49"/>
      <c r="S49"/>
      <c r="T49"/>
    </row>
    <row r="50" spans="3:20" x14ac:dyDescent="0.35">
      <c r="K50"/>
      <c r="L50"/>
      <c r="M50"/>
      <c r="N50"/>
      <c r="O50"/>
      <c r="P50"/>
      <c r="Q50"/>
      <c r="R50"/>
      <c r="S50"/>
      <c r="T50"/>
    </row>
    <row r="51" spans="3:20" x14ac:dyDescent="0.35">
      <c r="C51" t="s">
        <v>25</v>
      </c>
      <c r="K51"/>
      <c r="L51"/>
      <c r="M51"/>
      <c r="N51"/>
      <c r="O51"/>
      <c r="P51"/>
      <c r="Q51"/>
      <c r="R51"/>
      <c r="S51"/>
      <c r="T51"/>
    </row>
    <row r="52" spans="3:20" x14ac:dyDescent="0.35">
      <c r="K52"/>
      <c r="L52"/>
      <c r="M52"/>
      <c r="N52"/>
      <c r="O52"/>
      <c r="P52"/>
      <c r="Q52"/>
      <c r="R52"/>
      <c r="S52"/>
      <c r="T52"/>
    </row>
    <row r="53" spans="3:20" x14ac:dyDescent="0.35">
      <c r="K53"/>
      <c r="L53"/>
      <c r="M53"/>
      <c r="N53"/>
      <c r="O53"/>
      <c r="P53"/>
      <c r="Q53"/>
      <c r="R53"/>
      <c r="S53"/>
      <c r="T53"/>
    </row>
    <row r="54" spans="3:20" x14ac:dyDescent="0.35">
      <c r="K54"/>
      <c r="L54"/>
      <c r="M54"/>
      <c r="N54"/>
      <c r="O54"/>
      <c r="P54"/>
      <c r="Q54"/>
      <c r="R54"/>
      <c r="S54"/>
      <c r="T54"/>
    </row>
    <row r="55" spans="3:20" x14ac:dyDescent="0.35">
      <c r="K55"/>
      <c r="L55"/>
      <c r="M55"/>
      <c r="N55"/>
      <c r="O55"/>
      <c r="P55"/>
      <c r="Q55"/>
      <c r="R55"/>
      <c r="S55"/>
      <c r="T55"/>
    </row>
    <row r="56" spans="3:20" x14ac:dyDescent="0.35">
      <c r="K56"/>
      <c r="L56"/>
      <c r="M56"/>
      <c r="N56"/>
      <c r="O56"/>
      <c r="P56"/>
      <c r="Q56"/>
      <c r="R56"/>
      <c r="S56"/>
      <c r="T56"/>
    </row>
    <row r="57" spans="3:20" x14ac:dyDescent="0.35">
      <c r="K57"/>
      <c r="L57"/>
      <c r="M57"/>
      <c r="N57"/>
      <c r="O57"/>
      <c r="P57"/>
      <c r="Q57"/>
      <c r="R57"/>
      <c r="S57"/>
      <c r="T57"/>
    </row>
    <row r="58" spans="3:20" x14ac:dyDescent="0.35">
      <c r="K58"/>
      <c r="L58"/>
      <c r="M58"/>
      <c r="N58"/>
      <c r="O58"/>
      <c r="P58"/>
      <c r="Q58"/>
      <c r="R58"/>
      <c r="S58"/>
      <c r="T58"/>
    </row>
    <row r="59" spans="3:20" x14ac:dyDescent="0.35">
      <c r="K59"/>
      <c r="L59"/>
      <c r="M59"/>
      <c r="N59"/>
      <c r="O59"/>
      <c r="P59"/>
      <c r="Q59"/>
      <c r="R59"/>
      <c r="S59"/>
      <c r="T59"/>
    </row>
    <row r="60" spans="3:20" x14ac:dyDescent="0.35">
      <c r="K60"/>
      <c r="L60"/>
      <c r="M60"/>
      <c r="N60"/>
      <c r="O60"/>
      <c r="P60"/>
      <c r="Q60"/>
      <c r="R60"/>
      <c r="S60"/>
      <c r="T60"/>
    </row>
    <row r="61" spans="3:20" x14ac:dyDescent="0.35">
      <c r="N61"/>
    </row>
    <row r="70" spans="12:14" x14ac:dyDescent="0.35">
      <c r="L70" s="22" t="s">
        <v>26</v>
      </c>
      <c r="N70" s="22" t="s">
        <v>27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Market Potency</vt:lpstr>
      <vt:lpstr>Insight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2020-08-19T07:41:57Z</dcterms:modified>
</cp:coreProperties>
</file>