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13_ncr:1_{39105A7D-5FBE-4089-A91B-CF5A565AF162}"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s>
  <definedNames>
    <definedName name="_xlnm._FilterDatabase" localSheetId="1" hidden="1">Market!$A$1:$E$1</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4" l="1"/>
  <c r="C19" i="1" l="1"/>
  <c r="C19" i="3"/>
  <c r="C14" i="3" l="1"/>
  <c r="E10" i="4"/>
  <c r="C9" i="3" l="1"/>
  <c r="C12" i="3" s="1"/>
  <c r="C16" i="3" s="1"/>
  <c r="P36" i="3"/>
  <c r="E3" i="4"/>
  <c r="E4" i="4"/>
  <c r="E5" i="4"/>
  <c r="E6" i="4"/>
  <c r="E2" i="4"/>
  <c r="C21" i="1" l="1"/>
  <c r="D4" i="4"/>
  <c r="D6" i="4"/>
  <c r="D5" i="4"/>
  <c r="D3" i="4"/>
  <c r="D2" i="4"/>
  <c r="C22" i="1" l="1"/>
  <c r="P3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 ref="C16" authorId="0" shapeId="0" xr:uid="{00000000-0006-0000-0200-000005000000}">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<sst xmlns="http://schemas.openxmlformats.org/spreadsheetml/2006/main" count="99" uniqueCount="95">
  <si>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</si>
  <si>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</si>
  <si>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</si>
  <si>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</si>
  <si>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</si>
  <si>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</si>
  <si>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</si>
  <si>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</si>
  <si>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</si>
  <si>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</si>
  <si>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</si>
  <si>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</si>
  <si>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</si>
  <si>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</si>
  <si>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</si>
  <si>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</si>
  <si>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</si>
  <si>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</si>
  <si>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</si>
  <si>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</si>
  <si>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</si>
  <si>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</si>
  <si>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</si>
  <si>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</si>
  <si>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</si>
  <si>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</si>
  <si>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</si>
  <si>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</si>
  <si>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</si>
  <si>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</si>
  <si>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</si>
  <si>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</si>
  <si>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</si>
  <si>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</si>
  <si>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</si>
  <si>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</si>
  <si>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</si>
  <si>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</si>
  <si>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</si>
  <si>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</si>
  <si>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</si>
  <si>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</si>
  <si>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</si>
  <si>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</si>
  <si>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</si>
  <si>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</si>
  <si>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</si>
  <si>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</si>
  <si>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</si>
  <si>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</si>
  <si>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</si>
  <si>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</si>
  <si>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</si>
  <si>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t xml:space="preserve">weak - </t>
    </r>
    <r>
      <rPr>
        <u/>
        <sz val="11"/>
        <color theme="1"/>
        <rFont val="Calibri"/>
        <family val="2"/>
        <scheme val="minor"/>
      </rPr>
      <t>moderate</t>
    </r>
    <r>
      <rPr>
        <sz val="11"/>
        <color theme="1"/>
        <rFont val="Calibri"/>
        <family val="2"/>
        <scheme val="minor"/>
      </rPr>
      <t xml:space="preserve"> - strong</t>
    </r>
  </si>
  <si>
    <t>(for each flavor)</t>
  </si>
  <si>
    <t>see sheet reference</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</si>
  <si>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</si>
  <si>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</si>
  <si>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</si>
  <si>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</si>
  <si>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</si>
  <si>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</si>
  <si>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Gramasi</t>
  </si>
  <si>
    <t>HET Avg</t>
  </si>
  <si>
    <t>Price List</t>
  </si>
  <si>
    <t>Bulatkan</t>
  </si>
  <si>
    <t xml:space="preserve">                Masak di rumah</t>
  </si>
  <si>
    <t>SES SU, U12</t>
  </si>
  <si>
    <t>Harga/mL</t>
  </si>
  <si>
    <t>Annice</t>
  </si>
  <si>
    <t>Tropicana Slim Sugar Free Milk Custard Caramel Pudding</t>
  </si>
  <si>
    <t>Cooking and home made dessert is trending after covid19 pandemic. Milk Custard Caramel Gyukaku is rising since people miss this delicious dessert but can't dine in Resto</t>
  </si>
  <si>
    <t xml:space="preserve">Besides Forissa Silky Pudding, Panna Cotta Dessert Factory </t>
  </si>
  <si>
    <t>Forissa Silky Pudding</t>
  </si>
  <si>
    <t>Powder Alufo Bag &amp; Caramel Sauce</t>
  </si>
  <si>
    <t>Caramel</t>
  </si>
  <si>
    <t>Sugar Free</t>
  </si>
  <si>
    <t>Dessert Factory Panna Cotta</t>
  </si>
  <si>
    <t>Nutrijell Pudding</t>
  </si>
  <si>
    <t>Haan Pudding</t>
  </si>
  <si>
    <t>Moiaa Silky Pudding</t>
  </si>
  <si>
    <t>Harga per 150 gr</t>
  </si>
  <si>
    <t>Jumlah penduduk Indonesia</t>
  </si>
  <si>
    <t xml:space="preserve">                       Healthy Concern</t>
  </si>
  <si>
    <t>- 1 dus per bulan</t>
  </si>
  <si>
    <t>Halus (Silky Pudding)</t>
  </si>
  <si>
    <t>Pembulatan</t>
  </si>
  <si>
    <t>MF 25+ Upper 1,2</t>
  </si>
  <si>
    <t>F, 25-50</t>
  </si>
  <si>
    <t xml:space="preserve">                    Suka Silky Pudding Dessert</t>
  </si>
  <si>
    <t>Distribusi e-com &amp; RKA premium</t>
  </si>
  <si>
    <t>1.7 Bubuk puding susu</t>
  </si>
  <si>
    <t>Less calorie/less fat</t>
  </si>
  <si>
    <t>dus isi 150g</t>
  </si>
  <si>
    <t>HTT TBN, HTT min 4.0 (T2B min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</si>
</sst>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2" fontId="0" fillId="0" borderId="0" xfId="0" applyNumberFormat="1"/>
    <xf numFmtId="171" fontId="1" fillId="0" borderId="0" xfId="0" applyNumberFormat="1" applyFont="1"/>
    <xf numFmtId="9" fontId="0" fillId="0" borderId="0" xfId="2"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170" fontId="0" fillId="0" borderId="0" xfId="0" applyNumberFormat="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234950</xdr:colOff>
      <xdr:row>27</xdr:row>
      <xdr:rowOff>76200</xdr:rowOff>
    </xdr:from>
    <xdr:to>
      <xdr:col>12</xdr:col>
      <xdr:colOff>582981</xdr:colOff>
      <xdr:row>35</xdr:row>
      <xdr:rowOff>103768</xdr:rowOff>
    </xdr:to>
    <xdr:pic>
      <xdr:nvPicPr>
        <xdr:cNvPr id="11" name="Picture 10">
          <a:extLst>
            <a:ext uri="{FF2B5EF4-FFF2-40B4-BE49-F238E27FC236}">
              <a16:creationId xmlns:a16="http://schemas.microsoft.com/office/drawing/2014/main" id="{AFF47089-931D-4637-90B6-5FE4F011BF10}"/>
            </a:ext>
          </a:extLst>
        </xdr:cNvPr>
        <xdr:cNvPicPr>
          <a:picLocks noChangeAspect="1"/>
        </xdr:cNvPicPr>
      </xdr:nvPicPr>
      <xdr:blipFill>
        <a:blip xmlns:r="http://schemas.openxmlformats.org/officeDocument/2006/relationships" r:embed="rId2"/>
        <a:stretch>
          <a:fillRect/>
        </a:stretch>
      </xdr:blipFill>
      <xdr:spPr>
        <a:xfrm>
          <a:off x="9207500" y="6534150"/>
          <a:ext cx="5421681" cy="1996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39</xdr:row>
      <xdr:rowOff>38100</xdr:rowOff>
    </xdr:from>
    <xdr:to>
      <xdr:col>17</xdr:col>
      <xdr:colOff>190231</xdr:colOff>
      <xdr:row>59</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1"/>
        <a:stretch>
          <a:fillRect/>
        </a:stretch>
      </xdr:blipFill>
      <xdr:spPr>
        <a:xfrm>
          <a:off x="7086600" y="7658100"/>
          <a:ext cx="6286231" cy="3818967"/>
        </a:xfrm>
        <a:prstGeom prst="rect">
          <a:avLst/>
        </a:prstGeom>
      </xdr:spPr>
    </xdr:pic>
    <xdr:clientData/>
  </xdr:twoCellAnchor>
  <xdr:twoCellAnchor editAs="oneCell">
    <xdr:from>
      <xdr:col>18</xdr:col>
      <xdr:colOff>29225</xdr:colOff>
      <xdr:row>39</xdr:row>
      <xdr:rowOff>0</xdr:rowOff>
    </xdr:from>
    <xdr:to>
      <xdr:col>23</xdr:col>
      <xdr:colOff>85987</xdr:colOff>
      <xdr:row>56</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2"/>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4" zoomScaleNormal="100" zoomScaleSheetLayoutView="100" workbookViewId="0">
      <selection activeCell="C27" sqref="C27:E27"/>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19" t="s">
        <v>36</v>
      </c>
      <c r="C3" s="119"/>
      <c r="D3" s="119"/>
      <c r="E3" s="119"/>
      <c r="F3" s="34"/>
    </row>
    <row r="4" spans="1:208" s="5" customFormat="1" ht="18.5" thickBot="1" x14ac:dyDescent="0.4">
      <c r="A4" s="34"/>
      <c r="B4" s="120" t="s">
        <v>37</v>
      </c>
      <c r="C4" s="120"/>
      <c r="D4" s="120"/>
      <c r="E4" s="120"/>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6" t="s">
        <v>43</v>
      </c>
      <c r="C5" s="127"/>
      <c r="D5" s="127"/>
      <c r="E5" s="128"/>
      <c r="F5" s="34"/>
    </row>
    <row r="6" spans="1:208" ht="63.75" customHeight="1" x14ac:dyDescent="0.35">
      <c r="A6" s="34"/>
      <c r="B6" s="129" t="s">
        <v>85</v>
      </c>
      <c r="C6" s="130"/>
      <c r="D6" s="130"/>
      <c r="E6" s="131"/>
      <c r="F6" s="34"/>
    </row>
    <row r="7" spans="1:208" ht="15.5" x14ac:dyDescent="0.35">
      <c r="A7" s="34"/>
      <c r="B7" s="132" t="s">
        <v>0</v>
      </c>
      <c r="C7" s="133"/>
      <c r="D7" s="16" t="s">
        <v>7</v>
      </c>
      <c r="E7" s="22" t="s">
        <v>69</v>
      </c>
      <c r="F7" s="34"/>
    </row>
    <row r="8" spans="1:208" ht="15.5" x14ac:dyDescent="0.35">
      <c r="A8" s="34"/>
      <c r="B8" s="132" t="s">
        <v>19</v>
      </c>
      <c r="C8" s="133"/>
      <c r="D8" s="16" t="s">
        <v>7</v>
      </c>
      <c r="E8" s="17">
        <v>44029</v>
      </c>
      <c r="F8" s="34"/>
    </row>
    <row r="9" spans="1:208" ht="16" thickBot="1" x14ac:dyDescent="0.4">
      <c r="A9" s="34"/>
      <c r="B9" s="18"/>
      <c r="C9" s="19" t="s">
        <v>20</v>
      </c>
      <c r="D9" s="20" t="s">
        <v>7</v>
      </c>
      <c r="E9" s="21">
        <v>0</v>
      </c>
      <c r="F9" s="34"/>
    </row>
    <row r="10" spans="1:208" ht="18.5" x14ac:dyDescent="0.35">
      <c r="A10" s="34"/>
      <c r="B10" s="111" t="s">
        <v>21</v>
      </c>
      <c r="C10" s="112"/>
      <c r="D10" s="112"/>
      <c r="E10" s="113"/>
      <c r="F10" s="34"/>
    </row>
    <row r="11" spans="1:208" ht="22.5" customHeight="1" x14ac:dyDescent="0.35">
      <c r="A11" s="34"/>
      <c r="B11" s="2" t="s">
        <v>1</v>
      </c>
      <c r="C11" s="121" t="s">
        <v>70</v>
      </c>
      <c r="D11" s="121"/>
      <c r="E11" s="122"/>
      <c r="F11" s="34"/>
    </row>
    <row r="12" spans="1:208" x14ac:dyDescent="0.3">
      <c r="A12" s="34"/>
      <c r="B12" s="2" t="s">
        <v>2</v>
      </c>
      <c r="C12" s="91" t="s">
        <v>87</v>
      </c>
      <c r="D12" s="91"/>
      <c r="E12" s="92"/>
      <c r="F12" s="34"/>
      <c r="G12" s="35"/>
    </row>
    <row r="13" spans="1:208" x14ac:dyDescent="0.35">
      <c r="A13" s="34"/>
      <c r="B13" s="2" t="s">
        <v>3</v>
      </c>
      <c r="C13" s="100" t="s">
        <v>53</v>
      </c>
      <c r="D13" s="101"/>
      <c r="E13" s="102"/>
      <c r="F13" s="34"/>
      <c r="H13" s="41"/>
    </row>
    <row r="14" spans="1:208" x14ac:dyDescent="0.35">
      <c r="A14" s="34"/>
      <c r="B14" s="2" t="s">
        <v>4</v>
      </c>
      <c r="C14" s="100" t="s">
        <v>56</v>
      </c>
      <c r="D14" s="101"/>
      <c r="E14" s="102"/>
      <c r="F14" s="34"/>
    </row>
    <row r="15" spans="1:208" ht="33.5" customHeight="1" thickBot="1" x14ac:dyDescent="0.4">
      <c r="A15" s="34"/>
      <c r="B15" s="12" t="s">
        <v>8</v>
      </c>
      <c r="C15" s="123" t="s">
        <v>71</v>
      </c>
      <c r="D15" s="124"/>
      <c r="E15" s="125"/>
      <c r="F15" s="34"/>
    </row>
    <row r="16" spans="1:208" ht="18.5" x14ac:dyDescent="0.35">
      <c r="A16" s="34"/>
      <c r="B16" s="111" t="s">
        <v>22</v>
      </c>
      <c r="C16" s="112"/>
      <c r="D16" s="112"/>
      <c r="E16" s="113"/>
      <c r="F16" s="34"/>
    </row>
    <row r="17" spans="1:6" x14ac:dyDescent="0.35">
      <c r="A17" s="34"/>
      <c r="B17" s="2" t="s">
        <v>9</v>
      </c>
      <c r="C17" s="96">
        <v>2021</v>
      </c>
      <c r="D17" s="96"/>
      <c r="E17" s="97"/>
      <c r="F17" s="34"/>
    </row>
    <row r="18" spans="1:6" x14ac:dyDescent="0.35">
      <c r="A18" s="34"/>
      <c r="B18" s="2" t="s">
        <v>11</v>
      </c>
      <c r="C18" s="98" t="s">
        <v>72</v>
      </c>
      <c r="D18" s="98"/>
      <c r="E18" s="99"/>
      <c r="F18" s="34"/>
    </row>
    <row r="19" spans="1:6" ht="15.75" customHeight="1" x14ac:dyDescent="0.35">
      <c r="A19" s="34"/>
      <c r="B19" s="2" t="s">
        <v>24</v>
      </c>
      <c r="C19" s="114">
        <f>'Market Potency'!C19</f>
        <v>50000000</v>
      </c>
      <c r="D19" s="115"/>
      <c r="E19" s="116"/>
      <c r="F19" s="34"/>
    </row>
    <row r="20" spans="1:6" x14ac:dyDescent="0.35">
      <c r="A20" s="34"/>
      <c r="B20" s="3"/>
      <c r="C20" s="45"/>
      <c r="D20" s="46"/>
      <c r="E20" s="47"/>
      <c r="F20" s="34"/>
    </row>
    <row r="21" spans="1:6" x14ac:dyDescent="0.35">
      <c r="A21" s="34"/>
      <c r="B21" s="49" t="s">
        <v>45</v>
      </c>
      <c r="C21" s="65">
        <f>Market!E11</f>
        <v>11500</v>
      </c>
      <c r="D21" s="14"/>
      <c r="E21" s="4"/>
      <c r="F21" s="43"/>
    </row>
    <row r="22" spans="1:6" x14ac:dyDescent="0.35">
      <c r="A22" s="34"/>
      <c r="B22" s="49" t="s">
        <v>44</v>
      </c>
      <c r="C22" s="65">
        <f>Market!E9</f>
        <v>15372.58064516129</v>
      </c>
      <c r="D22" s="46"/>
      <c r="E22" s="47"/>
      <c r="F22" s="43"/>
    </row>
    <row r="23" spans="1:6" x14ac:dyDescent="0.35">
      <c r="A23" s="34"/>
      <c r="B23" s="3"/>
      <c r="C23" s="44"/>
      <c r="D23" s="46"/>
      <c r="E23" s="47"/>
      <c r="F23" s="43"/>
    </row>
    <row r="24" spans="1:6" ht="16.5" customHeight="1" x14ac:dyDescent="0.35">
      <c r="A24" s="34"/>
      <c r="B24" s="11" t="s">
        <v>13</v>
      </c>
      <c r="C24" s="108" t="s">
        <v>73</v>
      </c>
      <c r="D24" s="109"/>
      <c r="E24" s="110"/>
      <c r="F24" s="34"/>
    </row>
    <row r="25" spans="1:6" ht="15" thickBot="1" x14ac:dyDescent="0.4">
      <c r="A25" s="34"/>
      <c r="B25" s="12" t="s">
        <v>10</v>
      </c>
      <c r="C25" s="117" t="s">
        <v>94</v>
      </c>
      <c r="D25" s="117"/>
      <c r="E25" s="118"/>
      <c r="F25" s="34"/>
    </row>
    <row r="26" spans="1:6" ht="18.5" x14ac:dyDescent="0.35">
      <c r="A26" s="34"/>
      <c r="B26" s="111" t="s">
        <v>23</v>
      </c>
      <c r="C26" s="112"/>
      <c r="D26" s="112"/>
      <c r="E26" s="113"/>
      <c r="F26" s="34"/>
    </row>
    <row r="27" spans="1:6" x14ac:dyDescent="0.35">
      <c r="A27" s="34"/>
      <c r="B27" s="2" t="s">
        <v>6</v>
      </c>
      <c r="C27" s="91" t="s">
        <v>74</v>
      </c>
      <c r="D27" s="91"/>
      <c r="E27" s="92"/>
      <c r="F27" s="34"/>
    </row>
    <row r="28" spans="1:6" x14ac:dyDescent="0.35">
      <c r="A28" s="34"/>
      <c r="B28" s="2" t="s">
        <v>5</v>
      </c>
      <c r="C28" s="106" t="s">
        <v>93</v>
      </c>
      <c r="D28" s="106"/>
      <c r="E28" s="107"/>
      <c r="F28" s="34"/>
    </row>
    <row r="29" spans="1:6" ht="33.75" customHeight="1" x14ac:dyDescent="0.35">
      <c r="A29" s="34"/>
      <c r="B29" s="42" t="s">
        <v>41</v>
      </c>
      <c r="C29" s="93" t="s">
        <v>91</v>
      </c>
      <c r="D29" s="89"/>
      <c r="E29" s="90"/>
      <c r="F29" s="34"/>
    </row>
    <row r="30" spans="1:6" ht="34.5" customHeight="1" x14ac:dyDescent="0.35">
      <c r="A30" s="34"/>
      <c r="B30" s="11" t="s">
        <v>12</v>
      </c>
      <c r="C30" s="79" t="s">
        <v>75</v>
      </c>
      <c r="D30" s="79"/>
      <c r="E30" s="80"/>
      <c r="F30" s="34"/>
    </row>
    <row r="31" spans="1:6" x14ac:dyDescent="0.35">
      <c r="A31" s="34"/>
      <c r="B31" s="86" t="s">
        <v>42</v>
      </c>
      <c r="C31" s="88" t="s">
        <v>76</v>
      </c>
      <c r="D31" s="89"/>
      <c r="E31" s="90"/>
      <c r="F31" s="34"/>
    </row>
    <row r="32" spans="1:6" x14ac:dyDescent="0.35">
      <c r="A32" s="34"/>
      <c r="B32" s="87"/>
      <c r="C32" s="91" t="s">
        <v>92</v>
      </c>
      <c r="D32" s="91"/>
      <c r="E32" s="92"/>
      <c r="F32" s="34"/>
    </row>
    <row r="33" spans="1:208" ht="16.5" customHeight="1" x14ac:dyDescent="0.35">
      <c r="A33" s="34"/>
      <c r="B33" s="87"/>
      <c r="C33" s="91"/>
      <c r="D33" s="91"/>
      <c r="E33" s="92"/>
      <c r="F33" s="34"/>
    </row>
    <row r="34" spans="1:208" ht="13.5" customHeight="1" x14ac:dyDescent="0.35">
      <c r="A34" s="34"/>
      <c r="B34" s="60"/>
      <c r="C34" s="61"/>
      <c r="D34" s="62"/>
      <c r="E34" s="63"/>
      <c r="F34" s="34"/>
    </row>
    <row r="35" spans="1:208" ht="13.5" customHeight="1" x14ac:dyDescent="0.35">
      <c r="A35" s="34"/>
      <c r="B35" s="60"/>
      <c r="C35" s="61"/>
      <c r="D35" s="62"/>
      <c r="E35" s="63"/>
      <c r="F35" s="34"/>
    </row>
    <row r="36" spans="1:208" ht="34.5" customHeight="1" x14ac:dyDescent="0.35">
      <c r="A36" s="34"/>
      <c r="B36" s="48"/>
      <c r="C36" s="93"/>
      <c r="D36" s="94"/>
      <c r="E36" s="95"/>
      <c r="F36" s="34"/>
    </row>
    <row r="37" spans="1:208" ht="40.5" customHeight="1" x14ac:dyDescent="0.35">
      <c r="A37" s="34"/>
      <c r="B37" s="11" t="s">
        <v>14</v>
      </c>
      <c r="C37" s="103"/>
      <c r="D37" s="104"/>
      <c r="E37" s="105"/>
      <c r="F37" s="34"/>
    </row>
    <row r="38" spans="1:208" ht="27" customHeight="1" thickBot="1" x14ac:dyDescent="0.4">
      <c r="A38" s="34"/>
      <c r="B38" s="12" t="s">
        <v>15</v>
      </c>
      <c r="C38" s="84" t="s">
        <v>55</v>
      </c>
      <c r="D38" s="84"/>
      <c r="E38" s="85"/>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1" t="s">
        <v>16</v>
      </c>
      <c r="C40" s="82"/>
      <c r="D40" s="82"/>
      <c r="E40" s="83"/>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77" t="s">
        <v>31</v>
      </c>
      <c r="D47" s="77"/>
      <c r="E47" s="78"/>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64"/>
    </row>
    <row r="53" spans="3:5" s="34" customFormat="1" x14ac:dyDescent="0.35">
      <c r="C53" s="64"/>
    </row>
    <row r="54" spans="3:5" s="34" customFormat="1" x14ac:dyDescent="0.35">
      <c r="C54" s="64"/>
    </row>
    <row r="55" spans="3:5" s="34" customFormat="1" x14ac:dyDescent="0.35">
      <c r="C55" s="64"/>
    </row>
    <row r="56" spans="3:5" s="34" customFormat="1" x14ac:dyDescent="0.35">
      <c r="C56" s="64"/>
    </row>
    <row r="57" spans="3:5" s="34" customFormat="1" x14ac:dyDescent="0.35">
      <c r="C57" s="64"/>
    </row>
    <row r="58" spans="3:5" s="34" customFormat="1" x14ac:dyDescent="0.35">
      <c r="C58" s="6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G11"/>
  <sheetViews>
    <sheetView zoomScale="85" zoomScaleNormal="85" workbookViewId="0">
      <selection activeCell="E10" sqref="E10"/>
    </sheetView>
  </sheetViews>
  <sheetFormatPr defaultRowHeight="14.5" x14ac:dyDescent="0.35"/>
  <cols>
    <col min="1" max="1" width="24.90625" bestFit="1" customWidth="1"/>
    <col min="5" max="5" width="21.36328125" customWidth="1"/>
  </cols>
  <sheetData>
    <row r="1" spans="1:7" x14ac:dyDescent="0.35">
      <c r="A1" s="74" t="s">
        <v>60</v>
      </c>
      <c r="B1" s="74" t="s">
        <v>61</v>
      </c>
      <c r="C1" s="74" t="s">
        <v>62</v>
      </c>
      <c r="D1" s="74" t="s">
        <v>68</v>
      </c>
      <c r="E1" s="74" t="s">
        <v>81</v>
      </c>
    </row>
    <row r="2" spans="1:7" x14ac:dyDescent="0.35">
      <c r="A2" s="71" t="s">
        <v>73</v>
      </c>
      <c r="B2" s="72">
        <v>17200</v>
      </c>
      <c r="C2" s="71">
        <v>155</v>
      </c>
      <c r="D2" s="73">
        <f t="shared" ref="D2:D6" si="0">B2/C2</f>
        <v>110.96774193548387</v>
      </c>
      <c r="E2" s="72">
        <f>D2*150</f>
        <v>16645.16129032258</v>
      </c>
    </row>
    <row r="3" spans="1:7" x14ac:dyDescent="0.35">
      <c r="A3" s="74" t="s">
        <v>77</v>
      </c>
      <c r="B3" s="72">
        <v>12900</v>
      </c>
      <c r="C3" s="71">
        <v>82</v>
      </c>
      <c r="D3" s="73">
        <f t="shared" si="0"/>
        <v>157.3170731707317</v>
      </c>
      <c r="E3" s="72">
        <f t="shared" ref="E3:E6" si="1">D3*150</f>
        <v>23597.560975609755</v>
      </c>
    </row>
    <row r="4" spans="1:7" x14ac:dyDescent="0.35">
      <c r="A4" s="71" t="s">
        <v>80</v>
      </c>
      <c r="B4" s="72">
        <v>18800</v>
      </c>
      <c r="C4" s="71">
        <v>200</v>
      </c>
      <c r="D4" s="73">
        <f>B4/C4</f>
        <v>94</v>
      </c>
      <c r="E4" s="72">
        <f t="shared" si="1"/>
        <v>14100</v>
      </c>
    </row>
    <row r="5" spans="1:7" x14ac:dyDescent="0.35">
      <c r="A5" s="74" t="s">
        <v>78</v>
      </c>
      <c r="B5" s="72">
        <v>11700</v>
      </c>
      <c r="C5" s="71">
        <v>145</v>
      </c>
      <c r="D5" s="73">
        <f t="shared" si="0"/>
        <v>80.689655172413794</v>
      </c>
      <c r="E5" s="72">
        <f t="shared" si="1"/>
        <v>12103.448275862069</v>
      </c>
    </row>
    <row r="6" spans="1:7" x14ac:dyDescent="0.35">
      <c r="A6" s="74" t="s">
        <v>79</v>
      </c>
      <c r="B6" s="72">
        <v>20500</v>
      </c>
      <c r="C6" s="71">
        <v>140</v>
      </c>
      <c r="D6" s="73">
        <f t="shared" si="0"/>
        <v>146.42857142857142</v>
      </c>
      <c r="E6" s="72">
        <f t="shared" si="1"/>
        <v>21964.285714285714</v>
      </c>
      <c r="G6" s="67"/>
    </row>
    <row r="7" spans="1:7" x14ac:dyDescent="0.35">
      <c r="B7" s="67"/>
      <c r="D7" s="68"/>
      <c r="E7" s="67"/>
    </row>
    <row r="8" spans="1:7" x14ac:dyDescent="0.35">
      <c r="B8" s="67"/>
      <c r="D8" s="68"/>
      <c r="E8" s="67"/>
    </row>
    <row r="9" spans="1:7" x14ac:dyDescent="0.35">
      <c r="D9" t="s">
        <v>63</v>
      </c>
      <c r="E9" s="67">
        <f>AVERAGE(E2,E4)</f>
        <v>15372.58064516129</v>
      </c>
    </row>
    <row r="10" spans="1:7" x14ac:dyDescent="0.35">
      <c r="D10" t="s">
        <v>64</v>
      </c>
      <c r="E10" s="67">
        <f>E9/1.3</f>
        <v>11825.062034739452</v>
      </c>
    </row>
    <row r="11" spans="1:7" x14ac:dyDescent="0.35">
      <c r="D11" s="66" t="s">
        <v>65</v>
      </c>
      <c r="E11" s="69">
        <v>11500</v>
      </c>
    </row>
  </sheetData>
  <autoFilter ref="A1:E1" xr:uid="{0EFEB613-D326-4A32-A6D0-88C3AFF3F001}">
    <sortState xmlns:xlrd2="http://schemas.microsoft.com/office/spreadsheetml/2017/richdata2" ref="A2:E9">
      <sortCondition ref="D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6"/>
  <sheetViews>
    <sheetView workbookViewId="0">
      <selection activeCell="C19" sqref="C19"/>
    </sheetView>
  </sheetViews>
  <sheetFormatPr defaultRowHeight="14.5" x14ac:dyDescent="0.35"/>
  <cols>
    <col min="1" max="1" width="43.54296875" bestFit="1" customWidth="1"/>
    <col min="3" max="3" width="17" customWidth="1"/>
  </cols>
  <sheetData>
    <row r="1" spans="1:5" x14ac:dyDescent="0.35">
      <c r="A1" t="s">
        <v>82</v>
      </c>
      <c r="C1" s="50">
        <v>267000000</v>
      </c>
    </row>
    <row r="2" spans="1:5" x14ac:dyDescent="0.35">
      <c r="A2" t="s">
        <v>67</v>
      </c>
      <c r="B2" s="51"/>
      <c r="C2" s="70">
        <v>0.3</v>
      </c>
      <c r="D2" t="s">
        <v>46</v>
      </c>
    </row>
    <row r="3" spans="1:5" x14ac:dyDescent="0.35">
      <c r="A3" t="s">
        <v>88</v>
      </c>
      <c r="B3" s="51"/>
      <c r="C3" s="70">
        <v>0.38</v>
      </c>
      <c r="D3" t="s">
        <v>46</v>
      </c>
    </row>
    <row r="4" spans="1:5" x14ac:dyDescent="0.35">
      <c r="A4" t="s">
        <v>66</v>
      </c>
      <c r="C4" s="51">
        <v>0.33</v>
      </c>
    </row>
    <row r="5" spans="1:5" x14ac:dyDescent="0.35">
      <c r="A5" t="s">
        <v>89</v>
      </c>
      <c r="C5" s="51">
        <v>0.2</v>
      </c>
    </row>
    <row r="6" spans="1:5" x14ac:dyDescent="0.35">
      <c r="A6" t="s">
        <v>83</v>
      </c>
      <c r="C6" s="51">
        <v>0.25</v>
      </c>
    </row>
    <row r="7" spans="1:5" x14ac:dyDescent="0.35">
      <c r="A7" t="s">
        <v>57</v>
      </c>
      <c r="B7" s="51"/>
      <c r="C7" s="70">
        <v>0.1</v>
      </c>
    </row>
    <row r="8" spans="1:5" x14ac:dyDescent="0.35">
      <c r="B8" s="51"/>
      <c r="C8" s="52"/>
    </row>
    <row r="9" spans="1:5" x14ac:dyDescent="0.35">
      <c r="A9" t="s">
        <v>52</v>
      </c>
      <c r="B9" s="51"/>
      <c r="C9" s="50">
        <f>C1*C2*C3*C4*C6*C7*C5</f>
        <v>50222.700000000004</v>
      </c>
      <c r="D9" t="s">
        <v>47</v>
      </c>
    </row>
    <row r="10" spans="1:5" x14ac:dyDescent="0.35">
      <c r="B10" s="51"/>
      <c r="C10" s="50"/>
    </row>
    <row r="11" spans="1:5" x14ac:dyDescent="0.35">
      <c r="A11" s="53" t="s">
        <v>58</v>
      </c>
      <c r="B11" s="51"/>
      <c r="C11" s="52"/>
    </row>
    <row r="12" spans="1:5" x14ac:dyDescent="0.35">
      <c r="A12" s="54" t="s">
        <v>84</v>
      </c>
      <c r="B12" s="51"/>
      <c r="C12" s="50">
        <f>C9</f>
        <v>50222.700000000004</v>
      </c>
      <c r="D12" t="s">
        <v>48</v>
      </c>
      <c r="E12" t="s">
        <v>54</v>
      </c>
    </row>
    <row r="13" spans="1:5" x14ac:dyDescent="0.35">
      <c r="A13" s="55"/>
      <c r="B13" s="51"/>
      <c r="C13" s="56"/>
    </row>
    <row r="14" spans="1:5" x14ac:dyDescent="0.35">
      <c r="A14" t="s">
        <v>59</v>
      </c>
      <c r="B14" s="51"/>
      <c r="C14" s="57">
        <f>Market!E11</f>
        <v>11500</v>
      </c>
      <c r="D14" t="s">
        <v>49</v>
      </c>
    </row>
    <row r="15" spans="1:5" x14ac:dyDescent="0.35">
      <c r="C15" s="50"/>
    </row>
    <row r="16" spans="1:5" x14ac:dyDescent="0.35">
      <c r="A16" s="54" t="s">
        <v>50</v>
      </c>
      <c r="B16" s="58"/>
      <c r="C16" s="59">
        <f>C14*C12/3</f>
        <v>192520350</v>
      </c>
      <c r="D16" t="s">
        <v>51</v>
      </c>
    </row>
    <row r="17" spans="1:16" x14ac:dyDescent="0.35">
      <c r="B17" t="s">
        <v>86</v>
      </c>
      <c r="C17" s="76">
        <v>200000000</v>
      </c>
    </row>
    <row r="19" spans="1:16" x14ac:dyDescent="0.35">
      <c r="A19" t="s">
        <v>90</v>
      </c>
      <c r="C19" s="76">
        <f>50000000</f>
        <v>50000000</v>
      </c>
    </row>
    <row r="25" spans="1:16" x14ac:dyDescent="0.35">
      <c r="P25">
        <v>464982</v>
      </c>
    </row>
    <row r="26" spans="1:16" x14ac:dyDescent="0.35">
      <c r="P26">
        <v>524826</v>
      </c>
    </row>
    <row r="27" spans="1:16" x14ac:dyDescent="0.35">
      <c r="P27">
        <v>509726</v>
      </c>
    </row>
    <row r="28" spans="1:16" x14ac:dyDescent="0.35">
      <c r="P28">
        <v>451364</v>
      </c>
    </row>
    <row r="29" spans="1:16" x14ac:dyDescent="0.35">
      <c r="P29">
        <v>380792</v>
      </c>
    </row>
    <row r="30" spans="1:16" x14ac:dyDescent="0.35">
      <c r="P30" s="75">
        <v>323266</v>
      </c>
    </row>
    <row r="31" spans="1:16" x14ac:dyDescent="0.35">
      <c r="P31">
        <v>323266</v>
      </c>
    </row>
    <row r="32" spans="1:16" x14ac:dyDescent="0.35">
      <c r="P32" s="75">
        <v>267752</v>
      </c>
    </row>
    <row r="33" spans="16:16" x14ac:dyDescent="0.35">
      <c r="P33">
        <v>284080</v>
      </c>
    </row>
    <row r="34" spans="16:16" x14ac:dyDescent="0.35">
      <c r="P34">
        <v>375893</v>
      </c>
    </row>
    <row r="35" spans="16:16" x14ac:dyDescent="0.35">
      <c r="P35">
        <f>SUM(P27:P34)</f>
        <v>2916139</v>
      </c>
    </row>
    <row r="36" spans="16:16" x14ac:dyDescent="0.35">
      <c r="P36" s="52">
        <f>SUM(P25:P32)/10177924</f>
        <v>0.31892299451243694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vt:lpstr>
      <vt:lpstr>Market Potency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2010-02-23T03:12:29Z</cp:lastPrinted>
  <dcterms:created xsi:type="dcterms:W3CDTF">2010-02-03T06:36:43Z</dcterms:created>
  <dcterms:modified xsi:type="dcterms:W3CDTF">2020-07-20T09:21:57Z</dcterms:modified>
</cp:coreProperties>
</file>