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D:\00.Share\01. Brand\PKP\05.2020\"/>
    </mc:Choice>
  </mc:AlternateContent>
  <xr:revisionPtr revIDLastSave="0" documentId="13_ncr:1_{C3351D35-96B1-48C0-A3B4-7C3345518AA6}" xr6:coauthVersionLast="45" xr6:coauthVersionMax="45" xr10:uidLastSave="{00000000-0000-0000-0000-000000000000}"/>
  <bookViews>
    <workbookView xWindow="-110" yWindow="-110" windowWidth="19420" windowHeight="10420" xr2:uid="{00000000-000D-0000-FFFF-FFFF00000000}"/>
  </bookViews>
  <sheets>
    <sheet name="Product" sheetId="1" r:id="rId1"/>
    <sheet name="Market" sheetId="4" r:id="rId2"/>
    <sheet name="Market Potency" sheetId="3" r:id="rId3"/>
    <sheet name="Insight" sheetId="6" r:id="rId4"/>
  </sheets>
  <definedNames>
    <definedName name="_xlnm._FilterDatabase" localSheetId="1" hidden="1">Market!$A$2:$E$2</definedName>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C20" i="3"/>
  <c r="C18" i="3" l="1"/>
  <c r="L10" i="4"/>
  <c r="L8" i="4"/>
  <c r="E8" i="4"/>
  <c r="C15" i="3" l="1"/>
  <c r="L9" i="4"/>
  <c r="L5" i="4"/>
  <c r="L4" i="4"/>
  <c r="L3" i="4"/>
  <c r="E6" i="4"/>
  <c r="E5" i="4"/>
  <c r="E4" i="4"/>
  <c r="E3" i="4"/>
  <c r="K6" i="4"/>
  <c r="L6" i="4" s="1"/>
  <c r="K5" i="4"/>
  <c r="K4" i="4"/>
  <c r="K3" i="4"/>
  <c r="D5" i="4"/>
  <c r="D6" i="4"/>
  <c r="D3" i="4"/>
  <c r="C10" i="3" l="1"/>
  <c r="P37" i="3"/>
  <c r="Q28" i="3" l="1"/>
  <c r="Q32" i="3" s="1"/>
  <c r="Q30" i="3"/>
  <c r="Q31" i="3" l="1"/>
  <c r="C13" i="3"/>
  <c r="C17" i="3" s="1"/>
  <c r="C21" i="1" l="1"/>
  <c r="D4" i="4"/>
  <c r="E9" i="4" l="1"/>
  <c r="C22" i="1" l="1"/>
  <c r="P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Indi Raisa Girsang</author>
  </authors>
  <commentList>
    <comment ref="A2" authorId="0" shapeId="0" xr:uid="{00000000-0006-0000-0200-000001000000}">
      <text>
        <r>
          <rPr>
            <b/>
            <sz val="9"/>
            <color indexed="81"/>
            <rFont val="Tahoma"/>
            <family val="2"/>
          </rPr>
          <t>Indi Raisa Girsang:</t>
        </r>
        <r>
          <rPr>
            <sz val="9"/>
            <color indexed="81"/>
            <rFont val="Tahoma"/>
            <family val="2"/>
          </rPr>
          <t xml:space="preserve">
Market Riset
</t>
        </r>
      </text>
    </comment>
  </commentList>
</comments>
</file>

<file path=xl/sharedStrings.xml><?xml version="1.0" encoding="utf-8"?>
<sst xmlns="http://schemas.openxmlformats.org/spreadsheetml/2006/main" count="173" uniqueCount="155">
  <si>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</si>
  <si>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</si>
  <si>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</si>
  <si>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</si>
  <si>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</si>
  <si>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</si>
  <si>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</si>
  <si>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</si>
  <si>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</si>
  <si>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</si>
  <si>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</si>
  <si>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</si>
  <si>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</si>
  <si>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</si>
  <si>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</si>
  <si>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</si>
  <si>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</si>
  <si>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</si>
  <si>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</si>
  <si>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</si>
  <si>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</si>
  <si>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</si>
  <si>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</si>
  <si>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</si>
  <si>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</si>
  <si>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</si>
  <si>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</si>
  <si>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</si>
  <si>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</si>
  <si>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</si>
  <si>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</si>
  <si>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</si>
  <si>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</si>
  <si>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</si>
  <si>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</si>
  <si>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</si>
  <si>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</si>
  <si>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</si>
  <si>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</si>
  <si>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</si>
  <si>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</si>
  <si>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</si>
  <si>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</si>
  <si>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</si>
  <si>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</si>
  <si>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</si>
  <si>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t>Indonesian population</t>
  </si>
  <si>
    <t>persons</t>
  </si>
  <si>
    <t>portion</t>
  </si>
  <si>
    <t>per portion</t>
  </si>
  <si>
    <t>Sales potency</t>
  </si>
  <si>
    <t>per month</t>
  </si>
  <si>
    <t xml:space="preserve">Target market TS </t>
  </si>
  <si>
    <t>see sheet reference</t>
  </si>
  <si>
    <r>
      <rPr>
        <u/>
        <sz val="11"/>
        <color theme="1"/>
        <rFont val="Calibri"/>
        <family val="2"/>
        <scheme val="minor"/>
      </rPr>
      <t>niche</t>
    </r>
    <r>
      <rPr>
        <sz val="11"/>
        <color theme="1"/>
        <rFont val="Calibri"/>
        <family val="2"/>
        <scheme val="minor"/>
      </rPr>
      <t xml:space="preserve"> - in between - mass</t>
    </r>
  </si>
  <si>
    <t xml:space="preserve">Choose Tropicana Slim </t>
  </si>
  <si>
    <t>Consume TS</t>
  </si>
  <si>
    <t xml:space="preserve">Price TS  </t>
  </si>
  <si>
    <t>Merk</t>
  </si>
  <si>
    <t>Harga</t>
  </si>
  <si>
    <t>HET Avg</t>
  </si>
  <si>
    <t>Price List</t>
  </si>
  <si>
    <t>Bulatkan</t>
  </si>
  <si>
    <t>SES SU, U12</t>
  </si>
  <si>
    <t xml:space="preserve">TBN </t>
  </si>
  <si>
    <t>Annice</t>
  </si>
  <si>
    <t>Jumlah penduduk Indonesia</t>
  </si>
  <si>
    <t>gram</t>
  </si>
  <si>
    <t>Harga/gram</t>
  </si>
  <si>
    <t>- 1 pack per bulan</t>
  </si>
  <si>
    <t>Tropicana Slim Diet Flour (Low Carb Flour / Keto Flour)</t>
  </si>
  <si>
    <r>
      <t xml:space="preserve">weak - moderate - </t>
    </r>
    <r>
      <rPr>
        <u/>
        <sz val="11"/>
        <color theme="1"/>
        <rFont val="Calibri"/>
        <family val="2"/>
        <scheme val="minor"/>
      </rPr>
      <t>strong</t>
    </r>
  </si>
  <si>
    <t>Jenis Tepung</t>
  </si>
  <si>
    <t>Kalori</t>
  </si>
  <si>
    <t>Karbo</t>
  </si>
  <si>
    <t>Lemak</t>
  </si>
  <si>
    <t>Plus</t>
  </si>
  <si>
    <t>Minus</t>
  </si>
  <si>
    <t>LOW CARB FLOUR</t>
  </si>
  <si>
    <t>Almond Flour</t>
  </si>
  <si>
    <t>Coconut Flour</t>
  </si>
  <si>
    <t>Ground Flax Meal</t>
  </si>
  <si>
    <t>Sunflower Seed Flour</t>
  </si>
  <si>
    <t>Psyllium Husk</t>
  </si>
  <si>
    <t>source:</t>
  </si>
  <si>
    <t>https://www.ditchthecarbs.com/low-carb-flours/</t>
  </si>
  <si>
    <t>https://www.myketokitchen.com/keto-resources/low-carb-flour-alternatives-lchf-keto-cooking/</t>
  </si>
  <si>
    <t>https://www.delish.com/kitchen-tools/kitchen-secrets/a30212629/low-carb-keto-flours/</t>
  </si>
  <si>
    <t>Chia Seed Flour</t>
  </si>
  <si>
    <t>Chickpea Flour</t>
  </si>
  <si>
    <t>Hazelnut Flour</t>
  </si>
  <si>
    <t>Walnut Flour</t>
  </si>
  <si>
    <t>v</t>
  </si>
  <si>
    <t>18 gr</t>
  </si>
  <si>
    <t>15 gr</t>
  </si>
  <si>
    <t>13 gr</t>
  </si>
  <si>
    <t>1.5 gr</t>
  </si>
  <si>
    <t>8 gr</t>
  </si>
  <si>
    <t>12 gr</t>
  </si>
  <si>
    <t>20 gr</t>
  </si>
  <si>
    <t>3 gr</t>
  </si>
  <si>
    <t>1. great thickener, making it the perfect alternative to flour in sauces or soups.
2. eggs subtitution</t>
  </si>
  <si>
    <t>1. good for nut allergies.
2. Great binder for mains like burgers or falafel</t>
  </si>
  <si>
    <t>1. add a deep nutty flavor</t>
  </si>
  <si>
    <t>1.make things a bit dry, need extra butter</t>
  </si>
  <si>
    <t>1. Its texture is more like cornmeal</t>
  </si>
  <si>
    <t>Fiber</t>
  </si>
  <si>
    <t>1. can go bad fast, must put in the fridge or freezer</t>
  </si>
  <si>
    <t>1. absorbs a lot of liquid and recipes tend to thicken over a few minutes.
2. need more butter /eggs</t>
  </si>
  <si>
    <t>1. all-purpose flour
2. great for baking &amp; cooking
3. rich in vitamins and minerals and provides the most calcium compared to any other nut.</t>
  </si>
  <si>
    <t>1. low in carbs, extremely high in fibre and protein</t>
  </si>
  <si>
    <t>1. very nutritious and are a good source of vitamin B1, Copper and Omega 3. 
2. replace eggs in recipes (for those who allergy to eggs)</t>
  </si>
  <si>
    <t>1.This can be used to replace the eggs but it will not give to properties that eggs do (bind, ligt, fluffy,rise,emulsify)
2. rancid very quickly, store in the freezer</t>
  </si>
  <si>
    <t>120 kal</t>
  </si>
  <si>
    <t>10 gr</t>
  </si>
  <si>
    <t>4 gr</t>
  </si>
  <si>
    <t>163 kal</t>
  </si>
  <si>
    <t>14.2 gr</t>
  </si>
  <si>
    <t>per serving (30 gr)</t>
  </si>
  <si>
    <t>5.6 gr</t>
  </si>
  <si>
    <t>1. heavily diluted, don’t eat psyllium husk raw or you may choke.</t>
  </si>
  <si>
    <t xml:space="preserve">1.good options for those who are allergic to almond flour or coconut flour. 
2.They are high in vitamins and minerals such as vitamin E, copper, thiamine, selenium, and phosphorus. </t>
  </si>
  <si>
    <t>1. a bit more expensive than most low carb flours
2. hard to find</t>
  </si>
  <si>
    <t>1. all fibre and is used as a colon cleanser. In baking, it can to add volume and thickener to help the recipes bind together. 
2. This leaves a recipe with a great crumb-like texture.</t>
  </si>
  <si>
    <t>194 kal</t>
  </si>
  <si>
    <t>15.2 gr</t>
  </si>
  <si>
    <t>10.5 gr</t>
  </si>
  <si>
    <t>Popularity (well known by society)</t>
  </si>
  <si>
    <t>Almond Flour / Coconut Flour</t>
  </si>
  <si>
    <t>Zipper Pouch Premium Packaging - Laminating Doff / Organic Feels Like</t>
  </si>
  <si>
    <t xml:space="preserve">Flour </t>
  </si>
  <si>
    <t>Low Carb</t>
  </si>
  <si>
    <t xml:space="preserve">                Suka Memasak</t>
  </si>
  <si>
    <t xml:space="preserve">                    Suka Baking / Bikin Kue</t>
  </si>
  <si>
    <t xml:space="preserve">                          Healthy Concern</t>
  </si>
  <si>
    <t xml:space="preserve">                              Pakai Tepung Diet</t>
  </si>
  <si>
    <t>Healthy Choice Bob's Mill Almond Flour</t>
  </si>
  <si>
    <t>Kebun Kita Almond Flour</t>
  </si>
  <si>
    <t>Genki Almond Flour</t>
  </si>
  <si>
    <t>Blue Diamond Almond Flour Repack</t>
  </si>
  <si>
    <t>online</t>
  </si>
  <si>
    <t>H2 Tepung Kelapa</t>
  </si>
  <si>
    <t>Harga per 250 gr</t>
  </si>
  <si>
    <t>Roeby House Infit Coconut Flour</t>
  </si>
  <si>
    <t>Nucifera Coconut Flour</t>
  </si>
  <si>
    <t>Kelacik Coconut Flour</t>
  </si>
  <si>
    <t>Keto diet and low carb diet is trending. 
Consumers who love bread needs diet fluor.</t>
  </si>
  <si>
    <t>F, 25-50</t>
  </si>
  <si>
    <t>Kebun Kita, Genki, Blue Diamond Almond Fluor</t>
  </si>
  <si>
    <t>Aisle Healthy Flour (besides Bob's Red Hill)</t>
  </si>
  <si>
    <t>Source of vitamin &amp; minerals</t>
  </si>
  <si>
    <t>Almond Fluor</t>
  </si>
  <si>
    <t>Almond Fluor (Mordor)</t>
  </si>
  <si>
    <t>MF 25+ Upper 1,2</t>
  </si>
  <si>
    <t>Distribusi e-com &amp; RKA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</si>
</sst>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 numFmtId="172" formatCode="0.0"/>
  </numFmts>
  <fonts count="27"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
      <sz val="20"/>
      <color theme="1"/>
      <name val="Calibri"/>
      <family val="2"/>
      <scheme val="minor"/>
    </font>
    <font>
      <b/>
      <sz val="22"/>
      <color theme="1"/>
      <name val="Calibri"/>
      <family val="2"/>
      <scheme val="minor"/>
    </font>
    <font>
      <u/>
      <sz val="11"/>
      <color theme="10"/>
      <name val="Calibri"/>
      <family val="2"/>
      <scheme val="minor"/>
    </font>
    <font>
      <sz val="11"/>
      <color rgb="FFFF0000"/>
      <name val="Calibri"/>
      <family val="2"/>
      <scheme val="minor"/>
    </font>
    <font>
      <b/>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CCFF33"/>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7">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xf numFmtId="0" fontId="24" fillId="0" borderId="0" applyNumberFormat="0" applyFill="0" applyBorder="0" applyAlignment="0" applyProtection="0"/>
  </cellStyleXfs>
  <cellXfs count="156">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71" fontId="0" fillId="0" borderId="0" xfId="0" applyNumberFormat="1"/>
    <xf numFmtId="172" fontId="0" fillId="0" borderId="0" xfId="0" applyNumberFormat="1"/>
    <xf numFmtId="171" fontId="1" fillId="0" borderId="0" xfId="0" applyNumberFormat="1" applyFont="1"/>
    <xf numFmtId="9" fontId="0" fillId="0" borderId="0" xfId="2" applyNumberFormat="1" applyFont="1"/>
    <xf numFmtId="0" fontId="0" fillId="0" borderId="1" xfId="0" applyBorder="1"/>
    <xf numFmtId="171" fontId="0" fillId="0" borderId="1" xfId="0" applyNumberFormat="1" applyBorder="1"/>
    <xf numFmtId="172" fontId="0" fillId="0" borderId="1" xfId="0" applyNumberFormat="1" applyBorder="1"/>
    <xf numFmtId="0" fontId="1" fillId="0" borderId="1" xfId="0" applyFont="1" applyBorder="1"/>
    <xf numFmtId="0" fontId="0" fillId="7" borderId="0" xfId="0" applyFill="1"/>
    <xf numFmtId="0" fontId="0" fillId="0" borderId="1" xfId="0" applyFont="1" applyBorder="1"/>
    <xf numFmtId="0" fontId="0" fillId="7" borderId="1" xfId="0" applyFont="1" applyFill="1" applyBorder="1"/>
    <xf numFmtId="0" fontId="23" fillId="0" borderId="0" xfId="0" applyFont="1"/>
    <xf numFmtId="0" fontId="0" fillId="0" borderId="0" xfId="0" applyAlignment="1">
      <alignment wrapText="1"/>
    </xf>
    <xf numFmtId="0" fontId="0" fillId="0" borderId="0" xfId="0"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24" fillId="0" borderId="0" xfId="6" applyAlignment="1">
      <alignment horizontal="left" vertical="top"/>
    </xf>
    <xf numFmtId="0" fontId="1" fillId="0" borderId="1" xfId="0" applyFont="1" applyFill="1" applyBorder="1" applyAlignment="1">
      <alignment horizontal="left" vertical="top" wrapText="1"/>
    </xf>
    <xf numFmtId="0" fontId="0" fillId="8" borderId="1" xfId="0" applyFill="1" applyBorder="1" applyAlignment="1">
      <alignment horizontal="left" vertical="top"/>
    </xf>
    <xf numFmtId="0" fontId="0" fillId="8" borderId="1" xfId="0" applyFill="1" applyBorder="1" applyAlignment="1">
      <alignment horizontal="left" vertical="top" wrapText="1"/>
    </xf>
    <xf numFmtId="0" fontId="0" fillId="8" borderId="1" xfId="0" applyFill="1" applyBorder="1" applyAlignment="1">
      <alignment horizontal="center" vertical="center"/>
    </xf>
    <xf numFmtId="0" fontId="1" fillId="0" borderId="1" xfId="0" applyFont="1" applyBorder="1" applyAlignment="1">
      <alignment horizontal="left" vertical="center" wrapText="1"/>
    </xf>
    <xf numFmtId="0" fontId="1" fillId="8"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6" fillId="0" borderId="0" xfId="0" applyFont="1"/>
    <xf numFmtId="0" fontId="25" fillId="0" borderId="0" xfId="0" applyFont="1"/>
    <xf numFmtId="0" fontId="0" fillId="0" borderId="0" xfId="0" applyAlignment="1">
      <alignment horizontal="right"/>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1" fontId="19" fillId="2" borderId="2" xfId="4" applyNumberFormat="1" applyFont="1" applyFill="1" applyBorder="1" applyAlignment="1">
      <alignment horizontal="left" vertical="top"/>
    </xf>
    <xf numFmtId="171" fontId="19" fillId="2" borderId="3" xfId="4" applyNumberFormat="1" applyFont="1" applyFill="1" applyBorder="1" applyAlignment="1">
      <alignment horizontal="left" vertical="top"/>
    </xf>
    <xf numFmtId="171" fontId="19"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0" fillId="0" borderId="38" xfId="0" applyBorder="1" applyAlignment="1">
      <alignment horizontal="center" vertical="center"/>
    </xf>
    <xf numFmtId="0" fontId="22" fillId="0" borderId="0" xfId="0" applyFont="1" applyFill="1" applyAlignment="1">
      <alignment horizontal="center"/>
    </xf>
  </cellXfs>
  <cellStyles count="7">
    <cellStyle name="Comma" xfId="1" builtinId="3"/>
    <cellStyle name="Comma [0]" xfId="4" builtinId="6"/>
    <cellStyle name="Comma 2" xfId="5" xr:uid="{E54C141A-1F0B-4801-9EE6-6173B957D553}"/>
    <cellStyle name="Hyperlink" xfId="6" builtinId="8"/>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33"/>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jpeg"/><Relationship Id="rId7" Type="http://schemas.openxmlformats.org/officeDocument/2006/relationships/image" Target="../media/image11.pn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png"/><Relationship Id="rId5" Type="http://schemas.openxmlformats.org/officeDocument/2006/relationships/image" Target="../media/image9.jpeg"/><Relationship Id="rId4" Type="http://schemas.openxmlformats.org/officeDocument/2006/relationships/image" Target="../media/image8.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png"/><Relationship Id="rId1" Type="http://schemas.openxmlformats.org/officeDocument/2006/relationships/image" Target="../media/image14.jpeg"/><Relationship Id="rId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8380" y="941294"/>
          <a:ext cx="2403288" cy="1471826"/>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5</xdr:col>
      <xdr:colOff>237369</xdr:colOff>
      <xdr:row>23</xdr:row>
      <xdr:rowOff>112058</xdr:rowOff>
    </xdr:from>
    <xdr:to>
      <xdr:col>7</xdr:col>
      <xdr:colOff>1139338</xdr:colOff>
      <xdr:row>32</xdr:row>
      <xdr:rowOff>-1</xdr:rowOff>
    </xdr:to>
    <xdr:pic>
      <xdr:nvPicPr>
        <xdr:cNvPr id="11" name="Picture 10" descr="Great Value Superfine Blanched Almond Flour, 2 Lb - Walmart.com ...">
          <a:extLst>
            <a:ext uri="{FF2B5EF4-FFF2-40B4-BE49-F238E27FC236}">
              <a16:creationId xmlns:a16="http://schemas.microsoft.com/office/drawing/2014/main" id="{B6D6B5BE-0F20-4287-B359-3EF5FC120A8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14526" y="5777254"/>
          <a:ext cx="2246675" cy="2129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47544</xdr:colOff>
      <xdr:row>24</xdr:row>
      <xdr:rowOff>62254</xdr:rowOff>
    </xdr:from>
    <xdr:to>
      <xdr:col>13</xdr:col>
      <xdr:colOff>344616</xdr:colOff>
      <xdr:row>31</xdr:row>
      <xdr:rowOff>132601</xdr:rowOff>
    </xdr:to>
    <xdr:pic>
      <xdr:nvPicPr>
        <xdr:cNvPr id="12" name="Picture 11" descr="Gluten-Free Almond Flour | Pamela's Products">
          <a:extLst>
            <a:ext uri="{FF2B5EF4-FFF2-40B4-BE49-F238E27FC236}">
              <a16:creationId xmlns:a16="http://schemas.microsoft.com/office/drawing/2014/main" id="{A6A250F1-D578-4758-B8BE-C1085568063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482152" y="5939117"/>
          <a:ext cx="1591974" cy="1913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1045882</xdr:colOff>
      <xdr:row>23</xdr:row>
      <xdr:rowOff>174313</xdr:rowOff>
    </xdr:from>
    <xdr:to>
      <xdr:col>11</xdr:col>
      <xdr:colOff>97740</xdr:colOff>
      <xdr:row>32</xdr:row>
      <xdr:rowOff>86284</xdr:rowOff>
    </xdr:to>
    <xdr:pic>
      <xdr:nvPicPr>
        <xdr:cNvPr id="13" name="Picture 12" descr="Amazon.com : Nature's Eats Blanched Almond Flour, 32 Ounce ...">
          <a:extLst>
            <a:ext uri="{FF2B5EF4-FFF2-40B4-BE49-F238E27FC236}">
              <a16:creationId xmlns:a16="http://schemas.microsoft.com/office/drawing/2014/main" id="{A6D7D16D-B6F6-428A-AC51-403F198825C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367745" y="5839509"/>
          <a:ext cx="2164603" cy="2153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13956</xdr:rowOff>
    </xdr:from>
    <xdr:to>
      <xdr:col>5</xdr:col>
      <xdr:colOff>509396</xdr:colOff>
      <xdr:row>21</xdr:row>
      <xdr:rowOff>181427</xdr:rowOff>
    </xdr:to>
    <xdr:grpSp>
      <xdr:nvGrpSpPr>
        <xdr:cNvPr id="5" name="Group 4">
          <a:extLst>
            <a:ext uri="{FF2B5EF4-FFF2-40B4-BE49-F238E27FC236}">
              <a16:creationId xmlns:a16="http://schemas.microsoft.com/office/drawing/2014/main" id="{7FAE2FCB-43AE-457B-81DA-03B7BBD1DD34}"/>
            </a:ext>
          </a:extLst>
        </xdr:cNvPr>
        <xdr:cNvGrpSpPr/>
      </xdr:nvGrpSpPr>
      <xdr:grpSpPr>
        <a:xfrm>
          <a:off x="0" y="2009670"/>
          <a:ext cx="6363956" cy="1981757"/>
          <a:chOff x="41868" y="2393461"/>
          <a:chExt cx="7557198" cy="2637692"/>
        </a:xfrm>
      </xdr:grpSpPr>
      <xdr:pic>
        <xdr:nvPicPr>
          <xdr:cNvPr id="2" name="Picture 1" descr="Bob's Red Mill Super-Fine Almond Flour | HappyFresh">
            <a:extLst>
              <a:ext uri="{FF2B5EF4-FFF2-40B4-BE49-F238E27FC236}">
                <a16:creationId xmlns:a16="http://schemas.microsoft.com/office/drawing/2014/main" id="{336FF1C2-6B5E-408A-9720-E30AC583D2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868" y="2393461"/>
            <a:ext cx="2581332" cy="255332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Tepung Almond / Almond Flour 250gr">
            <a:extLst>
              <a:ext uri="{FF2B5EF4-FFF2-40B4-BE49-F238E27FC236}">
                <a16:creationId xmlns:a16="http://schemas.microsoft.com/office/drawing/2014/main" id="{099D0F4D-4177-4DAC-B649-CFA4B7816C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07473" y="2595822"/>
            <a:ext cx="2468453" cy="243533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EBD9B5CE-291D-4E47-AA10-AE77C8B46EF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275384" y="2651907"/>
            <a:ext cx="2323682" cy="23133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7</xdr:col>
      <xdr:colOff>301755</xdr:colOff>
      <xdr:row>11</xdr:row>
      <xdr:rowOff>139560</xdr:rowOff>
    </xdr:from>
    <xdr:to>
      <xdr:col>8</xdr:col>
      <xdr:colOff>60010</xdr:colOff>
      <xdr:row>23</xdr:row>
      <xdr:rowOff>104042</xdr:rowOff>
    </xdr:to>
    <xdr:pic>
      <xdr:nvPicPr>
        <xdr:cNvPr id="6" name="Picture 5" descr="H2 - Tepung Kelapa Pouch 200g di lapak KALCare Official Store | Bukalapak">
          <a:extLst>
            <a:ext uri="{FF2B5EF4-FFF2-40B4-BE49-F238E27FC236}">
              <a16:creationId xmlns:a16="http://schemas.microsoft.com/office/drawing/2014/main" id="{D135227C-CFF2-45C0-8E30-86A94D4A63F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370491" y="2135274"/>
          <a:ext cx="2172651" cy="214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174450</xdr:colOff>
      <xdr:row>11</xdr:row>
      <xdr:rowOff>125605</xdr:rowOff>
    </xdr:from>
    <xdr:to>
      <xdr:col>10</xdr:col>
      <xdr:colOff>195384</xdr:colOff>
      <xdr:row>22</xdr:row>
      <xdr:rowOff>83876</xdr:rowOff>
    </xdr:to>
    <xdr:pic>
      <xdr:nvPicPr>
        <xdr:cNvPr id="7" name="Picture 6" descr="Jual Roeby House Infit Coconut Flour 100 gr | Lemonilo.com">
          <a:extLst>
            <a:ext uri="{FF2B5EF4-FFF2-40B4-BE49-F238E27FC236}">
              <a16:creationId xmlns:a16="http://schemas.microsoft.com/office/drawing/2014/main" id="{C45C057F-959D-4B56-953D-80178F1E17A1}"/>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2954" r="20870"/>
        <a:stretch/>
      </xdr:blipFill>
      <xdr:spPr bwMode="auto">
        <a:xfrm>
          <a:off x="9657582" y="2121319"/>
          <a:ext cx="1297912" cy="195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153516</xdr:colOff>
      <xdr:row>10</xdr:row>
      <xdr:rowOff>84151</xdr:rowOff>
    </xdr:from>
    <xdr:to>
      <xdr:col>13</xdr:col>
      <xdr:colOff>544285</xdr:colOff>
      <xdr:row>23</xdr:row>
      <xdr:rowOff>123789</xdr:rowOff>
    </xdr:to>
    <xdr:pic>
      <xdr:nvPicPr>
        <xdr:cNvPr id="9" name="Picture 8">
          <a:extLst>
            <a:ext uri="{FF2B5EF4-FFF2-40B4-BE49-F238E27FC236}">
              <a16:creationId xmlns:a16="http://schemas.microsoft.com/office/drawing/2014/main" id="{B4D7C7BD-82D8-4698-899D-CEABB4BCE4F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13626" y="1898437"/>
          <a:ext cx="2637692" cy="2398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55824</xdr:colOff>
      <xdr:row>10</xdr:row>
      <xdr:rowOff>85529</xdr:rowOff>
    </xdr:from>
    <xdr:to>
      <xdr:col>17</xdr:col>
      <xdr:colOff>139559</xdr:colOff>
      <xdr:row>23</xdr:row>
      <xdr:rowOff>129513</xdr:rowOff>
    </xdr:to>
    <xdr:pic>
      <xdr:nvPicPr>
        <xdr:cNvPr id="11" name="Picture 10">
          <a:extLst>
            <a:ext uri="{FF2B5EF4-FFF2-40B4-BE49-F238E27FC236}">
              <a16:creationId xmlns:a16="http://schemas.microsoft.com/office/drawing/2014/main" id="{643DF4DA-921A-4FF7-ADB6-D2C1EED2D0E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69945" y="1899815"/>
          <a:ext cx="1904999" cy="2402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40</xdr:row>
      <xdr:rowOff>38100</xdr:rowOff>
    </xdr:from>
    <xdr:to>
      <xdr:col>17</xdr:col>
      <xdr:colOff>190231</xdr:colOff>
      <xdr:row>60</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1"/>
        <a:stretch>
          <a:fillRect/>
        </a:stretch>
      </xdr:blipFill>
      <xdr:spPr>
        <a:xfrm>
          <a:off x="7086600" y="7658100"/>
          <a:ext cx="6286231" cy="3818967"/>
        </a:xfrm>
        <a:prstGeom prst="rect">
          <a:avLst/>
        </a:prstGeom>
      </xdr:spPr>
    </xdr:pic>
    <xdr:clientData/>
  </xdr:twoCellAnchor>
  <xdr:twoCellAnchor editAs="oneCell">
    <xdr:from>
      <xdr:col>18</xdr:col>
      <xdr:colOff>29225</xdr:colOff>
      <xdr:row>40</xdr:row>
      <xdr:rowOff>0</xdr:rowOff>
    </xdr:from>
    <xdr:to>
      <xdr:col>23</xdr:col>
      <xdr:colOff>85987</xdr:colOff>
      <xdr:row>57</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2"/>
        <a:stretch>
          <a:fillRect/>
        </a:stretch>
      </xdr:blipFill>
      <xdr:spPr>
        <a:xfrm>
          <a:off x="13821425" y="7620000"/>
          <a:ext cx="3104762" cy="3323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76035</xdr:colOff>
      <xdr:row>36</xdr:row>
      <xdr:rowOff>67554</xdr:rowOff>
    </xdr:from>
    <xdr:to>
      <xdr:col>9</xdr:col>
      <xdr:colOff>115582</xdr:colOff>
      <xdr:row>66</xdr:row>
      <xdr:rowOff>8797</xdr:rowOff>
    </xdr:to>
    <xdr:pic>
      <xdr:nvPicPr>
        <xdr:cNvPr id="15" name="Picture 14" descr="Product, Material property, Font, Advertising, ">
          <a:extLst>
            <a:ext uri="{FF2B5EF4-FFF2-40B4-BE49-F238E27FC236}">
              <a16:creationId xmlns:a16="http://schemas.microsoft.com/office/drawing/2014/main" id="{A961F03E-BB6A-428D-8B15-54A907405E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022" y="6899832"/>
          <a:ext cx="4581003" cy="8164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217025</xdr:colOff>
      <xdr:row>0</xdr:row>
      <xdr:rowOff>112532</xdr:rowOff>
    </xdr:from>
    <xdr:to>
      <xdr:col>11</xdr:col>
      <xdr:colOff>541598</xdr:colOff>
      <xdr:row>13</xdr:row>
      <xdr:rowOff>35609</xdr:rowOff>
    </xdr:to>
    <xdr:pic>
      <xdr:nvPicPr>
        <xdr:cNvPr id="16" name="Picture 15">
          <a:extLst>
            <a:ext uri="{FF2B5EF4-FFF2-40B4-BE49-F238E27FC236}">
              <a16:creationId xmlns:a16="http://schemas.microsoft.com/office/drawing/2014/main" id="{AF8835E0-178F-4D9F-AD82-59CA6DD155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7025" y="112532"/>
          <a:ext cx="6713075" cy="2326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217026</xdr:colOff>
      <xdr:row>13</xdr:row>
      <xdr:rowOff>144684</xdr:rowOff>
    </xdr:from>
    <xdr:to>
      <xdr:col>11</xdr:col>
      <xdr:colOff>320796</xdr:colOff>
      <xdr:row>33</xdr:row>
      <xdr:rowOff>99510</xdr:rowOff>
    </xdr:to>
    <xdr:pic>
      <xdr:nvPicPr>
        <xdr:cNvPr id="17" name="Picture 16" descr="Have you ever wondered how carbs affect our blood sugars? Just look at all these handy charts! #carbsinfood #bloodglucose #sugarinfographics #diabetestips #glucosemonitoring">
          <a:extLst>
            <a:ext uri="{FF2B5EF4-FFF2-40B4-BE49-F238E27FC236}">
              <a16:creationId xmlns:a16="http://schemas.microsoft.com/office/drawing/2014/main" id="{4D53F820-0936-47FA-9BF4-40EA9644037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7026" y="2548038"/>
          <a:ext cx="6492272" cy="3652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533078</xdr:colOff>
      <xdr:row>0</xdr:row>
      <xdr:rowOff>0</xdr:rowOff>
    </xdr:from>
    <xdr:to>
      <xdr:col>14</xdr:col>
      <xdr:colOff>1386148</xdr:colOff>
      <xdr:row>15</xdr:row>
      <xdr:rowOff>57150</xdr:rowOff>
    </xdr:to>
    <xdr:pic>
      <xdr:nvPicPr>
        <xdr:cNvPr id="18" name="Picture 17">
          <a:extLst>
            <a:ext uri="{FF2B5EF4-FFF2-40B4-BE49-F238E27FC236}">
              <a16:creationId xmlns:a16="http://schemas.microsoft.com/office/drawing/2014/main" id="{BAF8F914-8DB3-4D2B-9F93-791F2C7DE40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15230" y="0"/>
          <a:ext cx="6254589" cy="2830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delish.com/kitchen-tools/kitchen-secrets/a30212629/low-carb-keto-flours/" TargetMode="External"/><Relationship Id="rId2" Type="http://schemas.openxmlformats.org/officeDocument/2006/relationships/hyperlink" Target="https://www.myketokitchen.com/keto-resources/low-carb-flour-alternatives-lchf-keto-cooking/" TargetMode="External"/><Relationship Id="rId1" Type="http://schemas.openxmlformats.org/officeDocument/2006/relationships/hyperlink" Target="https://www.ditchthecarbs.com/low-carb-flours/" TargetMode="External"/><Relationship Id="rId5" Type="http://schemas.openxmlformats.org/officeDocument/2006/relationships/drawing" Target="../drawings/drawing4.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topLeftCell="A19" zoomScale="51" zoomScaleNormal="100" zoomScaleSheetLayoutView="100" workbookViewId="0">
      <selection activeCell="C30" sqref="C30:E30"/>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39" t="s">
        <v>36</v>
      </c>
      <c r="C3" s="139"/>
      <c r="D3" s="139"/>
      <c r="E3" s="139"/>
      <c r="F3" s="34"/>
    </row>
    <row r="4" spans="1:208" s="5" customFormat="1" ht="18.5" thickBot="1" x14ac:dyDescent="0.4">
      <c r="A4" s="34"/>
      <c r="B4" s="140" t="s">
        <v>37</v>
      </c>
      <c r="C4" s="140"/>
      <c r="D4" s="140"/>
      <c r="E4" s="140"/>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46" t="s">
        <v>43</v>
      </c>
      <c r="C5" s="147"/>
      <c r="D5" s="147"/>
      <c r="E5" s="148"/>
      <c r="F5" s="34"/>
    </row>
    <row r="6" spans="1:208" ht="63.75" customHeight="1" x14ac:dyDescent="0.35">
      <c r="A6" s="34"/>
      <c r="B6" s="149" t="s">
        <v>152</v>
      </c>
      <c r="C6" s="150"/>
      <c r="D6" s="150"/>
      <c r="E6" s="151"/>
      <c r="F6" s="34"/>
    </row>
    <row r="7" spans="1:208" ht="15.5" x14ac:dyDescent="0.35">
      <c r="A7" s="34"/>
      <c r="B7" s="152" t="s">
        <v>0</v>
      </c>
      <c r="C7" s="153"/>
      <c r="D7" s="16" t="s">
        <v>7</v>
      </c>
      <c r="E7" s="22" t="s">
        <v>65</v>
      </c>
      <c r="F7" s="34"/>
    </row>
    <row r="8" spans="1:208" ht="15.5" x14ac:dyDescent="0.35">
      <c r="A8" s="34"/>
      <c r="B8" s="152" t="s">
        <v>19</v>
      </c>
      <c r="C8" s="153"/>
      <c r="D8" s="16" t="s">
        <v>7</v>
      </c>
      <c r="E8" s="17">
        <v>44029</v>
      </c>
      <c r="F8" s="34"/>
    </row>
    <row r="9" spans="1:208" ht="16" thickBot="1" x14ac:dyDescent="0.4">
      <c r="A9" s="34"/>
      <c r="B9" s="18"/>
      <c r="C9" s="19" t="s">
        <v>20</v>
      </c>
      <c r="D9" s="20" t="s">
        <v>7</v>
      </c>
      <c r="E9" s="21">
        <v>0</v>
      </c>
      <c r="F9" s="34"/>
    </row>
    <row r="10" spans="1:208" ht="18.5" x14ac:dyDescent="0.35">
      <c r="A10" s="34"/>
      <c r="B10" s="131" t="s">
        <v>21</v>
      </c>
      <c r="C10" s="132"/>
      <c r="D10" s="132"/>
      <c r="E10" s="133"/>
      <c r="F10" s="34"/>
    </row>
    <row r="11" spans="1:208" ht="22.5" customHeight="1" x14ac:dyDescent="0.35">
      <c r="A11" s="34"/>
      <c r="B11" s="2" t="s">
        <v>1</v>
      </c>
      <c r="C11" s="141" t="s">
        <v>70</v>
      </c>
      <c r="D11" s="141"/>
      <c r="E11" s="142"/>
      <c r="F11" s="34"/>
    </row>
    <row r="12" spans="1:208" x14ac:dyDescent="0.3">
      <c r="A12" s="34"/>
      <c r="B12" s="2" t="s">
        <v>2</v>
      </c>
      <c r="C12" s="111" t="s">
        <v>153</v>
      </c>
      <c r="D12" s="111"/>
      <c r="E12" s="112"/>
      <c r="F12" s="34"/>
      <c r="G12" s="35"/>
    </row>
    <row r="13" spans="1:208" x14ac:dyDescent="0.35">
      <c r="A13" s="34"/>
      <c r="B13" s="2" t="s">
        <v>3</v>
      </c>
      <c r="C13" s="120" t="s">
        <v>71</v>
      </c>
      <c r="D13" s="121"/>
      <c r="E13" s="122"/>
      <c r="F13" s="34"/>
      <c r="H13" s="41"/>
    </row>
    <row r="14" spans="1:208" x14ac:dyDescent="0.35">
      <c r="A14" s="34"/>
      <c r="B14" s="2" t="s">
        <v>4</v>
      </c>
      <c r="C14" s="120" t="s">
        <v>54</v>
      </c>
      <c r="D14" s="121"/>
      <c r="E14" s="122"/>
      <c r="F14" s="34"/>
    </row>
    <row r="15" spans="1:208" ht="33.5" customHeight="1" thickBot="1" x14ac:dyDescent="0.4">
      <c r="A15" s="34"/>
      <c r="B15" s="12" t="s">
        <v>8</v>
      </c>
      <c r="C15" s="143" t="s">
        <v>146</v>
      </c>
      <c r="D15" s="144"/>
      <c r="E15" s="145"/>
      <c r="F15" s="34"/>
    </row>
    <row r="16" spans="1:208" ht="18.5" x14ac:dyDescent="0.35">
      <c r="A16" s="34"/>
      <c r="B16" s="131" t="s">
        <v>22</v>
      </c>
      <c r="C16" s="132"/>
      <c r="D16" s="132"/>
      <c r="E16" s="133"/>
      <c r="F16" s="34"/>
    </row>
    <row r="17" spans="1:12" x14ac:dyDescent="0.35">
      <c r="A17" s="34"/>
      <c r="B17" s="2" t="s">
        <v>9</v>
      </c>
      <c r="C17" s="116">
        <v>2021</v>
      </c>
      <c r="D17" s="116"/>
      <c r="E17" s="117"/>
      <c r="F17" s="34"/>
    </row>
    <row r="18" spans="1:12" x14ac:dyDescent="0.35">
      <c r="A18" s="34"/>
      <c r="B18" s="2" t="s">
        <v>11</v>
      </c>
      <c r="C18" s="118" t="s">
        <v>149</v>
      </c>
      <c r="D18" s="118"/>
      <c r="E18" s="119"/>
      <c r="F18" s="34"/>
    </row>
    <row r="19" spans="1:12" ht="15.75" customHeight="1" x14ac:dyDescent="0.35">
      <c r="A19" s="34"/>
      <c r="B19" s="2" t="s">
        <v>24</v>
      </c>
      <c r="C19" s="134">
        <f>'Market Potency'!C20</f>
        <v>50000000</v>
      </c>
      <c r="D19" s="135"/>
      <c r="E19" s="136"/>
      <c r="F19" s="34"/>
    </row>
    <row r="20" spans="1:12" x14ac:dyDescent="0.35">
      <c r="A20" s="34"/>
      <c r="B20" s="3"/>
      <c r="C20" s="45"/>
      <c r="D20" s="46"/>
      <c r="E20" s="47"/>
      <c r="F20" s="34"/>
    </row>
    <row r="21" spans="1:12" x14ac:dyDescent="0.35">
      <c r="A21" s="34"/>
      <c r="B21" s="49" t="s">
        <v>45</v>
      </c>
      <c r="C21" s="65">
        <f>Market!E10</f>
        <v>40000</v>
      </c>
      <c r="D21" s="14"/>
      <c r="E21" s="4"/>
      <c r="F21" s="43"/>
    </row>
    <row r="22" spans="1:12" x14ac:dyDescent="0.35">
      <c r="A22" s="34"/>
      <c r="B22" s="49" t="s">
        <v>44</v>
      </c>
      <c r="C22" s="65">
        <f>Market!E8</f>
        <v>49500</v>
      </c>
      <c r="D22" s="46"/>
      <c r="E22" s="47"/>
      <c r="F22" s="43"/>
    </row>
    <row r="23" spans="1:12" x14ac:dyDescent="0.35">
      <c r="A23" s="34"/>
      <c r="B23" s="3"/>
      <c r="C23" s="44"/>
      <c r="D23" s="46"/>
      <c r="E23" s="47"/>
      <c r="F23" s="43"/>
    </row>
    <row r="24" spans="1:12" ht="16.5" customHeight="1" x14ac:dyDescent="0.35">
      <c r="A24" s="34"/>
      <c r="B24" s="11" t="s">
        <v>13</v>
      </c>
      <c r="C24" s="128" t="s">
        <v>148</v>
      </c>
      <c r="D24" s="129"/>
      <c r="E24" s="130"/>
      <c r="F24" s="34"/>
    </row>
    <row r="25" spans="1:12" ht="15" thickBot="1" x14ac:dyDescent="0.4">
      <c r="A25" s="34"/>
      <c r="B25" s="12" t="s">
        <v>10</v>
      </c>
      <c r="C25" s="137" t="s">
        <v>64</v>
      </c>
      <c r="D25" s="137"/>
      <c r="E25" s="138"/>
      <c r="F25" s="34"/>
    </row>
    <row r="26" spans="1:12" ht="18.5" x14ac:dyDescent="0.35">
      <c r="A26" s="34"/>
      <c r="B26" s="131" t="s">
        <v>23</v>
      </c>
      <c r="C26" s="132"/>
      <c r="D26" s="132"/>
      <c r="E26" s="133"/>
      <c r="F26" s="34"/>
    </row>
    <row r="27" spans="1:12" x14ac:dyDescent="0.35">
      <c r="A27" s="34"/>
      <c r="B27" s="2" t="s">
        <v>6</v>
      </c>
      <c r="C27" s="111" t="s">
        <v>130</v>
      </c>
      <c r="D27" s="111"/>
      <c r="E27" s="112"/>
      <c r="F27" s="34"/>
    </row>
    <row r="28" spans="1:12" x14ac:dyDescent="0.35">
      <c r="A28" s="34"/>
      <c r="B28" s="2" t="s">
        <v>5</v>
      </c>
      <c r="C28" s="126" t="s">
        <v>129</v>
      </c>
      <c r="D28" s="126"/>
      <c r="E28" s="127"/>
      <c r="F28" s="34"/>
    </row>
    <row r="29" spans="1:12" ht="33.75" customHeight="1" x14ac:dyDescent="0.35">
      <c r="A29" s="34"/>
      <c r="B29" s="42" t="s">
        <v>41</v>
      </c>
      <c r="C29" s="113"/>
      <c r="D29" s="109"/>
      <c r="E29" s="110"/>
      <c r="F29" s="34"/>
      <c r="G29"/>
    </row>
    <row r="30" spans="1:12" ht="34.5" customHeight="1" x14ac:dyDescent="0.35">
      <c r="A30" s="34"/>
      <c r="B30" s="11" t="s">
        <v>12</v>
      </c>
      <c r="C30" s="99" t="s">
        <v>128</v>
      </c>
      <c r="D30" s="99"/>
      <c r="E30" s="100"/>
      <c r="F30" s="34"/>
    </row>
    <row r="31" spans="1:12" x14ac:dyDescent="0.35">
      <c r="A31" s="34"/>
      <c r="B31" s="106" t="s">
        <v>42</v>
      </c>
      <c r="C31" s="108"/>
      <c r="D31" s="109"/>
      <c r="E31" s="110"/>
      <c r="F31" s="34"/>
      <c r="L31"/>
    </row>
    <row r="32" spans="1:12" x14ac:dyDescent="0.35">
      <c r="A32" s="34"/>
      <c r="B32" s="107"/>
      <c r="C32" s="111" t="s">
        <v>131</v>
      </c>
      <c r="D32" s="111"/>
      <c r="E32" s="112"/>
      <c r="F32" s="34"/>
    </row>
    <row r="33" spans="1:208" ht="16.5" customHeight="1" x14ac:dyDescent="0.35">
      <c r="A33" s="34"/>
      <c r="B33" s="107"/>
      <c r="C33" s="111" t="s">
        <v>150</v>
      </c>
      <c r="D33" s="111"/>
      <c r="E33" s="112"/>
      <c r="F33" s="34"/>
    </row>
    <row r="34" spans="1:208" ht="13.5" customHeight="1" x14ac:dyDescent="0.35">
      <c r="A34" s="34"/>
      <c r="B34" s="60"/>
      <c r="C34" s="61"/>
      <c r="D34" s="62"/>
      <c r="E34" s="63"/>
      <c r="F34" s="34"/>
      <c r="K34"/>
    </row>
    <row r="35" spans="1:208" ht="13.5" customHeight="1" x14ac:dyDescent="0.35">
      <c r="A35" s="34"/>
      <c r="B35" s="60"/>
      <c r="C35" s="61"/>
      <c r="D35" s="62"/>
      <c r="E35" s="63"/>
      <c r="F35" s="34"/>
    </row>
    <row r="36" spans="1:208" ht="34.5" customHeight="1" x14ac:dyDescent="0.35">
      <c r="A36" s="34"/>
      <c r="B36" s="48"/>
      <c r="C36" s="113"/>
      <c r="D36" s="114"/>
      <c r="E36" s="115"/>
      <c r="F36" s="34"/>
    </row>
    <row r="37" spans="1:208" ht="40.5" customHeight="1" x14ac:dyDescent="0.35">
      <c r="A37" s="34"/>
      <c r="B37" s="11" t="s">
        <v>14</v>
      </c>
      <c r="C37" s="123" t="s">
        <v>151</v>
      </c>
      <c r="D37" s="124"/>
      <c r="E37" s="125"/>
      <c r="F37" s="34"/>
    </row>
    <row r="38" spans="1:208" ht="27" customHeight="1" thickBot="1" x14ac:dyDescent="0.4">
      <c r="A38" s="34"/>
      <c r="B38" s="12" t="s">
        <v>15</v>
      </c>
      <c r="C38" s="104" t="s">
        <v>53</v>
      </c>
      <c r="D38" s="104"/>
      <c r="E38" s="105"/>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101" t="s">
        <v>16</v>
      </c>
      <c r="C40" s="102"/>
      <c r="D40" s="102"/>
      <c r="E40" s="103"/>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97" t="s">
        <v>31</v>
      </c>
      <c r="D47" s="97"/>
      <c r="E47" s="98"/>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5" s="34" customFormat="1" x14ac:dyDescent="0.35">
      <c r="E49" s="33" t="s">
        <v>40</v>
      </c>
    </row>
    <row r="50" spans="3:5" s="34" customFormat="1" x14ac:dyDescent="0.35">
      <c r="E50" s="33" t="s">
        <v>35</v>
      </c>
    </row>
    <row r="51" spans="3:5" s="34" customFormat="1" x14ac:dyDescent="0.35"/>
    <row r="52" spans="3:5" s="34" customFormat="1" x14ac:dyDescent="0.35">
      <c r="C52" s="64"/>
    </row>
    <row r="53" spans="3:5" s="34" customFormat="1" x14ac:dyDescent="0.35">
      <c r="C53" s="64"/>
    </row>
    <row r="54" spans="3:5" s="34" customFormat="1" x14ac:dyDescent="0.35">
      <c r="C54" s="64"/>
    </row>
    <row r="55" spans="3:5" s="34" customFormat="1" x14ac:dyDescent="0.35">
      <c r="C55" s="64"/>
    </row>
    <row r="56" spans="3:5" s="34" customFormat="1" x14ac:dyDescent="0.35">
      <c r="C56" s="64"/>
    </row>
    <row r="57" spans="3:5" s="34" customFormat="1" x14ac:dyDescent="0.35">
      <c r="C57" s="64"/>
    </row>
    <row r="58" spans="3:5" s="34" customFormat="1" x14ac:dyDescent="0.35">
      <c r="C58" s="64"/>
    </row>
    <row r="59" spans="3:5" s="34" customFormat="1" x14ac:dyDescent="0.35"/>
    <row r="60" spans="3:5" s="34" customFormat="1" x14ac:dyDescent="0.35"/>
    <row r="61" spans="3:5" s="34" customFormat="1" x14ac:dyDescent="0.35"/>
    <row r="62" spans="3:5" s="34" customFormat="1" x14ac:dyDescent="0.35"/>
    <row r="63" spans="3:5" s="34" customFormat="1" x14ac:dyDescent="0.35"/>
    <row r="64" spans="3: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L10"/>
  <sheetViews>
    <sheetView zoomScale="91" workbookViewId="0">
      <selection activeCell="A4" sqref="A4"/>
    </sheetView>
  </sheetViews>
  <sheetFormatPr defaultRowHeight="14.5" x14ac:dyDescent="0.35"/>
  <cols>
    <col min="1" max="1" width="34.453125" bestFit="1" customWidth="1"/>
    <col min="2" max="2" width="9.54296875" bestFit="1" customWidth="1"/>
    <col min="4" max="4" width="14.90625" bestFit="1" customWidth="1"/>
    <col min="5" max="5" width="16.1796875" customWidth="1"/>
    <col min="8" max="8" width="34.54296875" bestFit="1" customWidth="1"/>
    <col min="9" max="9" width="9.54296875" bestFit="1" customWidth="1"/>
    <col min="12" max="12" width="14.81640625" bestFit="1" customWidth="1"/>
  </cols>
  <sheetData>
    <row r="1" spans="1:12" x14ac:dyDescent="0.35">
      <c r="A1" s="94" t="s">
        <v>79</v>
      </c>
      <c r="H1" s="95" t="s">
        <v>80</v>
      </c>
    </row>
    <row r="2" spans="1:12" x14ac:dyDescent="0.35">
      <c r="A2" s="74" t="s">
        <v>58</v>
      </c>
      <c r="B2" s="74" t="s">
        <v>59</v>
      </c>
      <c r="C2" s="74" t="s">
        <v>67</v>
      </c>
      <c r="D2" s="74" t="s">
        <v>68</v>
      </c>
      <c r="E2" s="74" t="s">
        <v>142</v>
      </c>
      <c r="H2" s="74" t="s">
        <v>58</v>
      </c>
      <c r="I2" s="74" t="s">
        <v>59</v>
      </c>
      <c r="J2" s="74" t="s">
        <v>67</v>
      </c>
      <c r="K2" s="74" t="s">
        <v>68</v>
      </c>
      <c r="L2" s="74" t="s">
        <v>142</v>
      </c>
    </row>
    <row r="3" spans="1:12" x14ac:dyDescent="0.35">
      <c r="A3" s="77" t="s">
        <v>136</v>
      </c>
      <c r="B3" s="72">
        <v>279000</v>
      </c>
      <c r="C3" s="71">
        <v>453</v>
      </c>
      <c r="D3" s="73">
        <f>B3/C3</f>
        <v>615.89403973509934</v>
      </c>
      <c r="E3" s="72">
        <f>D3*250</f>
        <v>153973.50993377483</v>
      </c>
      <c r="H3" s="77" t="s">
        <v>141</v>
      </c>
      <c r="I3" s="72">
        <v>57000</v>
      </c>
      <c r="J3" s="71">
        <v>200</v>
      </c>
      <c r="K3" s="73">
        <f>I3/J3</f>
        <v>285</v>
      </c>
      <c r="L3" s="72">
        <f>K3*250</f>
        <v>71250</v>
      </c>
    </row>
    <row r="4" spans="1:12" x14ac:dyDescent="0.35">
      <c r="A4" s="76" t="s">
        <v>137</v>
      </c>
      <c r="B4" s="72">
        <v>52500</v>
      </c>
      <c r="C4" s="71">
        <v>250</v>
      </c>
      <c r="D4" s="73">
        <f t="shared" ref="D4" si="0">B4/C4</f>
        <v>210</v>
      </c>
      <c r="E4" s="72">
        <f>D4*250</f>
        <v>52500</v>
      </c>
      <c r="F4" s="154" t="s">
        <v>140</v>
      </c>
      <c r="H4" s="76" t="s">
        <v>143</v>
      </c>
      <c r="I4" s="72">
        <v>49500</v>
      </c>
      <c r="J4" s="71">
        <v>100</v>
      </c>
      <c r="K4" s="73">
        <f t="shared" ref="K4:K6" si="1">I4/J4</f>
        <v>495</v>
      </c>
      <c r="L4" s="72">
        <f>K4*250</f>
        <v>123750</v>
      </c>
    </row>
    <row r="5" spans="1:12" x14ac:dyDescent="0.35">
      <c r="A5" s="71" t="s">
        <v>138</v>
      </c>
      <c r="B5" s="72">
        <v>90000</v>
      </c>
      <c r="C5" s="71">
        <v>500</v>
      </c>
      <c r="D5" s="73">
        <f t="shared" ref="D5:D6" si="2">B5/C5</f>
        <v>180</v>
      </c>
      <c r="E5" s="72">
        <f>D5*250</f>
        <v>45000</v>
      </c>
      <c r="F5" s="154"/>
      <c r="H5" s="71" t="s">
        <v>144</v>
      </c>
      <c r="I5" s="72">
        <v>37000</v>
      </c>
      <c r="J5" s="71">
        <v>250</v>
      </c>
      <c r="K5" s="73">
        <f t="shared" si="1"/>
        <v>148</v>
      </c>
      <c r="L5" s="72">
        <f>K5*250</f>
        <v>37000</v>
      </c>
    </row>
    <row r="6" spans="1:12" x14ac:dyDescent="0.35">
      <c r="A6" s="71" t="s">
        <v>139</v>
      </c>
      <c r="B6" s="72">
        <v>51000</v>
      </c>
      <c r="C6" s="71">
        <v>250</v>
      </c>
      <c r="D6" s="73">
        <f t="shared" si="2"/>
        <v>204</v>
      </c>
      <c r="E6" s="72">
        <f>D6*250</f>
        <v>51000</v>
      </c>
      <c r="F6" s="154"/>
      <c r="H6" s="71" t="s">
        <v>145</v>
      </c>
      <c r="I6" s="72">
        <v>30000</v>
      </c>
      <c r="J6" s="71">
        <v>500</v>
      </c>
      <c r="K6" s="73">
        <f t="shared" si="1"/>
        <v>60</v>
      </c>
      <c r="L6" s="72">
        <f>K6*250</f>
        <v>15000</v>
      </c>
    </row>
    <row r="7" spans="1:12" x14ac:dyDescent="0.35">
      <c r="B7" s="67"/>
      <c r="D7" s="68"/>
      <c r="E7" s="67"/>
      <c r="I7" s="67"/>
      <c r="K7" s="68"/>
      <c r="L7" s="67"/>
    </row>
    <row r="8" spans="1:12" x14ac:dyDescent="0.35">
      <c r="D8" t="s">
        <v>60</v>
      </c>
      <c r="E8" s="67">
        <f>AVERAGE(E4:E6)</f>
        <v>49500</v>
      </c>
      <c r="K8" t="s">
        <v>60</v>
      </c>
      <c r="L8" s="67">
        <f>L6</f>
        <v>15000</v>
      </c>
    </row>
    <row r="9" spans="1:12" x14ac:dyDescent="0.35">
      <c r="D9" t="s">
        <v>61</v>
      </c>
      <c r="E9" s="67">
        <f>E8/1.25</f>
        <v>39600</v>
      </c>
      <c r="K9" t="s">
        <v>61</v>
      </c>
      <c r="L9" s="67">
        <f>L8/1.25</f>
        <v>12000</v>
      </c>
    </row>
    <row r="10" spans="1:12" x14ac:dyDescent="0.35">
      <c r="D10" s="66" t="s">
        <v>62</v>
      </c>
      <c r="E10" s="69">
        <v>40000</v>
      </c>
      <c r="K10" s="66" t="s">
        <v>62</v>
      </c>
      <c r="L10" s="69">
        <f>L9</f>
        <v>12000</v>
      </c>
    </row>
  </sheetData>
  <autoFilter ref="A2:E2" xr:uid="{0EFEB613-D326-4A32-A6D0-88C3AFF3F001}">
    <sortState xmlns:xlrd2="http://schemas.microsoft.com/office/spreadsheetml/2017/richdata2" ref="A3:E10">
      <sortCondition ref="D2"/>
    </sortState>
  </autoFilter>
  <mergeCells count="1">
    <mergeCell ref="F4:F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workbookViewId="0">
      <selection activeCell="C20" sqref="C20"/>
    </sheetView>
  </sheetViews>
  <sheetFormatPr defaultRowHeight="14.5" x14ac:dyDescent="0.35"/>
  <cols>
    <col min="1" max="1" width="43.54296875" bestFit="1" customWidth="1"/>
    <col min="3" max="3" width="17" customWidth="1"/>
  </cols>
  <sheetData>
    <row r="1" spans="1:4" x14ac:dyDescent="0.35">
      <c r="A1" t="s">
        <v>66</v>
      </c>
      <c r="C1" s="50">
        <v>267000000</v>
      </c>
    </row>
    <row r="2" spans="1:4" x14ac:dyDescent="0.35">
      <c r="A2" t="s">
        <v>63</v>
      </c>
      <c r="B2" s="51"/>
      <c r="C2" s="70">
        <v>0.3</v>
      </c>
      <c r="D2" t="s">
        <v>46</v>
      </c>
    </row>
    <row r="3" spans="1:4" x14ac:dyDescent="0.35">
      <c r="A3" t="s">
        <v>147</v>
      </c>
      <c r="B3" s="51"/>
      <c r="C3" s="70">
        <v>0.38</v>
      </c>
      <c r="D3" t="s">
        <v>46</v>
      </c>
    </row>
    <row r="4" spans="1:4" x14ac:dyDescent="0.35">
      <c r="A4" t="s">
        <v>132</v>
      </c>
      <c r="C4" s="51">
        <v>0.3</v>
      </c>
    </row>
    <row r="5" spans="1:4" x14ac:dyDescent="0.35">
      <c r="A5" t="s">
        <v>133</v>
      </c>
      <c r="C5" s="51">
        <v>0.3</v>
      </c>
    </row>
    <row r="6" spans="1:4" x14ac:dyDescent="0.35">
      <c r="A6" t="s">
        <v>134</v>
      </c>
      <c r="C6" s="51">
        <v>0.3</v>
      </c>
    </row>
    <row r="7" spans="1:4" x14ac:dyDescent="0.35">
      <c r="A7" t="s">
        <v>135</v>
      </c>
      <c r="C7" s="51">
        <v>0.1</v>
      </c>
    </row>
    <row r="8" spans="1:4" x14ac:dyDescent="0.35">
      <c r="A8" t="s">
        <v>55</v>
      </c>
      <c r="B8" s="51"/>
      <c r="C8" s="56">
        <v>0.1</v>
      </c>
    </row>
    <row r="9" spans="1:4" x14ac:dyDescent="0.35">
      <c r="B9" s="51"/>
      <c r="C9" s="52"/>
    </row>
    <row r="10" spans="1:4" x14ac:dyDescent="0.35">
      <c r="A10" t="s">
        <v>52</v>
      </c>
      <c r="B10" s="51"/>
      <c r="C10" s="50">
        <f>C1*C2*C3*C4*C5*C6*C7*C8</f>
        <v>8218.26</v>
      </c>
      <c r="D10" t="s">
        <v>47</v>
      </c>
    </row>
    <row r="11" spans="1:4" x14ac:dyDescent="0.35">
      <c r="B11" s="51"/>
      <c r="C11" s="50"/>
    </row>
    <row r="12" spans="1:4" x14ac:dyDescent="0.35">
      <c r="A12" s="53" t="s">
        <v>56</v>
      </c>
      <c r="B12" s="51"/>
      <c r="C12" s="52"/>
    </row>
    <row r="13" spans="1:4" x14ac:dyDescent="0.35">
      <c r="A13" s="54" t="s">
        <v>69</v>
      </c>
      <c r="B13" s="51"/>
      <c r="C13" s="50">
        <f>C10</f>
        <v>8218.26</v>
      </c>
      <c r="D13" t="s">
        <v>48</v>
      </c>
    </row>
    <row r="14" spans="1:4" x14ac:dyDescent="0.35">
      <c r="A14" s="55"/>
      <c r="B14" s="51"/>
      <c r="C14" s="56"/>
    </row>
    <row r="15" spans="1:4" x14ac:dyDescent="0.35">
      <c r="A15" t="s">
        <v>57</v>
      </c>
      <c r="B15" s="51"/>
      <c r="C15" s="57">
        <f>Market!E10</f>
        <v>40000</v>
      </c>
      <c r="D15" t="s">
        <v>49</v>
      </c>
    </row>
    <row r="16" spans="1:4" x14ac:dyDescent="0.35">
      <c r="C16" s="50"/>
    </row>
    <row r="17" spans="1:17" x14ac:dyDescent="0.35">
      <c r="A17" s="54" t="s">
        <v>50</v>
      </c>
      <c r="B17" s="58"/>
      <c r="C17" s="59">
        <f>C15*C13/3</f>
        <v>109576800</v>
      </c>
      <c r="D17" t="s">
        <v>51</v>
      </c>
    </row>
    <row r="18" spans="1:17" x14ac:dyDescent="0.35">
      <c r="B18" t="s">
        <v>62</v>
      </c>
      <c r="C18" s="50">
        <f>100000000</f>
        <v>100000000</v>
      </c>
    </row>
    <row r="20" spans="1:17" x14ac:dyDescent="0.35">
      <c r="B20" s="96" t="s">
        <v>154</v>
      </c>
      <c r="C20" s="50">
        <f>50000000</f>
        <v>50000000</v>
      </c>
    </row>
    <row r="26" spans="1:17" x14ac:dyDescent="0.35">
      <c r="P26">
        <v>464982</v>
      </c>
      <c r="Q26">
        <v>883883</v>
      </c>
    </row>
    <row r="27" spans="1:17" x14ac:dyDescent="0.35">
      <c r="P27">
        <v>524826</v>
      </c>
    </row>
    <row r="28" spans="1:17" x14ac:dyDescent="0.35">
      <c r="P28">
        <v>509726</v>
      </c>
      <c r="Q28">
        <f>10177924-(945955+847117+730643+706550)</f>
        <v>6947659</v>
      </c>
    </row>
    <row r="29" spans="1:17" x14ac:dyDescent="0.35">
      <c r="P29">
        <v>451364</v>
      </c>
    </row>
    <row r="30" spans="1:17" x14ac:dyDescent="0.35">
      <c r="P30">
        <v>380792</v>
      </c>
      <c r="Q30">
        <f>10177924</f>
        <v>10177924</v>
      </c>
    </row>
    <row r="31" spans="1:17" x14ac:dyDescent="0.35">
      <c r="P31" s="75">
        <v>323266</v>
      </c>
      <c r="Q31">
        <f>Q30-Q28</f>
        <v>3230265</v>
      </c>
    </row>
    <row r="32" spans="1:17" x14ac:dyDescent="0.35">
      <c r="P32">
        <v>323266</v>
      </c>
      <c r="Q32" s="56">
        <f>Q28/Q30</f>
        <v>0.68262044401196154</v>
      </c>
    </row>
    <row r="33" spans="16:16" x14ac:dyDescent="0.35">
      <c r="P33" s="75">
        <v>267752</v>
      </c>
    </row>
    <row r="34" spans="16:16" x14ac:dyDescent="0.35">
      <c r="P34">
        <v>284080</v>
      </c>
    </row>
    <row r="35" spans="16:16" x14ac:dyDescent="0.35">
      <c r="P35">
        <v>375893</v>
      </c>
    </row>
    <row r="36" spans="16:16" x14ac:dyDescent="0.35">
      <c r="P36">
        <f>SUM(P28:P35)</f>
        <v>2916139</v>
      </c>
    </row>
    <row r="37" spans="16:16" x14ac:dyDescent="0.35">
      <c r="P37" s="52">
        <f>SUM(P27:P33)/10177924</f>
        <v>0.27323764649844112</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D8A2A-6F38-4BC9-BF0E-88972C8E95DE}">
  <dimension ref="B36:AG64"/>
  <sheetViews>
    <sheetView topLeftCell="A37" zoomScale="79" workbookViewId="0">
      <pane xSplit="11" topLeftCell="L1" activePane="topRight" state="frozen"/>
      <selection activeCell="A35" sqref="A35"/>
      <selection pane="topRight" activeCell="K47" sqref="K47"/>
    </sheetView>
  </sheetViews>
  <sheetFormatPr defaultRowHeight="14.5" x14ac:dyDescent="0.35"/>
  <cols>
    <col min="1" max="1" width="3" customWidth="1"/>
    <col min="9" max="9" width="3.81640625" customWidth="1"/>
    <col min="10" max="10" width="11.453125" bestFit="1" customWidth="1"/>
    <col min="11" max="11" width="11.81640625" style="80" customWidth="1"/>
    <col min="12" max="20" width="25.81640625" style="80" customWidth="1"/>
  </cols>
  <sheetData>
    <row r="36" spans="2:26" ht="28.5" x14ac:dyDescent="0.65">
      <c r="B36" s="78" t="s">
        <v>78</v>
      </c>
      <c r="L36" s="80" t="s">
        <v>118</v>
      </c>
      <c r="P36" s="81"/>
    </row>
    <row r="37" spans="2:26" s="64" customFormat="1" ht="26" customHeight="1" x14ac:dyDescent="0.35">
      <c r="K37" s="91" t="s">
        <v>72</v>
      </c>
      <c r="L37" s="92" t="s">
        <v>79</v>
      </c>
      <c r="M37" s="92" t="s">
        <v>80</v>
      </c>
      <c r="N37" s="91" t="s">
        <v>81</v>
      </c>
      <c r="O37" s="91" t="s">
        <v>82</v>
      </c>
      <c r="P37" s="91" t="s">
        <v>83</v>
      </c>
      <c r="Q37" s="93" t="s">
        <v>88</v>
      </c>
      <c r="R37" s="93" t="s">
        <v>89</v>
      </c>
      <c r="S37" s="93" t="s">
        <v>90</v>
      </c>
      <c r="T37" s="93" t="s">
        <v>91</v>
      </c>
    </row>
    <row r="38" spans="2:26" x14ac:dyDescent="0.35">
      <c r="K38" s="83" t="s">
        <v>73</v>
      </c>
      <c r="L38" s="88" t="s">
        <v>116</v>
      </c>
      <c r="M38" s="88" t="s">
        <v>113</v>
      </c>
      <c r="N38" s="84" t="s">
        <v>124</v>
      </c>
      <c r="O38" s="84"/>
      <c r="P38" s="84"/>
      <c r="Q38" s="84"/>
      <c r="R38" s="84"/>
      <c r="S38" s="84"/>
      <c r="T38" s="84"/>
    </row>
    <row r="39" spans="2:26" x14ac:dyDescent="0.35">
      <c r="K39" s="83" t="s">
        <v>74</v>
      </c>
      <c r="L39" s="88" t="s">
        <v>119</v>
      </c>
      <c r="M39" s="88" t="s">
        <v>93</v>
      </c>
      <c r="N39" s="84" t="s">
        <v>126</v>
      </c>
      <c r="O39" s="84"/>
      <c r="P39" s="84"/>
      <c r="Q39" s="84" t="s">
        <v>93</v>
      </c>
      <c r="R39" s="84" t="s">
        <v>95</v>
      </c>
      <c r="S39" s="84" t="s">
        <v>97</v>
      </c>
      <c r="T39" s="84" t="s">
        <v>100</v>
      </c>
    </row>
    <row r="40" spans="2:26" x14ac:dyDescent="0.35">
      <c r="K40" s="83" t="s">
        <v>75</v>
      </c>
      <c r="L40" s="88" t="s">
        <v>117</v>
      </c>
      <c r="M40" s="88" t="s">
        <v>115</v>
      </c>
      <c r="N40" s="84" t="s">
        <v>125</v>
      </c>
      <c r="O40" s="84"/>
      <c r="P40" s="84"/>
      <c r="Q40" s="84" t="s">
        <v>94</v>
      </c>
      <c r="R40" s="84" t="s">
        <v>96</v>
      </c>
      <c r="S40" s="84" t="s">
        <v>98</v>
      </c>
      <c r="T40" s="84" t="s">
        <v>99</v>
      </c>
      <c r="Z40" s="66"/>
    </row>
    <row r="41" spans="2:26" x14ac:dyDescent="0.35">
      <c r="K41" s="83" t="s">
        <v>106</v>
      </c>
      <c r="L41" s="88" t="s">
        <v>100</v>
      </c>
      <c r="M41" s="88" t="s">
        <v>114</v>
      </c>
      <c r="N41" s="84" t="s">
        <v>114</v>
      </c>
      <c r="O41" s="84"/>
      <c r="P41" s="84"/>
      <c r="Q41" s="84"/>
      <c r="R41" s="84"/>
      <c r="S41" s="84"/>
      <c r="T41" s="84"/>
      <c r="Z41" s="66"/>
    </row>
    <row r="42" spans="2:26" s="79" customFormat="1" ht="101.5" x14ac:dyDescent="0.35">
      <c r="K42" s="82" t="s">
        <v>76</v>
      </c>
      <c r="L42" s="89" t="s">
        <v>109</v>
      </c>
      <c r="M42" s="89" t="s">
        <v>110</v>
      </c>
      <c r="N42" s="85" t="s">
        <v>111</v>
      </c>
      <c r="O42" s="85" t="s">
        <v>121</v>
      </c>
      <c r="P42" s="85" t="s">
        <v>123</v>
      </c>
      <c r="Q42" s="85" t="s">
        <v>101</v>
      </c>
      <c r="R42" s="85" t="s">
        <v>102</v>
      </c>
      <c r="S42" s="85" t="s">
        <v>103</v>
      </c>
      <c r="T42" s="85"/>
    </row>
    <row r="43" spans="2:26" s="79" customFormat="1" ht="87" x14ac:dyDescent="0.35">
      <c r="K43" s="82" t="s">
        <v>77</v>
      </c>
      <c r="L43" s="89" t="s">
        <v>107</v>
      </c>
      <c r="M43" s="89" t="s">
        <v>108</v>
      </c>
      <c r="N43" s="85" t="s">
        <v>112</v>
      </c>
      <c r="O43" s="85" t="s">
        <v>122</v>
      </c>
      <c r="P43" s="85" t="s">
        <v>120</v>
      </c>
      <c r="Q43" s="85"/>
      <c r="R43" s="85"/>
      <c r="S43" s="85" t="s">
        <v>104</v>
      </c>
      <c r="T43" s="85" t="s">
        <v>105</v>
      </c>
    </row>
    <row r="44" spans="2:26" ht="43.5" x14ac:dyDescent="0.35">
      <c r="K44" s="87" t="s">
        <v>127</v>
      </c>
      <c r="L44" s="90" t="s">
        <v>92</v>
      </c>
      <c r="M44" s="90" t="s">
        <v>92</v>
      </c>
      <c r="N44" s="84"/>
      <c r="O44" s="84"/>
      <c r="P44" s="84"/>
      <c r="Q44" s="84"/>
      <c r="R44" s="84"/>
      <c r="S44" s="84"/>
      <c r="T44" s="84"/>
    </row>
    <row r="46" spans="2:26" x14ac:dyDescent="0.35">
      <c r="K46" s="80" t="s">
        <v>84</v>
      </c>
    </row>
    <row r="47" spans="2:26" x14ac:dyDescent="0.35">
      <c r="K47" s="86" t="s">
        <v>85</v>
      </c>
    </row>
    <row r="48" spans="2:26" x14ac:dyDescent="0.35">
      <c r="K48" s="86" t="s">
        <v>86</v>
      </c>
    </row>
    <row r="49" spans="11:33" x14ac:dyDescent="0.35">
      <c r="K49" s="86" t="s">
        <v>87</v>
      </c>
    </row>
    <row r="64" spans="11:33" ht="26" x14ac:dyDescent="0.6">
      <c r="L64" s="155"/>
      <c r="M64" s="155"/>
      <c r="N64" s="155"/>
      <c r="O64" s="155"/>
      <c r="P64" s="155"/>
      <c r="Q64" s="155"/>
      <c r="R64" s="155"/>
      <c r="S64" s="155"/>
      <c r="T64" s="155"/>
      <c r="U64" s="155"/>
      <c r="V64" s="155"/>
      <c r="W64" s="155"/>
      <c r="X64" s="155"/>
      <c r="Y64" s="155"/>
      <c r="Z64" s="155"/>
      <c r="AA64" s="155"/>
      <c r="AB64" s="155"/>
      <c r="AC64" s="155"/>
      <c r="AD64" s="155"/>
      <c r="AE64" s="155"/>
      <c r="AF64" s="155"/>
      <c r="AG64" s="155"/>
    </row>
  </sheetData>
  <mergeCells count="1">
    <mergeCell ref="L64:AG64"/>
  </mergeCells>
  <hyperlinks>
    <hyperlink ref="K47" r:id="rId1" xr:uid="{81F21C9B-29EF-4D4C-8590-A85A53BC7A50}"/>
    <hyperlink ref="K48" r:id="rId2" xr:uid="{613FAF45-EC6D-45CF-92C6-2541D7F3A4B6}"/>
    <hyperlink ref="K49" r:id="rId3" xr:uid="{276ECCD4-E745-45DB-BB13-0AEA053DA266}"/>
  </hyperlinks>
  <pageMargins left="0.7" right="0.7" top="0.75" bottom="0.75" header="0.3" footer="0.3"/>
  <pageSetup orientation="portrait" horizontalDpi="4294967295" verticalDpi="4294967295"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Product</vt:lpstr>
      <vt:lpstr>Market</vt:lpstr>
      <vt:lpstr>Market Potency</vt:lpstr>
      <vt:lpstr>Insight</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Noviana Halim</cp:lastModifiedBy>
  <cp:lastPrinted>2010-02-23T03:12:29Z</cp:lastPrinted>
  <dcterms:created xsi:type="dcterms:W3CDTF">2010-02-03T06:36:43Z</dcterms:created>
  <dcterms:modified xsi:type="dcterms:W3CDTF">2020-07-20T04:22:41Z</dcterms:modified>
</cp:coreProperties>
</file>