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issa.lungkat\Documents\"/>
    </mc:Choice>
  </mc:AlternateContent>
  <xr:revisionPtr revIDLastSave="0" documentId="13_ncr:1_{6D97E49F-E64E-4C89-BDD9-FA843A0523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rket" sheetId="4" r:id="rId1"/>
    <sheet name="Market Potency" sheetId="5" r:id="rId2"/>
  </sheets>
  <definedNames>
    <definedName name="_xlnm._FilterDatabase" localSheetId="0" hidden="1">Market!$A$2:$E$2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4" l="1"/>
  <c r="E9" i="4"/>
  <c r="E8" i="4"/>
  <c r="C14" i="5"/>
  <c r="P36" i="5"/>
  <c r="P35" i="5"/>
  <c r="Q29" i="5"/>
  <c r="Q30" i="5" s="1"/>
  <c r="Q27" i="5"/>
  <c r="Q31" i="5" s="1"/>
  <c r="C9" i="5"/>
  <c r="C16" i="5" l="1"/>
  <c r="D6" i="4"/>
  <c r="E6" i="4" s="1"/>
  <c r="D4" i="4" l="1"/>
  <c r="E4" i="4" s="1"/>
  <c r="D5" i="4"/>
  <c r="E5" i="4" s="1"/>
  <c r="D7" i="4"/>
  <c r="E7" i="4" s="1"/>
  <c r="D3" i="4"/>
  <c r="E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</authors>
  <commentList>
    <comment ref="A2" authorId="0" shapeId="0" xr:uid="{6CBB2A5F-6804-4F0E-9B84-EEF67A60B0D6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</commentList>
</comments>
</file>

<file path=xl/sharedStrings.xml><?xml version="1.0" encoding="utf-8"?>
<sst xmlns="http://schemas.openxmlformats.org/spreadsheetml/2006/main" count="37" uniqueCount="35">
  <si>
    <t>Merk</t>
  </si>
  <si>
    <t>Harga</t>
  </si>
  <si>
    <t>HET Avg</t>
  </si>
  <si>
    <t>Price List</t>
  </si>
  <si>
    <t>ml</t>
  </si>
  <si>
    <t>EVOO + Truffle Oil</t>
  </si>
  <si>
    <t>Harga/ml</t>
  </si>
  <si>
    <t>Harga per 250</t>
  </si>
  <si>
    <t>Casolana Italian Olive Oil Infused With Chilli</t>
  </si>
  <si>
    <t>JAVASUPERFOOD MINYAK CABAI CHILI OIL KOREA 250ML</t>
  </si>
  <si>
    <t>Lee Kum Kee Chili Garlic Sauce</t>
  </si>
  <si>
    <t>Imperial Chili Oil</t>
  </si>
  <si>
    <t>La Chinata Chilli Pepper Extra Virgin Olive Oil 250ml</t>
  </si>
  <si>
    <t>Jumlah penduduk Indonesia</t>
  </si>
  <si>
    <t>SES SU, U12</t>
  </si>
  <si>
    <t>Indonesian population</t>
  </si>
  <si>
    <t>F, 25-50</t>
  </si>
  <si>
    <t xml:space="preserve">                Suka Memasak</t>
  </si>
  <si>
    <t xml:space="preserve">                              Healthy Concern</t>
  </si>
  <si>
    <t xml:space="preserve">Choose Tropicana Slim </t>
  </si>
  <si>
    <t xml:space="preserve">Target market TS </t>
  </si>
  <si>
    <t>persons</t>
  </si>
  <si>
    <t>Beli TS</t>
  </si>
  <si>
    <t>- 1 botol per 6 bulan</t>
  </si>
  <si>
    <t>per bulan</t>
  </si>
  <si>
    <t xml:space="preserve">Price TS  </t>
  </si>
  <si>
    <t>per botol</t>
  </si>
  <si>
    <t>Sales potency</t>
  </si>
  <si>
    <t>per month</t>
  </si>
  <si>
    <t>Pembulatan</t>
  </si>
  <si>
    <t>base Olive Oil</t>
  </si>
  <si>
    <t>base EVOO</t>
  </si>
  <si>
    <t>Preferred Price</t>
  </si>
  <si>
    <t xml:space="preserve">                    Memasak menggunakan chilli oil</t>
  </si>
  <si>
    <t>base minyak sawit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</si>
</sst>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_);_(* \(#,##0\);_(* &quot;-&quot;_);_(@_)"/>
    <numFmt numFmtId="167" formatCode="&quot;Rp&quot;#,##0"/>
    <numFmt numFmtId="168" formatCode="0.0"/>
    <numFmt numFmtId="169" formatCode="_(* #,##0.00_);_(* \(#,##0.00\);_(* &quot;-&quot;??_);_(@_)"/>
    <numFmt numFmtId="170" formatCode="_(* #,##0_);_(* \(#,##0\);_(* &quot;-&quot;??_);_(@_)"/>
    <numFmt numFmtId="171" formatCode="0.0%"/>
    <numFmt numFmtId="172" formatCode="_(* #,##0.0_);_(* \(#,##0.0\);_(* &quot;-&quot;_);_(@_)"/>
    <numFmt numFmtId="173" formatCode="[$IDR]\ #,##0_);\([$IDR]\ #,##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67" fontId="0" fillId="0" borderId="0" xfId="0" applyNumberFormat="1"/>
    <xf numFmtId="167" fontId="1" fillId="0" borderId="0" xfId="0" applyNumberFormat="1" applyFont="1"/>
    <xf numFmtId="0" fontId="0" fillId="0" borderId="1" xfId="0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0" fillId="0" borderId="1" xfId="0" applyFont="1" applyFill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170" fontId="0" fillId="0" borderId="0" xfId="5" applyNumberFormat="1" applyFont="1"/>
    <xf numFmtId="9" fontId="0" fillId="0" borderId="0" xfId="0" applyNumberFormat="1"/>
    <xf numFmtId="9" fontId="0" fillId="0" borderId="0" xfId="4" applyFont="1"/>
    <xf numFmtId="0" fontId="6" fillId="0" borderId="0" xfId="0" applyFont="1"/>
    <xf numFmtId="171" fontId="0" fillId="0" borderId="0" xfId="4" applyNumberFormat="1" applyFont="1"/>
    <xf numFmtId="0" fontId="0" fillId="0" borderId="0" xfId="0" quotePrefix="1"/>
    <xf numFmtId="172" fontId="0" fillId="0" borderId="0" xfId="2" applyNumberFormat="1" applyFont="1"/>
    <xf numFmtId="16" fontId="0" fillId="0" borderId="0" xfId="0" applyNumberFormat="1"/>
    <xf numFmtId="0" fontId="7" fillId="0" borderId="0" xfId="0" applyFont="1"/>
    <xf numFmtId="173" fontId="0" fillId="0" borderId="0" xfId="5" applyNumberFormat="1" applyFont="1"/>
    <xf numFmtId="9" fontId="1" fillId="0" borderId="0" xfId="0" applyNumberFormat="1" applyFont="1"/>
    <xf numFmtId="164" fontId="8" fillId="2" borderId="0" xfId="2" applyFont="1" applyFill="1"/>
    <xf numFmtId="173" fontId="0" fillId="0" borderId="0" xfId="0" applyNumberFormat="1"/>
    <xf numFmtId="0" fontId="0" fillId="2" borderId="0" xfId="0" applyFill="1"/>
  </cellXfs>
  <cellStyles count="6">
    <cellStyle name="Comma [0]" xfId="2" builtinId="6"/>
    <cellStyle name="Comma 2" xfId="3" xr:uid="{E54C141A-1F0B-4801-9EE6-6173B957D553}"/>
    <cellStyle name="Comma 3" xfId="5" xr:uid="{EBFD1DAE-2520-4097-9D6E-F0BA3423DBD7}"/>
    <cellStyle name="Normal" xfId="0" builtinId="0"/>
    <cellStyle name="Normal 111 2 2" xfId="1" xr:uid="{00000000-0005-0000-0000-000003000000}"/>
    <cellStyle name="Percent" xfId="4" builtinId="5"/>
  </cellStyles>
  <dxfs count="0"/>
  <tableStyles count="0" defaultTableStyle="TableStyleMedium9" defaultPivotStyle="PivotStyleLight16"/>
  <colors>
    <mruColors>
      <color rgb="FFCCFF33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244678</xdr:colOff>
      <xdr:row>11</xdr:row>
      <xdr:rowOff>52432</xdr:rowOff>
    </xdr:from>
    <xdr:to>
      <xdr:col>0</xdr:col>
      <xdr:colOff>1203528</xdr:colOff>
      <xdr:row>26</xdr:row>
      <xdr:rowOff>52432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88BE050-5B94-4FBA-BCD8-B53430109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78" y="2103074"/>
          <a:ext cx="958850" cy="2796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1371754</xdr:colOff>
      <xdr:row>12</xdr:row>
      <xdr:rowOff>12574</xdr:rowOff>
    </xdr:from>
    <xdr:to>
      <xdr:col>0</xdr:col>
      <xdr:colOff>2027785</xdr:colOff>
      <xdr:row>25</xdr:row>
      <xdr:rowOff>126058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77DD64F-00A2-4D34-A29D-74E7E8F5C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754" y="2200495"/>
          <a:ext cx="656031" cy="2483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2233084</xdr:colOff>
      <xdr:row>14</xdr:row>
      <xdr:rowOff>116417</xdr:rowOff>
    </xdr:from>
    <xdr:to>
      <xdr:col>1</xdr:col>
      <xdr:colOff>247651</xdr:colOff>
      <xdr:row>24</xdr:row>
      <xdr:rowOff>25400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BA69607-ECBB-4AA6-90D2-532097839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3084" y="2635250"/>
          <a:ext cx="1708150" cy="170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465667</xdr:colOff>
      <xdr:row>13</xdr:row>
      <xdr:rowOff>158749</xdr:rowOff>
    </xdr:from>
    <xdr:to>
      <xdr:col>3</xdr:col>
      <xdr:colOff>897467</xdr:colOff>
      <xdr:row>25</xdr:row>
      <xdr:rowOff>105832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6443A84-26BC-44F5-ADB6-E87F76BE2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9250" y="2497666"/>
          <a:ext cx="1733550" cy="2106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878417</xdr:colOff>
      <xdr:row>11</xdr:row>
      <xdr:rowOff>148167</xdr:rowOff>
    </xdr:from>
    <xdr:to>
      <xdr:col>4</xdr:col>
      <xdr:colOff>1041400</xdr:colOff>
      <xdr:row>26</xdr:row>
      <xdr:rowOff>148167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AC716C5-62A8-4DD0-8DC2-EBD7F99F6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584" y="2127250"/>
          <a:ext cx="1200150" cy="269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171004</xdr:colOff>
      <xdr:row>16</xdr:row>
      <xdr:rowOff>0</xdr:rowOff>
    </xdr:from>
    <xdr:ext cx="4265914" cy="3960693"/>
    <xdr:pic>
      <xdr:nvPicPr>
        <xdr:cNvPr id="2" name="Picture 1">
          <a:extLst>
            <a:ext uri="{FF2B5EF4-FFF2-40B4-BE49-F238E27FC236}">
              <a16:creationId xmlns:a16="http://schemas.microsoft.com/office/drawing/2014/main" id="{25A0F52B-3F5C-41B2-9B98-C17F2FBB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0254" y="2946400"/>
          <a:ext cx="4265914" cy="39606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39</xdr:row>
      <xdr:rowOff>38100</xdr:rowOff>
    </xdr:from>
    <xdr:ext cx="6286231" cy="3691967"/>
    <xdr:pic>
      <xdr:nvPicPr>
        <xdr:cNvPr id="3" name="Picture 2">
          <a:extLst>
            <a:ext uri="{FF2B5EF4-FFF2-40B4-BE49-F238E27FC236}">
              <a16:creationId xmlns:a16="http://schemas.microsoft.com/office/drawing/2014/main" id="{4529C248-59D0-4082-9D39-40301378E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9250" y="7219950"/>
          <a:ext cx="6286231" cy="3691967"/>
        </a:xfrm>
        <a:prstGeom prst="rect">
          <a:avLst/>
        </a:prstGeom>
      </xdr:spPr>
    </xdr:pic>
    <xdr:clientData/>
  </xdr:oneCellAnchor>
  <xdr:oneCellAnchor>
    <xdr:from>
      <xdr:col>18</xdr:col>
      <xdr:colOff>29225</xdr:colOff>
      <xdr:row>39</xdr:row>
      <xdr:rowOff>0</xdr:rowOff>
    </xdr:from>
    <xdr:ext cx="3104762" cy="3215859"/>
    <xdr:pic>
      <xdr:nvPicPr>
        <xdr:cNvPr id="4" name="Picture 3">
          <a:extLst>
            <a:ext uri="{FF2B5EF4-FFF2-40B4-BE49-F238E27FC236}">
              <a16:creationId xmlns:a16="http://schemas.microsoft.com/office/drawing/2014/main" id="{D1365160-6BCB-468F-B6ED-FB3A655DF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04075" y="7181850"/>
          <a:ext cx="3104762" cy="32158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2AFE-2556-47A6-B899-7323A41BE4E4}">
  <dimension ref="A1:F11"/>
  <sheetViews>
    <sheetView showGridLines="0" tabSelected="1" zoomScale="60" workbookViewId="0">
      <selection activeCell="E11" sqref="E11"/>
    </sheetView>
  </sheetViews>
  <sheetFormatPr defaultRowHeight="14.5" x14ac:dyDescent="0.35"/>
  <cols>
    <col min="1" max="1" width="52.81640625" bestFit="1" customWidth="1"/>
    <col min="2" max="2" width="9.90625" bestFit="1" customWidth="1"/>
    <col min="4" max="4" width="14.90625" customWidth="1"/>
    <col min="5" max="5" width="16.1796875" customWidth="1"/>
    <col min="6" max="6" width="11.08984375" bestFit="1" customWidth="1"/>
  </cols>
  <sheetData>
    <row r="1" spans="1:6" x14ac:dyDescent="0.35">
      <c r="A1" s="9" t="s">
        <v>5</v>
      </c>
    </row>
    <row r="2" spans="1:6" x14ac:dyDescent="0.35">
      <c r="A2" s="7" t="s">
        <v>0</v>
      </c>
      <c r="B2" s="7" t="s">
        <v>1</v>
      </c>
      <c r="C2" s="7" t="s">
        <v>4</v>
      </c>
      <c r="D2" s="7" t="s">
        <v>6</v>
      </c>
      <c r="E2" s="7" t="s">
        <v>7</v>
      </c>
    </row>
    <row r="3" spans="1:6" x14ac:dyDescent="0.35">
      <c r="A3" s="11" t="s">
        <v>8</v>
      </c>
      <c r="B3" s="5">
        <v>315000</v>
      </c>
      <c r="C3" s="4">
        <v>250</v>
      </c>
      <c r="D3" s="6">
        <f>B3/C3</f>
        <v>1260</v>
      </c>
      <c r="E3" s="5">
        <f>D3*250</f>
        <v>315000</v>
      </c>
      <c r="F3" t="s">
        <v>31</v>
      </c>
    </row>
    <row r="4" spans="1:6" x14ac:dyDescent="0.35">
      <c r="A4" s="8" t="s">
        <v>9</v>
      </c>
      <c r="B4" s="5">
        <v>80000</v>
      </c>
      <c r="C4" s="4">
        <v>250</v>
      </c>
      <c r="D4" s="6">
        <f t="shared" ref="D4:D7" si="0">B4/C4</f>
        <v>320</v>
      </c>
      <c r="E4" s="5">
        <f t="shared" ref="E4:E7" si="1">D4*250</f>
        <v>80000</v>
      </c>
      <c r="F4" t="s">
        <v>30</v>
      </c>
    </row>
    <row r="5" spans="1:6" x14ac:dyDescent="0.35">
      <c r="A5" s="11" t="s">
        <v>10</v>
      </c>
      <c r="B5" s="5">
        <v>38000</v>
      </c>
      <c r="C5" s="4">
        <v>226</v>
      </c>
      <c r="D5" s="6">
        <f t="shared" si="0"/>
        <v>168.14159292035399</v>
      </c>
      <c r="E5" s="5">
        <f t="shared" si="1"/>
        <v>42035.398230088496</v>
      </c>
      <c r="F5" s="2"/>
    </row>
    <row r="6" spans="1:6" x14ac:dyDescent="0.35">
      <c r="A6" s="10" t="s">
        <v>11</v>
      </c>
      <c r="B6" s="5">
        <v>30000</v>
      </c>
      <c r="C6" s="4">
        <v>180</v>
      </c>
      <c r="D6" s="6">
        <f t="shared" si="0"/>
        <v>166.66666666666666</v>
      </c>
      <c r="E6" s="5">
        <f t="shared" si="1"/>
        <v>41666.666666666664</v>
      </c>
      <c r="F6" s="2" t="s">
        <v>34</v>
      </c>
    </row>
    <row r="7" spans="1:6" x14ac:dyDescent="0.35">
      <c r="A7" s="12" t="s">
        <v>12</v>
      </c>
      <c r="B7" s="5">
        <v>309000</v>
      </c>
      <c r="C7" s="4">
        <v>250</v>
      </c>
      <c r="D7" s="6">
        <f t="shared" si="0"/>
        <v>1236</v>
      </c>
      <c r="E7" s="5">
        <f t="shared" si="1"/>
        <v>309000</v>
      </c>
      <c r="F7" t="s">
        <v>31</v>
      </c>
    </row>
    <row r="8" spans="1:6" x14ac:dyDescent="0.35">
      <c r="D8" t="s">
        <v>2</v>
      </c>
      <c r="E8" s="2">
        <f>E4</f>
        <v>80000</v>
      </c>
    </row>
    <row r="9" spans="1:6" x14ac:dyDescent="0.35">
      <c r="D9" t="s">
        <v>32</v>
      </c>
      <c r="E9" s="2">
        <f>E8</f>
        <v>80000</v>
      </c>
    </row>
    <row r="10" spans="1:6" x14ac:dyDescent="0.35">
      <c r="D10" t="s">
        <v>3</v>
      </c>
      <c r="E10" s="2">
        <f>E9/1.3</f>
        <v>61538.461538461539</v>
      </c>
    </row>
    <row r="11" spans="1:6" x14ac:dyDescent="0.35">
      <c r="D11" s="1"/>
      <c r="E11" s="3"/>
    </row>
  </sheetData>
  <autoFilter ref="A2:E2" xr:uid="{0EFEB613-D326-4A32-A6D0-88C3AFF3F001}">
    <sortState xmlns:xlrd2="http://schemas.microsoft.com/office/spreadsheetml/2017/richdata2" ref="A3:E10">
      <sortCondition ref="D2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A842-DD3A-47BD-8C7F-1957EBE7D9D8}">
  <dimension ref="A1:Q36"/>
  <sheetViews>
    <sheetView workbookViewId="0">
      <selection activeCell="A9" sqref="A9"/>
    </sheetView>
  </sheetViews>
  <sheetFormatPr defaultRowHeight="14.5" x14ac:dyDescent="0.35"/>
  <cols>
    <col min="1" max="1" width="43.54296875" bestFit="1" customWidth="1"/>
    <col min="2" max="3" width="17" customWidth="1"/>
    <col min="6" max="6" width="10.36328125" bestFit="1" customWidth="1"/>
  </cols>
  <sheetData>
    <row r="1" spans="1:6" x14ac:dyDescent="0.35">
      <c r="A1" t="s">
        <v>13</v>
      </c>
      <c r="C1" s="13">
        <v>267000000</v>
      </c>
    </row>
    <row r="2" spans="1:6" x14ac:dyDescent="0.35">
      <c r="A2" t="s">
        <v>14</v>
      </c>
      <c r="B2" s="14"/>
      <c r="C2" s="15">
        <v>0.3</v>
      </c>
      <c r="D2" t="s">
        <v>15</v>
      </c>
    </row>
    <row r="3" spans="1:6" x14ac:dyDescent="0.35">
      <c r="A3" t="s">
        <v>16</v>
      </c>
      <c r="B3" s="14"/>
      <c r="C3" s="15">
        <v>0.38</v>
      </c>
      <c r="D3" t="s">
        <v>15</v>
      </c>
    </row>
    <row r="4" spans="1:6" x14ac:dyDescent="0.35">
      <c r="A4" t="s">
        <v>17</v>
      </c>
      <c r="C4" s="14">
        <v>0.87</v>
      </c>
    </row>
    <row r="5" spans="1:6" x14ac:dyDescent="0.35">
      <c r="A5" t="s">
        <v>33</v>
      </c>
      <c r="C5" s="14">
        <v>0.05</v>
      </c>
      <c r="D5" s="16"/>
    </row>
    <row r="6" spans="1:6" x14ac:dyDescent="0.35">
      <c r="A6" t="s">
        <v>18</v>
      </c>
      <c r="C6" s="14">
        <v>0.2</v>
      </c>
    </row>
    <row r="7" spans="1:6" x14ac:dyDescent="0.35">
      <c r="A7" t="s">
        <v>19</v>
      </c>
      <c r="B7" s="14"/>
      <c r="C7" s="15">
        <v>0.05</v>
      </c>
    </row>
    <row r="8" spans="1:6" x14ac:dyDescent="0.35">
      <c r="B8" s="14"/>
      <c r="C8" s="17"/>
    </row>
    <row r="9" spans="1:6" x14ac:dyDescent="0.35">
      <c r="A9" t="s">
        <v>20</v>
      </c>
      <c r="B9" s="14"/>
      <c r="C9" s="13">
        <f>C1*C2*C3*C4*C5*C6*C7</f>
        <v>13240.530000000002</v>
      </c>
      <c r="D9" t="s">
        <v>21</v>
      </c>
    </row>
    <row r="10" spans="1:6" x14ac:dyDescent="0.35">
      <c r="B10" s="14"/>
      <c r="C10" s="13"/>
    </row>
    <row r="11" spans="1:6" x14ac:dyDescent="0.35">
      <c r="A11" t="s">
        <v>22</v>
      </c>
      <c r="B11" s="14"/>
      <c r="C11" s="17"/>
    </row>
    <row r="12" spans="1:6" x14ac:dyDescent="0.35">
      <c r="A12" s="18" t="s">
        <v>23</v>
      </c>
      <c r="B12" s="14"/>
      <c r="C12" s="19">
        <v>0.16666666666666699</v>
      </c>
      <c r="D12" t="s">
        <v>24</v>
      </c>
      <c r="F12" s="20"/>
    </row>
    <row r="13" spans="1:6" x14ac:dyDescent="0.35">
      <c r="A13" s="21"/>
      <c r="B13" s="14"/>
      <c r="C13" s="15"/>
    </row>
    <row r="14" spans="1:6" x14ac:dyDescent="0.35">
      <c r="A14" t="s">
        <v>25</v>
      </c>
      <c r="B14" s="14"/>
      <c r="C14" s="22">
        <f>Market!E10</f>
        <v>61538.461538461539</v>
      </c>
      <c r="D14" t="s">
        <v>26</v>
      </c>
    </row>
    <row r="15" spans="1:6" x14ac:dyDescent="0.35">
      <c r="C15" s="13"/>
    </row>
    <row r="16" spans="1:6" x14ac:dyDescent="0.35">
      <c r="A16" s="18" t="s">
        <v>27</v>
      </c>
      <c r="B16" s="23"/>
      <c r="C16" s="24">
        <f>C12*C14*C9</f>
        <v>135800307.69230798</v>
      </c>
      <c r="D16" t="s">
        <v>28</v>
      </c>
      <c r="F16" s="25"/>
    </row>
    <row r="17" spans="2:17" x14ac:dyDescent="0.35">
      <c r="C17" s="13"/>
    </row>
    <row r="18" spans="2:17" x14ac:dyDescent="0.35">
      <c r="B18" t="s">
        <v>29</v>
      </c>
      <c r="C18" s="24">
        <v>135000000</v>
      </c>
    </row>
    <row r="25" spans="2:17" x14ac:dyDescent="0.35">
      <c r="P25">
        <v>464982</v>
      </c>
      <c r="Q25">
        <v>883883</v>
      </c>
    </row>
    <row r="26" spans="2:17" x14ac:dyDescent="0.35">
      <c r="P26">
        <v>524826</v>
      </c>
    </row>
    <row r="27" spans="2:17" x14ac:dyDescent="0.35">
      <c r="P27">
        <v>509726</v>
      </c>
      <c r="Q27">
        <f>10177924-(945955+847117+730643+706550)</f>
        <v>6947659</v>
      </c>
    </row>
    <row r="28" spans="2:17" x14ac:dyDescent="0.35">
      <c r="P28">
        <v>451364</v>
      </c>
    </row>
    <row r="29" spans="2:17" x14ac:dyDescent="0.35">
      <c r="P29">
        <v>380792</v>
      </c>
      <c r="Q29">
        <f>10177924</f>
        <v>10177924</v>
      </c>
    </row>
    <row r="30" spans="2:17" x14ac:dyDescent="0.35">
      <c r="P30" s="26">
        <v>323266</v>
      </c>
      <c r="Q30">
        <f>Q29-Q27</f>
        <v>3230265</v>
      </c>
    </row>
    <row r="31" spans="2:17" x14ac:dyDescent="0.35">
      <c r="P31">
        <v>323266</v>
      </c>
      <c r="Q31" s="15">
        <f>Q27/Q29</f>
        <v>0.68262044401196154</v>
      </c>
    </row>
    <row r="32" spans="2:17" x14ac:dyDescent="0.35">
      <c r="P32" s="26">
        <v>267752</v>
      </c>
    </row>
    <row r="33" spans="16:16" x14ac:dyDescent="0.35">
      <c r="P33">
        <v>284080</v>
      </c>
    </row>
    <row r="34" spans="16:16" x14ac:dyDescent="0.35">
      <c r="P34">
        <v>375893</v>
      </c>
    </row>
    <row r="35" spans="16:16" x14ac:dyDescent="0.35">
      <c r="P35">
        <f>SUM(P27:P34)</f>
        <v>2916139</v>
      </c>
    </row>
    <row r="36" spans="16:16" x14ac:dyDescent="0.35">
      <c r="P36" s="17">
        <f>SUM(P26:P32)/10177924</f>
        <v>0.27323764649844112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</vt:lpstr>
      <vt:lpstr>Market Potency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2010-02-23T03:12:29Z</cp:lastPrinted>
  <dcterms:created xsi:type="dcterms:W3CDTF">2010-02-03T06:36:43Z</dcterms:created>
  <dcterms:modified xsi:type="dcterms:W3CDTF">2021-08-26T08:38:30Z</dcterms:modified>
</cp:coreProperties>
</file>