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768" yWindow="0" windowWidth="10260" windowHeight="8268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H6" i="1"/>
  <c r="BH5"/>
  <c r="BH4"/>
  <c r="BH3"/>
  <c r="BH2"/>
  <c r="BG6"/>
  <c r="BG5"/>
  <c r="BG4"/>
  <c r="BG3"/>
  <c r="BG2"/>
  <c r="BF6"/>
  <c r="BF5"/>
  <c r="BF4"/>
  <c r="BF3"/>
  <c r="BF2"/>
  <c r="BE6"/>
  <c r="BE5"/>
  <c r="BE4"/>
  <c r="BE3"/>
  <c r="BE2"/>
  <c r="AZ6"/>
  <c r="AZ5"/>
  <c r="AZ4"/>
  <c r="AZ3"/>
  <c r="AZ2"/>
  <c r="AY6"/>
  <c r="AY5"/>
  <c r="AY4"/>
  <c r="AY3"/>
  <c r="AY2"/>
  <c r="AX6"/>
  <c r="AX5"/>
  <c r="AX4"/>
  <c r="AX3"/>
  <c r="AX2"/>
  <c r="AW6"/>
  <c r="AW5"/>
  <c r="AW4"/>
  <c r="AW3"/>
  <c r="AW2"/>
  <c r="AV6"/>
  <c r="AV5"/>
  <c r="AV4"/>
  <c r="AV3"/>
  <c r="AV2"/>
  <c r="AU6"/>
  <c r="AU5"/>
  <c r="AU4"/>
  <c r="AU3"/>
  <c r="AU2"/>
  <c r="AT6"/>
  <c r="AT5"/>
  <c r="AT4"/>
  <c r="AT3"/>
  <c r="AT2"/>
  <c r="AG3"/>
  <c r="AH3"/>
  <c r="AI3"/>
  <c r="AJ3"/>
  <c r="AK3"/>
  <c r="AL3"/>
  <c r="AM3"/>
  <c r="AN3"/>
  <c r="AG4"/>
  <c r="AH4"/>
  <c r="AI4"/>
  <c r="AJ4"/>
  <c r="AK4"/>
  <c r="AL4"/>
  <c r="AM4"/>
  <c r="AN4"/>
  <c r="AG5"/>
  <c r="AH5"/>
  <c r="AI5"/>
  <c r="AJ5"/>
  <c r="AK5"/>
  <c r="AL5"/>
  <c r="AM5"/>
  <c r="AN5"/>
  <c r="AG6"/>
  <c r="AH6"/>
  <c r="AI6"/>
  <c r="AJ6"/>
  <c r="AK6"/>
  <c r="AL6"/>
  <c r="AM6"/>
  <c r="AN6"/>
  <c r="AS6"/>
  <c r="AS5"/>
  <c r="AS4"/>
  <c r="AS3"/>
  <c r="AS2"/>
  <c r="AN2"/>
  <c r="AM2"/>
  <c r="AL2"/>
  <c r="AK2"/>
  <c r="AJ2"/>
  <c r="AI2"/>
  <c r="AH2"/>
  <c r="AG2"/>
  <c r="U3"/>
  <c r="V3"/>
  <c r="W3"/>
  <c r="X3"/>
  <c r="Y3"/>
  <c r="Z3"/>
  <c r="AA3"/>
  <c r="AB3"/>
  <c r="U4"/>
  <c r="V4"/>
  <c r="W4"/>
  <c r="X4"/>
  <c r="Y4"/>
  <c r="Z4"/>
  <c r="AA4"/>
  <c r="AB4"/>
  <c r="U5"/>
  <c r="V5"/>
  <c r="W5"/>
  <c r="X5"/>
  <c r="Y5"/>
  <c r="Z5"/>
  <c r="AA5"/>
  <c r="AB5"/>
  <c r="U6"/>
  <c r="V6"/>
  <c r="W6"/>
  <c r="X6"/>
  <c r="Y6"/>
  <c r="Z6"/>
  <c r="AA6"/>
  <c r="AB6"/>
  <c r="AB2"/>
  <c r="AA2"/>
  <c r="Z2"/>
  <c r="Y2"/>
  <c r="X2"/>
  <c r="W2"/>
  <c r="V2"/>
  <c r="U2"/>
  <c r="Q15"/>
  <c r="R15"/>
  <c r="Q16"/>
  <c r="R16"/>
  <c r="Q17"/>
  <c r="R17"/>
  <c r="Q18"/>
  <c r="R18"/>
  <c r="Q19"/>
  <c r="R19"/>
  <c r="Q21"/>
  <c r="R21"/>
  <c r="Q22"/>
  <c r="R22"/>
  <c r="Q23"/>
  <c r="R23"/>
  <c r="Q24"/>
  <c r="R24"/>
  <c r="Q25"/>
  <c r="R25"/>
  <c r="Q27"/>
  <c r="R27"/>
  <c r="Q28"/>
  <c r="R28"/>
  <c r="Q29"/>
  <c r="R29"/>
  <c r="Q30"/>
  <c r="R30"/>
  <c r="Q31"/>
  <c r="R31"/>
  <c r="Q33"/>
  <c r="R33"/>
  <c r="Q34"/>
  <c r="R34"/>
  <c r="Q35"/>
  <c r="R35"/>
  <c r="Q36"/>
  <c r="R36"/>
  <c r="Q37"/>
  <c r="R37"/>
  <c r="Q39"/>
  <c r="R39"/>
  <c r="Q40"/>
  <c r="R40"/>
  <c r="Q41"/>
  <c r="R41"/>
  <c r="Q42"/>
  <c r="R42"/>
  <c r="Q43"/>
  <c r="R43"/>
  <c r="Q45"/>
  <c r="R45"/>
  <c r="Q46"/>
  <c r="R46"/>
  <c r="Q47"/>
  <c r="R47"/>
  <c r="Q48"/>
  <c r="R48"/>
  <c r="Q49"/>
  <c r="R49"/>
  <c r="Q4"/>
  <c r="R4"/>
  <c r="Q5"/>
  <c r="R5"/>
  <c r="Q6"/>
  <c r="R6"/>
  <c r="Q7"/>
  <c r="R7"/>
  <c r="Q9"/>
  <c r="R9"/>
  <c r="Q10"/>
  <c r="R10"/>
  <c r="Q11"/>
  <c r="R11"/>
  <c r="Q12"/>
  <c r="R12"/>
  <c r="Q13"/>
  <c r="R13"/>
  <c r="Q3"/>
  <c r="R3"/>
  <c r="L3"/>
  <c r="L4"/>
  <c r="L5"/>
  <c r="L6"/>
  <c r="L7"/>
  <c r="L9"/>
  <c r="L10"/>
  <c r="L11"/>
  <c r="L12"/>
  <c r="L13"/>
  <c r="G43"/>
  <c r="H43"/>
  <c r="L43" s="1"/>
  <c r="I43"/>
  <c r="J43"/>
  <c r="K43"/>
  <c r="F45"/>
  <c r="G45"/>
  <c r="L45" s="1"/>
  <c r="O45" s="1"/>
  <c r="H45"/>
  <c r="I45"/>
  <c r="J45"/>
  <c r="K45"/>
  <c r="F46"/>
  <c r="G46"/>
  <c r="H46"/>
  <c r="L46" s="1"/>
  <c r="O46" s="1"/>
  <c r="I46"/>
  <c r="J46"/>
  <c r="K46"/>
  <c r="F47"/>
  <c r="G47"/>
  <c r="H47"/>
  <c r="I47"/>
  <c r="L47" s="1"/>
  <c r="O47" s="1"/>
  <c r="J47"/>
  <c r="K47"/>
  <c r="F48"/>
  <c r="G48"/>
  <c r="H48"/>
  <c r="I48"/>
  <c r="J48"/>
  <c r="L48" s="1"/>
  <c r="O48" s="1"/>
  <c r="K48"/>
  <c r="F49"/>
  <c r="G49"/>
  <c r="H49"/>
  <c r="I49"/>
  <c r="J49"/>
  <c r="K49"/>
  <c r="L49" s="1"/>
  <c r="O49" s="1"/>
  <c r="F40"/>
  <c r="G40"/>
  <c r="L40" s="1"/>
  <c r="O40" s="1"/>
  <c r="H40"/>
  <c r="I40"/>
  <c r="J40"/>
  <c r="K40"/>
  <c r="F41"/>
  <c r="G41"/>
  <c r="H41"/>
  <c r="L41" s="1"/>
  <c r="O41" s="1"/>
  <c r="I41"/>
  <c r="J41"/>
  <c r="K41"/>
  <c r="F42"/>
  <c r="L42" s="1"/>
  <c r="O42" s="1"/>
  <c r="G42"/>
  <c r="H42"/>
  <c r="I42"/>
  <c r="J42"/>
  <c r="K42"/>
  <c r="F43"/>
  <c r="I39"/>
  <c r="G39"/>
  <c r="F28"/>
  <c r="L28" s="1"/>
  <c r="O28" s="1"/>
  <c r="G28"/>
  <c r="H28"/>
  <c r="I28"/>
  <c r="J28"/>
  <c r="K28"/>
  <c r="F29"/>
  <c r="L29" s="1"/>
  <c r="O29" s="1"/>
  <c r="G29"/>
  <c r="H29"/>
  <c r="I29"/>
  <c r="J29"/>
  <c r="K29"/>
  <c r="F30"/>
  <c r="G30"/>
  <c r="L30" s="1"/>
  <c r="O30" s="1"/>
  <c r="H30"/>
  <c r="I30"/>
  <c r="J30"/>
  <c r="K30"/>
  <c r="F31"/>
  <c r="G31"/>
  <c r="H31"/>
  <c r="L31" s="1"/>
  <c r="O31" s="1"/>
  <c r="I31"/>
  <c r="J31"/>
  <c r="K31"/>
  <c r="F34"/>
  <c r="G34"/>
  <c r="L34" s="1"/>
  <c r="O34" s="1"/>
  <c r="H34"/>
  <c r="I34"/>
  <c r="J34"/>
  <c r="K34"/>
  <c r="F35"/>
  <c r="G35"/>
  <c r="H35"/>
  <c r="L35" s="1"/>
  <c r="O35" s="1"/>
  <c r="I35"/>
  <c r="J35"/>
  <c r="K35"/>
  <c r="F36"/>
  <c r="L36" s="1"/>
  <c r="O36" s="1"/>
  <c r="G36"/>
  <c r="H36"/>
  <c r="I36"/>
  <c r="J36"/>
  <c r="K36"/>
  <c r="F37"/>
  <c r="L37" s="1"/>
  <c r="O37" s="1"/>
  <c r="G37"/>
  <c r="H37"/>
  <c r="I37"/>
  <c r="J37"/>
  <c r="K37"/>
  <c r="G27"/>
  <c r="K39"/>
  <c r="J39"/>
  <c r="H39"/>
  <c r="F39"/>
  <c r="K33"/>
  <c r="J33"/>
  <c r="I33"/>
  <c r="H33"/>
  <c r="L33" s="1"/>
  <c r="O33" s="1"/>
  <c r="G33"/>
  <c r="F33"/>
  <c r="K27"/>
  <c r="J27"/>
  <c r="I27"/>
  <c r="H27"/>
  <c r="F27"/>
  <c r="F4"/>
  <c r="G4"/>
  <c r="H4"/>
  <c r="I4"/>
  <c r="J4"/>
  <c r="K4"/>
  <c r="F5"/>
  <c r="G5"/>
  <c r="H5"/>
  <c r="I5"/>
  <c r="J5"/>
  <c r="K5"/>
  <c r="F6"/>
  <c r="G6"/>
  <c r="H6"/>
  <c r="I6"/>
  <c r="J6"/>
  <c r="K6"/>
  <c r="F7"/>
  <c r="G7"/>
  <c r="H7"/>
  <c r="I7"/>
  <c r="J7"/>
  <c r="K7"/>
  <c r="J3"/>
  <c r="H3"/>
  <c r="G3"/>
  <c r="F3"/>
  <c r="F15"/>
  <c r="L15" s="1"/>
  <c r="G15"/>
  <c r="H15"/>
  <c r="I15"/>
  <c r="J15"/>
  <c r="K15"/>
  <c r="F16"/>
  <c r="L16" s="1"/>
  <c r="G16"/>
  <c r="H16"/>
  <c r="I16"/>
  <c r="J16"/>
  <c r="K16"/>
  <c r="F17"/>
  <c r="G17"/>
  <c r="L17" s="1"/>
  <c r="H17"/>
  <c r="I17"/>
  <c r="J17"/>
  <c r="K17"/>
  <c r="F18"/>
  <c r="G18"/>
  <c r="H18"/>
  <c r="L18" s="1"/>
  <c r="I18"/>
  <c r="J18"/>
  <c r="K18"/>
  <c r="F19"/>
  <c r="G19"/>
  <c r="H19"/>
  <c r="I19"/>
  <c r="L19" s="1"/>
  <c r="J19"/>
  <c r="K19"/>
  <c r="F21"/>
  <c r="G21"/>
  <c r="L21" s="1"/>
  <c r="H21"/>
  <c r="I21"/>
  <c r="J21"/>
  <c r="K21"/>
  <c r="F22"/>
  <c r="L22" s="1"/>
  <c r="G22"/>
  <c r="H22"/>
  <c r="I22"/>
  <c r="J22"/>
  <c r="K22"/>
  <c r="F23"/>
  <c r="G23"/>
  <c r="H23"/>
  <c r="I23"/>
  <c r="J23"/>
  <c r="K23"/>
  <c r="L23"/>
  <c r="F24"/>
  <c r="L24" s="1"/>
  <c r="G24"/>
  <c r="H24"/>
  <c r="I24"/>
  <c r="J24"/>
  <c r="K24"/>
  <c r="F25"/>
  <c r="L25" s="1"/>
  <c r="G25"/>
  <c r="H25"/>
  <c r="I25"/>
  <c r="J25"/>
  <c r="K25"/>
  <c r="F10"/>
  <c r="G10"/>
  <c r="H10"/>
  <c r="I10"/>
  <c r="J10"/>
  <c r="K10"/>
  <c r="F11"/>
  <c r="G11"/>
  <c r="H11"/>
  <c r="I11"/>
  <c r="J11"/>
  <c r="K11"/>
  <c r="F12"/>
  <c r="G12"/>
  <c r="H12"/>
  <c r="I12"/>
  <c r="J12"/>
  <c r="K12"/>
  <c r="F13"/>
  <c r="G13"/>
  <c r="H13"/>
  <c r="I13"/>
  <c r="J13"/>
  <c r="K13"/>
  <c r="H9"/>
  <c r="F9"/>
  <c r="J9"/>
  <c r="G9"/>
  <c r="I9"/>
  <c r="K9"/>
  <c r="K3"/>
  <c r="I3"/>
  <c r="O43" l="1"/>
  <c r="L39"/>
  <c r="O39" s="1"/>
  <c r="L27"/>
  <c r="O27" s="1"/>
  <c r="O5"/>
  <c r="O13"/>
  <c r="O3"/>
  <c r="O10"/>
  <c r="O6"/>
  <c r="O12"/>
  <c r="O11"/>
  <c r="O21"/>
  <c r="O19"/>
  <c r="O16"/>
  <c r="O4"/>
  <c r="O24"/>
  <c r="O17"/>
  <c r="O9"/>
  <c r="O7"/>
  <c r="O23"/>
  <c r="O22"/>
  <c r="O25"/>
  <c r="O18"/>
  <c r="O15"/>
</calcChain>
</file>

<file path=xl/sharedStrings.xml><?xml version="1.0" encoding="utf-8"?>
<sst xmlns="http://schemas.openxmlformats.org/spreadsheetml/2006/main" count="76" uniqueCount="51">
  <si>
    <t>d</t>
  </si>
  <si>
    <t>m</t>
  </si>
  <si>
    <t>eeg</t>
  </si>
  <si>
    <t>cloud</t>
  </si>
  <si>
    <t>m_d_up</t>
  </si>
  <si>
    <t>d_m_down</t>
  </si>
  <si>
    <t>d_pr_up</t>
  </si>
  <si>
    <t>pr_cl_up</t>
  </si>
  <si>
    <t>cl_pr_down</t>
  </si>
  <si>
    <t>exp_total</t>
  </si>
  <si>
    <t>diff</t>
  </si>
  <si>
    <t>Original Cloud</t>
  </si>
  <si>
    <t>Original Fog</t>
  </si>
  <si>
    <t>Addressing Fog</t>
  </si>
  <si>
    <t>pr_d_down</t>
  </si>
  <si>
    <t>Addressing Cloud</t>
  </si>
  <si>
    <t>theor_total</t>
  </si>
  <si>
    <t>theor_total_norm</t>
  </si>
  <si>
    <t>exp_total_norm</t>
  </si>
  <si>
    <t>Headset A - Fog - Theoretical</t>
  </si>
  <si>
    <t>Headset A - Fog - Experimental</t>
  </si>
  <si>
    <t>Headset B - Fog - Theoretical</t>
  </si>
  <si>
    <t>Headset B - Fog - Experimental</t>
  </si>
  <si>
    <t>Headset A - Cloud - Theoretical</t>
  </si>
  <si>
    <t>Headset A - Cloud - Experimental</t>
  </si>
  <si>
    <t>Headset B - Cloud - Theoretical</t>
  </si>
  <si>
    <t>Headset B - Cloud - Experimental</t>
  </si>
  <si>
    <t>Config 1</t>
  </si>
  <si>
    <t>Config 2</t>
  </si>
  <si>
    <t>Config 3</t>
  </si>
  <si>
    <t>Config 4</t>
  </si>
  <si>
    <t>Config 5</t>
  </si>
  <si>
    <t>Theoretical</t>
  </si>
  <si>
    <t>Addressing</t>
  </si>
  <si>
    <t>Original</t>
  </si>
  <si>
    <t>Experimental</t>
  </si>
  <si>
    <t xml:space="preserve"> </t>
  </si>
  <si>
    <t>Конф 1</t>
  </si>
  <si>
    <t>Тип A - Туман. - Адрес.</t>
  </si>
  <si>
    <t>Тип A - Туман. - Оригін.</t>
  </si>
  <si>
    <t>Тип Б - Туман. - Оригін.</t>
  </si>
  <si>
    <t>Тип Б - Туман. - Адрес.</t>
  </si>
  <si>
    <t>Тип А - Хмар. - Оригін.</t>
  </si>
  <si>
    <t>Тип А - Хмар. - Адрес.</t>
  </si>
  <si>
    <t>Тип Б - Хмар. - Оригін.</t>
  </si>
  <si>
    <t>Тип Б - Хмар. - Адрес.</t>
  </si>
  <si>
    <t>Конфіг. 1</t>
  </si>
  <si>
    <t>Конфіг. 2</t>
  </si>
  <si>
    <t>Конфіг. 3</t>
  </si>
  <si>
    <t>Конфіг. 4</t>
  </si>
  <si>
    <t>Конфіг. 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</si>
</sst>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color rgb="FF000000"/>
      <name val="Monospace"/>
      <charset val="1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Original Average Network Usage (theoretical vs experimental)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Лист1!$U$1</c:f>
              <c:strCache>
                <c:ptCount val="1"/>
                <c:pt idx="0">
                  <c:v>Headset A - Fog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Лист1!$U$2:$U$6</c:f>
              <c:numCache>
                <c:formatCode>General</c:formatCode>
                <c:ptCount val="5"/>
                <c:pt idx="0">
                  <c:v>5.36</c:v>
                </c:pt>
                <c:pt idx="1">
                  <c:v>9.7200000000000006</c:v>
                </c:pt>
                <c:pt idx="2">
                  <c:v>18.440000000000001</c:v>
                </c:pt>
                <c:pt idx="3">
                  <c:v>35.880000000000003</c:v>
                </c:pt>
                <c:pt idx="4">
                  <c:v>70.760000000000005</c:v>
                </c:pt>
              </c:numCache>
            </c:numRef>
          </c:val>
        </c:ser>
        <c:ser>
          <c:idx val="1"/>
          <c:order val="1"/>
          <c:tx>
            <c:strRef>
              <c:f>Лист1!$V$1</c:f>
              <c:strCache>
                <c:ptCount val="1"/>
                <c:pt idx="0">
                  <c:v>Headset A - Fog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Лист1!$V$2:$V$6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18.250799999999998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2"/>
          <c:order val="2"/>
          <c:tx>
            <c:strRef>
              <c:f>Лист1!$W$1</c:f>
              <c:strCache>
                <c:ptCount val="1"/>
                <c:pt idx="0">
                  <c:v>Headset B - Fog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Лист1!$W$2:$W$6</c:f>
              <c:numCache>
                <c:formatCode>General</c:formatCode>
                <c:ptCount val="5"/>
                <c:pt idx="0">
                  <c:v>8.8800000000000008</c:v>
                </c:pt>
                <c:pt idx="1">
                  <c:v>16.760000000000002</c:v>
                </c:pt>
                <c:pt idx="2">
                  <c:v>32.520000000000003</c:v>
                </c:pt>
                <c:pt idx="3">
                  <c:v>64.040000000000006</c:v>
                </c:pt>
                <c:pt idx="4">
                  <c:v>127.08</c:v>
                </c:pt>
              </c:numCache>
            </c:numRef>
          </c:val>
        </c:ser>
        <c:ser>
          <c:idx val="3"/>
          <c:order val="3"/>
          <c:tx>
            <c:strRef>
              <c:f>Лист1!$X$1</c:f>
              <c:strCache>
                <c:ptCount val="1"/>
                <c:pt idx="0">
                  <c:v>Headset B - Fog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Лист1!$X$2:$X$6</c:f>
              <c:numCache>
                <c:formatCode>General</c:formatCode>
                <c:ptCount val="5"/>
                <c:pt idx="0">
                  <c:v>8.8003999999999998</c:v>
                </c:pt>
                <c:pt idx="1">
                  <c:v>16.630700000000001</c:v>
                </c:pt>
                <c:pt idx="2">
                  <c:v>32.244300000000003</c:v>
                </c:pt>
                <c:pt idx="3">
                  <c:v>63.567800000000005</c:v>
                </c:pt>
                <c:pt idx="4">
                  <c:v>126.18989999999999</c:v>
                </c:pt>
              </c:numCache>
            </c:numRef>
          </c:val>
        </c:ser>
        <c:ser>
          <c:idx val="4"/>
          <c:order val="4"/>
          <c:tx>
            <c:strRef>
              <c:f>Лист1!$Y$1</c:f>
              <c:strCache>
                <c:ptCount val="1"/>
                <c:pt idx="0">
                  <c:v>Headset A - Cloud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Лист1!$Y$2:$Y$6</c:f>
              <c:numCache>
                <c:formatCode>General</c:formatCode>
                <c:ptCount val="5"/>
                <c:pt idx="0">
                  <c:v>40.36</c:v>
                </c:pt>
                <c:pt idx="1">
                  <c:v>84.04</c:v>
                </c:pt>
                <c:pt idx="2">
                  <c:v>184.36</c:v>
                </c:pt>
                <c:pt idx="3">
                  <c:v>436.84</c:v>
                </c:pt>
                <c:pt idx="4">
                  <c:v>1149.1600000000001</c:v>
                </c:pt>
              </c:numCache>
            </c:numRef>
          </c:val>
        </c:ser>
        <c:ser>
          <c:idx val="5"/>
          <c:order val="5"/>
          <c:tx>
            <c:strRef>
              <c:f>Лист1!$Z$1</c:f>
              <c:strCache>
                <c:ptCount val="1"/>
                <c:pt idx="0">
                  <c:v>Headset A - Cloud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Лист1!$Z$2:$Z$6</c:f>
              <c:numCache>
                <c:formatCode>General</c:formatCode>
                <c:ptCount val="5"/>
                <c:pt idx="0">
                  <c:v>39.832999999999998</c:v>
                </c:pt>
                <c:pt idx="1">
                  <c:v>82.699300000000008</c:v>
                </c:pt>
                <c:pt idx="2">
                  <c:v>181.96679999999998</c:v>
                </c:pt>
                <c:pt idx="3">
                  <c:v>412.6225</c:v>
                </c:pt>
                <c:pt idx="4">
                  <c:v>706.58190000000002</c:v>
                </c:pt>
              </c:numCache>
            </c:numRef>
          </c:val>
        </c:ser>
        <c:ser>
          <c:idx val="6"/>
          <c:order val="6"/>
          <c:tx>
            <c:strRef>
              <c:f>Лист1!$AA$1</c:f>
              <c:strCache>
                <c:ptCount val="1"/>
                <c:pt idx="0">
                  <c:v>Headset B - Cloud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Лист1!$AA$2:$AA$6</c:f>
              <c:numCache>
                <c:formatCode>General</c:formatCode>
                <c:ptCount val="5"/>
                <c:pt idx="0">
                  <c:v>79.599999999999994</c:v>
                </c:pt>
                <c:pt idx="1">
                  <c:v>166.84</c:v>
                </c:pt>
                <c:pt idx="2">
                  <c:v>367.24</c:v>
                </c:pt>
                <c:pt idx="3">
                  <c:v>871.72</c:v>
                </c:pt>
                <c:pt idx="4">
                  <c:v>2295.4</c:v>
                </c:pt>
              </c:numCache>
            </c:numRef>
          </c:val>
        </c:ser>
        <c:ser>
          <c:idx val="7"/>
          <c:order val="7"/>
          <c:tx>
            <c:strRef>
              <c:f>Лист1!$AB$1</c:f>
              <c:strCache>
                <c:ptCount val="1"/>
                <c:pt idx="0">
                  <c:v>Headset B - Cloud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Лист1!$AB$2:$AB$6</c:f>
              <c:numCache>
                <c:formatCode>General</c:formatCode>
                <c:ptCount val="5"/>
                <c:pt idx="0">
                  <c:v>78.9542</c:v>
                </c:pt>
                <c:pt idx="1">
                  <c:v>165.6489</c:v>
                </c:pt>
                <c:pt idx="2">
                  <c:v>363.05340000000001</c:v>
                </c:pt>
                <c:pt idx="3">
                  <c:v>707.31869999999992</c:v>
                </c:pt>
                <c:pt idx="4">
                  <c:v>1295.2008000000001</c:v>
                </c:pt>
              </c:numCache>
            </c:numRef>
          </c:val>
        </c:ser>
        <c:axId val="130668800"/>
        <c:axId val="130499328"/>
      </c:barChart>
      <c:catAx>
        <c:axId val="13066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 Topology Configurations</a:t>
                </a:r>
              </a:p>
            </c:rich>
          </c:tx>
          <c:layout/>
        </c:title>
        <c:tickLblPos val="nextTo"/>
        <c:crossAx val="130499328"/>
        <c:crosses val="autoZero"/>
        <c:auto val="1"/>
        <c:lblAlgn val="ctr"/>
        <c:lblOffset val="100"/>
      </c:catAx>
      <c:valAx>
        <c:axId val="130499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Network Usage (in KyloBytes)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30668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Addressing Average Network Usage(theoretical vs experimental)</a:t>
            </a:r>
            <a:endParaRPr lang="ru-RU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Лист1!$AG$1</c:f>
              <c:strCache>
                <c:ptCount val="1"/>
                <c:pt idx="0">
                  <c:v>Headset A - Fog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Лист1!$AG$2:$AG$6</c:f>
              <c:numCache>
                <c:formatCode>General</c:formatCode>
                <c:ptCount val="5"/>
                <c:pt idx="0">
                  <c:v>5.36</c:v>
                </c:pt>
                <c:pt idx="1">
                  <c:v>9.7200000000000006</c:v>
                </c:pt>
                <c:pt idx="2">
                  <c:v>18.440000000000001</c:v>
                </c:pt>
                <c:pt idx="3">
                  <c:v>35.880000000000003</c:v>
                </c:pt>
                <c:pt idx="4">
                  <c:v>70.760000000000005</c:v>
                </c:pt>
              </c:numCache>
            </c:numRef>
          </c:val>
        </c:ser>
        <c:ser>
          <c:idx val="1"/>
          <c:order val="1"/>
          <c:tx>
            <c:strRef>
              <c:f>Лист1!$AH$1</c:f>
              <c:strCache>
                <c:ptCount val="1"/>
                <c:pt idx="0">
                  <c:v>Headset A - Fog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Лист1!$AH$2:$AH$6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18.250799999999998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2"/>
          <c:order val="2"/>
          <c:tx>
            <c:strRef>
              <c:f>Лист1!$AI$1</c:f>
              <c:strCache>
                <c:ptCount val="1"/>
                <c:pt idx="0">
                  <c:v>Headset B - Fog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Лист1!$AI$2:$AI$6</c:f>
              <c:numCache>
                <c:formatCode>General</c:formatCode>
                <c:ptCount val="5"/>
                <c:pt idx="0">
                  <c:v>6.72</c:v>
                </c:pt>
                <c:pt idx="1">
                  <c:v>12.44</c:v>
                </c:pt>
                <c:pt idx="2">
                  <c:v>23.88</c:v>
                </c:pt>
                <c:pt idx="3">
                  <c:v>46.76</c:v>
                </c:pt>
                <c:pt idx="4">
                  <c:v>92.52</c:v>
                </c:pt>
              </c:numCache>
            </c:numRef>
          </c:val>
        </c:ser>
        <c:ser>
          <c:idx val="3"/>
          <c:order val="3"/>
          <c:tx>
            <c:strRef>
              <c:f>Лист1!$AJ$1</c:f>
              <c:strCache>
                <c:ptCount val="1"/>
                <c:pt idx="0">
                  <c:v>Headset B - Fog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Лист1!$AJ$2:$AJ$6</c:f>
              <c:numCache>
                <c:formatCode>General</c:formatCode>
                <c:ptCount val="5"/>
                <c:pt idx="0">
                  <c:v>6.6556000000000006</c:v>
                </c:pt>
                <c:pt idx="1">
                  <c:v>12.331700000000001</c:v>
                </c:pt>
                <c:pt idx="2">
                  <c:v>23.665599999999998</c:v>
                </c:pt>
                <c:pt idx="3">
                  <c:v>46.359400000000001</c:v>
                </c:pt>
                <c:pt idx="4">
                  <c:v>91.709100000000007</c:v>
                </c:pt>
              </c:numCache>
            </c:numRef>
          </c:val>
        </c:ser>
        <c:ser>
          <c:idx val="4"/>
          <c:order val="4"/>
          <c:tx>
            <c:strRef>
              <c:f>Лист1!$AK$1</c:f>
              <c:strCache>
                <c:ptCount val="1"/>
                <c:pt idx="0">
                  <c:v>Headset A - Cloud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Лист1!$AK$2:$AK$6</c:f>
              <c:numCache>
                <c:formatCode>General</c:formatCode>
                <c:ptCount val="5"/>
                <c:pt idx="0">
                  <c:v>39.28</c:v>
                </c:pt>
                <c:pt idx="1">
                  <c:v>77.56</c:v>
                </c:pt>
                <c:pt idx="2">
                  <c:v>154.12</c:v>
                </c:pt>
                <c:pt idx="3">
                  <c:v>307.24</c:v>
                </c:pt>
                <c:pt idx="4">
                  <c:v>613.48</c:v>
                </c:pt>
              </c:numCache>
            </c:numRef>
          </c:val>
        </c:ser>
        <c:ser>
          <c:idx val="5"/>
          <c:order val="5"/>
          <c:tx>
            <c:strRef>
              <c:f>Лист1!$AL$1</c:f>
              <c:strCache>
                <c:ptCount val="1"/>
                <c:pt idx="0">
                  <c:v>Headset A - Cloud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Лист1!$AL$2:$AL$6</c:f>
              <c:numCache>
                <c:formatCode>General</c:formatCode>
                <c:ptCount val="5"/>
                <c:pt idx="0">
                  <c:v>38.641400000000004</c:v>
                </c:pt>
                <c:pt idx="1">
                  <c:v>76.458699999999993</c:v>
                </c:pt>
                <c:pt idx="2">
                  <c:v>151.78440000000001</c:v>
                </c:pt>
                <c:pt idx="3">
                  <c:v>304.98099999999999</c:v>
                </c:pt>
                <c:pt idx="4">
                  <c:v>608.99959999999999</c:v>
                </c:pt>
              </c:numCache>
            </c:numRef>
          </c:val>
        </c:ser>
        <c:ser>
          <c:idx val="6"/>
          <c:order val="6"/>
          <c:tx>
            <c:strRef>
              <c:f>Лист1!$AM$1</c:f>
              <c:strCache>
                <c:ptCount val="1"/>
                <c:pt idx="0">
                  <c:v>Headset B - Cloud - Theoretical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Лист1!$AM$2:$AM$6</c:f>
              <c:numCache>
                <c:formatCode>General</c:formatCode>
                <c:ptCount val="5"/>
                <c:pt idx="0">
                  <c:v>77.44</c:v>
                </c:pt>
                <c:pt idx="1">
                  <c:v>153.88</c:v>
                </c:pt>
                <c:pt idx="2">
                  <c:v>306.76</c:v>
                </c:pt>
                <c:pt idx="3">
                  <c:v>612.52</c:v>
                </c:pt>
                <c:pt idx="4">
                  <c:v>1224.04</c:v>
                </c:pt>
              </c:numCache>
            </c:numRef>
          </c:val>
        </c:ser>
        <c:ser>
          <c:idx val="7"/>
          <c:order val="7"/>
          <c:tx>
            <c:strRef>
              <c:f>Лист1!$AN$1</c:f>
              <c:strCache>
                <c:ptCount val="1"/>
                <c:pt idx="0">
                  <c:v>Headset B - Cloud - Experimental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Лист1!$AN$2:$AN$6</c:f>
              <c:numCache>
                <c:formatCode>General</c:formatCode>
                <c:ptCount val="5"/>
                <c:pt idx="0">
                  <c:v>77.273800000000008</c:v>
                </c:pt>
                <c:pt idx="1">
                  <c:v>152.6566</c:v>
                </c:pt>
                <c:pt idx="2">
                  <c:v>304.0548</c:v>
                </c:pt>
                <c:pt idx="3">
                  <c:v>607.84339999999997</c:v>
                </c:pt>
                <c:pt idx="4">
                  <c:v>1214.6598000000001</c:v>
                </c:pt>
              </c:numCache>
            </c:numRef>
          </c:val>
        </c:ser>
        <c:axId val="131156224"/>
        <c:axId val="131170688"/>
      </c:barChart>
      <c:catAx>
        <c:axId val="13115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 Topology Configurations</a:t>
                </a:r>
              </a:p>
            </c:rich>
          </c:tx>
          <c:layout/>
        </c:title>
        <c:tickLblPos val="nextTo"/>
        <c:crossAx val="131170688"/>
        <c:crosses val="autoZero"/>
        <c:auto val="1"/>
        <c:lblAlgn val="ctr"/>
        <c:lblOffset val="100"/>
      </c:catAx>
      <c:valAx>
        <c:axId val="131170688"/>
        <c:scaling>
          <c:orientation val="minMax"/>
          <c:max val="2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Network Usage (in KyloBytes)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311562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autoTitleDeleted val="1"/>
    <c:plotArea>
      <c:layout>
        <c:manualLayout>
          <c:layoutTarget val="inner"/>
          <c:xMode val="edge"/>
          <c:yMode val="edge"/>
          <c:x val="0.13207082716145627"/>
          <c:y val="3.394092341110589E-2"/>
          <c:w val="0.8572651438372183"/>
          <c:h val="0.83271803524559451"/>
        </c:manualLayout>
      </c:layout>
      <c:barChart>
        <c:barDir val="col"/>
        <c:grouping val="clustered"/>
        <c:ser>
          <c:idx val="0"/>
          <c:order val="0"/>
          <c:tx>
            <c:strRef>
              <c:f>Лист1!$AS$1</c:f>
              <c:strCache>
                <c:ptCount val="1"/>
                <c:pt idx="0">
                  <c:v>Тип A - Туман. - Оригін.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Лист1!$AS$2:$AS$6</c:f>
              <c:numCache>
                <c:formatCode>General</c:formatCode>
                <c:ptCount val="5"/>
                <c:pt idx="0">
                  <c:v>5.36</c:v>
                </c:pt>
                <c:pt idx="1">
                  <c:v>9.7200000000000006</c:v>
                </c:pt>
                <c:pt idx="2">
                  <c:v>18.440000000000001</c:v>
                </c:pt>
                <c:pt idx="3">
                  <c:v>35.880000000000003</c:v>
                </c:pt>
                <c:pt idx="4">
                  <c:v>70.760000000000005</c:v>
                </c:pt>
              </c:numCache>
            </c:numRef>
          </c:val>
        </c:ser>
        <c:ser>
          <c:idx val="1"/>
          <c:order val="1"/>
          <c:tx>
            <c:strRef>
              <c:f>Лист1!$AT$1</c:f>
              <c:strCache>
                <c:ptCount val="1"/>
                <c:pt idx="0">
                  <c:v>Тип A - Туман. - Адрес.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Лист1!$AT$2:$AT$6</c:f>
              <c:numCache>
                <c:formatCode>General</c:formatCode>
                <c:ptCount val="5"/>
                <c:pt idx="0">
                  <c:v>5.36</c:v>
                </c:pt>
                <c:pt idx="1">
                  <c:v>9.7200000000000006</c:v>
                </c:pt>
                <c:pt idx="2">
                  <c:v>18.440000000000001</c:v>
                </c:pt>
                <c:pt idx="3">
                  <c:v>35.880000000000003</c:v>
                </c:pt>
                <c:pt idx="4">
                  <c:v>70.760000000000005</c:v>
                </c:pt>
              </c:numCache>
            </c:numRef>
          </c:val>
        </c:ser>
        <c:ser>
          <c:idx val="2"/>
          <c:order val="2"/>
          <c:tx>
            <c:strRef>
              <c:f>Лист1!$AU$1</c:f>
              <c:strCache>
                <c:ptCount val="1"/>
                <c:pt idx="0">
                  <c:v>Тип Б - Туман. - Оригін.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Лист1!$AU$2:$AU$6</c:f>
              <c:numCache>
                <c:formatCode>General</c:formatCode>
                <c:ptCount val="5"/>
                <c:pt idx="0">
                  <c:v>8.8800000000000008</c:v>
                </c:pt>
                <c:pt idx="1">
                  <c:v>16.760000000000002</c:v>
                </c:pt>
                <c:pt idx="2">
                  <c:v>32.520000000000003</c:v>
                </c:pt>
                <c:pt idx="3">
                  <c:v>64.040000000000006</c:v>
                </c:pt>
                <c:pt idx="4">
                  <c:v>127.08</c:v>
                </c:pt>
              </c:numCache>
            </c:numRef>
          </c:val>
        </c:ser>
        <c:ser>
          <c:idx val="3"/>
          <c:order val="3"/>
          <c:tx>
            <c:strRef>
              <c:f>Лист1!$AV$1</c:f>
              <c:strCache>
                <c:ptCount val="1"/>
                <c:pt idx="0">
                  <c:v>Тип Б - Туман. - Адрес.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Лист1!$AV$2:$AV$6</c:f>
              <c:numCache>
                <c:formatCode>General</c:formatCode>
                <c:ptCount val="5"/>
                <c:pt idx="0">
                  <c:v>6.72</c:v>
                </c:pt>
                <c:pt idx="1">
                  <c:v>12.44</c:v>
                </c:pt>
                <c:pt idx="2">
                  <c:v>23.88</c:v>
                </c:pt>
                <c:pt idx="3">
                  <c:v>46.76</c:v>
                </c:pt>
                <c:pt idx="4">
                  <c:v>92.52</c:v>
                </c:pt>
              </c:numCache>
            </c:numRef>
          </c:val>
        </c:ser>
        <c:ser>
          <c:idx val="4"/>
          <c:order val="4"/>
          <c:tx>
            <c:strRef>
              <c:f>Лист1!$AW$1</c:f>
              <c:strCache>
                <c:ptCount val="1"/>
                <c:pt idx="0">
                  <c:v>Тип А - Хмар. - Оригін.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Лист1!$AW$2:$AW$6</c:f>
              <c:numCache>
                <c:formatCode>General</c:formatCode>
                <c:ptCount val="5"/>
                <c:pt idx="0">
                  <c:v>40.36</c:v>
                </c:pt>
                <c:pt idx="1">
                  <c:v>84.04</c:v>
                </c:pt>
                <c:pt idx="2">
                  <c:v>184.36</c:v>
                </c:pt>
                <c:pt idx="3">
                  <c:v>436.84</c:v>
                </c:pt>
                <c:pt idx="4">
                  <c:v>1149.1600000000001</c:v>
                </c:pt>
              </c:numCache>
            </c:numRef>
          </c:val>
        </c:ser>
        <c:ser>
          <c:idx val="5"/>
          <c:order val="5"/>
          <c:tx>
            <c:strRef>
              <c:f>Лист1!$AX$1</c:f>
              <c:strCache>
                <c:ptCount val="1"/>
                <c:pt idx="0">
                  <c:v>Тип А - Хмар. - Адрес.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Лист1!$AX$2:$AX$6</c:f>
              <c:numCache>
                <c:formatCode>General</c:formatCode>
                <c:ptCount val="5"/>
                <c:pt idx="0">
                  <c:v>39.28</c:v>
                </c:pt>
                <c:pt idx="1">
                  <c:v>77.56</c:v>
                </c:pt>
                <c:pt idx="2">
                  <c:v>154.12</c:v>
                </c:pt>
                <c:pt idx="3">
                  <c:v>307.24</c:v>
                </c:pt>
                <c:pt idx="4">
                  <c:v>613.48</c:v>
                </c:pt>
              </c:numCache>
            </c:numRef>
          </c:val>
        </c:ser>
        <c:ser>
          <c:idx val="6"/>
          <c:order val="6"/>
          <c:tx>
            <c:strRef>
              <c:f>Лист1!$AY$1</c:f>
              <c:strCache>
                <c:ptCount val="1"/>
                <c:pt idx="0">
                  <c:v>Тип Б - Хмар. - Оригін.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Лист1!$AY$2:$AY$6</c:f>
              <c:numCache>
                <c:formatCode>General</c:formatCode>
                <c:ptCount val="5"/>
                <c:pt idx="0">
                  <c:v>79.599999999999994</c:v>
                </c:pt>
                <c:pt idx="1">
                  <c:v>166.84</c:v>
                </c:pt>
                <c:pt idx="2">
                  <c:v>367.24</c:v>
                </c:pt>
                <c:pt idx="3">
                  <c:v>871.72</c:v>
                </c:pt>
                <c:pt idx="4">
                  <c:v>2295.4</c:v>
                </c:pt>
              </c:numCache>
            </c:numRef>
          </c:val>
        </c:ser>
        <c:ser>
          <c:idx val="7"/>
          <c:order val="7"/>
          <c:tx>
            <c:strRef>
              <c:f>Лист1!$AZ$1</c:f>
              <c:strCache>
                <c:ptCount val="1"/>
                <c:pt idx="0">
                  <c:v>Тип Б - Хмар. - Адрес.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Лист1!$AZ$2:$AZ$6</c:f>
              <c:numCache>
                <c:formatCode>General</c:formatCode>
                <c:ptCount val="5"/>
                <c:pt idx="0">
                  <c:v>77.44</c:v>
                </c:pt>
                <c:pt idx="1">
                  <c:v>153.88</c:v>
                </c:pt>
                <c:pt idx="2">
                  <c:v>306.76</c:v>
                </c:pt>
                <c:pt idx="3">
                  <c:v>612.52</c:v>
                </c:pt>
                <c:pt idx="4">
                  <c:v>1224.04</c:v>
                </c:pt>
              </c:numCache>
            </c:numRef>
          </c:val>
        </c:ser>
        <c:axId val="131296640"/>
        <c:axId val="131306624"/>
      </c:barChart>
      <c:catAx>
        <c:axId val="131296640"/>
        <c:scaling>
          <c:orientation val="minMax"/>
        </c:scaling>
        <c:axPos val="b"/>
        <c:tickLblPos val="nextTo"/>
        <c:crossAx val="131306624"/>
        <c:crosses val="autoZero"/>
        <c:auto val="1"/>
        <c:lblAlgn val="ctr"/>
        <c:lblOffset val="100"/>
      </c:catAx>
      <c:valAx>
        <c:axId val="131306624"/>
        <c:scaling>
          <c:orientation val="minMax"/>
          <c:max val="2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uk-UA"/>
                  <a:t>Навантаження мережі (кБайт)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31296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407129492476808"/>
          <c:y val="3.5968280451239253E-2"/>
          <c:w val="0.38082579714664394"/>
          <c:h val="0.6629032620922386"/>
        </c:manualLayout>
      </c:layout>
    </c:legend>
    <c:plotVisOnly val="1"/>
    <c:dispBlanksAs val="gap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autoTitleDeleted val="1"/>
    <c:plotArea>
      <c:layout>
        <c:manualLayout>
          <c:layoutTarget val="inner"/>
          <c:xMode val="edge"/>
          <c:yMode val="edge"/>
          <c:x val="0.15164500248725776"/>
          <c:y val="5.247536949021088E-2"/>
          <c:w val="0.83607821028802498"/>
          <c:h val="0.81763802408101482"/>
        </c:manualLayout>
      </c:layout>
      <c:barChart>
        <c:barDir val="col"/>
        <c:grouping val="clustered"/>
        <c:ser>
          <c:idx val="0"/>
          <c:order val="0"/>
          <c:tx>
            <c:strRef>
              <c:f>Лист1!$BE$1</c:f>
              <c:strCache>
                <c:ptCount val="1"/>
                <c:pt idx="0">
                  <c:v>Тип A - Туман. - Оригін.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Лист1!$BE$2:$BE$6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18.250799999999998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1"/>
          <c:order val="1"/>
          <c:tx>
            <c:strRef>
              <c:f>Лист1!$BF$1</c:f>
              <c:strCache>
                <c:ptCount val="1"/>
                <c:pt idx="0">
                  <c:v>Тип A - Туман. - Адрес.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Лист1!$BF$2:$BF$6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18.250799999999998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2"/>
          <c:order val="2"/>
          <c:tx>
            <c:strRef>
              <c:f>Лист1!$BG$1</c:f>
              <c:strCache>
                <c:ptCount val="1"/>
                <c:pt idx="0">
                  <c:v>Тип Б - Туман. - Оригін.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Лист1!$BG$2:$BG$6</c:f>
              <c:numCache>
                <c:formatCode>General</c:formatCode>
                <c:ptCount val="5"/>
                <c:pt idx="0">
                  <c:v>8.8003999999999998</c:v>
                </c:pt>
                <c:pt idx="1">
                  <c:v>16.630700000000001</c:v>
                </c:pt>
                <c:pt idx="2">
                  <c:v>32.244300000000003</c:v>
                </c:pt>
                <c:pt idx="3">
                  <c:v>63.567800000000005</c:v>
                </c:pt>
                <c:pt idx="4">
                  <c:v>126.18989999999999</c:v>
                </c:pt>
              </c:numCache>
            </c:numRef>
          </c:val>
        </c:ser>
        <c:ser>
          <c:idx val="3"/>
          <c:order val="3"/>
          <c:tx>
            <c:strRef>
              <c:f>Лист1!$BH$1</c:f>
              <c:strCache>
                <c:ptCount val="1"/>
                <c:pt idx="0">
                  <c:v>Тип Б - Туман. - Адрес.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Лист1!$BH$2:$BH$6</c:f>
              <c:numCache>
                <c:formatCode>General</c:formatCode>
                <c:ptCount val="5"/>
                <c:pt idx="0">
                  <c:v>6.6556000000000006</c:v>
                </c:pt>
                <c:pt idx="1">
                  <c:v>12.331700000000001</c:v>
                </c:pt>
                <c:pt idx="2">
                  <c:v>23.665599999999998</c:v>
                </c:pt>
                <c:pt idx="3">
                  <c:v>46.359400000000001</c:v>
                </c:pt>
                <c:pt idx="4">
                  <c:v>91.709100000000007</c:v>
                </c:pt>
              </c:numCache>
            </c:numRef>
          </c:val>
        </c:ser>
        <c:ser>
          <c:idx val="4"/>
          <c:order val="4"/>
          <c:tx>
            <c:strRef>
              <c:f>Лист1!$BI$1</c:f>
              <c:strCache>
                <c:ptCount val="1"/>
                <c:pt idx="0">
                  <c:v>Тип А - Хмар. - Оригін.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Лист1!$BI$2:$BI$6</c:f>
              <c:numCache>
                <c:formatCode>General</c:formatCode>
                <c:ptCount val="5"/>
                <c:pt idx="0">
                  <c:v>39.832999999999998</c:v>
                </c:pt>
                <c:pt idx="1">
                  <c:v>82.699300000000008</c:v>
                </c:pt>
                <c:pt idx="2">
                  <c:v>181.96679999999998</c:v>
                </c:pt>
                <c:pt idx="3">
                  <c:v>412.6225</c:v>
                </c:pt>
                <c:pt idx="4">
                  <c:v>706.58190000000002</c:v>
                </c:pt>
              </c:numCache>
            </c:numRef>
          </c:val>
        </c:ser>
        <c:ser>
          <c:idx val="5"/>
          <c:order val="5"/>
          <c:tx>
            <c:strRef>
              <c:f>Лист1!$BJ$1</c:f>
              <c:strCache>
                <c:ptCount val="1"/>
                <c:pt idx="0">
                  <c:v>Тип А - Хмар. - Адрес.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Лист1!$BJ$2:$BJ$6</c:f>
              <c:numCache>
                <c:formatCode>General</c:formatCode>
                <c:ptCount val="5"/>
                <c:pt idx="0">
                  <c:v>38.641400000000004</c:v>
                </c:pt>
                <c:pt idx="1">
                  <c:v>76.458699999999993</c:v>
                </c:pt>
                <c:pt idx="2">
                  <c:v>151.78440000000001</c:v>
                </c:pt>
                <c:pt idx="3">
                  <c:v>304.98099999999999</c:v>
                </c:pt>
                <c:pt idx="4">
                  <c:v>608.99959999999999</c:v>
                </c:pt>
              </c:numCache>
            </c:numRef>
          </c:val>
        </c:ser>
        <c:ser>
          <c:idx val="6"/>
          <c:order val="6"/>
          <c:tx>
            <c:strRef>
              <c:f>Лист1!$BK$1</c:f>
              <c:strCache>
                <c:ptCount val="1"/>
                <c:pt idx="0">
                  <c:v>Тип Б - Хмар. - Оригін.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Лист1!$BK$2:$BK$6</c:f>
              <c:numCache>
                <c:formatCode>General</c:formatCode>
                <c:ptCount val="5"/>
                <c:pt idx="0">
                  <c:v>78.9542</c:v>
                </c:pt>
                <c:pt idx="1">
                  <c:v>165.6489</c:v>
                </c:pt>
                <c:pt idx="2">
                  <c:v>363.05340000000001</c:v>
                </c:pt>
                <c:pt idx="3">
                  <c:v>707.31869999999992</c:v>
                </c:pt>
                <c:pt idx="4">
                  <c:v>1295.2008000000001</c:v>
                </c:pt>
              </c:numCache>
            </c:numRef>
          </c:val>
        </c:ser>
        <c:ser>
          <c:idx val="7"/>
          <c:order val="7"/>
          <c:tx>
            <c:strRef>
              <c:f>Лист1!$BL$1</c:f>
              <c:strCache>
                <c:ptCount val="1"/>
                <c:pt idx="0">
                  <c:v>Тип Б - Хмар. - Адрес.</c:v>
                </c:pt>
              </c:strCache>
            </c:strRef>
          </c:tx>
          <c:cat>
            <c:strRef>
              <c:f>Лист1!$T$2:$T$6</c:f>
              <c:strCache>
                <c:ptCount val="5"/>
                <c:pt idx="0">
                  <c:v>Конфіг. 1</c:v>
                </c:pt>
                <c:pt idx="1">
                  <c:v>Конфіг. 2</c:v>
                </c:pt>
                <c:pt idx="2">
                  <c:v>Конфіг. 3</c:v>
                </c:pt>
                <c:pt idx="3">
                  <c:v>Конфіг. 4</c:v>
                </c:pt>
                <c:pt idx="4">
                  <c:v>Конфіг. 5</c:v>
                </c:pt>
              </c:strCache>
            </c:strRef>
          </c:cat>
          <c:val>
            <c:numRef>
              <c:f>Лист1!$BL$2:$BL$6</c:f>
              <c:numCache>
                <c:formatCode>General</c:formatCode>
                <c:ptCount val="5"/>
                <c:pt idx="0">
                  <c:v>77.273800000000008</c:v>
                </c:pt>
                <c:pt idx="1">
                  <c:v>152.6566</c:v>
                </c:pt>
                <c:pt idx="2">
                  <c:v>304.0548</c:v>
                </c:pt>
                <c:pt idx="3">
                  <c:v>607.84339999999997</c:v>
                </c:pt>
                <c:pt idx="4">
                  <c:v>1214.6598000000001</c:v>
                </c:pt>
              </c:numCache>
            </c:numRef>
          </c:val>
        </c:ser>
        <c:axId val="131207936"/>
        <c:axId val="131209856"/>
      </c:barChart>
      <c:catAx>
        <c:axId val="131207936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31209856"/>
        <c:crosses val="autoZero"/>
        <c:auto val="1"/>
        <c:lblAlgn val="ctr"/>
        <c:lblOffset val="100"/>
      </c:catAx>
      <c:valAx>
        <c:axId val="131209856"/>
        <c:scaling>
          <c:orientation val="minMax"/>
          <c:max val="2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uk-UA" sz="1100">
                    <a:latin typeface="Times New Roman" pitchFamily="18" charset="0"/>
                    <a:cs typeface="Times New Roman" pitchFamily="18" charset="0"/>
                  </a:rPr>
                  <a:t>Навантаження мережі (кБайт)</a:t>
                </a:r>
                <a:endParaRPr lang="ru-RU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3120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946534108298273"/>
          <c:y val="4.9420676416526463E-2"/>
          <c:w val="0.41102567627214098"/>
          <c:h val="0.63647775429445264"/>
        </c:manualLayout>
      </c:layout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388620</xdr:colOff>
      <xdr:row>7</xdr:row>
      <xdr:rowOff>93390</xdr:rowOff>
    </xdr:from>
    <xdr:to>
      <xdr:col>30</xdr:col>
      <xdr:colOff>53339</xdr:colOff>
      <xdr:row>34</xdr:row>
      <xdr:rowOff>149860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393700</xdr:colOff>
      <xdr:row>8</xdr:row>
      <xdr:rowOff>0</xdr:rowOff>
    </xdr:from>
    <xdr:to>
      <xdr:col>42</xdr:col>
      <xdr:colOff>109219</xdr:colOff>
      <xdr:row>35</xdr:row>
      <xdr:rowOff>56470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549565</xdr:colOff>
      <xdr:row>9</xdr:row>
      <xdr:rowOff>122381</xdr:rowOff>
    </xdr:from>
    <xdr:to>
      <xdr:col>51</xdr:col>
      <xdr:colOff>988292</xdr:colOff>
      <xdr:row>23</xdr:row>
      <xdr:rowOff>175490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534170</xdr:colOff>
      <xdr:row>10</xdr:row>
      <xdr:rowOff>5388</xdr:rowOff>
    </xdr:from>
    <xdr:to>
      <xdr:col>60</xdr:col>
      <xdr:colOff>169333</xdr:colOff>
      <xdr:row>24</xdr:row>
      <xdr:rowOff>84667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49"/>
  <sheetViews>
    <sheetView tabSelected="1" topLeftCell="AV10" zoomScale="90" zoomScaleNormal="90" workbookViewId="0">
      <selection activeCell="BG26" sqref="BG26"/>
    </sheetView>
  </sheetViews>
  <sheetFormatPr defaultRowHeight="14.4"/>
  <cols>
    <col min="3" max="3" width="10" bestFit="1" customWidth="1"/>
    <col min="7" max="7" width="10.109375" bestFit="1" customWidth="1"/>
    <col min="9" max="9" width="10.21875" bestFit="1" customWidth="1"/>
    <col min="11" max="11" width="10.5546875" bestFit="1" customWidth="1"/>
    <col min="12" max="12" width="10.33203125" bestFit="1" customWidth="1"/>
    <col min="13" max="13" width="5.44140625" customWidth="1"/>
    <col min="14" max="14" width="8.88671875" customWidth="1"/>
    <col min="17" max="17" width="15.77734375" bestFit="1" customWidth="1"/>
    <col min="18" max="18" width="14.21875" bestFit="1" customWidth="1"/>
    <col min="20" max="20" width="14.33203125" bestFit="1" customWidth="1"/>
    <col min="21" max="21" width="12.88671875" customWidth="1"/>
    <col min="22" max="22" width="12.109375" bestFit="1" customWidth="1"/>
    <col min="23" max="23" width="10.44140625" bestFit="1" customWidth="1"/>
    <col min="24" max="28" width="12.109375" bestFit="1" customWidth="1"/>
    <col min="33" max="33" width="11.44140625" customWidth="1"/>
    <col min="34" max="34" width="12.109375" bestFit="1" customWidth="1"/>
    <col min="35" max="35" width="12.33203125" customWidth="1"/>
    <col min="36" max="36" width="12.21875" customWidth="1"/>
    <col min="37" max="37" width="12.33203125" customWidth="1"/>
    <col min="38" max="38" width="12" customWidth="1"/>
    <col min="39" max="39" width="12.6640625" customWidth="1"/>
    <col min="40" max="40" width="12" customWidth="1"/>
    <col min="45" max="46" width="15.77734375" bestFit="1" customWidth="1"/>
    <col min="47" max="48" width="15.6640625" bestFit="1" customWidth="1"/>
    <col min="49" max="50" width="17.6640625" bestFit="1" customWidth="1"/>
    <col min="51" max="52" width="17.5546875" bestFit="1" customWidth="1"/>
    <col min="57" max="57" width="15.77734375" bestFit="1" customWidth="1"/>
    <col min="58" max="58" width="14.6640625" bestFit="1" customWidth="1"/>
    <col min="59" max="60" width="15.6640625" bestFit="1" customWidth="1"/>
    <col min="61" max="62" width="17.6640625" bestFit="1" customWidth="1"/>
    <col min="63" max="64" width="17.5546875" bestFit="1" customWidth="1"/>
  </cols>
  <sheetData>
    <row r="1" spans="1:64" ht="43.2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G1" s="2" t="s">
        <v>19</v>
      </c>
      <c r="AH1" s="2" t="s">
        <v>20</v>
      </c>
      <c r="AI1" s="2" t="s">
        <v>21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26</v>
      </c>
      <c r="AS1" s="2" t="s">
        <v>39</v>
      </c>
      <c r="AT1" s="2" t="s">
        <v>38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E1" s="2" t="s">
        <v>39</v>
      </c>
      <c r="BF1" s="2" t="s">
        <v>38</v>
      </c>
      <c r="BG1" s="2" t="s">
        <v>40</v>
      </c>
      <c r="BH1" s="2" t="s">
        <v>41</v>
      </c>
      <c r="BI1" s="2" t="s">
        <v>42</v>
      </c>
      <c r="BJ1" s="2" t="s">
        <v>43</v>
      </c>
      <c r="BK1" s="2" t="s">
        <v>44</v>
      </c>
      <c r="BL1" s="2" t="s">
        <v>45</v>
      </c>
    </row>
    <row r="2" spans="1:64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H2" t="s">
        <v>6</v>
      </c>
      <c r="I2" t="s">
        <v>14</v>
      </c>
      <c r="J2" t="s">
        <v>7</v>
      </c>
      <c r="K2" t="s">
        <v>8</v>
      </c>
      <c r="L2" t="s">
        <v>16</v>
      </c>
      <c r="N2" t="s">
        <v>9</v>
      </c>
      <c r="O2" t="s">
        <v>10</v>
      </c>
      <c r="Q2" t="s">
        <v>17</v>
      </c>
      <c r="R2" t="s">
        <v>18</v>
      </c>
      <c r="T2" t="s">
        <v>46</v>
      </c>
      <c r="U2">
        <f>$Q9</f>
        <v>5.36</v>
      </c>
      <c r="V2">
        <f>$R9</f>
        <v>5.3052000000000001</v>
      </c>
      <c r="W2">
        <f>$Q3</f>
        <v>8.8800000000000008</v>
      </c>
      <c r="X2">
        <f>$R3</f>
        <v>8.8003999999999998</v>
      </c>
      <c r="Y2">
        <f>$Q21</f>
        <v>40.36</v>
      </c>
      <c r="Z2">
        <f>$R21</f>
        <v>39.832999999999998</v>
      </c>
      <c r="AA2">
        <f>$Q15</f>
        <v>79.599999999999994</v>
      </c>
      <c r="AB2">
        <f>$R15</f>
        <v>78.9542</v>
      </c>
      <c r="AF2" t="s">
        <v>27</v>
      </c>
      <c r="AG2">
        <f>$Q33</f>
        <v>5.36</v>
      </c>
      <c r="AH2">
        <f>$R33</f>
        <v>5.3052000000000001</v>
      </c>
      <c r="AI2">
        <f>$Q27</f>
        <v>6.72</v>
      </c>
      <c r="AJ2">
        <f>$R27</f>
        <v>6.6556000000000006</v>
      </c>
      <c r="AK2">
        <f>$Q45</f>
        <v>39.28</v>
      </c>
      <c r="AL2">
        <f>$R45</f>
        <v>38.641400000000004</v>
      </c>
      <c r="AM2">
        <f>$Q39</f>
        <v>77.44</v>
      </c>
      <c r="AN2">
        <f>$R39</f>
        <v>77.273800000000008</v>
      </c>
      <c r="AQ2" t="s">
        <v>36</v>
      </c>
      <c r="AR2" t="s">
        <v>37</v>
      </c>
      <c r="AS2">
        <f>$Q9</f>
        <v>5.36</v>
      </c>
      <c r="AT2">
        <f>$Q33</f>
        <v>5.36</v>
      </c>
      <c r="AU2">
        <f>$Q3</f>
        <v>8.8800000000000008</v>
      </c>
      <c r="AV2">
        <f>$Q27</f>
        <v>6.72</v>
      </c>
      <c r="AW2">
        <f>$Q21</f>
        <v>40.36</v>
      </c>
      <c r="AX2">
        <f>$Q45</f>
        <v>39.28</v>
      </c>
      <c r="AY2">
        <f>$Q15</f>
        <v>79.599999999999994</v>
      </c>
      <c r="AZ2">
        <f>$Q39</f>
        <v>77.44</v>
      </c>
      <c r="BD2" t="s">
        <v>27</v>
      </c>
      <c r="BE2">
        <f>$R9</f>
        <v>5.3052000000000001</v>
      </c>
      <c r="BF2">
        <f>$R33</f>
        <v>5.3052000000000001</v>
      </c>
      <c r="BG2">
        <f>$R3</f>
        <v>8.8003999999999998</v>
      </c>
      <c r="BH2">
        <f>$R27</f>
        <v>6.6556000000000006</v>
      </c>
      <c r="BI2">
        <v>39.832999999999998</v>
      </c>
      <c r="BJ2">
        <v>38.641400000000004</v>
      </c>
      <c r="BK2">
        <v>78.9542</v>
      </c>
      <c r="BL2">
        <v>77.273800000000008</v>
      </c>
    </row>
    <row r="3" spans="1:64">
      <c r="A3">
        <v>1</v>
      </c>
      <c r="B3">
        <v>4</v>
      </c>
      <c r="C3">
        <v>5</v>
      </c>
      <c r="D3">
        <v>0</v>
      </c>
      <c r="F3">
        <f>2*(0.9*(500/C3))*A3*B3</f>
        <v>720</v>
      </c>
      <c r="G3">
        <f>2*(0.9*(500*B3/C3)+1000/100)*A3*B3</f>
        <v>2960</v>
      </c>
      <c r="H3">
        <f>4*(1000*B3/100)*A3</f>
        <v>160</v>
      </c>
      <c r="I3">
        <f>4*(1000/100)*A3</f>
        <v>40</v>
      </c>
      <c r="J3">
        <f>100*1000*B3/100*A3</f>
        <v>4000</v>
      </c>
      <c r="K3">
        <f>100*1000/100</f>
        <v>1000</v>
      </c>
      <c r="L3">
        <f>SUM(F3:K3)</f>
        <v>8880</v>
      </c>
      <c r="N3">
        <v>8800.4</v>
      </c>
      <c r="O3">
        <f>L3-N3</f>
        <v>79.600000000000364</v>
      </c>
      <c r="Q3">
        <f>L3/1000</f>
        <v>8.8800000000000008</v>
      </c>
      <c r="R3">
        <f>N3/1000</f>
        <v>8.8003999999999998</v>
      </c>
      <c r="T3" t="s">
        <v>47</v>
      </c>
      <c r="U3">
        <f t="shared" ref="U3:U6" si="0">$Q10</f>
        <v>9.7200000000000006</v>
      </c>
      <c r="V3">
        <f t="shared" ref="V3:V6" si="1">$R10</f>
        <v>9.6204000000000001</v>
      </c>
      <c r="W3">
        <f t="shared" ref="W3:W6" si="2">$Q4</f>
        <v>16.760000000000002</v>
      </c>
      <c r="X3">
        <f t="shared" ref="X3:X6" si="3">$R4</f>
        <v>16.630700000000001</v>
      </c>
      <c r="Y3">
        <f t="shared" ref="Y3:Y6" si="4">$Q22</f>
        <v>84.04</v>
      </c>
      <c r="Z3">
        <f t="shared" ref="Z3:Z6" si="5">$R22</f>
        <v>82.699300000000008</v>
      </c>
      <c r="AA3">
        <f t="shared" ref="AA3:AA6" si="6">$Q16</f>
        <v>166.84</v>
      </c>
      <c r="AB3">
        <f t="shared" ref="AB3:AB6" si="7">$R16</f>
        <v>165.6489</v>
      </c>
      <c r="AF3" t="s">
        <v>28</v>
      </c>
      <c r="AG3">
        <f t="shared" ref="AG3:AG6" si="8">$Q34</f>
        <v>9.7200000000000006</v>
      </c>
      <c r="AH3">
        <f t="shared" ref="AH3:AH6" si="9">$R34</f>
        <v>9.6204000000000001</v>
      </c>
      <c r="AI3">
        <f t="shared" ref="AI3:AI6" si="10">$Q28</f>
        <v>12.44</v>
      </c>
      <c r="AJ3">
        <f t="shared" ref="AJ3:AJ6" si="11">$R28</f>
        <v>12.331700000000001</v>
      </c>
      <c r="AK3">
        <f t="shared" ref="AK3:AK6" si="12">$Q46</f>
        <v>77.56</v>
      </c>
      <c r="AL3">
        <f t="shared" ref="AL3:AL6" si="13">$R46</f>
        <v>76.458699999999993</v>
      </c>
      <c r="AM3">
        <f t="shared" ref="AM3:AM6" si="14">$Q40</f>
        <v>153.88</v>
      </c>
      <c r="AN3">
        <f t="shared" ref="AN3:AN6" si="15">$R40</f>
        <v>152.6566</v>
      </c>
      <c r="AR3" t="s">
        <v>28</v>
      </c>
      <c r="AS3">
        <f t="shared" ref="AS3:AS6" si="16">$Q10</f>
        <v>9.7200000000000006</v>
      </c>
      <c r="AT3">
        <f t="shared" ref="AT3:AT6" si="17">$Q34</f>
        <v>9.7200000000000006</v>
      </c>
      <c r="AU3">
        <f t="shared" ref="AU3:AU6" si="18">$Q4</f>
        <v>16.760000000000002</v>
      </c>
      <c r="AV3">
        <f t="shared" ref="AV3:AV6" si="19">$Q28</f>
        <v>12.44</v>
      </c>
      <c r="AW3">
        <f t="shared" ref="AW3:AW6" si="20">$Q22</f>
        <v>84.04</v>
      </c>
      <c r="AX3">
        <f t="shared" ref="AX3:AX6" si="21">$Q46</f>
        <v>77.56</v>
      </c>
      <c r="AY3">
        <f t="shared" ref="AY3:AY6" si="22">$Q16</f>
        <v>166.84</v>
      </c>
      <c r="AZ3">
        <f t="shared" ref="AZ3:AZ6" si="23">$Q40</f>
        <v>153.88</v>
      </c>
      <c r="BD3" t="s">
        <v>28</v>
      </c>
      <c r="BE3">
        <f t="shared" ref="BE3:BE6" si="24">$R10</f>
        <v>9.6204000000000001</v>
      </c>
      <c r="BF3">
        <f t="shared" ref="BF3:BF6" si="25">$R34</f>
        <v>9.6204000000000001</v>
      </c>
      <c r="BG3">
        <f t="shared" ref="BG3:BG6" si="26">$R4</f>
        <v>16.630700000000001</v>
      </c>
      <c r="BH3">
        <f t="shared" ref="BH3:BH6" si="27">$R28</f>
        <v>12.331700000000001</v>
      </c>
      <c r="BI3">
        <v>82.699300000000008</v>
      </c>
      <c r="BJ3">
        <v>76.458699999999993</v>
      </c>
      <c r="BK3">
        <v>165.6489</v>
      </c>
      <c r="BL3">
        <v>152.6566</v>
      </c>
    </row>
    <row r="4" spans="1:64">
      <c r="A4">
        <v>2</v>
      </c>
      <c r="B4">
        <v>4</v>
      </c>
      <c r="C4">
        <v>5</v>
      </c>
      <c r="D4">
        <v>0</v>
      </c>
      <c r="F4">
        <f t="shared" ref="F4:F7" si="28">2*(0.9*(500/C4))*A4*B4</f>
        <v>1440</v>
      </c>
      <c r="G4">
        <f t="shared" ref="G4:G7" si="29">2*(0.9*(500*B4/C4)+1000/100)*A4*B4</f>
        <v>5920</v>
      </c>
      <c r="H4">
        <f t="shared" ref="H4:H7" si="30">4*(1000*B4/100)*A4</f>
        <v>320</v>
      </c>
      <c r="I4">
        <f t="shared" ref="I4:I7" si="31">4*(1000/100)*A4</f>
        <v>80</v>
      </c>
      <c r="J4">
        <f t="shared" ref="J4:J7" si="32">100*1000*B4/100*A4</f>
        <v>8000</v>
      </c>
      <c r="K4">
        <f t="shared" ref="K4:K7" si="33">100*1000/100</f>
        <v>1000</v>
      </c>
      <c r="L4">
        <f t="shared" ref="L4:L7" si="34">SUM(F4:K4)</f>
        <v>16760</v>
      </c>
      <c r="N4">
        <v>16630.7</v>
      </c>
      <c r="O4">
        <f t="shared" ref="O4:O13" si="35">L4-N4</f>
        <v>129.29999999999927</v>
      </c>
      <c r="Q4">
        <f t="shared" ref="Q4:Q13" si="36">L4/1000</f>
        <v>16.760000000000002</v>
      </c>
      <c r="R4">
        <f t="shared" ref="R4:R13" si="37">N4/1000</f>
        <v>16.630700000000001</v>
      </c>
      <c r="T4" t="s">
        <v>48</v>
      </c>
      <c r="U4">
        <f t="shared" si="0"/>
        <v>18.440000000000001</v>
      </c>
      <c r="V4">
        <f t="shared" si="1"/>
        <v>18.250799999999998</v>
      </c>
      <c r="W4">
        <f t="shared" si="2"/>
        <v>32.520000000000003</v>
      </c>
      <c r="X4">
        <f t="shared" si="3"/>
        <v>32.244300000000003</v>
      </c>
      <c r="Y4">
        <f t="shared" si="4"/>
        <v>184.36</v>
      </c>
      <c r="Z4">
        <f t="shared" si="5"/>
        <v>181.96679999999998</v>
      </c>
      <c r="AA4">
        <f t="shared" si="6"/>
        <v>367.24</v>
      </c>
      <c r="AB4">
        <f t="shared" si="7"/>
        <v>363.05340000000001</v>
      </c>
      <c r="AF4" t="s">
        <v>29</v>
      </c>
      <c r="AG4">
        <f t="shared" si="8"/>
        <v>18.440000000000001</v>
      </c>
      <c r="AH4">
        <f t="shared" si="9"/>
        <v>18.250799999999998</v>
      </c>
      <c r="AI4">
        <f t="shared" si="10"/>
        <v>23.88</v>
      </c>
      <c r="AJ4">
        <f t="shared" si="11"/>
        <v>23.665599999999998</v>
      </c>
      <c r="AK4">
        <f t="shared" si="12"/>
        <v>154.12</v>
      </c>
      <c r="AL4">
        <f t="shared" si="13"/>
        <v>151.78440000000001</v>
      </c>
      <c r="AM4">
        <f t="shared" si="14"/>
        <v>306.76</v>
      </c>
      <c r="AN4">
        <f t="shared" si="15"/>
        <v>304.0548</v>
      </c>
      <c r="AR4" t="s">
        <v>29</v>
      </c>
      <c r="AS4">
        <f t="shared" si="16"/>
        <v>18.440000000000001</v>
      </c>
      <c r="AT4">
        <f t="shared" si="17"/>
        <v>18.440000000000001</v>
      </c>
      <c r="AU4">
        <f t="shared" si="18"/>
        <v>32.520000000000003</v>
      </c>
      <c r="AV4">
        <f t="shared" si="19"/>
        <v>23.88</v>
      </c>
      <c r="AW4">
        <f t="shared" si="20"/>
        <v>184.36</v>
      </c>
      <c r="AX4">
        <f t="shared" si="21"/>
        <v>154.12</v>
      </c>
      <c r="AY4">
        <f t="shared" si="22"/>
        <v>367.24</v>
      </c>
      <c r="AZ4">
        <f t="shared" si="23"/>
        <v>306.76</v>
      </c>
      <c r="BD4" t="s">
        <v>29</v>
      </c>
      <c r="BE4">
        <f t="shared" si="24"/>
        <v>18.250799999999998</v>
      </c>
      <c r="BF4">
        <f t="shared" si="25"/>
        <v>18.250799999999998</v>
      </c>
      <c r="BG4">
        <f t="shared" si="26"/>
        <v>32.244300000000003</v>
      </c>
      <c r="BH4">
        <f t="shared" si="27"/>
        <v>23.665599999999998</v>
      </c>
      <c r="BI4">
        <v>181.96679999999998</v>
      </c>
      <c r="BJ4">
        <v>151.78440000000001</v>
      </c>
      <c r="BK4">
        <v>363.05340000000001</v>
      </c>
      <c r="BL4">
        <v>304.0548</v>
      </c>
    </row>
    <row r="5" spans="1:64">
      <c r="A5">
        <v>4</v>
      </c>
      <c r="B5">
        <v>4</v>
      </c>
      <c r="C5">
        <v>5</v>
      </c>
      <c r="D5">
        <v>0</v>
      </c>
      <c r="F5">
        <f t="shared" si="28"/>
        <v>2880</v>
      </c>
      <c r="G5">
        <f t="shared" si="29"/>
        <v>11840</v>
      </c>
      <c r="H5">
        <f t="shared" si="30"/>
        <v>640</v>
      </c>
      <c r="I5">
        <f t="shared" si="31"/>
        <v>160</v>
      </c>
      <c r="J5">
        <f t="shared" si="32"/>
        <v>16000</v>
      </c>
      <c r="K5">
        <f t="shared" si="33"/>
        <v>1000</v>
      </c>
      <c r="L5">
        <f t="shared" si="34"/>
        <v>32520</v>
      </c>
      <c r="N5">
        <v>32244.3</v>
      </c>
      <c r="O5">
        <f t="shared" si="35"/>
        <v>275.70000000000073</v>
      </c>
      <c r="Q5">
        <f t="shared" si="36"/>
        <v>32.520000000000003</v>
      </c>
      <c r="R5">
        <f t="shared" si="37"/>
        <v>32.244300000000003</v>
      </c>
      <c r="T5" t="s">
        <v>49</v>
      </c>
      <c r="U5">
        <f t="shared" si="0"/>
        <v>35.880000000000003</v>
      </c>
      <c r="V5">
        <f t="shared" si="1"/>
        <v>35.511600000000001</v>
      </c>
      <c r="W5">
        <f t="shared" si="2"/>
        <v>64.040000000000006</v>
      </c>
      <c r="X5">
        <f t="shared" si="3"/>
        <v>63.567800000000005</v>
      </c>
      <c r="Y5">
        <f t="shared" si="4"/>
        <v>436.84</v>
      </c>
      <c r="Z5">
        <f t="shared" si="5"/>
        <v>412.6225</v>
      </c>
      <c r="AA5">
        <f t="shared" si="6"/>
        <v>871.72</v>
      </c>
      <c r="AB5">
        <f t="shared" si="7"/>
        <v>707.31869999999992</v>
      </c>
      <c r="AF5" t="s">
        <v>30</v>
      </c>
      <c r="AG5">
        <f t="shared" si="8"/>
        <v>35.880000000000003</v>
      </c>
      <c r="AH5">
        <f t="shared" si="9"/>
        <v>35.511600000000001</v>
      </c>
      <c r="AI5">
        <f t="shared" si="10"/>
        <v>46.76</v>
      </c>
      <c r="AJ5">
        <f t="shared" si="11"/>
        <v>46.359400000000001</v>
      </c>
      <c r="AK5">
        <f t="shared" si="12"/>
        <v>307.24</v>
      </c>
      <c r="AL5">
        <f t="shared" si="13"/>
        <v>304.98099999999999</v>
      </c>
      <c r="AM5">
        <f t="shared" si="14"/>
        <v>612.52</v>
      </c>
      <c r="AN5">
        <f t="shared" si="15"/>
        <v>607.84339999999997</v>
      </c>
      <c r="AR5" t="s">
        <v>30</v>
      </c>
      <c r="AS5">
        <f t="shared" si="16"/>
        <v>35.880000000000003</v>
      </c>
      <c r="AT5">
        <f t="shared" si="17"/>
        <v>35.880000000000003</v>
      </c>
      <c r="AU5">
        <f t="shared" si="18"/>
        <v>64.040000000000006</v>
      </c>
      <c r="AV5">
        <f t="shared" si="19"/>
        <v>46.76</v>
      </c>
      <c r="AW5">
        <f t="shared" si="20"/>
        <v>436.84</v>
      </c>
      <c r="AX5">
        <f t="shared" si="21"/>
        <v>307.24</v>
      </c>
      <c r="AY5">
        <f t="shared" si="22"/>
        <v>871.72</v>
      </c>
      <c r="AZ5">
        <f t="shared" si="23"/>
        <v>612.52</v>
      </c>
      <c r="BD5" t="s">
        <v>30</v>
      </c>
      <c r="BE5">
        <f t="shared" si="24"/>
        <v>35.511600000000001</v>
      </c>
      <c r="BF5">
        <f t="shared" si="25"/>
        <v>35.511600000000001</v>
      </c>
      <c r="BG5">
        <f t="shared" si="26"/>
        <v>63.567800000000005</v>
      </c>
      <c r="BH5">
        <f t="shared" si="27"/>
        <v>46.359400000000001</v>
      </c>
      <c r="BI5">
        <v>412.6225</v>
      </c>
      <c r="BJ5">
        <v>304.98099999999999</v>
      </c>
      <c r="BK5">
        <v>707.31869999999992</v>
      </c>
      <c r="BL5">
        <v>607.84339999999997</v>
      </c>
    </row>
    <row r="6" spans="1:64">
      <c r="A6">
        <v>8</v>
      </c>
      <c r="B6">
        <v>4</v>
      </c>
      <c r="C6">
        <v>5</v>
      </c>
      <c r="D6">
        <v>0</v>
      </c>
      <c r="F6">
        <f t="shared" si="28"/>
        <v>5760</v>
      </c>
      <c r="G6">
        <f t="shared" si="29"/>
        <v>23680</v>
      </c>
      <c r="H6">
        <f t="shared" si="30"/>
        <v>1280</v>
      </c>
      <c r="I6">
        <f t="shared" si="31"/>
        <v>320</v>
      </c>
      <c r="J6">
        <f t="shared" si="32"/>
        <v>32000</v>
      </c>
      <c r="K6">
        <f t="shared" si="33"/>
        <v>1000</v>
      </c>
      <c r="L6">
        <f t="shared" si="34"/>
        <v>64040</v>
      </c>
      <c r="N6">
        <v>63567.8</v>
      </c>
      <c r="O6">
        <f t="shared" si="35"/>
        <v>472.19999999999709</v>
      </c>
      <c r="Q6">
        <f t="shared" si="36"/>
        <v>64.040000000000006</v>
      </c>
      <c r="R6">
        <f t="shared" si="37"/>
        <v>63.567800000000005</v>
      </c>
      <c r="T6" t="s">
        <v>50</v>
      </c>
      <c r="U6">
        <f t="shared" si="0"/>
        <v>70.760000000000005</v>
      </c>
      <c r="V6">
        <f t="shared" si="1"/>
        <v>70.033199999999994</v>
      </c>
      <c r="W6">
        <f t="shared" si="2"/>
        <v>127.08</v>
      </c>
      <c r="X6">
        <f t="shared" si="3"/>
        <v>126.18989999999999</v>
      </c>
      <c r="Y6">
        <f t="shared" si="4"/>
        <v>1149.1600000000001</v>
      </c>
      <c r="Z6">
        <f t="shared" si="5"/>
        <v>706.58190000000002</v>
      </c>
      <c r="AA6">
        <f t="shared" si="6"/>
        <v>2295.4</v>
      </c>
      <c r="AB6">
        <f t="shared" si="7"/>
        <v>1295.2008000000001</v>
      </c>
      <c r="AF6" t="s">
        <v>31</v>
      </c>
      <c r="AG6">
        <f t="shared" si="8"/>
        <v>70.760000000000005</v>
      </c>
      <c r="AH6">
        <f t="shared" si="9"/>
        <v>70.033199999999994</v>
      </c>
      <c r="AI6">
        <f t="shared" si="10"/>
        <v>92.52</v>
      </c>
      <c r="AJ6">
        <f t="shared" si="11"/>
        <v>91.709100000000007</v>
      </c>
      <c r="AK6">
        <f t="shared" si="12"/>
        <v>613.48</v>
      </c>
      <c r="AL6">
        <f t="shared" si="13"/>
        <v>608.99959999999999</v>
      </c>
      <c r="AM6">
        <f t="shared" si="14"/>
        <v>1224.04</v>
      </c>
      <c r="AN6">
        <f t="shared" si="15"/>
        <v>1214.6598000000001</v>
      </c>
      <c r="AR6" t="s">
        <v>31</v>
      </c>
      <c r="AS6">
        <f t="shared" si="16"/>
        <v>70.760000000000005</v>
      </c>
      <c r="AT6">
        <f t="shared" si="17"/>
        <v>70.760000000000005</v>
      </c>
      <c r="AU6">
        <f t="shared" si="18"/>
        <v>127.08</v>
      </c>
      <c r="AV6">
        <f t="shared" si="19"/>
        <v>92.52</v>
      </c>
      <c r="AW6">
        <f t="shared" si="20"/>
        <v>1149.1600000000001</v>
      </c>
      <c r="AX6">
        <f t="shared" si="21"/>
        <v>613.48</v>
      </c>
      <c r="AY6">
        <f t="shared" si="22"/>
        <v>2295.4</v>
      </c>
      <c r="AZ6">
        <f t="shared" si="23"/>
        <v>1224.04</v>
      </c>
      <c r="BD6" t="s">
        <v>31</v>
      </c>
      <c r="BE6">
        <f t="shared" si="24"/>
        <v>70.033199999999994</v>
      </c>
      <c r="BF6">
        <f t="shared" si="25"/>
        <v>70.033199999999994</v>
      </c>
      <c r="BG6">
        <f t="shared" si="26"/>
        <v>126.18989999999999</v>
      </c>
      <c r="BH6">
        <f t="shared" si="27"/>
        <v>91.709100000000007</v>
      </c>
      <c r="BI6">
        <v>706.58190000000002</v>
      </c>
      <c r="BJ6">
        <v>608.99959999999999</v>
      </c>
      <c r="BK6">
        <v>1295.2008000000001</v>
      </c>
      <c r="BL6">
        <v>1214.6598000000001</v>
      </c>
    </row>
    <row r="7" spans="1:64">
      <c r="A7">
        <v>16</v>
      </c>
      <c r="B7">
        <v>4</v>
      </c>
      <c r="C7">
        <v>5</v>
      </c>
      <c r="D7">
        <v>0</v>
      </c>
      <c r="F7">
        <f t="shared" si="28"/>
        <v>11520</v>
      </c>
      <c r="G7">
        <f t="shared" si="29"/>
        <v>47360</v>
      </c>
      <c r="H7">
        <f t="shared" si="30"/>
        <v>2560</v>
      </c>
      <c r="I7">
        <f t="shared" si="31"/>
        <v>640</v>
      </c>
      <c r="J7">
        <f t="shared" si="32"/>
        <v>64000</v>
      </c>
      <c r="K7">
        <f t="shared" si="33"/>
        <v>1000</v>
      </c>
      <c r="L7">
        <f t="shared" si="34"/>
        <v>127080</v>
      </c>
      <c r="N7">
        <v>126189.9</v>
      </c>
      <c r="O7">
        <f t="shared" si="35"/>
        <v>890.10000000000582</v>
      </c>
      <c r="Q7">
        <f t="shared" si="36"/>
        <v>127.08</v>
      </c>
      <c r="R7">
        <f t="shared" si="37"/>
        <v>126.18989999999999</v>
      </c>
      <c r="T7" s="3" t="s">
        <v>34</v>
      </c>
      <c r="U7" s="3"/>
      <c r="V7" s="3"/>
      <c r="W7" s="3"/>
      <c r="X7" s="3"/>
      <c r="Y7" s="3"/>
      <c r="Z7" s="3"/>
      <c r="AA7" s="3"/>
      <c r="AB7" s="3"/>
      <c r="AF7" s="3" t="s">
        <v>33</v>
      </c>
      <c r="AG7" s="3"/>
      <c r="AH7" s="3"/>
      <c r="AI7" s="3"/>
      <c r="AJ7" s="3"/>
      <c r="AK7" s="3"/>
      <c r="AL7" s="3"/>
      <c r="AM7" s="3"/>
      <c r="AN7" s="3"/>
      <c r="AS7" s="3" t="s">
        <v>32</v>
      </c>
      <c r="AT7" s="3"/>
      <c r="AU7" s="3"/>
      <c r="AV7" s="3"/>
      <c r="AW7" s="3"/>
      <c r="AX7" s="3"/>
      <c r="AY7" s="3"/>
      <c r="AZ7" s="3"/>
      <c r="BD7" s="3" t="s">
        <v>35</v>
      </c>
      <c r="BE7" s="3"/>
      <c r="BF7" s="3"/>
      <c r="BG7" s="3"/>
      <c r="BH7" s="3"/>
      <c r="BI7" s="3"/>
      <c r="BJ7" s="3"/>
      <c r="BK7" s="3"/>
      <c r="BL7" s="3"/>
    </row>
    <row r="9" spans="1:64">
      <c r="A9">
        <v>1</v>
      </c>
      <c r="B9">
        <v>4</v>
      </c>
      <c r="C9">
        <v>10</v>
      </c>
      <c r="D9">
        <v>0</v>
      </c>
      <c r="F9">
        <f>2*(1000/100)*A9*B9</f>
        <v>80</v>
      </c>
      <c r="G9">
        <f>2*(1000/100)*A9*B9</f>
        <v>80</v>
      </c>
      <c r="H9">
        <f>4*(1000/100)*A9*B9</f>
        <v>160</v>
      </c>
      <c r="I9">
        <f>4*(1000/100)*A9</f>
        <v>40</v>
      </c>
      <c r="J9">
        <f>100*1000/100*A9*B9</f>
        <v>4000</v>
      </c>
      <c r="K9">
        <f t="shared" ref="K9:K13" si="38">100*1000/100</f>
        <v>1000</v>
      </c>
      <c r="L9">
        <f>SUM(F9:K9)</f>
        <v>5360</v>
      </c>
      <c r="N9" s="1">
        <v>5305.2</v>
      </c>
      <c r="O9">
        <f t="shared" si="35"/>
        <v>54.800000000000182</v>
      </c>
      <c r="Q9">
        <f t="shared" si="36"/>
        <v>5.36</v>
      </c>
      <c r="R9">
        <f t="shared" si="37"/>
        <v>5.3052000000000001</v>
      </c>
    </row>
    <row r="10" spans="1:64">
      <c r="A10">
        <v>2</v>
      </c>
      <c r="B10">
        <v>4</v>
      </c>
      <c r="C10">
        <v>10</v>
      </c>
      <c r="D10">
        <v>0</v>
      </c>
      <c r="F10">
        <f t="shared" ref="F10:F13" si="39">2*(1000/100)*A10*B10</f>
        <v>160</v>
      </c>
      <c r="G10">
        <f t="shared" ref="G10:G13" si="40">2*(1000/100)*A10*B10</f>
        <v>160</v>
      </c>
      <c r="H10">
        <f t="shared" ref="H10:H13" si="41">4*(1000/100)*A10*B10</f>
        <v>320</v>
      </c>
      <c r="I10">
        <f t="shared" ref="I10:I13" si="42">4*(1000/100)*A10</f>
        <v>80</v>
      </c>
      <c r="J10">
        <f t="shared" ref="J10:J13" si="43">100*1000/100*A10*B10</f>
        <v>8000</v>
      </c>
      <c r="K10">
        <f t="shared" si="38"/>
        <v>1000</v>
      </c>
      <c r="L10">
        <f>SUM(F10:K10)</f>
        <v>9720</v>
      </c>
      <c r="N10" s="1">
        <v>9620.4</v>
      </c>
      <c r="O10">
        <f t="shared" si="35"/>
        <v>99.600000000000364</v>
      </c>
      <c r="Q10">
        <f t="shared" si="36"/>
        <v>9.7200000000000006</v>
      </c>
      <c r="R10">
        <f t="shared" si="37"/>
        <v>9.6204000000000001</v>
      </c>
    </row>
    <row r="11" spans="1:64">
      <c r="A11">
        <v>4</v>
      </c>
      <c r="B11">
        <v>4</v>
      </c>
      <c r="C11">
        <v>10</v>
      </c>
      <c r="D11">
        <v>0</v>
      </c>
      <c r="F11">
        <f t="shared" si="39"/>
        <v>320</v>
      </c>
      <c r="G11">
        <f t="shared" si="40"/>
        <v>320</v>
      </c>
      <c r="H11">
        <f t="shared" si="41"/>
        <v>640</v>
      </c>
      <c r="I11">
        <f t="shared" si="42"/>
        <v>160</v>
      </c>
      <c r="J11">
        <f t="shared" si="43"/>
        <v>16000</v>
      </c>
      <c r="K11">
        <f t="shared" si="38"/>
        <v>1000</v>
      </c>
      <c r="L11">
        <f>SUM(F11:K11)</f>
        <v>18440</v>
      </c>
      <c r="N11" s="1">
        <v>18250.8</v>
      </c>
      <c r="O11">
        <f t="shared" si="35"/>
        <v>189.20000000000073</v>
      </c>
      <c r="Q11">
        <f t="shared" si="36"/>
        <v>18.440000000000001</v>
      </c>
      <c r="R11">
        <f t="shared" si="37"/>
        <v>18.250799999999998</v>
      </c>
    </row>
    <row r="12" spans="1:64">
      <c r="A12">
        <v>8</v>
      </c>
      <c r="B12">
        <v>4</v>
      </c>
      <c r="C12">
        <v>10</v>
      </c>
      <c r="D12">
        <v>0</v>
      </c>
      <c r="F12">
        <f t="shared" si="39"/>
        <v>640</v>
      </c>
      <c r="G12">
        <f t="shared" si="40"/>
        <v>640</v>
      </c>
      <c r="H12">
        <f t="shared" si="41"/>
        <v>1280</v>
      </c>
      <c r="I12">
        <f t="shared" si="42"/>
        <v>320</v>
      </c>
      <c r="J12">
        <f t="shared" si="43"/>
        <v>32000</v>
      </c>
      <c r="K12">
        <f t="shared" si="38"/>
        <v>1000</v>
      </c>
      <c r="L12">
        <f>SUM(F12:K12)</f>
        <v>35880</v>
      </c>
      <c r="N12" s="1">
        <v>35511.599999999999</v>
      </c>
      <c r="O12">
        <f t="shared" si="35"/>
        <v>368.40000000000146</v>
      </c>
      <c r="Q12">
        <f t="shared" si="36"/>
        <v>35.880000000000003</v>
      </c>
      <c r="R12">
        <f t="shared" si="37"/>
        <v>35.511600000000001</v>
      </c>
    </row>
    <row r="13" spans="1:64">
      <c r="A13">
        <v>16</v>
      </c>
      <c r="B13">
        <v>4</v>
      </c>
      <c r="C13">
        <v>10</v>
      </c>
      <c r="D13">
        <v>0</v>
      </c>
      <c r="F13">
        <f t="shared" si="39"/>
        <v>1280</v>
      </c>
      <c r="G13">
        <f t="shared" si="40"/>
        <v>1280</v>
      </c>
      <c r="H13">
        <f t="shared" si="41"/>
        <v>2560</v>
      </c>
      <c r="I13">
        <f t="shared" si="42"/>
        <v>640</v>
      </c>
      <c r="J13">
        <f t="shared" si="43"/>
        <v>64000</v>
      </c>
      <c r="K13">
        <f t="shared" si="38"/>
        <v>1000</v>
      </c>
      <c r="L13">
        <f>SUM(F13:K13)</f>
        <v>70760</v>
      </c>
      <c r="N13" s="1">
        <v>70033.2</v>
      </c>
      <c r="O13">
        <f t="shared" si="35"/>
        <v>726.80000000000291</v>
      </c>
      <c r="Q13">
        <f t="shared" si="36"/>
        <v>70.760000000000005</v>
      </c>
      <c r="R13">
        <f t="shared" si="37"/>
        <v>70.033199999999994</v>
      </c>
    </row>
    <row r="14" spans="1:64">
      <c r="A14" s="3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64">
      <c r="A15">
        <v>1</v>
      </c>
      <c r="B15">
        <v>4</v>
      </c>
      <c r="C15">
        <v>5</v>
      </c>
      <c r="D15">
        <v>1</v>
      </c>
      <c r="F15">
        <f t="shared" ref="F15" si="44">2*(0.9*(500/C15))*A15*B15</f>
        <v>720</v>
      </c>
      <c r="G15">
        <f>2*(0.9*(500*B15*A15/C15)+1000/100)*A15*B15</f>
        <v>2960</v>
      </c>
      <c r="H15">
        <f>4*(0.9*(500/C15))*A15*B15</f>
        <v>1440</v>
      </c>
      <c r="I15">
        <f>4*(0.9*(500*A15*B15/C15)+1000/100)*A15</f>
        <v>1480</v>
      </c>
      <c r="J15">
        <f>100*(0.9*(500/C15))*A15*B15</f>
        <v>36000</v>
      </c>
      <c r="K15">
        <f>100*(0.9*(500*A15*B15/C15)+1000/100)</f>
        <v>37000</v>
      </c>
      <c r="L15">
        <f>SUM(F15:K15)</f>
        <v>79600</v>
      </c>
      <c r="N15">
        <v>78954.2</v>
      </c>
      <c r="O15">
        <f t="shared" ref="O15:O25" si="45">L15-N15</f>
        <v>645.80000000000291</v>
      </c>
      <c r="Q15">
        <f t="shared" ref="Q15:Q49" si="46">L15/1000</f>
        <v>79.599999999999994</v>
      </c>
      <c r="R15">
        <f t="shared" ref="R15:R49" si="47">N15/1000</f>
        <v>78.9542</v>
      </c>
    </row>
    <row r="16" spans="1:64">
      <c r="A16">
        <v>2</v>
      </c>
      <c r="B16">
        <v>4</v>
      </c>
      <c r="C16">
        <v>5</v>
      </c>
      <c r="D16">
        <v>1</v>
      </c>
      <c r="F16">
        <f t="shared" ref="F16:F25" si="48">2*(0.9*(500/C16))*A16*B16</f>
        <v>1440</v>
      </c>
      <c r="G16">
        <f t="shared" ref="G16:G25" si="49">2*(0.9*(500*B16*A16/C16)+1000/100)*A16*B16</f>
        <v>11680</v>
      </c>
      <c r="H16">
        <f t="shared" ref="H16:H25" si="50">4*(0.9*(500/C16))*A16*B16</f>
        <v>2880</v>
      </c>
      <c r="I16">
        <f t="shared" ref="I16:I25" si="51">4*(0.9*(500*A16*B16/C16)+1000/100)*A16</f>
        <v>5840</v>
      </c>
      <c r="J16">
        <f t="shared" ref="J16:J25" si="52">100*(0.9*(500/C16))*A16*B16</f>
        <v>72000</v>
      </c>
      <c r="K16">
        <f t="shared" ref="K16:K25" si="53">100*(0.9*(500*A16*B16/C16)+1000/100)</f>
        <v>73000</v>
      </c>
      <c r="L16">
        <f>SUM(F16:K16)</f>
        <v>166840</v>
      </c>
      <c r="N16">
        <v>165648.9</v>
      </c>
      <c r="O16">
        <f t="shared" si="45"/>
        <v>1191.1000000000058</v>
      </c>
      <c r="Q16">
        <f t="shared" si="46"/>
        <v>166.84</v>
      </c>
      <c r="R16">
        <f t="shared" si="47"/>
        <v>165.6489</v>
      </c>
    </row>
    <row r="17" spans="1:18">
      <c r="A17">
        <v>4</v>
      </c>
      <c r="B17">
        <v>4</v>
      </c>
      <c r="C17">
        <v>5</v>
      </c>
      <c r="D17">
        <v>1</v>
      </c>
      <c r="F17">
        <f t="shared" si="48"/>
        <v>2880</v>
      </c>
      <c r="G17">
        <f t="shared" si="49"/>
        <v>46400</v>
      </c>
      <c r="H17">
        <f t="shared" si="50"/>
        <v>5760</v>
      </c>
      <c r="I17">
        <f t="shared" si="51"/>
        <v>23200</v>
      </c>
      <c r="J17">
        <f t="shared" si="52"/>
        <v>144000</v>
      </c>
      <c r="K17">
        <f t="shared" si="53"/>
        <v>145000</v>
      </c>
      <c r="L17">
        <f>SUM(F17:K17)</f>
        <v>367240</v>
      </c>
      <c r="N17">
        <v>363053.4</v>
      </c>
      <c r="O17">
        <f t="shared" si="45"/>
        <v>4186.5999999999767</v>
      </c>
      <c r="Q17">
        <f t="shared" si="46"/>
        <v>367.24</v>
      </c>
      <c r="R17">
        <f t="shared" si="47"/>
        <v>363.05340000000001</v>
      </c>
    </row>
    <row r="18" spans="1:18">
      <c r="A18">
        <v>8</v>
      </c>
      <c r="B18">
        <v>4</v>
      </c>
      <c r="C18">
        <v>5</v>
      </c>
      <c r="D18">
        <v>1</v>
      </c>
      <c r="F18">
        <f t="shared" si="48"/>
        <v>5760</v>
      </c>
      <c r="G18">
        <f t="shared" si="49"/>
        <v>184960</v>
      </c>
      <c r="H18">
        <f t="shared" si="50"/>
        <v>11520</v>
      </c>
      <c r="I18">
        <f t="shared" si="51"/>
        <v>92480</v>
      </c>
      <c r="J18">
        <f t="shared" si="52"/>
        <v>288000</v>
      </c>
      <c r="K18">
        <f t="shared" si="53"/>
        <v>289000</v>
      </c>
      <c r="L18">
        <f>SUM(F18:K18)</f>
        <v>871720</v>
      </c>
      <c r="N18">
        <v>707318.7</v>
      </c>
      <c r="O18">
        <f t="shared" si="45"/>
        <v>164401.30000000005</v>
      </c>
      <c r="Q18">
        <f t="shared" si="46"/>
        <v>871.72</v>
      </c>
      <c r="R18">
        <f t="shared" si="47"/>
        <v>707.31869999999992</v>
      </c>
    </row>
    <row r="19" spans="1:18">
      <c r="A19">
        <v>16</v>
      </c>
      <c r="B19">
        <v>4</v>
      </c>
      <c r="C19">
        <v>5</v>
      </c>
      <c r="D19">
        <v>1</v>
      </c>
      <c r="F19">
        <f t="shared" si="48"/>
        <v>11520</v>
      </c>
      <c r="G19">
        <f t="shared" si="49"/>
        <v>738560</v>
      </c>
      <c r="H19">
        <f t="shared" si="50"/>
        <v>23040</v>
      </c>
      <c r="I19">
        <f t="shared" si="51"/>
        <v>369280</v>
      </c>
      <c r="J19">
        <f t="shared" si="52"/>
        <v>576000</v>
      </c>
      <c r="K19">
        <f t="shared" si="53"/>
        <v>577000</v>
      </c>
      <c r="L19">
        <f>SUM(F19:K19)</f>
        <v>2295400</v>
      </c>
      <c r="N19">
        <v>1295200.8</v>
      </c>
      <c r="O19">
        <f t="shared" si="45"/>
        <v>1000199.2</v>
      </c>
      <c r="Q19">
        <f t="shared" si="46"/>
        <v>2295.4</v>
      </c>
      <c r="R19">
        <f t="shared" si="47"/>
        <v>1295.2008000000001</v>
      </c>
    </row>
    <row r="21" spans="1:18">
      <c r="A21">
        <v>1</v>
      </c>
      <c r="B21">
        <v>4</v>
      </c>
      <c r="C21">
        <v>10</v>
      </c>
      <c r="D21">
        <v>1</v>
      </c>
      <c r="F21">
        <f t="shared" si="48"/>
        <v>360</v>
      </c>
      <c r="G21">
        <f t="shared" si="49"/>
        <v>1520</v>
      </c>
      <c r="H21">
        <f t="shared" si="50"/>
        <v>720</v>
      </c>
      <c r="I21">
        <f t="shared" si="51"/>
        <v>760</v>
      </c>
      <c r="J21">
        <f t="shared" si="52"/>
        <v>18000</v>
      </c>
      <c r="K21">
        <f t="shared" si="53"/>
        <v>19000</v>
      </c>
      <c r="L21">
        <f>SUM(F21:K21)</f>
        <v>40360</v>
      </c>
      <c r="N21" s="1">
        <v>39833</v>
      </c>
      <c r="O21">
        <f t="shared" si="45"/>
        <v>527</v>
      </c>
      <c r="Q21">
        <f t="shared" si="46"/>
        <v>40.36</v>
      </c>
      <c r="R21">
        <f t="shared" si="47"/>
        <v>39.832999999999998</v>
      </c>
    </row>
    <row r="22" spans="1:18">
      <c r="A22">
        <v>2</v>
      </c>
      <c r="B22">
        <v>4</v>
      </c>
      <c r="C22">
        <v>10</v>
      </c>
      <c r="D22">
        <v>1</v>
      </c>
      <c r="F22">
        <f t="shared" si="48"/>
        <v>720</v>
      </c>
      <c r="G22">
        <f t="shared" si="49"/>
        <v>5920</v>
      </c>
      <c r="H22">
        <f t="shared" si="50"/>
        <v>1440</v>
      </c>
      <c r="I22">
        <f t="shared" si="51"/>
        <v>2960</v>
      </c>
      <c r="J22">
        <f t="shared" si="52"/>
        <v>36000</v>
      </c>
      <c r="K22">
        <f t="shared" si="53"/>
        <v>37000</v>
      </c>
      <c r="L22">
        <f>SUM(F22:K22)</f>
        <v>84040</v>
      </c>
      <c r="N22" s="1">
        <v>82699.3</v>
      </c>
      <c r="O22">
        <f t="shared" si="45"/>
        <v>1340.6999999999971</v>
      </c>
      <c r="Q22">
        <f t="shared" si="46"/>
        <v>84.04</v>
      </c>
      <c r="R22">
        <f t="shared" si="47"/>
        <v>82.699300000000008</v>
      </c>
    </row>
    <row r="23" spans="1:18">
      <c r="A23">
        <v>4</v>
      </c>
      <c r="B23">
        <v>4</v>
      </c>
      <c r="C23">
        <v>10</v>
      </c>
      <c r="D23">
        <v>1</v>
      </c>
      <c r="F23">
        <f t="shared" si="48"/>
        <v>1440</v>
      </c>
      <c r="G23">
        <f t="shared" si="49"/>
        <v>23360</v>
      </c>
      <c r="H23">
        <f t="shared" si="50"/>
        <v>2880</v>
      </c>
      <c r="I23">
        <f t="shared" si="51"/>
        <v>11680</v>
      </c>
      <c r="J23">
        <f t="shared" si="52"/>
        <v>72000</v>
      </c>
      <c r="K23">
        <f t="shared" si="53"/>
        <v>73000</v>
      </c>
      <c r="L23">
        <f>SUM(F23:K23)</f>
        <v>184360</v>
      </c>
      <c r="N23" s="1">
        <v>181966.8</v>
      </c>
      <c r="O23">
        <f t="shared" si="45"/>
        <v>2393.2000000000116</v>
      </c>
      <c r="Q23">
        <f t="shared" si="46"/>
        <v>184.36</v>
      </c>
      <c r="R23">
        <f t="shared" si="47"/>
        <v>181.96679999999998</v>
      </c>
    </row>
    <row r="24" spans="1:18">
      <c r="A24">
        <v>8</v>
      </c>
      <c r="B24">
        <v>4</v>
      </c>
      <c r="C24">
        <v>10</v>
      </c>
      <c r="D24">
        <v>1</v>
      </c>
      <c r="F24">
        <f t="shared" si="48"/>
        <v>2880</v>
      </c>
      <c r="G24">
        <f t="shared" si="49"/>
        <v>92800</v>
      </c>
      <c r="H24">
        <f t="shared" si="50"/>
        <v>5760</v>
      </c>
      <c r="I24">
        <f t="shared" si="51"/>
        <v>46400</v>
      </c>
      <c r="J24">
        <f t="shared" si="52"/>
        <v>144000</v>
      </c>
      <c r="K24">
        <f t="shared" si="53"/>
        <v>145000</v>
      </c>
      <c r="L24">
        <f>SUM(F24:K24)</f>
        <v>436840</v>
      </c>
      <c r="N24" s="1">
        <v>412622.5</v>
      </c>
      <c r="O24">
        <f t="shared" si="45"/>
        <v>24217.5</v>
      </c>
      <c r="Q24">
        <f t="shared" si="46"/>
        <v>436.84</v>
      </c>
      <c r="R24">
        <f t="shared" si="47"/>
        <v>412.6225</v>
      </c>
    </row>
    <row r="25" spans="1:18">
      <c r="A25">
        <v>16</v>
      </c>
      <c r="B25">
        <v>4</v>
      </c>
      <c r="C25">
        <v>10</v>
      </c>
      <c r="D25">
        <v>1</v>
      </c>
      <c r="F25">
        <f t="shared" si="48"/>
        <v>5760</v>
      </c>
      <c r="G25">
        <f t="shared" si="49"/>
        <v>369920</v>
      </c>
      <c r="H25">
        <f t="shared" si="50"/>
        <v>11520</v>
      </c>
      <c r="I25">
        <f t="shared" si="51"/>
        <v>184960</v>
      </c>
      <c r="J25">
        <f t="shared" si="52"/>
        <v>288000</v>
      </c>
      <c r="K25">
        <f t="shared" si="53"/>
        <v>289000</v>
      </c>
      <c r="L25">
        <f>SUM(F25:K25)</f>
        <v>1149160</v>
      </c>
      <c r="N25" s="1">
        <v>706581.9</v>
      </c>
      <c r="O25">
        <f t="shared" si="45"/>
        <v>442578.1</v>
      </c>
      <c r="Q25">
        <f t="shared" si="46"/>
        <v>1149.1600000000001</v>
      </c>
      <c r="R25">
        <f t="shared" si="47"/>
        <v>706.58190000000002</v>
      </c>
    </row>
    <row r="26" spans="1:18">
      <c r="A26" s="3" t="s">
        <v>13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8">
      <c r="A27">
        <v>1</v>
      </c>
      <c r="B27">
        <v>4</v>
      </c>
      <c r="C27">
        <v>5</v>
      </c>
      <c r="D27">
        <v>0</v>
      </c>
      <c r="F27">
        <f>2*(0.9*(500/C27))*A27*B27</f>
        <v>720</v>
      </c>
      <c r="G27">
        <f>2*(0.9*(500/C27)+1000/100)*A27*B27</f>
        <v>800</v>
      </c>
      <c r="H27">
        <f>4*(1000*B27/100)*A27</f>
        <v>160</v>
      </c>
      <c r="I27">
        <f>4*(1000/100)*A27</f>
        <v>40</v>
      </c>
      <c r="J27">
        <f>100*1000*B27/100*A27</f>
        <v>4000</v>
      </c>
      <c r="K27">
        <f>100*1000/100</f>
        <v>1000</v>
      </c>
      <c r="L27">
        <f>SUM(F27:K27)</f>
        <v>6720</v>
      </c>
      <c r="N27">
        <v>6655.6</v>
      </c>
      <c r="O27">
        <f>L27-N27</f>
        <v>64.399999999999636</v>
      </c>
      <c r="Q27">
        <f t="shared" si="46"/>
        <v>6.72</v>
      </c>
      <c r="R27">
        <f t="shared" si="47"/>
        <v>6.6556000000000006</v>
      </c>
    </row>
    <row r="28" spans="1:18">
      <c r="A28">
        <v>2</v>
      </c>
      <c r="B28">
        <v>4</v>
      </c>
      <c r="C28">
        <v>5</v>
      </c>
      <c r="D28">
        <v>0</v>
      </c>
      <c r="F28">
        <f t="shared" ref="F28:F31" si="54">2*(0.9*(500/C28))*A28*B28</f>
        <v>1440</v>
      </c>
      <c r="G28">
        <f t="shared" ref="G28:G31" si="55">2*(0.9*(500/C28)+1000/100)*A28*B28</f>
        <v>1600</v>
      </c>
      <c r="H28">
        <f t="shared" ref="H28:H31" si="56">4*(1000*B28/100)*A28</f>
        <v>320</v>
      </c>
      <c r="I28">
        <f t="shared" ref="I28:I31" si="57">4*(1000/100)*A28</f>
        <v>80</v>
      </c>
      <c r="J28">
        <f t="shared" ref="J28:J31" si="58">100*1000*B28/100*A28</f>
        <v>8000</v>
      </c>
      <c r="K28">
        <f t="shared" ref="K28:K31" si="59">100*1000/100</f>
        <v>1000</v>
      </c>
      <c r="L28">
        <f t="shared" ref="L28:L31" si="60">SUM(F28:K28)</f>
        <v>12440</v>
      </c>
      <c r="N28">
        <v>12331.7</v>
      </c>
      <c r="O28">
        <f t="shared" ref="O28:O31" si="61">L28-N28</f>
        <v>108.29999999999927</v>
      </c>
      <c r="Q28">
        <f t="shared" si="46"/>
        <v>12.44</v>
      </c>
      <c r="R28">
        <f t="shared" si="47"/>
        <v>12.331700000000001</v>
      </c>
    </row>
    <row r="29" spans="1:18">
      <c r="A29">
        <v>4</v>
      </c>
      <c r="B29">
        <v>4</v>
      </c>
      <c r="C29">
        <v>5</v>
      </c>
      <c r="D29">
        <v>0</v>
      </c>
      <c r="F29">
        <f t="shared" si="54"/>
        <v>2880</v>
      </c>
      <c r="G29">
        <f t="shared" si="55"/>
        <v>3200</v>
      </c>
      <c r="H29">
        <f t="shared" si="56"/>
        <v>640</v>
      </c>
      <c r="I29">
        <f t="shared" si="57"/>
        <v>160</v>
      </c>
      <c r="J29">
        <f t="shared" si="58"/>
        <v>16000</v>
      </c>
      <c r="K29">
        <f t="shared" si="59"/>
        <v>1000</v>
      </c>
      <c r="L29">
        <f t="shared" si="60"/>
        <v>23880</v>
      </c>
      <c r="N29">
        <v>23665.599999999999</v>
      </c>
      <c r="O29">
        <f t="shared" si="61"/>
        <v>214.40000000000146</v>
      </c>
      <c r="Q29">
        <f t="shared" si="46"/>
        <v>23.88</v>
      </c>
      <c r="R29">
        <f t="shared" si="47"/>
        <v>23.665599999999998</v>
      </c>
    </row>
    <row r="30" spans="1:18">
      <c r="A30">
        <v>8</v>
      </c>
      <c r="B30">
        <v>4</v>
      </c>
      <c r="C30">
        <v>5</v>
      </c>
      <c r="D30">
        <v>0</v>
      </c>
      <c r="F30">
        <f t="shared" si="54"/>
        <v>5760</v>
      </c>
      <c r="G30">
        <f t="shared" si="55"/>
        <v>6400</v>
      </c>
      <c r="H30">
        <f t="shared" si="56"/>
        <v>1280</v>
      </c>
      <c r="I30">
        <f t="shared" si="57"/>
        <v>320</v>
      </c>
      <c r="J30">
        <f t="shared" si="58"/>
        <v>32000</v>
      </c>
      <c r="K30">
        <f t="shared" si="59"/>
        <v>1000</v>
      </c>
      <c r="L30">
        <f t="shared" si="60"/>
        <v>46760</v>
      </c>
      <c r="N30">
        <v>46359.4</v>
      </c>
      <c r="O30">
        <f t="shared" si="61"/>
        <v>400.59999999999854</v>
      </c>
      <c r="Q30">
        <f t="shared" si="46"/>
        <v>46.76</v>
      </c>
      <c r="R30">
        <f t="shared" si="47"/>
        <v>46.359400000000001</v>
      </c>
    </row>
    <row r="31" spans="1:18">
      <c r="A31">
        <v>16</v>
      </c>
      <c r="B31">
        <v>4</v>
      </c>
      <c r="C31">
        <v>5</v>
      </c>
      <c r="D31">
        <v>0</v>
      </c>
      <c r="F31">
        <f t="shared" si="54"/>
        <v>11520</v>
      </c>
      <c r="G31">
        <f t="shared" si="55"/>
        <v>12800</v>
      </c>
      <c r="H31">
        <f t="shared" si="56"/>
        <v>2560</v>
      </c>
      <c r="I31">
        <f t="shared" si="57"/>
        <v>640</v>
      </c>
      <c r="J31">
        <f t="shared" si="58"/>
        <v>64000</v>
      </c>
      <c r="K31">
        <f t="shared" si="59"/>
        <v>1000</v>
      </c>
      <c r="L31">
        <f t="shared" si="60"/>
        <v>92520</v>
      </c>
      <c r="N31">
        <v>91709.1</v>
      </c>
      <c r="O31">
        <f t="shared" si="61"/>
        <v>810.89999999999418</v>
      </c>
      <c r="Q31">
        <f t="shared" si="46"/>
        <v>92.52</v>
      </c>
      <c r="R31">
        <f t="shared" si="47"/>
        <v>91.709100000000007</v>
      </c>
    </row>
    <row r="33" spans="1:18">
      <c r="A33">
        <v>1</v>
      </c>
      <c r="B33">
        <v>4</v>
      </c>
      <c r="C33">
        <v>10</v>
      </c>
      <c r="D33">
        <v>0</v>
      </c>
      <c r="F33">
        <f>2*(1000/100)*A33*B33</f>
        <v>80</v>
      </c>
      <c r="G33">
        <f>2*(1000/100)*A33*B33</f>
        <v>80</v>
      </c>
      <c r="H33">
        <f>4*(1000/100)*A33*B33</f>
        <v>160</v>
      </c>
      <c r="I33">
        <f>4*(1000/100)*A33</f>
        <v>40</v>
      </c>
      <c r="J33">
        <f>100*1000/100*A33*B33</f>
        <v>4000</v>
      </c>
      <c r="K33">
        <f t="shared" ref="K33:K37" si="62">100*1000/100</f>
        <v>1000</v>
      </c>
      <c r="L33">
        <f>SUM(F33:K33)</f>
        <v>5360</v>
      </c>
      <c r="N33" s="1">
        <v>5305.2</v>
      </c>
      <c r="O33">
        <f t="shared" ref="O33:O37" si="63">L33-N33</f>
        <v>54.800000000000182</v>
      </c>
      <c r="Q33">
        <f t="shared" si="46"/>
        <v>5.36</v>
      </c>
      <c r="R33">
        <f t="shared" si="47"/>
        <v>5.3052000000000001</v>
      </c>
    </row>
    <row r="34" spans="1:18">
      <c r="A34">
        <v>2</v>
      </c>
      <c r="B34">
        <v>4</v>
      </c>
      <c r="C34">
        <v>10</v>
      </c>
      <c r="D34">
        <v>0</v>
      </c>
      <c r="F34">
        <f t="shared" ref="F34:F37" si="64">2*(1000/100)*A34*B34</f>
        <v>160</v>
      </c>
      <c r="G34">
        <f t="shared" ref="G34:G37" si="65">2*(1000/100)*A34*B34</f>
        <v>160</v>
      </c>
      <c r="H34">
        <f t="shared" ref="H34:H37" si="66">4*(1000/100)*A34*B34</f>
        <v>320</v>
      </c>
      <c r="I34">
        <f t="shared" ref="I34:I37" si="67">4*(1000/100)*A34</f>
        <v>80</v>
      </c>
      <c r="J34">
        <f t="shared" ref="J34:J37" si="68">100*1000/100*A34*B34</f>
        <v>8000</v>
      </c>
      <c r="K34">
        <f t="shared" si="62"/>
        <v>1000</v>
      </c>
      <c r="L34">
        <f t="shared" ref="L34:L37" si="69">SUM(F34:K34)</f>
        <v>9720</v>
      </c>
      <c r="N34" s="1">
        <v>9620.4</v>
      </c>
      <c r="O34">
        <f t="shared" si="63"/>
        <v>99.600000000000364</v>
      </c>
      <c r="Q34">
        <f t="shared" si="46"/>
        <v>9.7200000000000006</v>
      </c>
      <c r="R34">
        <f t="shared" si="47"/>
        <v>9.6204000000000001</v>
      </c>
    </row>
    <row r="35" spans="1:18">
      <c r="A35">
        <v>4</v>
      </c>
      <c r="B35">
        <v>4</v>
      </c>
      <c r="C35">
        <v>10</v>
      </c>
      <c r="D35">
        <v>0</v>
      </c>
      <c r="F35">
        <f t="shared" si="64"/>
        <v>320</v>
      </c>
      <c r="G35">
        <f t="shared" si="65"/>
        <v>320</v>
      </c>
      <c r="H35">
        <f t="shared" si="66"/>
        <v>640</v>
      </c>
      <c r="I35">
        <f t="shared" si="67"/>
        <v>160</v>
      </c>
      <c r="J35">
        <f t="shared" si="68"/>
        <v>16000</v>
      </c>
      <c r="K35">
        <f t="shared" si="62"/>
        <v>1000</v>
      </c>
      <c r="L35">
        <f t="shared" si="69"/>
        <v>18440</v>
      </c>
      <c r="N35" s="1">
        <v>18250.8</v>
      </c>
      <c r="O35">
        <f t="shared" si="63"/>
        <v>189.20000000000073</v>
      </c>
      <c r="Q35">
        <f t="shared" si="46"/>
        <v>18.440000000000001</v>
      </c>
      <c r="R35">
        <f t="shared" si="47"/>
        <v>18.250799999999998</v>
      </c>
    </row>
    <row r="36" spans="1:18">
      <c r="A36">
        <v>8</v>
      </c>
      <c r="B36">
        <v>4</v>
      </c>
      <c r="C36">
        <v>10</v>
      </c>
      <c r="D36">
        <v>0</v>
      </c>
      <c r="F36">
        <f t="shared" si="64"/>
        <v>640</v>
      </c>
      <c r="G36">
        <f t="shared" si="65"/>
        <v>640</v>
      </c>
      <c r="H36">
        <f t="shared" si="66"/>
        <v>1280</v>
      </c>
      <c r="I36">
        <f t="shared" si="67"/>
        <v>320</v>
      </c>
      <c r="J36">
        <f t="shared" si="68"/>
        <v>32000</v>
      </c>
      <c r="K36">
        <f t="shared" si="62"/>
        <v>1000</v>
      </c>
      <c r="L36">
        <f t="shared" si="69"/>
        <v>35880</v>
      </c>
      <c r="N36" s="1">
        <v>35511.599999999999</v>
      </c>
      <c r="O36">
        <f t="shared" si="63"/>
        <v>368.40000000000146</v>
      </c>
      <c r="Q36">
        <f t="shared" si="46"/>
        <v>35.880000000000003</v>
      </c>
      <c r="R36">
        <f t="shared" si="47"/>
        <v>35.511600000000001</v>
      </c>
    </row>
    <row r="37" spans="1:18">
      <c r="A37">
        <v>16</v>
      </c>
      <c r="B37">
        <v>4</v>
      </c>
      <c r="C37">
        <v>10</v>
      </c>
      <c r="D37">
        <v>0</v>
      </c>
      <c r="F37">
        <f t="shared" si="64"/>
        <v>1280</v>
      </c>
      <c r="G37">
        <f t="shared" si="65"/>
        <v>1280</v>
      </c>
      <c r="H37">
        <f t="shared" si="66"/>
        <v>2560</v>
      </c>
      <c r="I37">
        <f t="shared" si="67"/>
        <v>640</v>
      </c>
      <c r="J37">
        <f t="shared" si="68"/>
        <v>64000</v>
      </c>
      <c r="K37">
        <f t="shared" si="62"/>
        <v>1000</v>
      </c>
      <c r="L37">
        <f t="shared" si="69"/>
        <v>70760</v>
      </c>
      <c r="N37" s="1">
        <v>70033.2</v>
      </c>
      <c r="O37">
        <f t="shared" si="63"/>
        <v>726.80000000000291</v>
      </c>
      <c r="Q37">
        <f t="shared" si="46"/>
        <v>70.760000000000005</v>
      </c>
      <c r="R37">
        <f t="shared" si="47"/>
        <v>70.033199999999994</v>
      </c>
    </row>
    <row r="38" spans="1:18">
      <c r="A38" s="3" t="s">
        <v>15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>
      <c r="A39">
        <v>1</v>
      </c>
      <c r="B39">
        <v>4</v>
      </c>
      <c r="C39">
        <v>5</v>
      </c>
      <c r="D39">
        <v>1</v>
      </c>
      <c r="F39">
        <f t="shared" ref="F39" si="70">2*(0.9*(500/C39))*A39*B39</f>
        <v>720</v>
      </c>
      <c r="G39">
        <f>2*(0.9*(500/C39)+1000/100)*A39*B39</f>
        <v>800</v>
      </c>
      <c r="H39">
        <f>4*(0.9*(500/C39))*A39*B39</f>
        <v>1440</v>
      </c>
      <c r="I39">
        <f>4*(0.9*(500*B39/C39)+1000/100)*A39</f>
        <v>1480</v>
      </c>
      <c r="J39">
        <f>100*(0.9*(500/C39))*A39*B39</f>
        <v>36000</v>
      </c>
      <c r="K39">
        <f>100*(0.9*(500*A39*B39/C39)+1000/100)</f>
        <v>37000</v>
      </c>
      <c r="L39">
        <f>SUM(F39:K39)</f>
        <v>77440</v>
      </c>
      <c r="N39">
        <v>77273.8</v>
      </c>
      <c r="O39">
        <f t="shared" ref="O39:O43" si="71">L39-N39</f>
        <v>166.19999999999709</v>
      </c>
      <c r="Q39">
        <f t="shared" si="46"/>
        <v>77.44</v>
      </c>
      <c r="R39">
        <f t="shared" si="47"/>
        <v>77.273800000000008</v>
      </c>
    </row>
    <row r="40" spans="1:18">
      <c r="A40">
        <v>2</v>
      </c>
      <c r="B40">
        <v>4</v>
      </c>
      <c r="C40">
        <v>5</v>
      </c>
      <c r="D40">
        <v>1</v>
      </c>
      <c r="F40">
        <f t="shared" ref="F40:F43" si="72">2*(0.9*(500/C40))*A40*B40</f>
        <v>1440</v>
      </c>
      <c r="G40">
        <f t="shared" ref="G40:G43" si="73">2*(0.9*(500/C40)+1000/100)*A40*B40</f>
        <v>1600</v>
      </c>
      <c r="H40">
        <f t="shared" ref="H40:H43" si="74">4*(0.9*(500/C40))*A40*B40</f>
        <v>2880</v>
      </c>
      <c r="I40">
        <f t="shared" ref="I40:I43" si="75">4*(0.9*(500*B40/C40)+1000/100)*A40</f>
        <v>2960</v>
      </c>
      <c r="J40">
        <f t="shared" ref="J40:J43" si="76">100*(0.9*(500/C40))*A40*B40</f>
        <v>72000</v>
      </c>
      <c r="K40">
        <f t="shared" ref="K40:K43" si="77">100*(0.9*(500*A40*B40/C40)+1000/100)</f>
        <v>73000</v>
      </c>
      <c r="L40">
        <f t="shared" ref="L40:L43" si="78">SUM(F40:K40)</f>
        <v>153880</v>
      </c>
      <c r="N40">
        <v>152656.6</v>
      </c>
      <c r="O40">
        <f t="shared" si="71"/>
        <v>1223.3999999999942</v>
      </c>
      <c r="Q40">
        <f t="shared" si="46"/>
        <v>153.88</v>
      </c>
      <c r="R40">
        <f t="shared" si="47"/>
        <v>152.6566</v>
      </c>
    </row>
    <row r="41" spans="1:18">
      <c r="A41">
        <v>4</v>
      </c>
      <c r="B41">
        <v>4</v>
      </c>
      <c r="C41">
        <v>5</v>
      </c>
      <c r="D41">
        <v>1</v>
      </c>
      <c r="F41">
        <f t="shared" si="72"/>
        <v>2880</v>
      </c>
      <c r="G41">
        <f t="shared" si="73"/>
        <v>3200</v>
      </c>
      <c r="H41">
        <f t="shared" si="74"/>
        <v>5760</v>
      </c>
      <c r="I41">
        <f t="shared" si="75"/>
        <v>5920</v>
      </c>
      <c r="J41">
        <f t="shared" si="76"/>
        <v>144000</v>
      </c>
      <c r="K41">
        <f t="shared" si="77"/>
        <v>145000</v>
      </c>
      <c r="L41">
        <f t="shared" si="78"/>
        <v>306760</v>
      </c>
      <c r="N41">
        <v>304054.8</v>
      </c>
      <c r="O41">
        <f t="shared" si="71"/>
        <v>2705.2000000000116</v>
      </c>
      <c r="Q41">
        <f t="shared" si="46"/>
        <v>306.76</v>
      </c>
      <c r="R41">
        <f t="shared" si="47"/>
        <v>304.0548</v>
      </c>
    </row>
    <row r="42" spans="1:18">
      <c r="A42">
        <v>8</v>
      </c>
      <c r="B42">
        <v>4</v>
      </c>
      <c r="C42">
        <v>5</v>
      </c>
      <c r="D42">
        <v>1</v>
      </c>
      <c r="F42">
        <f t="shared" si="72"/>
        <v>5760</v>
      </c>
      <c r="G42">
        <f t="shared" si="73"/>
        <v>6400</v>
      </c>
      <c r="H42">
        <f t="shared" si="74"/>
        <v>11520</v>
      </c>
      <c r="I42">
        <f t="shared" si="75"/>
        <v>11840</v>
      </c>
      <c r="J42">
        <f t="shared" si="76"/>
        <v>288000</v>
      </c>
      <c r="K42">
        <f t="shared" si="77"/>
        <v>289000</v>
      </c>
      <c r="L42">
        <f t="shared" si="78"/>
        <v>612520</v>
      </c>
      <c r="N42">
        <v>607843.4</v>
      </c>
      <c r="O42">
        <f t="shared" si="71"/>
        <v>4676.5999999999767</v>
      </c>
      <c r="Q42">
        <f t="shared" si="46"/>
        <v>612.52</v>
      </c>
      <c r="R42">
        <f t="shared" si="47"/>
        <v>607.84339999999997</v>
      </c>
    </row>
    <row r="43" spans="1:18">
      <c r="A43">
        <v>16</v>
      </c>
      <c r="B43">
        <v>4</v>
      </c>
      <c r="C43">
        <v>5</v>
      </c>
      <c r="D43">
        <v>1</v>
      </c>
      <c r="F43">
        <f t="shared" si="72"/>
        <v>11520</v>
      </c>
      <c r="G43">
        <f t="shared" si="73"/>
        <v>12800</v>
      </c>
      <c r="H43">
        <f t="shared" si="74"/>
        <v>23040</v>
      </c>
      <c r="I43">
        <f t="shared" si="75"/>
        <v>23680</v>
      </c>
      <c r="J43">
        <f t="shared" si="76"/>
        <v>576000</v>
      </c>
      <c r="K43">
        <f t="shared" si="77"/>
        <v>577000</v>
      </c>
      <c r="L43">
        <f t="shared" si="78"/>
        <v>1224040</v>
      </c>
      <c r="N43">
        <v>1214659.8</v>
      </c>
      <c r="O43">
        <f t="shared" si="71"/>
        <v>9380.1999999999534</v>
      </c>
      <c r="Q43">
        <f t="shared" si="46"/>
        <v>1224.04</v>
      </c>
      <c r="R43">
        <f t="shared" si="47"/>
        <v>1214.6598000000001</v>
      </c>
    </row>
    <row r="45" spans="1:18">
      <c r="A45">
        <v>1</v>
      </c>
      <c r="B45">
        <v>4</v>
      </c>
      <c r="C45">
        <v>10</v>
      </c>
      <c r="D45">
        <v>1</v>
      </c>
      <c r="F45">
        <f t="shared" ref="F45:F49" si="79">2*(0.9*(500/C45))*A45*B45</f>
        <v>360</v>
      </c>
      <c r="G45">
        <f t="shared" ref="G45:G49" si="80">2*(0.9*(500/C45)+1000/100)*A45*B45</f>
        <v>440</v>
      </c>
      <c r="H45">
        <f t="shared" ref="H45:H49" si="81">4*(0.9*(500/C45))*A45*B45</f>
        <v>720</v>
      </c>
      <c r="I45">
        <f t="shared" ref="I45:I49" si="82">4*(0.9*(500*B45/C45)+1000/100)*A45</f>
        <v>760</v>
      </c>
      <c r="J45">
        <f t="shared" ref="J45:J49" si="83">100*(0.9*(500/C45))*A45*B45</f>
        <v>18000</v>
      </c>
      <c r="K45">
        <f t="shared" ref="K45:K49" si="84">100*(0.9*(500*A45*B45/C45)+1000/100)</f>
        <v>19000</v>
      </c>
      <c r="L45">
        <f t="shared" ref="L45:L49" si="85">SUM(F45:K45)</f>
        <v>39280</v>
      </c>
      <c r="N45" s="1">
        <v>38641.4</v>
      </c>
      <c r="O45">
        <f t="shared" ref="O45:O49" si="86">L45-N45</f>
        <v>638.59999999999854</v>
      </c>
      <c r="Q45">
        <f t="shared" si="46"/>
        <v>39.28</v>
      </c>
      <c r="R45">
        <f t="shared" si="47"/>
        <v>38.641400000000004</v>
      </c>
    </row>
    <row r="46" spans="1:18">
      <c r="A46">
        <v>2</v>
      </c>
      <c r="B46">
        <v>4</v>
      </c>
      <c r="C46">
        <v>10</v>
      </c>
      <c r="D46">
        <v>1</v>
      </c>
      <c r="F46">
        <f t="shared" si="79"/>
        <v>720</v>
      </c>
      <c r="G46">
        <f t="shared" si="80"/>
        <v>880</v>
      </c>
      <c r="H46">
        <f t="shared" si="81"/>
        <v>1440</v>
      </c>
      <c r="I46">
        <f t="shared" si="82"/>
        <v>1520</v>
      </c>
      <c r="J46">
        <f t="shared" si="83"/>
        <v>36000</v>
      </c>
      <c r="K46">
        <f t="shared" si="84"/>
        <v>37000</v>
      </c>
      <c r="L46">
        <f t="shared" si="85"/>
        <v>77560</v>
      </c>
      <c r="N46" s="1">
        <v>76458.7</v>
      </c>
      <c r="O46">
        <f t="shared" si="86"/>
        <v>1101.3000000000029</v>
      </c>
      <c r="Q46">
        <f t="shared" si="46"/>
        <v>77.56</v>
      </c>
      <c r="R46">
        <f t="shared" si="47"/>
        <v>76.458699999999993</v>
      </c>
    </row>
    <row r="47" spans="1:18">
      <c r="A47">
        <v>4</v>
      </c>
      <c r="B47">
        <v>4</v>
      </c>
      <c r="C47">
        <v>10</v>
      </c>
      <c r="D47">
        <v>1</v>
      </c>
      <c r="F47">
        <f t="shared" si="79"/>
        <v>1440</v>
      </c>
      <c r="G47">
        <f t="shared" si="80"/>
        <v>1760</v>
      </c>
      <c r="H47">
        <f t="shared" si="81"/>
        <v>2880</v>
      </c>
      <c r="I47">
        <f t="shared" si="82"/>
        <v>3040</v>
      </c>
      <c r="J47">
        <f t="shared" si="83"/>
        <v>72000</v>
      </c>
      <c r="K47">
        <f t="shared" si="84"/>
        <v>73000</v>
      </c>
      <c r="L47">
        <f t="shared" si="85"/>
        <v>154120</v>
      </c>
      <c r="N47" s="1">
        <v>151784.4</v>
      </c>
      <c r="O47">
        <f t="shared" si="86"/>
        <v>2335.6000000000058</v>
      </c>
      <c r="Q47">
        <f t="shared" si="46"/>
        <v>154.12</v>
      </c>
      <c r="R47">
        <f t="shared" si="47"/>
        <v>151.78440000000001</v>
      </c>
    </row>
    <row r="48" spans="1:18">
      <c r="A48">
        <v>8</v>
      </c>
      <c r="B48">
        <v>4</v>
      </c>
      <c r="C48">
        <v>10</v>
      </c>
      <c r="D48">
        <v>1</v>
      </c>
      <c r="F48">
        <f t="shared" si="79"/>
        <v>2880</v>
      </c>
      <c r="G48">
        <f t="shared" si="80"/>
        <v>3520</v>
      </c>
      <c r="H48">
        <f t="shared" si="81"/>
        <v>5760</v>
      </c>
      <c r="I48">
        <f t="shared" si="82"/>
        <v>6080</v>
      </c>
      <c r="J48">
        <f t="shared" si="83"/>
        <v>144000</v>
      </c>
      <c r="K48">
        <f t="shared" si="84"/>
        <v>145000</v>
      </c>
      <c r="L48">
        <f t="shared" si="85"/>
        <v>307240</v>
      </c>
      <c r="N48" s="1">
        <v>304981</v>
      </c>
      <c r="O48">
        <f t="shared" si="86"/>
        <v>2259</v>
      </c>
      <c r="Q48">
        <f t="shared" si="46"/>
        <v>307.24</v>
      </c>
      <c r="R48">
        <f t="shared" si="47"/>
        <v>304.98099999999999</v>
      </c>
    </row>
    <row r="49" spans="1:18">
      <c r="A49">
        <v>16</v>
      </c>
      <c r="B49">
        <v>4</v>
      </c>
      <c r="C49">
        <v>10</v>
      </c>
      <c r="D49">
        <v>1</v>
      </c>
      <c r="F49">
        <f t="shared" si="79"/>
        <v>5760</v>
      </c>
      <c r="G49">
        <f t="shared" si="80"/>
        <v>7040</v>
      </c>
      <c r="H49">
        <f t="shared" si="81"/>
        <v>11520</v>
      </c>
      <c r="I49">
        <f t="shared" si="82"/>
        <v>12160</v>
      </c>
      <c r="J49">
        <f t="shared" si="83"/>
        <v>288000</v>
      </c>
      <c r="K49">
        <f t="shared" si="84"/>
        <v>289000</v>
      </c>
      <c r="L49">
        <f t="shared" si="85"/>
        <v>613480</v>
      </c>
      <c r="N49" s="1">
        <v>608999.6</v>
      </c>
      <c r="O49">
        <f t="shared" si="86"/>
        <v>4480.4000000000233</v>
      </c>
      <c r="Q49">
        <f t="shared" si="46"/>
        <v>613.48</v>
      </c>
      <c r="R49">
        <f t="shared" si="47"/>
        <v>608.99959999999999</v>
      </c>
    </row>
  </sheetData>
  <mergeCells count="8">
    <mergeCell ref="BD7:BL7"/>
    <mergeCell ref="A1:O1"/>
    <mergeCell ref="A14:O14"/>
    <mergeCell ref="A26:O26"/>
    <mergeCell ref="A38:O38"/>
    <mergeCell ref="AS7:AZ7"/>
    <mergeCell ref="AF7:AN7"/>
    <mergeCell ref="T7:AB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2021-03-14T09:02:21Z</dcterms:created>
  <dcterms:modified xsi:type="dcterms:W3CDTF">2021-03-19T16:20:03Z</dcterms:modified>
</cp:coreProperties>
</file>