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0" windowWidth="15390" windowHeight="5370" tabRatio="814" firstSheet="36" activeTab="17"/>
  </bookViews>
  <sheets>
    <sheet name="ADERALDO OLIVEIRA" sheetId="29" r:id="rId1"/>
    <sheet name="AERTO LUNA" sheetId="2" r:id="rId2"/>
    <sheet name="AIMÉE SILVA" sheetId="30" r:id="rId3"/>
    <sheet name="ALCIDES TEIXEIRA NETO" sheetId="4" r:id="rId4"/>
    <sheet name="ALINE MARIANO" sheetId="5" r:id="rId5"/>
    <sheet name="ALMIR FERNANDO" sheetId="6" r:id="rId6"/>
    <sheet name="AMARO CIPRIANO" sheetId="7" r:id="rId7"/>
    <sheet name="ANA LÚCIA" sheetId="12" r:id="rId8"/>
    <sheet name="ANDRÉ RÉGIS" sheetId="26" r:id="rId9"/>
    <sheet name="ANTONIO LUIZ NETO" sheetId="9" r:id="rId10"/>
    <sheet name="AUGUSTO CARRERAS" sheetId="10" r:id="rId11"/>
    <sheet name="BENJAMIN DA SAÚDE" sheetId="14" r:id="rId12"/>
    <sheet name="CARLOS GUEIROS" sheetId="11" r:id="rId13"/>
    <sheet name="CHICO KIKO" sheetId="17" r:id="rId14"/>
    <sheet name="DAVI MUNIZ" sheetId="16" r:id="rId15"/>
    <sheet name="DAIZE MICHELE" sheetId="3" r:id="rId16"/>
    <sheet name="EDUARDO CHERA" sheetId="37" r:id="rId17"/>
    <sheet name="EDUARDO MARQUES" sheetId="13" r:id="rId18"/>
    <sheet name="FELIPE FRANCISMAR" sheetId="21" r:id="rId19"/>
    <sheet name="FRED FERREIRA" sheetId="33" r:id="rId20"/>
    <sheet name="GILBERTO ALVES" sheetId="15" r:id="rId21"/>
    <sheet name="GORETTI QUEIROZ" sheetId="49" r:id="rId22"/>
    <sheet name="HÉLIO GUABIRARA" sheetId="20" r:id="rId23"/>
    <sheet name="IVAN MORAES" sheetId="25" r:id="rId24"/>
    <sheet name="JAIRO BRITTO" sheetId="19" r:id="rId25"/>
    <sheet name="JAYME ASFORA" sheetId="23" r:id="rId26"/>
    <sheet name="JOÃO DA COSTA" sheetId="50" r:id="rId27"/>
    <sheet name="JÚNIOR BOCÃO" sheetId="22" r:id="rId28"/>
    <sheet name="MARCO AURÉLIO" sheetId="28" r:id="rId29"/>
    <sheet name="MARÍLIA ARRAES" sheetId="41" r:id="rId30"/>
    <sheet name="MARCOS DI BRIA" sheetId="27" r:id="rId31"/>
    <sheet name="NATÁLIA DE MENUDO" sheetId="35" r:id="rId32"/>
    <sheet name="RAFAEL ACIOLI" sheetId="8" r:id="rId33"/>
    <sheet name="RINALDO JÚNIOR" sheetId="47" r:id="rId34"/>
    <sheet name="RENATO ANTUNES" sheetId="31" r:id="rId35"/>
    <sheet name="RICARDO CRUZ" sheetId="40" r:id="rId36"/>
    <sheet name="RODRIGO COUTINHO" sheetId="45" r:id="rId37"/>
    <sheet name="ROGÉRIO DE LUCCA" sheetId="38" r:id="rId38"/>
    <sheet name="ROMERINHO JATOBÁ " sheetId="24" r:id="rId39"/>
    <sheet name="ROMERO ALBUQUERQUE" sheetId="46" r:id="rId40"/>
    <sheet name="SAMUEL SALAZAR" sheetId="48" r:id="rId41"/>
    <sheet name="WANDERSON SOBRAL" sheetId="44" r:id="rId42"/>
    <sheet name="WILTON BRITO" sheetId="51" r:id="rId43"/>
  </sheets>
  <definedNames>
    <definedName name="_xlnm.Print_Area" localSheetId="2">'AIMÉE SILVA'!$A$2:$M$23</definedName>
    <definedName name="_xlnm.Print_Area" localSheetId="5">'ALMIR FERNANDO'!$A$1:$M$23</definedName>
    <definedName name="_xlnm.Print_Area" localSheetId="12">'CARLOS GUEIROS'!$A$1:$M$23</definedName>
    <definedName name="_xlnm.Print_Area" localSheetId="21">'GORETTI QUEIROZ'!$A$1:$M$25</definedName>
    <definedName name="_xlnm.Print_Area" localSheetId="23">'IVAN MORAES'!$A$1:$M$23</definedName>
    <definedName name="_xlnm.Print_Area" localSheetId="26">'JOÃO DA COSTA'!$A$1:$M$25</definedName>
    <definedName name="_xlnm.Print_Area" localSheetId="40">'SAMUEL SALAZAR'!$A$1:$M$25</definedName>
    <definedName name="_xlnm.Print_Area" localSheetId="42">'WILTON BRITO'!$A$1:$M$25</definedName>
  </definedNames>
  <calcPr calcId="144525"/>
</workbook>
</file>

<file path=xl/calcChain.xml><?xml version="1.0" encoding="utf-8"?>
<calcChain xmlns="http://schemas.openxmlformats.org/spreadsheetml/2006/main">
  <c r="E22" i="31" l="1"/>
  <c r="D22" i="47"/>
  <c r="B22" i="47"/>
  <c r="E15" i="3"/>
  <c r="E10" i="26"/>
  <c r="E12" i="40"/>
  <c r="E6" i="30"/>
  <c r="E10" i="11"/>
  <c r="E15" i="11"/>
  <c r="E10" i="23"/>
  <c r="E13" i="6"/>
  <c r="E15" i="6"/>
  <c r="E5" i="25"/>
  <c r="E10" i="25"/>
  <c r="E12" i="12"/>
  <c r="E19" i="8"/>
  <c r="E21" i="8" s="1"/>
  <c r="E9" i="16"/>
  <c r="E12" i="27"/>
  <c r="E12" i="5"/>
  <c r="D15" i="45"/>
  <c r="D22" i="31"/>
  <c r="D19" i="8"/>
  <c r="D21" i="8" s="1"/>
  <c r="D12" i="27"/>
  <c r="D15" i="50"/>
  <c r="D15" i="23"/>
  <c r="D10" i="23"/>
  <c r="D10" i="25"/>
  <c r="D19" i="25" s="1"/>
  <c r="D21" i="25" s="1"/>
  <c r="D12" i="22"/>
  <c r="D15" i="3"/>
  <c r="D10" i="11"/>
  <c r="D9" i="14"/>
  <c r="D12" i="12"/>
  <c r="D15" i="6"/>
  <c r="D9" i="5"/>
  <c r="D12" i="5"/>
  <c r="D7" i="30"/>
  <c r="D15" i="2"/>
  <c r="D12" i="29"/>
  <c r="C22" i="47"/>
  <c r="L21" i="47"/>
  <c r="H21" i="47"/>
  <c r="E22" i="47"/>
  <c r="M19" i="47"/>
  <c r="M21" i="47" s="1"/>
  <c r="L19" i="47"/>
  <c r="K19" i="47"/>
  <c r="K21" i="47" s="1"/>
  <c r="J19" i="47"/>
  <c r="J21" i="47" s="1"/>
  <c r="I19" i="47"/>
  <c r="I21" i="47" s="1"/>
  <c r="H19" i="47"/>
  <c r="G19" i="47"/>
  <c r="G21" i="47" s="1"/>
  <c r="F19" i="47"/>
  <c r="F21" i="47" s="1"/>
  <c r="M19" i="20"/>
  <c r="M21" i="20" s="1"/>
  <c r="L19" i="20"/>
  <c r="L21" i="20" s="1"/>
  <c r="K19" i="20"/>
  <c r="K21" i="20" s="1"/>
  <c r="J19" i="20"/>
  <c r="J21" i="20" s="1"/>
  <c r="I19" i="20"/>
  <c r="I21" i="20" s="1"/>
  <c r="H19" i="20"/>
  <c r="H21" i="20" s="1"/>
  <c r="G19" i="20"/>
  <c r="G21" i="20" s="1"/>
  <c r="F19" i="20"/>
  <c r="F21" i="20" s="1"/>
  <c r="E19" i="20"/>
  <c r="E21" i="20" s="1"/>
  <c r="D19" i="20"/>
  <c r="D21" i="20" s="1"/>
  <c r="C19" i="20"/>
  <c r="C21" i="20" s="1"/>
  <c r="C12" i="22"/>
  <c r="C19" i="22" s="1"/>
  <c r="C21" i="22" s="1"/>
  <c r="M19" i="22"/>
  <c r="M21" i="22" s="1"/>
  <c r="L19" i="22"/>
  <c r="L21" i="22" s="1"/>
  <c r="K19" i="22"/>
  <c r="K21" i="22" s="1"/>
  <c r="J19" i="22"/>
  <c r="J21" i="22" s="1"/>
  <c r="I19" i="22"/>
  <c r="I21" i="22" s="1"/>
  <c r="H19" i="22"/>
  <c r="H21" i="22" s="1"/>
  <c r="G19" i="22"/>
  <c r="G21" i="22" s="1"/>
  <c r="F19" i="22"/>
  <c r="F21" i="22" s="1"/>
  <c r="E19" i="22"/>
  <c r="E21" i="22" s="1"/>
  <c r="D19" i="22"/>
  <c r="D21" i="22" s="1"/>
  <c r="M19" i="35"/>
  <c r="M21" i="35" s="1"/>
  <c r="L19" i="35"/>
  <c r="L21" i="35" s="1"/>
  <c r="K19" i="35"/>
  <c r="K21" i="35" s="1"/>
  <c r="J19" i="35"/>
  <c r="J21" i="35" s="1"/>
  <c r="I19" i="35"/>
  <c r="I21" i="35" s="1"/>
  <c r="H19" i="35"/>
  <c r="H21" i="35" s="1"/>
  <c r="G19" i="35"/>
  <c r="G21" i="35" s="1"/>
  <c r="F19" i="35"/>
  <c r="F21" i="35" s="1"/>
  <c r="E19" i="35"/>
  <c r="E21" i="35" s="1"/>
  <c r="D19" i="35"/>
  <c r="D21" i="35" s="1"/>
  <c r="C19" i="35"/>
  <c r="C21" i="35" s="1"/>
  <c r="M19" i="7"/>
  <c r="M21" i="7" s="1"/>
  <c r="L19" i="7"/>
  <c r="L21" i="7" s="1"/>
  <c r="K19" i="7"/>
  <c r="K21" i="7" s="1"/>
  <c r="J19" i="7"/>
  <c r="J21" i="7" s="1"/>
  <c r="I19" i="7"/>
  <c r="I21" i="7" s="1"/>
  <c r="H19" i="7"/>
  <c r="H21" i="7" s="1"/>
  <c r="G19" i="7"/>
  <c r="G21" i="7" s="1"/>
  <c r="F19" i="7"/>
  <c r="F21" i="7" s="1"/>
  <c r="E19" i="7"/>
  <c r="E21" i="7" s="1"/>
  <c r="D19" i="7"/>
  <c r="D21" i="7" s="1"/>
  <c r="C19" i="7"/>
  <c r="C21" i="7" s="1"/>
  <c r="M19" i="13"/>
  <c r="M21" i="13" s="1"/>
  <c r="L19" i="13"/>
  <c r="L21" i="13" s="1"/>
  <c r="K19" i="13"/>
  <c r="K21" i="13" s="1"/>
  <c r="J19" i="13"/>
  <c r="J21" i="13" s="1"/>
  <c r="I19" i="13"/>
  <c r="I21" i="13" s="1"/>
  <c r="H19" i="13"/>
  <c r="H21" i="13" s="1"/>
  <c r="G19" i="13"/>
  <c r="G21" i="13" s="1"/>
  <c r="F19" i="13"/>
  <c r="F21" i="13" s="1"/>
  <c r="M19" i="37"/>
  <c r="M21" i="37" s="1"/>
  <c r="L19" i="37"/>
  <c r="L21" i="37" s="1"/>
  <c r="K19" i="37"/>
  <c r="K21" i="37" s="1"/>
  <c r="J19" i="37"/>
  <c r="J21" i="37" s="1"/>
  <c r="I19" i="37"/>
  <c r="I21" i="37" s="1"/>
  <c r="H19" i="37"/>
  <c r="H21" i="37" s="1"/>
  <c r="G19" i="37"/>
  <c r="G21" i="37" s="1"/>
  <c r="F19" i="37"/>
  <c r="F21" i="37" s="1"/>
  <c r="E19" i="37"/>
  <c r="E21" i="37" s="1"/>
  <c r="D19" i="37"/>
  <c r="D21" i="37" s="1"/>
  <c r="C19" i="37"/>
  <c r="C21" i="37" s="1"/>
  <c r="C7" i="25"/>
  <c r="C5" i="25"/>
  <c r="C10" i="25"/>
  <c r="M19" i="25"/>
  <c r="M21" i="25" s="1"/>
  <c r="L19" i="25"/>
  <c r="L21" i="25" s="1"/>
  <c r="K19" i="25"/>
  <c r="K21" i="25" s="1"/>
  <c r="J19" i="25"/>
  <c r="J21" i="25" s="1"/>
  <c r="I19" i="25"/>
  <c r="I21" i="25" s="1"/>
  <c r="H19" i="25"/>
  <c r="H21" i="25" s="1"/>
  <c r="G19" i="25"/>
  <c r="G21" i="25" s="1"/>
  <c r="F19" i="25"/>
  <c r="F21" i="25" s="1"/>
  <c r="E19" i="25"/>
  <c r="E21" i="25" s="1"/>
  <c r="C19" i="25" l="1"/>
  <c r="C21" i="25" s="1"/>
  <c r="C12" i="27"/>
  <c r="C19" i="27" s="1"/>
  <c r="C21" i="27" s="1"/>
  <c r="B12" i="27"/>
  <c r="M19" i="27"/>
  <c r="M21" i="27" s="1"/>
  <c r="L19" i="27"/>
  <c r="L21" i="27" s="1"/>
  <c r="K19" i="27"/>
  <c r="K21" i="27" s="1"/>
  <c r="J19" i="27"/>
  <c r="J21" i="27" s="1"/>
  <c r="I19" i="27"/>
  <c r="I21" i="27" s="1"/>
  <c r="H19" i="27"/>
  <c r="H21" i="27" s="1"/>
  <c r="G19" i="27"/>
  <c r="G21" i="27" s="1"/>
  <c r="F19" i="27"/>
  <c r="F21" i="27" s="1"/>
  <c r="E19" i="27"/>
  <c r="E21" i="27" s="1"/>
  <c r="D19" i="27"/>
  <c r="D21" i="27" s="1"/>
  <c r="M19" i="14"/>
  <c r="M21" i="14" s="1"/>
  <c r="L19" i="14"/>
  <c r="L21" i="14" s="1"/>
  <c r="K19" i="14"/>
  <c r="K21" i="14" s="1"/>
  <c r="J19" i="14"/>
  <c r="J21" i="14" s="1"/>
  <c r="I19" i="14"/>
  <c r="I21" i="14" s="1"/>
  <c r="H19" i="14"/>
  <c r="H21" i="14" s="1"/>
  <c r="G19" i="14"/>
  <c r="G21" i="14" s="1"/>
  <c r="F19" i="14"/>
  <c r="F21" i="14" s="1"/>
  <c r="E19" i="14"/>
  <c r="E21" i="14" s="1"/>
  <c r="D19" i="14"/>
  <c r="D21" i="14" s="1"/>
  <c r="C19" i="14"/>
  <c r="C21" i="14" s="1"/>
  <c r="M19" i="33"/>
  <c r="M21" i="33" s="1"/>
  <c r="L19" i="33"/>
  <c r="L21" i="33" s="1"/>
  <c r="K19" i="33"/>
  <c r="K21" i="33" s="1"/>
  <c r="J19" i="33"/>
  <c r="J21" i="33" s="1"/>
  <c r="I19" i="33"/>
  <c r="I21" i="33" s="1"/>
  <c r="H19" i="33"/>
  <c r="H21" i="33" s="1"/>
  <c r="G19" i="33"/>
  <c r="G21" i="33" s="1"/>
  <c r="F19" i="33"/>
  <c r="F21" i="33" s="1"/>
  <c r="E19" i="33"/>
  <c r="E21" i="33" s="1"/>
  <c r="D19" i="33"/>
  <c r="D21" i="33" s="1"/>
  <c r="C19" i="33"/>
  <c r="C21" i="33" s="1"/>
  <c r="M19" i="38"/>
  <c r="M21" i="38" s="1"/>
  <c r="L19" i="38"/>
  <c r="L21" i="38" s="1"/>
  <c r="K19" i="38"/>
  <c r="K21" i="38" s="1"/>
  <c r="J19" i="38"/>
  <c r="J21" i="38" s="1"/>
  <c r="I19" i="38"/>
  <c r="I21" i="38" s="1"/>
  <c r="H19" i="38"/>
  <c r="H21" i="38" s="1"/>
  <c r="G19" i="38"/>
  <c r="G21" i="38" s="1"/>
  <c r="F19" i="38"/>
  <c r="F21" i="38" s="1"/>
  <c r="M19" i="31"/>
  <c r="M21" i="31" s="1"/>
  <c r="L19" i="31"/>
  <c r="L21" i="31" s="1"/>
  <c r="K19" i="31"/>
  <c r="K21" i="31" s="1"/>
  <c r="J19" i="31"/>
  <c r="J21" i="31" s="1"/>
  <c r="I19" i="31"/>
  <c r="I21" i="31" s="1"/>
  <c r="H19" i="31"/>
  <c r="H21" i="31" s="1"/>
  <c r="G19" i="31"/>
  <c r="G21" i="31" s="1"/>
  <c r="F19" i="31"/>
  <c r="F21" i="31" s="1"/>
  <c r="C22" i="31"/>
  <c r="M19" i="51"/>
  <c r="M21" i="51" s="1"/>
  <c r="L19" i="51"/>
  <c r="L21" i="51" s="1"/>
  <c r="K19" i="51"/>
  <c r="K21" i="51" s="1"/>
  <c r="J19" i="51"/>
  <c r="J21" i="51" s="1"/>
  <c r="I19" i="51"/>
  <c r="I21" i="51" s="1"/>
  <c r="H19" i="51"/>
  <c r="H21" i="51" s="1"/>
  <c r="G19" i="51"/>
  <c r="G21" i="51" s="1"/>
  <c r="F19" i="51"/>
  <c r="F21" i="51" s="1"/>
  <c r="E19" i="51"/>
  <c r="E21" i="51" s="1"/>
  <c r="D19" i="51"/>
  <c r="D21" i="51" s="1"/>
  <c r="C19" i="51"/>
  <c r="C21" i="51" s="1"/>
  <c r="B19" i="51"/>
  <c r="B21" i="51" s="1"/>
  <c r="B22" i="51" s="1"/>
  <c r="C12" i="5"/>
  <c r="D22" i="51" l="1"/>
  <c r="C22" i="51"/>
  <c r="M19" i="5"/>
  <c r="M21" i="5" s="1"/>
  <c r="L19" i="5"/>
  <c r="L21" i="5" s="1"/>
  <c r="K19" i="5"/>
  <c r="K21" i="5" s="1"/>
  <c r="J19" i="5"/>
  <c r="J21" i="5" s="1"/>
  <c r="I19" i="5"/>
  <c r="I21" i="5" s="1"/>
  <c r="H19" i="5"/>
  <c r="H21" i="5" s="1"/>
  <c r="G19" i="5"/>
  <c r="G21" i="5" s="1"/>
  <c r="F19" i="5"/>
  <c r="F21" i="5" s="1"/>
  <c r="E19" i="5"/>
  <c r="E21" i="5" s="1"/>
  <c r="D19" i="5"/>
  <c r="D21" i="5" s="1"/>
  <c r="C19" i="5"/>
  <c r="C21" i="5" s="1"/>
  <c r="C15" i="6"/>
  <c r="C19" i="6" s="1"/>
  <c r="C21" i="6" s="1"/>
  <c r="M19" i="6"/>
  <c r="M21" i="6" s="1"/>
  <c r="L19" i="6"/>
  <c r="L21" i="6" s="1"/>
  <c r="K19" i="6"/>
  <c r="K21" i="6" s="1"/>
  <c r="J19" i="6"/>
  <c r="J21" i="6" s="1"/>
  <c r="I19" i="6"/>
  <c r="I21" i="6" s="1"/>
  <c r="H19" i="6"/>
  <c r="H21" i="6" s="1"/>
  <c r="G19" i="6"/>
  <c r="G21" i="6" s="1"/>
  <c r="F19" i="6"/>
  <c r="F21" i="6" s="1"/>
  <c r="E19" i="6"/>
  <c r="E21" i="6" s="1"/>
  <c r="D19" i="6"/>
  <c r="D21" i="6" s="1"/>
  <c r="M19" i="10"/>
  <c r="M21" i="10" s="1"/>
  <c r="L19" i="10"/>
  <c r="L21" i="10" s="1"/>
  <c r="K19" i="10"/>
  <c r="K21" i="10" s="1"/>
  <c r="J19" i="10"/>
  <c r="J21" i="10" s="1"/>
  <c r="I19" i="10"/>
  <c r="I21" i="10" s="1"/>
  <c r="H19" i="10"/>
  <c r="H21" i="10" s="1"/>
  <c r="G19" i="10"/>
  <c r="G21" i="10" s="1"/>
  <c r="F19" i="10"/>
  <c r="F21" i="10" s="1"/>
  <c r="E19" i="10"/>
  <c r="E21" i="10" s="1"/>
  <c r="D19" i="10"/>
  <c r="D21" i="10" s="1"/>
  <c r="C19" i="10"/>
  <c r="C21" i="10" s="1"/>
  <c r="M19" i="19"/>
  <c r="M21" i="19" s="1"/>
  <c r="L19" i="19"/>
  <c r="L21" i="19" s="1"/>
  <c r="K19" i="19"/>
  <c r="K21" i="19" s="1"/>
  <c r="J19" i="19"/>
  <c r="J21" i="19" s="1"/>
  <c r="I19" i="19"/>
  <c r="I21" i="19" s="1"/>
  <c r="H19" i="19"/>
  <c r="H21" i="19" s="1"/>
  <c r="G19" i="19"/>
  <c r="G21" i="19" s="1"/>
  <c r="F19" i="19"/>
  <c r="F21" i="19" s="1"/>
  <c r="E19" i="19"/>
  <c r="E21" i="19" s="1"/>
  <c r="D19" i="19"/>
  <c r="D21" i="19" s="1"/>
  <c r="C19" i="19"/>
  <c r="C21" i="19" s="1"/>
  <c r="M19" i="50"/>
  <c r="M21" i="50" s="1"/>
  <c r="L19" i="50"/>
  <c r="L21" i="50" s="1"/>
  <c r="K19" i="50"/>
  <c r="K21" i="50" s="1"/>
  <c r="J19" i="50"/>
  <c r="J21" i="50" s="1"/>
  <c r="I19" i="50"/>
  <c r="I21" i="50" s="1"/>
  <c r="H19" i="50"/>
  <c r="H21" i="50" s="1"/>
  <c r="G19" i="50"/>
  <c r="G21" i="50" s="1"/>
  <c r="F19" i="50"/>
  <c r="F21" i="50" s="1"/>
  <c r="E19" i="50"/>
  <c r="E21" i="50" s="1"/>
  <c r="D19" i="50"/>
  <c r="D21" i="50" s="1"/>
  <c r="B19" i="50"/>
  <c r="B21" i="50" s="1"/>
  <c r="B22" i="50" s="1"/>
  <c r="C19" i="50"/>
  <c r="C21" i="50" s="1"/>
  <c r="C9" i="16"/>
  <c r="C19" i="16" s="1"/>
  <c r="M19" i="16"/>
  <c r="M21" i="16" s="1"/>
  <c r="L19" i="16"/>
  <c r="L21" i="16" s="1"/>
  <c r="K19" i="16"/>
  <c r="K21" i="16" s="1"/>
  <c r="J19" i="16"/>
  <c r="J21" i="16" s="1"/>
  <c r="I19" i="16"/>
  <c r="I21" i="16" s="1"/>
  <c r="H19" i="16"/>
  <c r="H21" i="16" s="1"/>
  <c r="G19" i="16"/>
  <c r="G21" i="16" s="1"/>
  <c r="F19" i="16"/>
  <c r="F21" i="16" s="1"/>
  <c r="E19" i="16"/>
  <c r="E21" i="16" s="1"/>
  <c r="D19" i="16"/>
  <c r="D21" i="16" s="1"/>
  <c r="C20" i="4"/>
  <c r="M19" i="4"/>
  <c r="M21" i="4" s="1"/>
  <c r="L19" i="4"/>
  <c r="L21" i="4" s="1"/>
  <c r="K19" i="4"/>
  <c r="K21" i="4" s="1"/>
  <c r="J19" i="4"/>
  <c r="J21" i="4" s="1"/>
  <c r="I19" i="4"/>
  <c r="I21" i="4" s="1"/>
  <c r="H19" i="4"/>
  <c r="H21" i="4" s="1"/>
  <c r="G19" i="4"/>
  <c r="G21" i="4" s="1"/>
  <c r="F19" i="4"/>
  <c r="F21" i="4" s="1"/>
  <c r="E19" i="4"/>
  <c r="E21" i="4" s="1"/>
  <c r="D19" i="4"/>
  <c r="D21" i="4" s="1"/>
  <c r="C19" i="4"/>
  <c r="M19" i="17"/>
  <c r="M21" i="17" s="1"/>
  <c r="L19" i="17"/>
  <c r="L21" i="17" s="1"/>
  <c r="K19" i="17"/>
  <c r="K21" i="17" s="1"/>
  <c r="J19" i="17"/>
  <c r="J21" i="17" s="1"/>
  <c r="I19" i="17"/>
  <c r="I21" i="17" s="1"/>
  <c r="H19" i="17"/>
  <c r="H21" i="17" s="1"/>
  <c r="G19" i="17"/>
  <c r="G21" i="17" s="1"/>
  <c r="F19" i="17"/>
  <c r="F21" i="17" s="1"/>
  <c r="E19" i="17"/>
  <c r="E21" i="17" s="1"/>
  <c r="D19" i="17"/>
  <c r="D21" i="17" s="1"/>
  <c r="C19" i="17"/>
  <c r="C21" i="17" s="1"/>
  <c r="C12" i="49"/>
  <c r="C19" i="49" s="1"/>
  <c r="C21" i="49" s="1"/>
  <c r="M19" i="49"/>
  <c r="M21" i="49" s="1"/>
  <c r="L19" i="49"/>
  <c r="L21" i="49" s="1"/>
  <c r="K19" i="49"/>
  <c r="K21" i="49" s="1"/>
  <c r="J19" i="49"/>
  <c r="J21" i="49" s="1"/>
  <c r="I19" i="49"/>
  <c r="I21" i="49" s="1"/>
  <c r="H19" i="49"/>
  <c r="H21" i="49" s="1"/>
  <c r="G19" i="49"/>
  <c r="G21" i="49" s="1"/>
  <c r="F19" i="49"/>
  <c r="F21" i="49" s="1"/>
  <c r="E19" i="49"/>
  <c r="E21" i="49" s="1"/>
  <c r="D19" i="49"/>
  <c r="D21" i="49" s="1"/>
  <c r="B19" i="49"/>
  <c r="B21" i="49" s="1"/>
  <c r="B22" i="49" s="1"/>
  <c r="C12" i="29"/>
  <c r="C19" i="29" s="1"/>
  <c r="C21" i="29" s="1"/>
  <c r="M19" i="29"/>
  <c r="M21" i="29" s="1"/>
  <c r="L19" i="29"/>
  <c r="L21" i="29" s="1"/>
  <c r="K19" i="29"/>
  <c r="K21" i="29" s="1"/>
  <c r="J19" i="29"/>
  <c r="J21" i="29" s="1"/>
  <c r="I19" i="29"/>
  <c r="I21" i="29" s="1"/>
  <c r="H19" i="29"/>
  <c r="H21" i="29" s="1"/>
  <c r="G19" i="29"/>
  <c r="G21" i="29" s="1"/>
  <c r="F19" i="29"/>
  <c r="F21" i="29" s="1"/>
  <c r="E19" i="29"/>
  <c r="E21" i="29" s="1"/>
  <c r="D19" i="29"/>
  <c r="D21" i="29" s="1"/>
  <c r="C15" i="3"/>
  <c r="C19" i="3" s="1"/>
  <c r="C21" i="3" s="1"/>
  <c r="M19" i="3"/>
  <c r="M21" i="3" s="1"/>
  <c r="L19" i="3"/>
  <c r="L21" i="3" s="1"/>
  <c r="K19" i="3"/>
  <c r="K21" i="3" s="1"/>
  <c r="J19" i="3"/>
  <c r="J21" i="3" s="1"/>
  <c r="I19" i="3"/>
  <c r="I21" i="3" s="1"/>
  <c r="H19" i="3"/>
  <c r="H21" i="3" s="1"/>
  <c r="G19" i="3"/>
  <c r="G21" i="3" s="1"/>
  <c r="F19" i="3"/>
  <c r="F21" i="3" s="1"/>
  <c r="E19" i="3"/>
  <c r="E21" i="3" s="1"/>
  <c r="D19" i="3"/>
  <c r="D21" i="3" s="1"/>
  <c r="C12" i="12"/>
  <c r="C19" i="12" s="1"/>
  <c r="C21" i="12" s="1"/>
  <c r="M19" i="12"/>
  <c r="M21" i="12" s="1"/>
  <c r="L19" i="12"/>
  <c r="L21" i="12" s="1"/>
  <c r="K19" i="12"/>
  <c r="K21" i="12" s="1"/>
  <c r="J19" i="12"/>
  <c r="J21" i="12" s="1"/>
  <c r="I19" i="12"/>
  <c r="I21" i="12" s="1"/>
  <c r="H19" i="12"/>
  <c r="H21" i="12" s="1"/>
  <c r="G19" i="12"/>
  <c r="G21" i="12" s="1"/>
  <c r="F19" i="12"/>
  <c r="F21" i="12" s="1"/>
  <c r="E19" i="12"/>
  <c r="E21" i="12" s="1"/>
  <c r="D19" i="12"/>
  <c r="D21" i="12" s="1"/>
  <c r="C19" i="9"/>
  <c r="C21" i="9" s="1"/>
  <c r="M19" i="9"/>
  <c r="M21" i="9" s="1"/>
  <c r="L19" i="9"/>
  <c r="L21" i="9" s="1"/>
  <c r="K19" i="9"/>
  <c r="K21" i="9" s="1"/>
  <c r="J19" i="9"/>
  <c r="J21" i="9" s="1"/>
  <c r="I19" i="9"/>
  <c r="I21" i="9" s="1"/>
  <c r="H19" i="9"/>
  <c r="H21" i="9" s="1"/>
  <c r="G19" i="9"/>
  <c r="G21" i="9" s="1"/>
  <c r="F19" i="9"/>
  <c r="F21" i="9" s="1"/>
  <c r="E19" i="9"/>
  <c r="E21" i="9" s="1"/>
  <c r="C12" i="45"/>
  <c r="C15" i="45"/>
  <c r="L21" i="45"/>
  <c r="M19" i="45"/>
  <c r="M21" i="45" s="1"/>
  <c r="L19" i="45"/>
  <c r="K19" i="45"/>
  <c r="K21" i="45" s="1"/>
  <c r="J19" i="45"/>
  <c r="J21" i="45" s="1"/>
  <c r="I19" i="45"/>
  <c r="I21" i="45" s="1"/>
  <c r="H19" i="45"/>
  <c r="H21" i="45" s="1"/>
  <c r="G19" i="45"/>
  <c r="G21" i="45" s="1"/>
  <c r="F19" i="45"/>
  <c r="F21" i="45" s="1"/>
  <c r="E19" i="45"/>
  <c r="E21" i="45" s="1"/>
  <c r="D19" i="45"/>
  <c r="D21" i="45" s="1"/>
  <c r="M19" i="11"/>
  <c r="M21" i="11" s="1"/>
  <c r="L19" i="11"/>
  <c r="L21" i="11" s="1"/>
  <c r="K19" i="11"/>
  <c r="K21" i="11" s="1"/>
  <c r="J19" i="11"/>
  <c r="J21" i="11" s="1"/>
  <c r="I19" i="11"/>
  <c r="I21" i="11" s="1"/>
  <c r="H19" i="11"/>
  <c r="H21" i="11" s="1"/>
  <c r="G19" i="11"/>
  <c r="G21" i="11" s="1"/>
  <c r="F19" i="11"/>
  <c r="F21" i="11" s="1"/>
  <c r="E19" i="11"/>
  <c r="E21" i="11" s="1"/>
  <c r="D19" i="11"/>
  <c r="D21" i="11" s="1"/>
  <c r="C19" i="11"/>
  <c r="C21" i="11" s="1"/>
  <c r="C20" i="23"/>
  <c r="C10" i="23"/>
  <c r="C19" i="23" s="1"/>
  <c r="M19" i="23"/>
  <c r="M21" i="23" s="1"/>
  <c r="L19" i="23"/>
  <c r="L21" i="23" s="1"/>
  <c r="K19" i="23"/>
  <c r="K21" i="23" s="1"/>
  <c r="J19" i="23"/>
  <c r="J21" i="23" s="1"/>
  <c r="I19" i="23"/>
  <c r="I21" i="23" s="1"/>
  <c r="H19" i="23"/>
  <c r="H21" i="23" s="1"/>
  <c r="G19" i="23"/>
  <c r="G21" i="23" s="1"/>
  <c r="F19" i="23"/>
  <c r="F21" i="23" s="1"/>
  <c r="E19" i="23"/>
  <c r="E21" i="23" s="1"/>
  <c r="D19" i="23"/>
  <c r="D21" i="23" s="1"/>
  <c r="D22" i="9" l="1"/>
  <c r="E22" i="9"/>
  <c r="C22" i="9"/>
  <c r="E22" i="49"/>
  <c r="D22" i="49"/>
  <c r="C22" i="49"/>
  <c r="C22" i="50"/>
  <c r="E22" i="50"/>
  <c r="D22" i="50"/>
  <c r="C21" i="16"/>
  <c r="C21" i="4"/>
  <c r="C19" i="45"/>
  <c r="C21" i="45" s="1"/>
  <c r="C21" i="23"/>
  <c r="L21" i="15"/>
  <c r="M19" i="15"/>
  <c r="M21" i="15" s="1"/>
  <c r="L19" i="15"/>
  <c r="K19" i="15"/>
  <c r="K21" i="15" s="1"/>
  <c r="J19" i="15"/>
  <c r="J21" i="15" s="1"/>
  <c r="I19" i="15"/>
  <c r="I21" i="15" s="1"/>
  <c r="H19" i="15"/>
  <c r="H21" i="15" s="1"/>
  <c r="G19" i="15"/>
  <c r="G21" i="15" s="1"/>
  <c r="F19" i="15"/>
  <c r="F21" i="15" s="1"/>
  <c r="E19" i="15"/>
  <c r="E21" i="15" s="1"/>
  <c r="D19" i="15"/>
  <c r="D21" i="15" s="1"/>
  <c r="C19" i="15"/>
  <c r="C21" i="15" s="1"/>
  <c r="C19" i="30" l="1"/>
  <c r="C21" i="30" s="1"/>
  <c r="M19" i="30"/>
  <c r="M21" i="30" s="1"/>
  <c r="L19" i="30"/>
  <c r="L21" i="30" s="1"/>
  <c r="K19" i="30"/>
  <c r="K21" i="30" s="1"/>
  <c r="J19" i="30"/>
  <c r="J21" i="30" s="1"/>
  <c r="I19" i="30"/>
  <c r="I21" i="30" s="1"/>
  <c r="H19" i="30"/>
  <c r="H21" i="30" s="1"/>
  <c r="G19" i="30"/>
  <c r="G21" i="30" s="1"/>
  <c r="F19" i="30"/>
  <c r="F21" i="30" s="1"/>
  <c r="E19" i="30"/>
  <c r="E21" i="30" s="1"/>
  <c r="D19" i="30"/>
  <c r="D21" i="30" s="1"/>
  <c r="C19" i="21"/>
  <c r="C21" i="21" s="1"/>
  <c r="M19" i="21"/>
  <c r="M21" i="21" s="1"/>
  <c r="L19" i="21"/>
  <c r="L21" i="21" s="1"/>
  <c r="K19" i="21"/>
  <c r="K21" i="21" s="1"/>
  <c r="J19" i="21"/>
  <c r="J21" i="21" s="1"/>
  <c r="I19" i="21"/>
  <c r="I21" i="21" s="1"/>
  <c r="H19" i="21"/>
  <c r="H21" i="21" s="1"/>
  <c r="G19" i="21"/>
  <c r="G21" i="21" s="1"/>
  <c r="F19" i="21"/>
  <c r="F21" i="21" s="1"/>
  <c r="E19" i="21"/>
  <c r="E21" i="21" s="1"/>
  <c r="D19" i="21"/>
  <c r="D21" i="21" s="1"/>
  <c r="C10" i="26"/>
  <c r="C19" i="26" s="1"/>
  <c r="C21" i="26" s="1"/>
  <c r="M19" i="26"/>
  <c r="M21" i="26" s="1"/>
  <c r="L19" i="26"/>
  <c r="L21" i="26" s="1"/>
  <c r="K19" i="26"/>
  <c r="K21" i="26" s="1"/>
  <c r="J19" i="26"/>
  <c r="J21" i="26" s="1"/>
  <c r="I19" i="26"/>
  <c r="I21" i="26" s="1"/>
  <c r="H19" i="26"/>
  <c r="H21" i="26" s="1"/>
  <c r="G19" i="26"/>
  <c r="G21" i="26" s="1"/>
  <c r="F19" i="26"/>
  <c r="F21" i="26" s="1"/>
  <c r="E19" i="26"/>
  <c r="E21" i="26" s="1"/>
  <c r="D19" i="26"/>
  <c r="D21" i="26" s="1"/>
  <c r="M19" i="2"/>
  <c r="M21" i="2" s="1"/>
  <c r="L19" i="2"/>
  <c r="L21" i="2" s="1"/>
  <c r="K19" i="2"/>
  <c r="K21" i="2" s="1"/>
  <c r="J19" i="2"/>
  <c r="J21" i="2" s="1"/>
  <c r="I19" i="2"/>
  <c r="I21" i="2" s="1"/>
  <c r="H19" i="2"/>
  <c r="H21" i="2" s="1"/>
  <c r="G19" i="2"/>
  <c r="G21" i="2" s="1"/>
  <c r="F19" i="2"/>
  <c r="F21" i="2" s="1"/>
  <c r="E19" i="2"/>
  <c r="E21" i="2" s="1"/>
  <c r="D19" i="2"/>
  <c r="D21" i="2" s="1"/>
  <c r="C19" i="2"/>
  <c r="C21" i="2" s="1"/>
  <c r="C19" i="24"/>
  <c r="C21" i="24" s="1"/>
  <c r="M19" i="24"/>
  <c r="M21" i="24" s="1"/>
  <c r="L19" i="24"/>
  <c r="L21" i="24" s="1"/>
  <c r="K19" i="24"/>
  <c r="K21" i="24" s="1"/>
  <c r="J19" i="24"/>
  <c r="J21" i="24" s="1"/>
  <c r="I19" i="24"/>
  <c r="I21" i="24" s="1"/>
  <c r="H19" i="24"/>
  <c r="H21" i="24" s="1"/>
  <c r="G19" i="24"/>
  <c r="G21" i="24" s="1"/>
  <c r="F19" i="24"/>
  <c r="F21" i="24" s="1"/>
  <c r="E19" i="24"/>
  <c r="E21" i="24" s="1"/>
  <c r="D19" i="24"/>
  <c r="D21" i="24" s="1"/>
  <c r="M19" i="48"/>
  <c r="M21" i="48" s="1"/>
  <c r="L19" i="48"/>
  <c r="L21" i="48" s="1"/>
  <c r="K19" i="48"/>
  <c r="K21" i="48" s="1"/>
  <c r="J19" i="48"/>
  <c r="J21" i="48" s="1"/>
  <c r="I19" i="48"/>
  <c r="I21" i="48" s="1"/>
  <c r="H19" i="48"/>
  <c r="H21" i="48" s="1"/>
  <c r="G19" i="48"/>
  <c r="G21" i="48" s="1"/>
  <c r="F19" i="48"/>
  <c r="F21" i="48" s="1"/>
  <c r="E19" i="48"/>
  <c r="E21" i="48" s="1"/>
  <c r="D19" i="48"/>
  <c r="D21" i="48" s="1"/>
  <c r="M19" i="40"/>
  <c r="M21" i="40" s="1"/>
  <c r="L19" i="40"/>
  <c r="L21" i="40" s="1"/>
  <c r="K19" i="40"/>
  <c r="K21" i="40" s="1"/>
  <c r="J19" i="40"/>
  <c r="J21" i="40" s="1"/>
  <c r="I19" i="40"/>
  <c r="I21" i="40" s="1"/>
  <c r="H19" i="40"/>
  <c r="H21" i="40" s="1"/>
  <c r="G19" i="40"/>
  <c r="G21" i="40" s="1"/>
  <c r="F19" i="40"/>
  <c r="F21" i="40" s="1"/>
  <c r="E19" i="40"/>
  <c r="E21" i="40" s="1"/>
  <c r="D19" i="40"/>
  <c r="D21" i="40" s="1"/>
  <c r="C21" i="40" l="1"/>
  <c r="C19" i="40"/>
  <c r="C19" i="48" l="1"/>
  <c r="C21" i="48" s="1"/>
  <c r="B19" i="48"/>
  <c r="B21" i="48"/>
  <c r="B22" i="48" s="1"/>
  <c r="E22" i="48" l="1"/>
  <c r="C22" i="48"/>
  <c r="D22" i="48"/>
  <c r="B21" i="44"/>
  <c r="B22" i="44" s="1"/>
  <c r="B19" i="44"/>
  <c r="B19" i="11"/>
  <c r="B21" i="11" s="1"/>
  <c r="B19" i="10"/>
  <c r="B21" i="10" s="1"/>
  <c r="E22" i="11" l="1"/>
  <c r="C22" i="11"/>
  <c r="D22" i="11"/>
  <c r="E22" i="10"/>
  <c r="D22" i="10"/>
  <c r="C22" i="10"/>
  <c r="B22" i="10"/>
  <c r="B22" i="11"/>
  <c r="B19" i="30"/>
  <c r="B21" i="30" s="1"/>
  <c r="B19" i="33"/>
  <c r="B21" i="33" s="1"/>
  <c r="B19" i="26"/>
  <c r="B21" i="26" s="1"/>
  <c r="B19" i="28"/>
  <c r="B21" i="28" s="1"/>
  <c r="B22" i="28" s="1"/>
  <c r="B19" i="3"/>
  <c r="B19" i="45"/>
  <c r="B21" i="45" s="1"/>
  <c r="B19" i="21"/>
  <c r="B21" i="21" s="1"/>
  <c r="B22" i="41"/>
  <c r="B19" i="40"/>
  <c r="B21" i="40" s="1"/>
  <c r="C22" i="45" l="1"/>
  <c r="E22" i="45"/>
  <c r="D22" i="45"/>
  <c r="E22" i="33"/>
  <c r="C22" i="33"/>
  <c r="D22" i="33"/>
  <c r="E22" i="40"/>
  <c r="C22" i="40"/>
  <c r="D22" i="40"/>
  <c r="B22" i="40"/>
  <c r="E22" i="21"/>
  <c r="C22" i="21"/>
  <c r="D22" i="21"/>
  <c r="B22" i="26"/>
  <c r="E22" i="26"/>
  <c r="C22" i="26"/>
  <c r="D22" i="26"/>
  <c r="E22" i="30"/>
  <c r="D22" i="30"/>
  <c r="C22" i="30"/>
  <c r="B22" i="31"/>
  <c r="B22" i="33"/>
  <c r="B22" i="21"/>
  <c r="B22" i="30"/>
  <c r="B19" i="25"/>
  <c r="B21" i="25" s="1"/>
  <c r="B19" i="6"/>
  <c r="B21" i="6" s="1"/>
  <c r="B19" i="4"/>
  <c r="B21" i="4" s="1"/>
  <c r="B19" i="8"/>
  <c r="B21" i="8" s="1"/>
  <c r="B19" i="37"/>
  <c r="B21" i="37" s="1"/>
  <c r="B19" i="46"/>
  <c r="B21" i="46" s="1"/>
  <c r="B19" i="24"/>
  <c r="B21" i="24" s="1"/>
  <c r="B19" i="35"/>
  <c r="B21" i="35" s="1"/>
  <c r="B19" i="27"/>
  <c r="B21" i="27" s="1"/>
  <c r="B19" i="22"/>
  <c r="B21" i="22" s="1"/>
  <c r="B19" i="19"/>
  <c r="B21" i="19" s="1"/>
  <c r="B19" i="23"/>
  <c r="B21" i="23" s="1"/>
  <c r="B19" i="15"/>
  <c r="B21" i="15" s="1"/>
  <c r="B21" i="3"/>
  <c r="B19" i="16"/>
  <c r="B21" i="16" s="1"/>
  <c r="B19" i="17"/>
  <c r="B21" i="17" s="1"/>
  <c r="B19" i="14"/>
  <c r="B21" i="14" s="1"/>
  <c r="B19" i="12"/>
  <c r="B21" i="12" s="1"/>
  <c r="B19" i="7"/>
  <c r="B21" i="7" s="1"/>
  <c r="B19" i="5"/>
  <c r="B21" i="5" s="1"/>
  <c r="B19" i="2"/>
  <c r="B21" i="2" s="1"/>
  <c r="B19" i="29"/>
  <c r="B21" i="29" s="1"/>
  <c r="C22" i="29" l="1"/>
  <c r="E22" i="29"/>
  <c r="D22" i="29"/>
  <c r="B22" i="29"/>
  <c r="C22" i="12"/>
  <c r="E22" i="12"/>
  <c r="D22" i="12"/>
  <c r="E22" i="17"/>
  <c r="C22" i="17"/>
  <c r="D22" i="17"/>
  <c r="E22" i="3"/>
  <c r="C22" i="3"/>
  <c r="D22" i="3"/>
  <c r="E22" i="23"/>
  <c r="C22" i="23"/>
  <c r="D22" i="23"/>
  <c r="E22" i="22"/>
  <c r="C22" i="22"/>
  <c r="D22" i="22"/>
  <c r="B22" i="35"/>
  <c r="E22" i="35"/>
  <c r="C22" i="35"/>
  <c r="D22" i="35"/>
  <c r="B22" i="8"/>
  <c r="E22" i="8"/>
  <c r="C22" i="8"/>
  <c r="D22" i="8"/>
  <c r="E22" i="6"/>
  <c r="D22" i="6"/>
  <c r="C22" i="6"/>
  <c r="D22" i="5"/>
  <c r="C22" i="5"/>
  <c r="E22" i="5"/>
  <c r="E22" i="2"/>
  <c r="D22" i="2"/>
  <c r="C22" i="2"/>
  <c r="E22" i="7"/>
  <c r="C22" i="7"/>
  <c r="D22" i="7"/>
  <c r="E22" i="14"/>
  <c r="C22" i="14"/>
  <c r="D22" i="14"/>
  <c r="E22" i="16"/>
  <c r="C22" i="16"/>
  <c r="D22" i="16"/>
  <c r="E22" i="15"/>
  <c r="C22" i="15"/>
  <c r="D22" i="15"/>
  <c r="E22" i="19"/>
  <c r="C22" i="19"/>
  <c r="D22" i="19"/>
  <c r="E22" i="27"/>
  <c r="C22" i="27"/>
  <c r="B22" i="27"/>
  <c r="D22" i="27"/>
  <c r="E22" i="24"/>
  <c r="C22" i="24"/>
  <c r="D22" i="24"/>
  <c r="E22" i="37"/>
  <c r="C22" i="37"/>
  <c r="D22" i="37"/>
  <c r="D22" i="4"/>
  <c r="E22" i="4"/>
  <c r="C22" i="4"/>
  <c r="E22" i="25"/>
  <c r="C22" i="25"/>
  <c r="B22" i="25"/>
  <c r="D22" i="25"/>
  <c r="B22" i="3"/>
  <c r="B22" i="23"/>
  <c r="B22" i="24"/>
  <c r="B22" i="15"/>
  <c r="B22" i="19"/>
  <c r="B22" i="12"/>
  <c r="B19" i="20"/>
  <c r="B21" i="20" s="1"/>
  <c r="B22" i="9"/>
  <c r="B22" i="2"/>
  <c r="B22" i="17"/>
  <c r="B22" i="4"/>
  <c r="B22" i="14"/>
  <c r="B22" i="16"/>
  <c r="B22" i="7"/>
  <c r="B22" i="6"/>
  <c r="B22" i="5"/>
  <c r="B22" i="37"/>
  <c r="B22" i="22"/>
  <c r="B22" i="46"/>
  <c r="D22" i="20" l="1"/>
  <c r="E22" i="20"/>
  <c r="C22" i="20"/>
  <c r="B22" i="20"/>
  <c r="B22" i="45" l="1"/>
</calcChain>
</file>

<file path=xl/sharedStrings.xml><?xml version="1.0" encoding="utf-8"?>
<sst xmlns="http://schemas.openxmlformats.org/spreadsheetml/2006/main" count="1509" uniqueCount="89">
  <si>
    <t>DESCRIÇÃO</t>
  </si>
  <si>
    <t>JAN</t>
  </si>
  <si>
    <t>FEV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</si>
  <si>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</si>
  <si>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</si>
  <si>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</si>
  <si>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</si>
  <si>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</si>
  <si>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</si>
  <si>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</si>
  <si>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</si>
  <si>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</si>
  <si>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MÉDIA MENSAL DE GASTOS</t>
  </si>
  <si>
    <t>MÉDIA MENSAL ACUMULADO  DE GASTOS</t>
  </si>
  <si>
    <t>RECURSOS PRÓPRIOS E/OU GLOSA</t>
  </si>
  <si>
    <t>VERBA INDENIZATÓRIA PAGA NO MÊS</t>
  </si>
  <si>
    <t>AGO</t>
  </si>
  <si>
    <t xml:space="preserve"> </t>
  </si>
  <si>
    <t xml:space="preserve">            </t>
  </si>
  <si>
    <t>PORTAL DA TRANSPARÊNCIA DA CÂMARA MUNICIPAL DO RECIFE</t>
  </si>
  <si>
    <t>Aluguel de Escritório</t>
  </si>
  <si>
    <t>Despesas relacionadas ao Escritório (condomínio)</t>
  </si>
  <si>
    <t>Despesas relacionadas ao Escritório (CELPE)</t>
  </si>
  <si>
    <t>Despesas relacionadas ao Escritório (COMPESA)</t>
  </si>
  <si>
    <t>Despesas relacionadas ao Escritório (IPTU/TPEI)</t>
  </si>
  <si>
    <t>Despesas relacionadas ao Escritório (internet e telefone)</t>
  </si>
  <si>
    <t>Locomoção - Passagens, Hospedagens e Transporte</t>
  </si>
  <si>
    <t>Locomoção - Locação de Automóvel</t>
  </si>
  <si>
    <t>Peças e acessórios de veículos</t>
  </si>
  <si>
    <t xml:space="preserve">Serviços de Consultoria, Assessoria, Pesquisas e Trabalhos técnicos </t>
  </si>
  <si>
    <t>Material de expediente</t>
  </si>
  <si>
    <t>Locação de móveis e equipamentos, aquisição ou locação de software</t>
  </si>
  <si>
    <t>Assinaturas de jornais, revistas e publicações</t>
  </si>
  <si>
    <t>Serviços gráficos e cópias</t>
  </si>
  <si>
    <t>TOTAL APRESENTADO</t>
  </si>
  <si>
    <t>NPC</t>
  </si>
  <si>
    <t>NPC = NÃO PRESTOU CONTAS</t>
  </si>
  <si>
    <t xml:space="preserve">  </t>
  </si>
  <si>
    <t xml:space="preserve">     </t>
  </si>
  <si>
    <t>.</t>
  </si>
  <si>
    <t>Locomoção - Locação de Automóvel3</t>
  </si>
  <si>
    <t xml:space="preserve">                                                     </t>
  </si>
  <si>
    <t xml:space="preserve">      </t>
  </si>
  <si>
    <t>VEREADOR Aderaldo de Oliveira  - DEMONSTRATIVO DA VERBA INDENIZATORIA 2019</t>
  </si>
  <si>
    <t>VEREADOR Aerto Luna - DEMONSTRATIVO DA VERBA INDENIZATORIA 2019</t>
  </si>
  <si>
    <t>VEREADOR Aimée Silva - DEMONSTRATIVO DA VERBA INDENIZATORIA 2019</t>
  </si>
  <si>
    <t>VEREADOR Alcides Teixeira Neto - DEMONSTRATIVO DA VERBA INDENIZATORIA 2019</t>
  </si>
  <si>
    <t>VEREADOR Aline Mariano - DEMONSTRATIVO DA VERBA INDENIZATORIA 2019</t>
  </si>
  <si>
    <t>VEREADOR Almir Fernando - DEMONSTRATIVO DA VERBA INDENIZATORIA 2019</t>
  </si>
  <si>
    <t xml:space="preserve"> VEREADOR Amaro Cipriano de Lima- DEMONSTRATIVO DA VERBA INDENIZATORIA 2019</t>
  </si>
  <si>
    <t>VEREADOR Ana Lúcia do Rêgo Ferreira- DEMONSTRATIVO DA VERBA INDENIZATORIA 2019</t>
  </si>
  <si>
    <t>VEREADOR André Régis - DEMONSTRATIVO DA VERBA INDENIZATORIA 2019</t>
  </si>
  <si>
    <t>VEREADOR Antônio Luiz Neto - DEMONSTRATIVO DA VERBA INDENIZATORIA 2019</t>
  </si>
  <si>
    <t>VEREADOR Augusto Carreras - DEMONSTRATIVO DA VERBA INDENIZATORIA 2019</t>
  </si>
  <si>
    <t>VEREADOR  Benjamin da Saúde - DEMONSTRATIVO DA VERBA INDENIZATORIA 2019</t>
  </si>
  <si>
    <t>VEREADOR Carlos Gueiros - DEMONSTRATIVO DA VERBA INDENIZATORIA 2019</t>
  </si>
  <si>
    <t>VEREADOR Chico Kiko - DEMONSTRATIVO DA VERBA INDENIZATORIA 2019</t>
  </si>
  <si>
    <t>VEREADOR Davi Muniz- DEMONSTRATIVO DA VERBA INDENIZATORIA 2019</t>
  </si>
  <si>
    <t>VEREADOR Daize Michele de Aguiar- DEMONSTRATIVO DA VERBA INDENIZATORIA 2019</t>
  </si>
  <si>
    <t>VEREADOR Eduardo Pereira - DEMONSTRATIVO DA VERBA INDENIZATORIA 2019</t>
  </si>
  <si>
    <t>VEREADOR Eduardo Marques - DEMONSTRATIVO DA VERBA INDENIZATORIA 2019</t>
  </si>
  <si>
    <t>VEREADOR Felipe Francismar- DEMONSTRATIVO DA VERBA INDENIZATORIA 2019</t>
  </si>
  <si>
    <t>VEREADOR Fred Ferreira - DEMONSTRATIVO DA VERBA INDENIZATORIA 2019</t>
  </si>
  <si>
    <t>VEREADOR Hélio Guabiraba - DEMONSTRATIVO DA VERBA INDENIZATORIA 2019</t>
  </si>
  <si>
    <t>VEREADOR Ivan Moraes - DEMONSTRATIVO DA VERBA INDENIZATORIA 2019</t>
  </si>
  <si>
    <t>VEREADOR Jayme Asfora - DEMONSTRATIVO DA VERBA INDENIZATORIA 2019</t>
  </si>
  <si>
    <t>VEREADOR Jairo Britto - DEMONSTRATIVO DA VERBA INDENIZATORIA 2019</t>
  </si>
  <si>
    <t>VEREADOR Júnior Bocão - DEMONSTRATIVO DA VERBA INDENIZATORIA 2019</t>
  </si>
  <si>
    <t>VEREADOR Marco Aurélio - DEMONSTRATIVO DA VERBA INDENIZATORIA 2019</t>
  </si>
  <si>
    <t>VEREADOR Marília Arraes- DEMONSTRATIVO DA VERBA INDENIZATORIA 2019</t>
  </si>
  <si>
    <t>VEREADOR Marcos di Bria - DEMONSTRATIVO DA VERBA INDENIZATORIA 2019</t>
  </si>
  <si>
    <t>VEREADOR Natália de Menudo - DEMONSTRATIVO DA VERBA INDENIZATORIA 2019</t>
  </si>
  <si>
    <t>VEREADOR Rafael Acioli - DEMONSTRATIVO DA VERBA INDENIZATORIA 2019</t>
  </si>
  <si>
    <t>VEREADOR Rinaldo Júnior - DEMONSTRATIVO DA VERBA INDENIZATORIA 2019</t>
  </si>
  <si>
    <t>VEREADOR Ricardo Cruz- DEMONSTRATIVO DA VERBA INDENIZATORIA 2019</t>
  </si>
  <si>
    <t>VEREADOR Rodrigo Coutinho - DEMONSTRATIVO DA VERBA INDENIZATORIA 2019</t>
  </si>
  <si>
    <t>VEREADOR Renato Antunes - DEMONSTRATIVO DA VERBA INDENIZATORIA 2019</t>
  </si>
  <si>
    <t>VEREADOR Rogério di Lucca - DEMONSTRATIVO DA VERBA INDENIZATORIA 2019</t>
  </si>
  <si>
    <t>VEREADOR Romerinho Jatobá - DEMONSTRATIVO DA VERBA INDENIZATORIA 2019</t>
  </si>
  <si>
    <t>VEREADOR Romero Albuquerque - DEMONSTRATIVO DA VERBA INDENIZATORIA 2019</t>
  </si>
  <si>
    <t>VEREADOR Wanderson Sobral - DEMONSTRATIVO DA VERBA INDENIZATORIA 2019</t>
  </si>
  <si>
    <t xml:space="preserve">VEREADOR Gilberto Alves - DEMONSTRATIVO DA VERBA INDENIZATORIA 2019      </t>
  </si>
  <si>
    <t>NPC= NÃO PRESTOU CONTAS</t>
  </si>
  <si>
    <t>VEREADOR Samuel Salazar - DEMONSTRATIVO DA VERBA INDENIZATORIA 2019</t>
  </si>
  <si>
    <t>Início da legislatura em fevereiro/2019.</t>
  </si>
  <si>
    <t>Janeiro foi o último mês de legislatura.</t>
  </si>
  <si>
    <t>VEREADOR Maria Goretti Cordeiro de Queiroz - DEMONSTRATIVO DA VERBA INDENIZATORIA 2019</t>
  </si>
  <si>
    <t>VEREADOR João da Costa Bezerra Filho - DEMONSTRATIVO DA VERBA INDENIZATORIA 2019</t>
  </si>
  <si>
    <t>VEREADOR José Wilton de Brito Cavalcanti - DEMONSTRATIVO DA VERBA INDENIZATORIA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</si>
</sst>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sz val="8.5"/>
      <name val="Calibri"/>
      <family val="2"/>
      <scheme val="minor"/>
    </font>
    <font>
      <b/>
      <sz val="8.5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43" fontId="5" fillId="0" borderId="0" xfId="1" applyFont="1" applyAlignment="1">
      <alignment horizontal="center"/>
    </xf>
    <xf numFmtId="43" fontId="5" fillId="0" borderId="0" xfId="1" applyFont="1"/>
    <xf numFmtId="0" fontId="8" fillId="2" borderId="0" xfId="0" applyFont="1" applyFill="1"/>
    <xf numFmtId="0" fontId="9" fillId="0" borderId="0" xfId="0" applyFont="1"/>
    <xf numFmtId="43" fontId="5" fillId="0" borderId="0" xfId="1" applyFont="1" applyFill="1" applyAlignment="1">
      <alignment horizontal="center"/>
    </xf>
    <xf numFmtId="43" fontId="5" fillId="0" borderId="0" xfId="1" applyFont="1" applyFill="1"/>
    <xf numFmtId="0" fontId="2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3" fillId="0" borderId="0" xfId="0" applyFont="1" applyFill="1"/>
    <xf numFmtId="0" fontId="8" fillId="0" borderId="0" xfId="0" applyFont="1" applyFill="1"/>
    <xf numFmtId="0" fontId="8" fillId="0" borderId="0" xfId="0" applyFont="1" applyFill="1" applyBorder="1"/>
    <xf numFmtId="43" fontId="8" fillId="2" borderId="0" xfId="0" applyNumberFormat="1" applyFont="1" applyFill="1"/>
    <xf numFmtId="43" fontId="8" fillId="0" borderId="0" xfId="0" applyNumberFormat="1" applyFont="1" applyFill="1"/>
    <xf numFmtId="0" fontId="10" fillId="3" borderId="5" xfId="0" applyFont="1" applyFill="1" applyBorder="1"/>
    <xf numFmtId="43" fontId="10" fillId="3" borderId="5" xfId="1" applyFont="1" applyFill="1" applyBorder="1" applyAlignment="1">
      <alignment horizontal="center"/>
    </xf>
    <xf numFmtId="43" fontId="3" fillId="0" borderId="4" xfId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9" xfId="1" applyFont="1" applyFill="1" applyBorder="1" applyAlignment="1">
      <alignment horizontal="center"/>
    </xf>
    <xf numFmtId="0" fontId="10" fillId="0" borderId="5" xfId="0" applyFont="1" applyFill="1" applyBorder="1"/>
    <xf numFmtId="0" fontId="10" fillId="0" borderId="0" xfId="0" applyFont="1" applyFill="1" applyBorder="1"/>
    <xf numFmtId="0" fontId="12" fillId="0" borderId="0" xfId="0" applyFont="1" applyFill="1"/>
    <xf numFmtId="0" fontId="12" fillId="0" borderId="0" xfId="0" applyFont="1"/>
    <xf numFmtId="0" fontId="14" fillId="0" borderId="0" xfId="0" applyFont="1"/>
    <xf numFmtId="0" fontId="3" fillId="3" borderId="0" xfId="0" applyFont="1" applyFill="1"/>
    <xf numFmtId="43" fontId="3" fillId="0" borderId="18" xfId="1" applyFont="1" applyFill="1" applyBorder="1" applyAlignment="1">
      <alignment horizontal="center"/>
    </xf>
    <xf numFmtId="43" fontId="3" fillId="0" borderId="17" xfId="1" applyFont="1" applyFill="1" applyBorder="1" applyAlignment="1">
      <alignment horizontal="center"/>
    </xf>
    <xf numFmtId="43" fontId="3" fillId="0" borderId="17" xfId="1" applyFont="1" applyFill="1" applyBorder="1"/>
    <xf numFmtId="43" fontId="3" fillId="0" borderId="21" xfId="1" applyFont="1" applyFill="1" applyBorder="1" applyAlignment="1">
      <alignment horizontal="center"/>
    </xf>
    <xf numFmtId="43" fontId="3" fillId="0" borderId="20" xfId="1" applyFont="1" applyFill="1" applyBorder="1" applyAlignment="1">
      <alignment horizontal="center"/>
    </xf>
    <xf numFmtId="43" fontId="3" fillId="0" borderId="22" xfId="1" applyFont="1" applyFill="1" applyBorder="1" applyAlignment="1">
      <alignment horizontal="center"/>
    </xf>
    <xf numFmtId="43" fontId="10" fillId="3" borderId="13" xfId="1" applyFont="1" applyFill="1" applyBorder="1" applyAlignment="1">
      <alignment horizontal="center"/>
    </xf>
    <xf numFmtId="43" fontId="11" fillId="0" borderId="23" xfId="1" applyFont="1" applyFill="1" applyBorder="1" applyAlignment="1">
      <alignment horizontal="center"/>
    </xf>
    <xf numFmtId="0" fontId="3" fillId="0" borderId="26" xfId="0" applyNumberFormat="1" applyFont="1" applyFill="1" applyBorder="1" applyAlignment="1">
      <alignment horizontal="justify" vertical="top" wrapText="1"/>
    </xf>
    <xf numFmtId="0" fontId="3" fillId="0" borderId="26" xfId="0" applyNumberFormat="1" applyFont="1" applyFill="1" applyBorder="1" applyAlignment="1">
      <alignment horizontal="left" vertical="top" wrapText="1" indent="1"/>
    </xf>
    <xf numFmtId="0" fontId="3" fillId="0" borderId="25" xfId="0" applyNumberFormat="1" applyFont="1" applyFill="1" applyBorder="1" applyAlignment="1">
      <alignment horizontal="justify" vertical="top" wrapText="1"/>
    </xf>
    <xf numFmtId="43" fontId="3" fillId="0" borderId="25" xfId="1" applyFont="1" applyFill="1" applyBorder="1" applyAlignment="1">
      <alignment horizontal="justify" vertical="top" wrapText="1"/>
    </xf>
    <xf numFmtId="0" fontId="3" fillId="0" borderId="27" xfId="0" applyNumberFormat="1" applyFont="1" applyFill="1" applyBorder="1" applyAlignment="1">
      <alignment horizontal="justify" vertical="top" wrapText="1"/>
    </xf>
    <xf numFmtId="0" fontId="10" fillId="0" borderId="28" xfId="0" applyFont="1" applyFill="1" applyBorder="1"/>
    <xf numFmtId="43" fontId="11" fillId="2" borderId="29" xfId="1" applyFont="1" applyFill="1" applyBorder="1" applyAlignment="1">
      <alignment horizontal="center"/>
    </xf>
    <xf numFmtId="43" fontId="11" fillId="2" borderId="30" xfId="1" applyFont="1" applyFill="1" applyBorder="1" applyAlignment="1">
      <alignment horizontal="center"/>
    </xf>
    <xf numFmtId="43" fontId="11" fillId="0" borderId="30" xfId="1" applyFont="1" applyFill="1" applyBorder="1"/>
    <xf numFmtId="2" fontId="11" fillId="0" borderId="30" xfId="1" applyNumberFormat="1" applyFont="1" applyFill="1" applyBorder="1"/>
    <xf numFmtId="43" fontId="11" fillId="0" borderId="31" xfId="1" applyFont="1" applyFill="1" applyBorder="1"/>
    <xf numFmtId="43" fontId="11" fillId="2" borderId="32" xfId="1" applyFont="1" applyFill="1" applyBorder="1" applyAlignment="1">
      <alignment horizontal="center"/>
    </xf>
    <xf numFmtId="43" fontId="11" fillId="2" borderId="33" xfId="1" applyFont="1" applyFill="1" applyBorder="1" applyAlignment="1">
      <alignment horizontal="center"/>
    </xf>
    <xf numFmtId="43" fontId="11" fillId="2" borderId="34" xfId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justify" vertical="center" wrapText="1"/>
    </xf>
    <xf numFmtId="43" fontId="3" fillId="4" borderId="4" xfId="1" applyFont="1" applyFill="1" applyBorder="1" applyAlignment="1">
      <alignment horizontal="center" vertical="center"/>
    </xf>
    <xf numFmtId="43" fontId="3" fillId="0" borderId="4" xfId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43" fontId="3" fillId="4" borderId="3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justify"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7" xfId="0" applyNumberFormat="1" applyFont="1" applyFill="1" applyBorder="1" applyAlignment="1">
      <alignment horizontal="justify" vertical="center" wrapText="1"/>
    </xf>
    <xf numFmtId="43" fontId="3" fillId="4" borderId="9" xfId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43" fontId="10" fillId="4" borderId="5" xfId="1" applyFont="1" applyFill="1" applyBorder="1" applyAlignment="1">
      <alignment horizontal="center" vertical="center"/>
    </xf>
    <xf numFmtId="43" fontId="10" fillId="3" borderId="5" xfId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43" fontId="11" fillId="4" borderId="30" xfId="1" applyFont="1" applyFill="1" applyBorder="1" applyAlignment="1">
      <alignment horizontal="center" vertical="center"/>
    </xf>
    <xf numFmtId="43" fontId="11" fillId="0" borderId="30" xfId="1" applyFont="1" applyFill="1" applyBorder="1" applyAlignment="1">
      <alignment vertical="center"/>
    </xf>
    <xf numFmtId="2" fontId="11" fillId="0" borderId="30" xfId="1" applyNumberFormat="1" applyFont="1" applyFill="1" applyBorder="1" applyAlignment="1">
      <alignment vertical="center"/>
    </xf>
    <xf numFmtId="43" fontId="11" fillId="0" borderId="31" xfId="1" applyFont="1" applyFill="1" applyBorder="1" applyAlignment="1">
      <alignment vertical="center"/>
    </xf>
    <xf numFmtId="43" fontId="11" fillId="4" borderId="33" xfId="1" applyFont="1" applyFill="1" applyBorder="1" applyAlignment="1">
      <alignment horizontal="center" vertical="center"/>
    </xf>
    <xf numFmtId="43" fontId="11" fillId="2" borderId="33" xfId="1" applyFont="1" applyFill="1" applyBorder="1" applyAlignment="1">
      <alignment horizontal="center" vertical="center"/>
    </xf>
    <xf numFmtId="43" fontId="11" fillId="2" borderId="34" xfId="1" applyFont="1" applyFill="1" applyBorder="1" applyAlignment="1">
      <alignment horizontal="center" vertical="center"/>
    </xf>
    <xf numFmtId="43" fontId="3" fillId="4" borderId="21" xfId="1" applyFont="1" applyFill="1" applyBorder="1" applyAlignment="1">
      <alignment horizontal="center" vertical="center"/>
    </xf>
    <xf numFmtId="43" fontId="3" fillId="4" borderId="20" xfId="1" applyFont="1" applyFill="1" applyBorder="1" applyAlignment="1">
      <alignment horizontal="center" vertical="center"/>
    </xf>
    <xf numFmtId="43" fontId="3" fillId="4" borderId="22" xfId="1" applyFont="1" applyFill="1" applyBorder="1" applyAlignment="1">
      <alignment horizontal="center" vertical="center"/>
    </xf>
    <xf numFmtId="43" fontId="10" fillId="4" borderId="13" xfId="1" applyFont="1" applyFill="1" applyBorder="1" applyAlignment="1">
      <alignment horizontal="center" vertical="center"/>
    </xf>
    <xf numFmtId="43" fontId="11" fillId="4" borderId="23" xfId="1" applyFont="1" applyFill="1" applyBorder="1" applyAlignment="1">
      <alignment horizontal="center" vertical="center"/>
    </xf>
    <xf numFmtId="43" fontId="11" fillId="4" borderId="35" xfId="1" applyFont="1" applyFill="1" applyBorder="1" applyAlignment="1">
      <alignment horizontal="center" vertical="center"/>
    </xf>
    <xf numFmtId="43" fontId="11" fillId="4" borderId="29" xfId="1" applyFont="1" applyFill="1" applyBorder="1" applyAlignment="1">
      <alignment horizontal="center" vertical="center"/>
    </xf>
    <xf numFmtId="0" fontId="3" fillId="0" borderId="26" xfId="0" applyNumberFormat="1" applyFont="1" applyFill="1" applyBorder="1" applyAlignment="1">
      <alignment horizontal="justify" vertical="center" wrapText="1"/>
    </xf>
    <xf numFmtId="0" fontId="3" fillId="0" borderId="26" xfId="0" applyNumberFormat="1" applyFont="1" applyFill="1" applyBorder="1" applyAlignment="1">
      <alignment horizontal="left" vertical="center" wrapText="1"/>
    </xf>
    <xf numFmtId="0" fontId="3" fillId="0" borderId="25" xfId="0" applyNumberFormat="1" applyFont="1" applyFill="1" applyBorder="1" applyAlignment="1">
      <alignment horizontal="justify" vertical="center" wrapText="1"/>
    </xf>
    <xf numFmtId="43" fontId="3" fillId="0" borderId="25" xfId="1" applyFont="1" applyFill="1" applyBorder="1" applyAlignment="1">
      <alignment horizontal="justify" vertical="center" wrapText="1"/>
    </xf>
    <xf numFmtId="0" fontId="3" fillId="0" borderId="27" xfId="0" applyNumberFormat="1" applyFont="1" applyFill="1" applyBorder="1" applyAlignment="1">
      <alignment horizontal="justify" vertical="center" wrapText="1"/>
    </xf>
    <xf numFmtId="0" fontId="10" fillId="0" borderId="28" xfId="0" applyFont="1" applyFill="1" applyBorder="1" applyAlignment="1">
      <alignment vertical="center"/>
    </xf>
    <xf numFmtId="43" fontId="3" fillId="0" borderId="9" xfId="1" applyFont="1" applyFill="1" applyBorder="1" applyAlignment="1">
      <alignment horizontal="center" vertical="center"/>
    </xf>
    <xf numFmtId="43" fontId="11" fillId="0" borderId="6" xfId="1" applyFont="1" applyFill="1" applyBorder="1" applyAlignment="1">
      <alignment horizontal="center" vertical="center"/>
    </xf>
    <xf numFmtId="43" fontId="3" fillId="0" borderId="18" xfId="1" applyFont="1" applyFill="1" applyBorder="1" applyAlignment="1">
      <alignment horizontal="center" vertical="center"/>
    </xf>
    <xf numFmtId="43" fontId="3" fillId="0" borderId="17" xfId="1" applyFont="1" applyFill="1" applyBorder="1" applyAlignment="1">
      <alignment horizontal="center" vertical="center"/>
    </xf>
    <xf numFmtId="43" fontId="3" fillId="0" borderId="4" xfId="1" applyFont="1" applyFill="1" applyBorder="1" applyAlignment="1">
      <alignment horizontal="right" vertical="center"/>
    </xf>
    <xf numFmtId="43" fontId="3" fillId="0" borderId="18" xfId="1" applyFont="1" applyFill="1" applyBorder="1" applyAlignment="1">
      <alignment horizontal="right" vertical="center"/>
    </xf>
    <xf numFmtId="43" fontId="3" fillId="0" borderId="3" xfId="1" applyFont="1" applyFill="1" applyBorder="1" applyAlignment="1">
      <alignment horizontal="right" vertical="center"/>
    </xf>
    <xf numFmtId="43" fontId="3" fillId="0" borderId="17" xfId="1" applyFont="1" applyFill="1" applyBorder="1" applyAlignment="1">
      <alignment horizontal="right" vertical="center"/>
    </xf>
    <xf numFmtId="43" fontId="3" fillId="0" borderId="9" xfId="1" applyFont="1" applyFill="1" applyBorder="1" applyAlignment="1">
      <alignment horizontal="right" vertical="center"/>
    </xf>
    <xf numFmtId="43" fontId="10" fillId="3" borderId="5" xfId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2" xfId="1" applyFont="1" applyFill="1" applyBorder="1" applyAlignment="1">
      <alignment horizontal="right" vertical="center"/>
    </xf>
    <xf numFmtId="43" fontId="3" fillId="0" borderId="7" xfId="1" applyFont="1" applyFill="1" applyBorder="1" applyAlignment="1">
      <alignment horizontal="right" vertical="center"/>
    </xf>
    <xf numFmtId="43" fontId="11" fillId="0" borderId="36" xfId="1" applyFont="1" applyFill="1" applyBorder="1" applyAlignment="1">
      <alignment horizontal="right" vertical="center"/>
    </xf>
    <xf numFmtId="43" fontId="11" fillId="2" borderId="10" xfId="1" applyFont="1" applyFill="1" applyBorder="1" applyAlignment="1">
      <alignment horizontal="right" vertical="center"/>
    </xf>
    <xf numFmtId="43" fontId="11" fillId="0" borderId="30" xfId="1" applyFont="1" applyFill="1" applyBorder="1" applyAlignment="1">
      <alignment horizontal="right" vertical="center"/>
    </xf>
    <xf numFmtId="2" fontId="11" fillId="0" borderId="30" xfId="1" applyNumberFormat="1" applyFont="1" applyFill="1" applyBorder="1" applyAlignment="1">
      <alignment horizontal="right" vertical="center"/>
    </xf>
    <xf numFmtId="43" fontId="11" fillId="0" borderId="31" xfId="1" applyFont="1" applyFill="1" applyBorder="1" applyAlignment="1">
      <alignment horizontal="right" vertical="center"/>
    </xf>
    <xf numFmtId="43" fontId="11" fillId="2" borderId="32" xfId="1" applyFont="1" applyFill="1" applyBorder="1" applyAlignment="1">
      <alignment horizontal="right" vertical="center"/>
    </xf>
    <xf numFmtId="43" fontId="11" fillId="2" borderId="33" xfId="1" applyFont="1" applyFill="1" applyBorder="1" applyAlignment="1">
      <alignment horizontal="right" vertical="center"/>
    </xf>
    <xf numFmtId="43" fontId="11" fillId="2" borderId="34" xfId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/>
    </xf>
    <xf numFmtId="43" fontId="3" fillId="0" borderId="7" xfId="1" applyFont="1" applyFill="1" applyBorder="1" applyAlignment="1">
      <alignment horizontal="center" vertical="center"/>
    </xf>
    <xf numFmtId="43" fontId="11" fillId="0" borderId="36" xfId="1" applyFont="1" applyFill="1" applyBorder="1" applyAlignment="1">
      <alignment horizontal="center" vertical="center"/>
    </xf>
    <xf numFmtId="43" fontId="11" fillId="2" borderId="32" xfId="1" applyFont="1" applyFill="1" applyBorder="1" applyAlignment="1">
      <alignment horizontal="center" vertical="center"/>
    </xf>
    <xf numFmtId="43" fontId="11" fillId="2" borderId="10" xfId="1" applyFont="1" applyFill="1" applyBorder="1" applyAlignment="1">
      <alignment horizontal="center" vertical="center"/>
    </xf>
    <xf numFmtId="43" fontId="3" fillId="0" borderId="21" xfId="1" applyFont="1" applyFill="1" applyBorder="1" applyAlignment="1">
      <alignment horizontal="center" vertical="center"/>
    </xf>
    <xf numFmtId="43" fontId="3" fillId="0" borderId="23" xfId="1" applyFont="1" applyFill="1" applyBorder="1" applyAlignment="1">
      <alignment horizontal="center" vertical="center"/>
    </xf>
    <xf numFmtId="43" fontId="11" fillId="3" borderId="13" xfId="1" applyFont="1" applyFill="1" applyBorder="1" applyAlignment="1">
      <alignment horizontal="center" vertical="center"/>
    </xf>
    <xf numFmtId="43" fontId="11" fillId="0" borderId="23" xfId="1" applyFont="1" applyFill="1" applyBorder="1" applyAlignment="1">
      <alignment horizontal="center" vertical="center"/>
    </xf>
    <xf numFmtId="43" fontId="10" fillId="3" borderId="13" xfId="1" applyFont="1" applyFill="1" applyBorder="1" applyAlignment="1">
      <alignment horizontal="center" vertical="center"/>
    </xf>
    <xf numFmtId="43" fontId="11" fillId="2" borderId="35" xfId="1" applyFont="1" applyFill="1" applyBorder="1" applyAlignment="1">
      <alignment horizontal="center" vertical="center"/>
    </xf>
    <xf numFmtId="43" fontId="11" fillId="2" borderId="29" xfId="1" applyFont="1" applyFill="1" applyBorder="1" applyAlignment="1">
      <alignment horizontal="center" vertical="center"/>
    </xf>
    <xf numFmtId="43" fontId="3" fillId="0" borderId="20" xfId="1" applyFont="1" applyFill="1" applyBorder="1" applyAlignment="1">
      <alignment horizontal="center" vertical="center"/>
    </xf>
    <xf numFmtId="43" fontId="3" fillId="0" borderId="22" xfId="1" applyFont="1" applyFill="1" applyBorder="1" applyAlignment="1">
      <alignment horizontal="center" vertical="center"/>
    </xf>
    <xf numFmtId="43" fontId="7" fillId="0" borderId="0" xfId="0" applyNumberFormat="1" applyFont="1" applyFill="1" applyAlignment="1">
      <alignment vertical="center"/>
    </xf>
    <xf numFmtId="43" fontId="3" fillId="0" borderId="21" xfId="1" applyFont="1" applyFill="1" applyBorder="1" applyAlignment="1">
      <alignment horizontal="left" vertical="center"/>
    </xf>
    <xf numFmtId="43" fontId="3" fillId="0" borderId="4" xfId="1" applyFont="1" applyFill="1" applyBorder="1" applyAlignment="1">
      <alignment horizontal="left" vertical="center"/>
    </xf>
    <xf numFmtId="43" fontId="3" fillId="0" borderId="18" xfId="1" applyFont="1" applyFill="1" applyBorder="1" applyAlignment="1">
      <alignment horizontal="left" vertical="center"/>
    </xf>
    <xf numFmtId="43" fontId="3" fillId="0" borderId="20" xfId="1" applyFont="1" applyFill="1" applyBorder="1" applyAlignment="1">
      <alignment horizontal="left" vertical="center"/>
    </xf>
    <xf numFmtId="43" fontId="3" fillId="0" borderId="3" xfId="1" applyFont="1" applyFill="1" applyBorder="1" applyAlignment="1">
      <alignment horizontal="left" vertical="center"/>
    </xf>
    <xf numFmtId="43" fontId="3" fillId="0" borderId="17" xfId="1" applyFont="1" applyFill="1" applyBorder="1" applyAlignment="1">
      <alignment horizontal="left" vertical="center"/>
    </xf>
    <xf numFmtId="43" fontId="3" fillId="0" borderId="22" xfId="1" applyFont="1" applyFill="1" applyBorder="1" applyAlignment="1">
      <alignment horizontal="left" vertical="center"/>
    </xf>
    <xf numFmtId="43" fontId="3" fillId="0" borderId="9" xfId="1" applyFont="1" applyFill="1" applyBorder="1" applyAlignment="1">
      <alignment horizontal="left" vertical="center"/>
    </xf>
    <xf numFmtId="43" fontId="10" fillId="3" borderId="13" xfId="1" applyFont="1" applyFill="1" applyBorder="1" applyAlignment="1">
      <alignment horizontal="left" vertical="center"/>
    </xf>
    <xf numFmtId="43" fontId="10" fillId="3" borderId="5" xfId="1" applyFont="1" applyFill="1" applyBorder="1" applyAlignment="1">
      <alignment horizontal="left" vertical="center"/>
    </xf>
    <xf numFmtId="43" fontId="11" fillId="0" borderId="23" xfId="1" applyFont="1" applyFill="1" applyBorder="1" applyAlignment="1">
      <alignment horizontal="left" vertical="center"/>
    </xf>
    <xf numFmtId="43" fontId="11" fillId="2" borderId="32" xfId="1" applyFont="1" applyFill="1" applyBorder="1" applyAlignment="1">
      <alignment horizontal="left" vertical="center"/>
    </xf>
    <xf numFmtId="43" fontId="11" fillId="2" borderId="33" xfId="1" applyFont="1" applyFill="1" applyBorder="1" applyAlignment="1">
      <alignment horizontal="left" vertical="center"/>
    </xf>
    <xf numFmtId="43" fontId="11" fillId="2" borderId="34" xfId="1" applyFont="1" applyFill="1" applyBorder="1" applyAlignment="1">
      <alignment horizontal="left" vertical="center"/>
    </xf>
    <xf numFmtId="43" fontId="11" fillId="2" borderId="29" xfId="1" applyFont="1" applyFill="1" applyBorder="1" applyAlignment="1">
      <alignment horizontal="left" vertical="center"/>
    </xf>
    <xf numFmtId="43" fontId="11" fillId="0" borderId="30" xfId="1" applyFont="1" applyFill="1" applyBorder="1" applyAlignment="1">
      <alignment horizontal="left" vertical="center"/>
    </xf>
    <xf numFmtId="2" fontId="11" fillId="0" borderId="30" xfId="1" applyNumberFormat="1" applyFont="1" applyFill="1" applyBorder="1" applyAlignment="1">
      <alignment horizontal="left" vertical="center"/>
    </xf>
    <xf numFmtId="43" fontId="11" fillId="0" borderId="31" xfId="1" applyFont="1" applyFill="1" applyBorder="1" applyAlignment="1">
      <alignment horizontal="left" vertical="center"/>
    </xf>
    <xf numFmtId="43" fontId="11" fillId="0" borderId="30" xfId="1" applyFont="1" applyFill="1" applyBorder="1" applyAlignment="1">
      <alignment horizontal="center" vertical="center"/>
    </xf>
    <xf numFmtId="2" fontId="11" fillId="0" borderId="30" xfId="1" applyNumberFormat="1" applyFont="1" applyFill="1" applyBorder="1" applyAlignment="1">
      <alignment horizontal="center" vertical="center"/>
    </xf>
    <xf numFmtId="43" fontId="11" fillId="0" borderId="31" xfId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3" fillId="0" borderId="25" xfId="0" applyNumberFormat="1" applyFont="1" applyFill="1" applyBorder="1" applyAlignment="1">
      <alignment horizontal="left" vertical="center" wrapText="1"/>
    </xf>
    <xf numFmtId="0" fontId="3" fillId="0" borderId="27" xfId="0" applyNumberFormat="1" applyFont="1" applyFill="1" applyBorder="1" applyAlignment="1">
      <alignment horizontal="left" vertical="center" wrapText="1"/>
    </xf>
    <xf numFmtId="0" fontId="10" fillId="0" borderId="28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3" fontId="5" fillId="0" borderId="37" xfId="1" applyFont="1" applyBorder="1" applyAlignment="1">
      <alignment horizontal="center" vertical="center"/>
    </xf>
    <xf numFmtId="43" fontId="3" fillId="4" borderId="3" xfId="1" applyFont="1" applyFill="1" applyBorder="1" applyAlignment="1">
      <alignment vertical="center"/>
    </xf>
    <xf numFmtId="4" fontId="3" fillId="4" borderId="3" xfId="1" applyNumberFormat="1" applyFont="1" applyFill="1" applyBorder="1" applyAlignment="1">
      <alignment vertical="center"/>
    </xf>
    <xf numFmtId="43" fontId="3" fillId="4" borderId="18" xfId="1" applyFont="1" applyFill="1" applyBorder="1" applyAlignment="1">
      <alignment horizontal="center" vertical="center"/>
    </xf>
    <xf numFmtId="43" fontId="3" fillId="4" borderId="17" xfId="1" applyFont="1" applyFill="1" applyBorder="1" applyAlignment="1">
      <alignment horizontal="center" vertical="center"/>
    </xf>
    <xf numFmtId="43" fontId="3" fillId="4" borderId="17" xfId="1" applyFont="1" applyFill="1" applyBorder="1" applyAlignment="1">
      <alignment vertical="center"/>
    </xf>
    <xf numFmtId="43" fontId="11" fillId="4" borderId="30" xfId="1" applyFont="1" applyFill="1" applyBorder="1" applyAlignment="1">
      <alignment vertical="center"/>
    </xf>
    <xf numFmtId="2" fontId="11" fillId="4" borderId="30" xfId="1" applyNumberFormat="1" applyFont="1" applyFill="1" applyBorder="1" applyAlignment="1">
      <alignment vertical="center"/>
    </xf>
    <xf numFmtId="43" fontId="11" fillId="4" borderId="31" xfId="1" applyFont="1" applyFill="1" applyBorder="1" applyAlignment="1">
      <alignment vertical="center"/>
    </xf>
    <xf numFmtId="43" fontId="11" fillId="4" borderId="34" xfId="1" applyFont="1" applyFill="1" applyBorder="1" applyAlignment="1">
      <alignment horizontal="center" vertical="center"/>
    </xf>
    <xf numFmtId="43" fontId="11" fillId="2" borderId="30" xfId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justify" vertical="center"/>
    </xf>
    <xf numFmtId="43" fontId="3" fillId="0" borderId="3" xfId="1" applyFont="1" applyFill="1" applyBorder="1" applyAlignment="1">
      <alignment vertical="center"/>
    </xf>
    <xf numFmtId="43" fontId="3" fillId="0" borderId="17" xfId="1" applyFont="1" applyFill="1" applyBorder="1" applyAlignment="1">
      <alignment vertical="center"/>
    </xf>
    <xf numFmtId="43" fontId="11" fillId="2" borderId="4" xfId="1" applyFont="1" applyFill="1" applyBorder="1" applyAlignment="1">
      <alignment horizontal="center" vertical="center"/>
    </xf>
    <xf numFmtId="43" fontId="11" fillId="2" borderId="8" xfId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3" fontId="12" fillId="0" borderId="4" xfId="1" applyFont="1" applyFill="1" applyBorder="1" applyAlignment="1">
      <alignment horizontal="center" vertical="center"/>
    </xf>
    <xf numFmtId="43" fontId="12" fillId="0" borderId="3" xfId="1" applyFont="1" applyFill="1" applyBorder="1" applyAlignment="1">
      <alignment horizontal="center" vertical="center"/>
    </xf>
    <xf numFmtId="43" fontId="12" fillId="0" borderId="18" xfId="1" applyFont="1" applyFill="1" applyBorder="1" applyAlignment="1">
      <alignment horizontal="center" vertical="center"/>
    </xf>
    <xf numFmtId="43" fontId="12" fillId="0" borderId="17" xfId="1" applyFont="1" applyFill="1" applyBorder="1" applyAlignment="1">
      <alignment horizontal="center" vertical="center"/>
    </xf>
    <xf numFmtId="43" fontId="12" fillId="0" borderId="15" xfId="1" applyFont="1" applyFill="1" applyBorder="1" applyAlignment="1">
      <alignment horizontal="center" vertical="center"/>
    </xf>
    <xf numFmtId="43" fontId="12" fillId="0" borderId="16" xfId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43" fontId="12" fillId="0" borderId="14" xfId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3" fontId="12" fillId="0" borderId="19" xfId="1" applyFont="1" applyFill="1" applyBorder="1" applyAlignment="1">
      <alignment horizontal="center" vertical="center"/>
    </xf>
    <xf numFmtId="43" fontId="12" fillId="0" borderId="20" xfId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4"/>
  <sheetViews>
    <sheetView zoomScaleNormal="100" workbookViewId="0">
      <selection activeCell="E20" sqref="E20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4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4" ht="21.75" thickBot="1" x14ac:dyDescent="0.25">
      <c r="A2" s="178" t="s">
        <v>43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4" s="176" customFormat="1" ht="11.25" x14ac:dyDescent="0.25">
      <c r="A3" s="181" t="s">
        <v>0</v>
      </c>
      <c r="B3" s="183" t="s">
        <v>1</v>
      </c>
      <c r="C3" s="183" t="s">
        <v>2</v>
      </c>
      <c r="D3" s="183" t="s">
        <v>3</v>
      </c>
      <c r="E3" s="183" t="s">
        <v>4</v>
      </c>
      <c r="F3" s="183" t="s">
        <v>5</v>
      </c>
      <c r="G3" s="183" t="s">
        <v>6</v>
      </c>
      <c r="H3" s="183" t="s">
        <v>7</v>
      </c>
      <c r="I3" s="183" t="s">
        <v>16</v>
      </c>
      <c r="J3" s="183" t="s">
        <v>8</v>
      </c>
      <c r="K3" s="183" t="s">
        <v>9</v>
      </c>
      <c r="L3" s="183" t="s">
        <v>10</v>
      </c>
      <c r="M3" s="185" t="s">
        <v>11</v>
      </c>
    </row>
    <row r="4" spans="1:14" s="58" customFormat="1" ht="11.25" x14ac:dyDescent="0.25">
      <c r="A4" s="182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4" ht="15" customHeight="1" x14ac:dyDescent="0.2">
      <c r="A5" s="55" t="s">
        <v>20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4" ht="15" customHeight="1" x14ac:dyDescent="0.2">
      <c r="A6" s="59" t="s">
        <v>21</v>
      </c>
      <c r="B6" s="57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4" ht="15" customHeight="1" x14ac:dyDescent="0.2">
      <c r="A7" s="59" t="s">
        <v>22</v>
      </c>
      <c r="B7" s="57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4" ht="15" customHeight="1" x14ac:dyDescent="0.2">
      <c r="A8" s="59" t="s">
        <v>23</v>
      </c>
      <c r="B8" s="57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4" ht="15" customHeight="1" x14ac:dyDescent="0.2">
      <c r="A9" s="59" t="s">
        <v>24</v>
      </c>
      <c r="B9" s="57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4" ht="15" customHeight="1" x14ac:dyDescent="0.2">
      <c r="A10" s="59" t="s">
        <v>25</v>
      </c>
      <c r="B10" s="57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4" ht="15" customHeight="1" x14ac:dyDescent="0.2">
      <c r="A11" s="55" t="s">
        <v>26</v>
      </c>
      <c r="B11" s="61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4" s="17" customFormat="1" ht="15" customHeight="1" x14ac:dyDescent="0.2">
      <c r="A12" s="62" t="s">
        <v>27</v>
      </c>
      <c r="B12" s="61">
        <v>4500</v>
      </c>
      <c r="C12" s="98">
        <f>2100+2100</f>
        <v>4200</v>
      </c>
      <c r="D12" s="98">
        <f>2325*2</f>
        <v>4650</v>
      </c>
      <c r="E12" s="96">
        <v>4500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4" s="15" customFormat="1" ht="15" customHeight="1" x14ac:dyDescent="0.2">
      <c r="A13" s="62" t="s">
        <v>28</v>
      </c>
      <c r="B13" s="61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4" s="17" customFormat="1" ht="15" customHeight="1" x14ac:dyDescent="0.2">
      <c r="A14" s="62" t="s">
        <v>29</v>
      </c>
      <c r="B14" s="61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4" s="15" customFormat="1" ht="15" customHeight="1" x14ac:dyDescent="0.2">
      <c r="A15" s="62" t="s">
        <v>30</v>
      </c>
      <c r="B15" s="61">
        <v>0</v>
      </c>
      <c r="C15" s="98">
        <v>0</v>
      </c>
      <c r="D15" s="98">
        <v>141.5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4" s="15" customFormat="1" ht="15" customHeight="1" x14ac:dyDescent="0.2">
      <c r="A16" s="62" t="s">
        <v>31</v>
      </c>
      <c r="B16" s="61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  <c r="N16" s="6"/>
    </row>
    <row r="17" spans="1:13" ht="15" customHeight="1" x14ac:dyDescent="0.2">
      <c r="A17" s="62" t="s">
        <v>32</v>
      </c>
      <c r="B17" s="61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65" t="s">
        <v>33</v>
      </c>
      <c r="B18" s="92">
        <v>0</v>
      </c>
      <c r="C18" s="100">
        <v>412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4500</v>
      </c>
      <c r="C19" s="101">
        <f t="shared" ref="C19:M19" si="1">SUM(C5:C18)</f>
        <v>4612</v>
      </c>
      <c r="D19" s="101">
        <f t="shared" si="1"/>
        <v>4791.5</v>
      </c>
      <c r="E19" s="101">
        <f t="shared" si="1"/>
        <v>4500</v>
      </c>
      <c r="F19" s="101">
        <f t="shared" si="1"/>
        <v>0</v>
      </c>
      <c r="G19" s="101">
        <f t="shared" si="1"/>
        <v>0</v>
      </c>
      <c r="H19" s="101">
        <f t="shared" si="1"/>
        <v>0</v>
      </c>
      <c r="I19" s="101">
        <f t="shared" si="1"/>
        <v>0</v>
      </c>
      <c r="J19" s="101">
        <f t="shared" si="1"/>
        <v>0</v>
      </c>
      <c r="K19" s="101">
        <f t="shared" si="1"/>
        <v>0</v>
      </c>
      <c r="L19" s="101">
        <f t="shared" si="1"/>
        <v>0</v>
      </c>
      <c r="M19" s="101">
        <f t="shared" si="1"/>
        <v>0</v>
      </c>
    </row>
    <row r="20" spans="1:13" ht="15" customHeight="1" thickBot="1" x14ac:dyDescent="0.25">
      <c r="A20" s="70" t="s">
        <v>14</v>
      </c>
      <c r="B20" s="93">
        <v>0</v>
      </c>
      <c r="C20" s="98">
        <v>12</v>
      </c>
      <c r="D20" s="98">
        <v>191.5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4500</v>
      </c>
      <c r="C21" s="101">
        <f t="shared" ref="C21:M21" si="2">C19-C20</f>
        <v>4600</v>
      </c>
      <c r="D21" s="101">
        <f t="shared" si="2"/>
        <v>4600</v>
      </c>
      <c r="E21" s="101">
        <f t="shared" si="2"/>
        <v>4500</v>
      </c>
      <c r="F21" s="101">
        <f t="shared" si="2"/>
        <v>0</v>
      </c>
      <c r="G21" s="101">
        <f t="shared" si="2"/>
        <v>0</v>
      </c>
      <c r="H21" s="101">
        <f t="shared" si="2"/>
        <v>0</v>
      </c>
      <c r="I21" s="101">
        <f t="shared" si="2"/>
        <v>0</v>
      </c>
      <c r="J21" s="101">
        <f t="shared" si="2"/>
        <v>0</v>
      </c>
      <c r="K21" s="101">
        <f t="shared" si="2"/>
        <v>0</v>
      </c>
      <c r="L21" s="101">
        <f t="shared" si="2"/>
        <v>0</v>
      </c>
      <c r="M21" s="101">
        <f t="shared" si="2"/>
        <v>0</v>
      </c>
    </row>
    <row r="22" spans="1:13" ht="15" customHeight="1" thickBot="1" x14ac:dyDescent="0.25">
      <c r="A22" s="70" t="s">
        <v>12</v>
      </c>
      <c r="B22" s="77">
        <f>AVERAGE(B21)</f>
        <v>4500</v>
      </c>
      <c r="C22" s="111">
        <f>AVERAGE($B$21:C21)</f>
        <v>4550</v>
      </c>
      <c r="D22" s="111">
        <f>AVERAGE($B$21:D21)</f>
        <v>4566.666666666667</v>
      </c>
      <c r="E22" s="111">
        <f>AVERAGE($B$21:E21)</f>
        <v>4550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71" t="s">
        <v>13</v>
      </c>
      <c r="B23" s="170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 verticalCentered="1"/>
  <pageMargins left="0" right="0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6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2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9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9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9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9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9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9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9" customFormat="1" ht="15" customHeight="1" x14ac:dyDescent="0.2">
      <c r="A11" s="86" t="s">
        <v>26</v>
      </c>
      <c r="B11" s="119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" customFormat="1" ht="15" customHeight="1" x14ac:dyDescent="0.2">
      <c r="A12" s="88" t="s">
        <v>27</v>
      </c>
      <c r="B12" s="126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9" customFormat="1" ht="15" customHeight="1" x14ac:dyDescent="0.2">
      <c r="A13" s="88" t="s">
        <v>28</v>
      </c>
      <c r="B13" s="119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" customFormat="1" ht="15" customHeight="1" x14ac:dyDescent="0.2">
      <c r="A14" s="88" t="s">
        <v>29</v>
      </c>
      <c r="B14" s="119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" customFormat="1" ht="15" customHeight="1" x14ac:dyDescent="0.2">
      <c r="A15" s="88" t="s">
        <v>30</v>
      </c>
      <c r="B15" s="119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ht="15" customHeight="1" x14ac:dyDescent="0.2">
      <c r="A16" s="88" t="s">
        <v>31</v>
      </c>
      <c r="B16" s="119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9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9">
        <v>0</v>
      </c>
      <c r="C18" s="100">
        <v>3470</v>
      </c>
      <c r="D18" s="100">
        <v>0</v>
      </c>
      <c r="E18" s="96">
        <v>2775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123" t="s">
        <v>35</v>
      </c>
      <c r="C19" s="101">
        <f t="shared" ref="C19:M19" si="0">SUM(C5:C18)</f>
        <v>3470</v>
      </c>
      <c r="D19" s="123" t="s">
        <v>35</v>
      </c>
      <c r="E19" s="101">
        <f t="shared" si="0"/>
        <v>2775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22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123">
        <v>0</v>
      </c>
      <c r="C21" s="101">
        <f t="shared" ref="C21:M21" si="1">C19-C20</f>
        <v>3470</v>
      </c>
      <c r="D21" s="123">
        <v>0</v>
      </c>
      <c r="E21" s="101">
        <f t="shared" si="1"/>
        <v>2775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0</v>
      </c>
      <c r="C22" s="111">
        <f>AVERAGE($B$21:C21)</f>
        <v>1735</v>
      </c>
      <c r="D22" s="111">
        <f>AVERAGE($B$21:D21)</f>
        <v>1156.6666666666667</v>
      </c>
      <c r="E22" s="111">
        <f>AVERAGE($B$21:E21)</f>
        <v>1561.25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25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6" spans="1:13" x14ac:dyDescent="0.2">
      <c r="A26" s="30" t="s">
        <v>82</v>
      </c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6.140625" style="2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53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7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02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02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02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02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02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02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ht="15" customHeight="1" x14ac:dyDescent="0.2">
      <c r="A11" s="86" t="s">
        <v>26</v>
      </c>
      <c r="B11" s="10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9" customFormat="1" ht="15" customHeight="1" x14ac:dyDescent="0.2">
      <c r="A12" s="88" t="s">
        <v>27</v>
      </c>
      <c r="B12" s="113">
        <v>4200</v>
      </c>
      <c r="C12" s="98">
        <v>4200</v>
      </c>
      <c r="D12" s="98">
        <v>4200</v>
      </c>
      <c r="E12" s="98">
        <v>4200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6" customFormat="1" ht="15" customHeight="1" x14ac:dyDescent="0.2">
      <c r="A13" s="88" t="s">
        <v>28</v>
      </c>
      <c r="B13" s="10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9" customFormat="1" ht="15" customHeight="1" x14ac:dyDescent="0.2">
      <c r="A14" s="88" t="s">
        <v>29</v>
      </c>
      <c r="B14" s="103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" customFormat="1" ht="15" customHeight="1" x14ac:dyDescent="0.2">
      <c r="A15" s="88" t="s">
        <v>30</v>
      </c>
      <c r="B15" s="103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6" customFormat="1" ht="15" customHeight="1" x14ac:dyDescent="0.2">
      <c r="A16" s="88" t="s">
        <v>31</v>
      </c>
      <c r="B16" s="10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03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04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>SUM(B5:B18)</f>
        <v>4200</v>
      </c>
      <c r="C19" s="101">
        <f t="shared" ref="C19:M19" si="0">SUM(C5:C18)</f>
        <v>4200</v>
      </c>
      <c r="D19" s="101">
        <f t="shared" si="0"/>
        <v>4200</v>
      </c>
      <c r="E19" s="101">
        <f t="shared" si="0"/>
        <v>4200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3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101">
        <f>B19-B20</f>
        <v>4200</v>
      </c>
      <c r="C21" s="101">
        <f t="shared" ref="C21:M21" si="1">C19-C20</f>
        <v>4200</v>
      </c>
      <c r="D21" s="101">
        <f t="shared" si="1"/>
        <v>4200</v>
      </c>
      <c r="E21" s="101">
        <f t="shared" si="1"/>
        <v>4200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4200</v>
      </c>
      <c r="C22" s="111">
        <f>AVERAGE($B$21:C21)</f>
        <v>4200</v>
      </c>
      <c r="D22" s="111">
        <f>AVERAGE($B$21:D21)</f>
        <v>4200</v>
      </c>
      <c r="E22" s="111">
        <f>AVERAGE($B$21:E21)</f>
        <v>4200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2500</v>
      </c>
      <c r="C5" s="96">
        <v>2500</v>
      </c>
      <c r="D5" s="96">
        <v>2500</v>
      </c>
      <c r="E5" s="96">
        <v>2500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911.16</v>
      </c>
      <c r="C7" s="96">
        <v>685.32</v>
      </c>
      <c r="D7" s="96">
        <v>627.29</v>
      </c>
      <c r="E7" s="96">
        <v>607.17999999999995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42.3</v>
      </c>
      <c r="C8" s="96">
        <v>42.56</v>
      </c>
      <c r="D8" s="96">
        <v>42.3</v>
      </c>
      <c r="E8" s="96">
        <v>42.3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96">
        <v>0</v>
      </c>
      <c r="C9" s="96">
        <v>607.35</v>
      </c>
      <c r="D9" s="96">
        <f>607.35+185.1</f>
        <v>792.45</v>
      </c>
      <c r="E9" s="96">
        <v>607.35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265.01</v>
      </c>
      <c r="C10" s="96">
        <v>329.19</v>
      </c>
      <c r="D10" s="96">
        <v>406.9</v>
      </c>
      <c r="E10" s="96">
        <v>259.72000000000003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ht="15" customHeight="1" x14ac:dyDescent="0.2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5" customFormat="1" ht="15" customHeight="1" x14ac:dyDescent="0.2">
      <c r="A12" s="88" t="s">
        <v>27</v>
      </c>
      <c r="B12" s="114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5" customFormat="1" ht="15" customHeight="1" x14ac:dyDescent="0.2">
      <c r="A13" s="88" t="s">
        <v>28</v>
      </c>
      <c r="B13" s="114">
        <v>0</v>
      </c>
      <c r="C13" s="98">
        <v>0</v>
      </c>
      <c r="D13" s="98">
        <v>0</v>
      </c>
      <c r="E13" s="96">
        <v>1026.27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5" customFormat="1" ht="15" customHeight="1" x14ac:dyDescent="0.2">
      <c r="A14" s="88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" customFormat="1" ht="15" customHeight="1" x14ac:dyDescent="0.2">
      <c r="A15" s="88" t="s">
        <v>30</v>
      </c>
      <c r="B15" s="114">
        <v>199</v>
      </c>
      <c r="C15" s="98">
        <v>117.5</v>
      </c>
      <c r="D15" s="98">
        <v>80</v>
      </c>
      <c r="E15" s="96">
        <v>200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15" customFormat="1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/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:M19" si="0">SUM(B5:B18)</f>
        <v>3917.4700000000003</v>
      </c>
      <c r="C19" s="101">
        <f t="shared" si="0"/>
        <v>4281.92</v>
      </c>
      <c r="D19" s="101">
        <f t="shared" si="0"/>
        <v>4448.9399999999996</v>
      </c>
      <c r="E19" s="101">
        <f t="shared" si="0"/>
        <v>5242.82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123.04</v>
      </c>
      <c r="C20" s="98">
        <v>116.22</v>
      </c>
      <c r="D20" s="98">
        <v>52.17</v>
      </c>
      <c r="E20" s="98">
        <v>642.82000000000005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3794.4300000000003</v>
      </c>
      <c r="C21" s="101">
        <f t="shared" ref="C21:M21" si="1">C19-C20</f>
        <v>4165.7</v>
      </c>
      <c r="D21" s="101">
        <f t="shared" si="1"/>
        <v>4396.7699999999995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3794.4300000000003</v>
      </c>
      <c r="C22" s="111">
        <f>AVERAGE($B$21:C21)</f>
        <v>3980.0650000000001</v>
      </c>
      <c r="D22" s="111">
        <f>AVERAGE($B$21:D21)</f>
        <v>4118.9666666666662</v>
      </c>
      <c r="E22" s="111">
        <f>AVERAGE($B$21:E21)</f>
        <v>4239.2250000000004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3"/>
  <sheetViews>
    <sheetView zoomScaleNormal="100" workbookViewId="0">
      <selection activeCell="E19" sqref="E19"/>
    </sheetView>
  </sheetViews>
  <sheetFormatPr defaultRowHeight="12.75" x14ac:dyDescent="0.2"/>
  <cols>
    <col min="1" max="1" width="57.5703125" style="2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55" customFormat="1" ht="21.75" thickBot="1" x14ac:dyDescent="0.3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s="156" customFormat="1" ht="21.75" thickBot="1" x14ac:dyDescent="0.3">
      <c r="A2" s="178" t="s">
        <v>55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7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156" customFormat="1" ht="15" customHeight="1" x14ac:dyDescent="0.25">
      <c r="A5" s="86" t="s">
        <v>20</v>
      </c>
      <c r="B5" s="102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s="156" customFormat="1" ht="15" customHeight="1" x14ac:dyDescent="0.25">
      <c r="A6" s="87" t="s">
        <v>21</v>
      </c>
      <c r="B6" s="102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s="156" customFormat="1" ht="15" customHeight="1" x14ac:dyDescent="0.25">
      <c r="A7" s="87" t="s">
        <v>22</v>
      </c>
      <c r="B7" s="102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s="156" customFormat="1" ht="15" customHeight="1" x14ac:dyDescent="0.25">
      <c r="A8" s="87" t="s">
        <v>23</v>
      </c>
      <c r="B8" s="102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s="156" customFormat="1" ht="15" customHeight="1" x14ac:dyDescent="0.25">
      <c r="A9" s="87" t="s">
        <v>24</v>
      </c>
      <c r="B9" s="102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s="156" customFormat="1" ht="15" customHeight="1" x14ac:dyDescent="0.25">
      <c r="A10" s="87" t="s">
        <v>25</v>
      </c>
      <c r="B10" s="102">
        <v>0</v>
      </c>
      <c r="C10" s="96">
        <v>0</v>
      </c>
      <c r="D10" s="96">
        <f>122.67+59.99</f>
        <v>182.66</v>
      </c>
      <c r="E10" s="96">
        <f>122.67+59.99</f>
        <v>182.66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156" customFormat="1" ht="15" customHeight="1" x14ac:dyDescent="0.25">
      <c r="A11" s="86" t="s">
        <v>26</v>
      </c>
      <c r="B11" s="10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58" customFormat="1" ht="15" customHeight="1" x14ac:dyDescent="0.25">
      <c r="A12" s="88" t="s">
        <v>27</v>
      </c>
      <c r="B12" s="114">
        <v>1750</v>
      </c>
      <c r="C12" s="98">
        <v>1507.52</v>
      </c>
      <c r="D12" s="98">
        <v>1750</v>
      </c>
      <c r="E12" s="96">
        <v>1693.5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59" customFormat="1" ht="15" customHeight="1" x14ac:dyDescent="0.25">
      <c r="A13" s="88" t="s">
        <v>28</v>
      </c>
      <c r="B13" s="103">
        <v>0</v>
      </c>
      <c r="C13" s="98">
        <v>0</v>
      </c>
      <c r="D13" s="98">
        <v>0</v>
      </c>
      <c r="E13" s="96">
        <v>270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59" customFormat="1" ht="15" customHeight="1" x14ac:dyDescent="0.25">
      <c r="A14" s="88" t="s">
        <v>29</v>
      </c>
      <c r="B14" s="103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9" customFormat="1" ht="15" customHeight="1" x14ac:dyDescent="0.25">
      <c r="A15" s="89" t="s">
        <v>30</v>
      </c>
      <c r="B15" s="114">
        <v>1301.7</v>
      </c>
      <c r="C15" s="98">
        <v>385.6</v>
      </c>
      <c r="D15" s="98">
        <v>1667.94</v>
      </c>
      <c r="E15" s="96">
        <f>409.4+189.8+1254.64</f>
        <v>1853.8400000000001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158" customFormat="1" ht="15" customHeight="1" x14ac:dyDescent="0.25">
      <c r="A16" s="88" t="s">
        <v>31</v>
      </c>
      <c r="B16" s="10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s="156" customFormat="1" ht="15" customHeight="1" x14ac:dyDescent="0.25">
      <c r="A17" s="88" t="s">
        <v>32</v>
      </c>
      <c r="B17" s="103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s="156" customFormat="1" ht="15" customHeight="1" thickBot="1" x14ac:dyDescent="0.3">
      <c r="A18" s="90" t="s">
        <v>33</v>
      </c>
      <c r="B18" s="104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s="156" customFormat="1" ht="15" customHeight="1" thickBot="1" x14ac:dyDescent="0.3">
      <c r="A19" s="67" t="s">
        <v>34</v>
      </c>
      <c r="B19" s="69">
        <f>SUM(B5:B18)</f>
        <v>3051.7</v>
      </c>
      <c r="C19" s="101">
        <f t="shared" ref="C19:M19" si="0">SUM(C5:C18)</f>
        <v>1893.12</v>
      </c>
      <c r="D19" s="101">
        <f t="shared" si="0"/>
        <v>3600.6000000000004</v>
      </c>
      <c r="E19" s="101">
        <f t="shared" si="0"/>
        <v>4000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s="156" customFormat="1" ht="15" customHeight="1" thickBot="1" x14ac:dyDescent="0.3">
      <c r="A20" s="70" t="s">
        <v>14</v>
      </c>
      <c r="B20" s="103">
        <v>0</v>
      </c>
      <c r="C20" s="98">
        <v>1326.07</v>
      </c>
      <c r="D20" s="98">
        <v>0.6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s="156" customFormat="1" ht="15" customHeight="1" thickBot="1" x14ac:dyDescent="0.3">
      <c r="A21" s="67" t="s">
        <v>15</v>
      </c>
      <c r="B21" s="69">
        <f>B19-B20</f>
        <v>3051.7</v>
      </c>
      <c r="C21" s="101">
        <f t="shared" ref="C21:M21" si="1">C19-C20</f>
        <v>567.04999999999995</v>
      </c>
      <c r="D21" s="101">
        <f t="shared" si="1"/>
        <v>3600.0000000000005</v>
      </c>
      <c r="E21" s="101">
        <f t="shared" si="1"/>
        <v>4000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s="156" customFormat="1" ht="15" customHeight="1" thickBot="1" x14ac:dyDescent="0.3">
      <c r="A22" s="70" t="s">
        <v>12</v>
      </c>
      <c r="B22" s="117">
        <f>AVERAGE(B21)</f>
        <v>3051.7</v>
      </c>
      <c r="C22" s="111">
        <f>AVERAGE($B$21:C21)</f>
        <v>1809.375</v>
      </c>
      <c r="D22" s="111">
        <f>AVERAGE($B$21:D21)</f>
        <v>2406.25</v>
      </c>
      <c r="E22" s="111">
        <f>AVERAGE($B$21:E21)</f>
        <v>2804.6875</v>
      </c>
      <c r="F22" s="111"/>
      <c r="G22" s="111"/>
      <c r="H22" s="111"/>
      <c r="I22" s="111"/>
      <c r="J22" s="111"/>
      <c r="K22" s="111"/>
      <c r="L22" s="111"/>
      <c r="M22" s="112"/>
    </row>
    <row r="23" spans="1:13" s="156" customFormat="1" ht="15" customHeight="1" thickBot="1" x14ac:dyDescent="0.3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">
      <c r="B25" s="7" t="s">
        <v>18</v>
      </c>
    </row>
    <row r="33" spans="13:13" x14ac:dyDescent="0.2">
      <c r="M33" s="8" t="s">
        <v>17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58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938.34</v>
      </c>
      <c r="C5" s="113">
        <v>938.34</v>
      </c>
      <c r="D5" s="113">
        <v>938.34</v>
      </c>
      <c r="E5" s="113">
        <v>938.34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144.59</v>
      </c>
      <c r="C7" s="96">
        <v>104.96</v>
      </c>
      <c r="D7" s="96">
        <v>203.67</v>
      </c>
      <c r="E7" s="96">
        <v>233.78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17" customFormat="1" ht="15" customHeight="1" x14ac:dyDescent="0.2">
      <c r="A11" s="86" t="s">
        <v>26</v>
      </c>
      <c r="B11" s="11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5" customFormat="1" ht="15" customHeight="1" x14ac:dyDescent="0.2">
      <c r="A12" s="88" t="s">
        <v>40</v>
      </c>
      <c r="B12" s="113"/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7" customFormat="1" ht="15" customHeight="1" x14ac:dyDescent="0.2">
      <c r="A13" s="88" t="s">
        <v>28</v>
      </c>
      <c r="B13" s="11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5" customFormat="1" ht="15" customHeight="1" x14ac:dyDescent="0.2">
      <c r="A14" s="88" t="s">
        <v>29</v>
      </c>
      <c r="B14" s="113">
        <v>3500</v>
      </c>
      <c r="C14" s="113">
        <v>3500</v>
      </c>
      <c r="D14" s="113">
        <v>3500</v>
      </c>
      <c r="E14" s="113">
        <v>3500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" customFormat="1" ht="15" customHeight="1" x14ac:dyDescent="0.2">
      <c r="A15" s="89" t="s">
        <v>30</v>
      </c>
      <c r="B15" s="113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ht="15" customHeight="1" x14ac:dyDescent="0.2">
      <c r="A16" s="88" t="s">
        <v>31</v>
      </c>
      <c r="B16" s="11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3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/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>SUM(B5:B18)</f>
        <v>4582.93</v>
      </c>
      <c r="C19" s="101">
        <f t="shared" ref="C19:M19" si="0">SUM(C5:C18)</f>
        <v>4543.3</v>
      </c>
      <c r="D19" s="101">
        <f t="shared" si="0"/>
        <v>4642.01</v>
      </c>
      <c r="E19" s="101">
        <f t="shared" si="0"/>
        <v>4672.12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2.87</v>
      </c>
      <c r="C20" s="98">
        <v>0</v>
      </c>
      <c r="D20" s="98">
        <v>42.01</v>
      </c>
      <c r="E20" s="98">
        <v>72.12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4580.0600000000004</v>
      </c>
      <c r="C21" s="101">
        <f t="shared" ref="C21:M21" si="1">C19-C20</f>
        <v>4543.3</v>
      </c>
      <c r="D21" s="101">
        <f t="shared" si="1"/>
        <v>4600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4580.0600000000004</v>
      </c>
      <c r="C22" s="111">
        <f>AVERAGE($B$21:C21)</f>
        <v>4561.68</v>
      </c>
      <c r="D22" s="111">
        <f>AVERAGE($B$21:D21)</f>
        <v>4574.4533333333338</v>
      </c>
      <c r="E22" s="111">
        <f>AVERAGE($B$21:E21)</f>
        <v>4580.84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58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4000</v>
      </c>
      <c r="C5" s="96">
        <v>4000</v>
      </c>
      <c r="D5" s="96">
        <v>4000</v>
      </c>
      <c r="E5" s="96">
        <v>4000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524.58000000000004</v>
      </c>
      <c r="C7" s="96">
        <v>555.01</v>
      </c>
      <c r="D7" s="96">
        <v>815.22</v>
      </c>
      <c r="E7" s="96">
        <v>870.36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239</v>
      </c>
      <c r="C8" s="96">
        <v>123.48</v>
      </c>
      <c r="D8" s="96">
        <v>153.75</v>
      </c>
      <c r="E8" s="96">
        <v>100.96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f>408.43+143.27</f>
        <v>551.70000000000005</v>
      </c>
      <c r="D9" s="96">
        <v>144.69999999999999</v>
      </c>
      <c r="E9" s="96">
        <f>385.32+146.14</f>
        <v>531.46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165.7</v>
      </c>
      <c r="C10" s="96">
        <v>181.83</v>
      </c>
      <c r="D10" s="96">
        <v>0</v>
      </c>
      <c r="E10" s="96">
        <v>198.03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17" customFormat="1" ht="15" customHeight="1" x14ac:dyDescent="0.2">
      <c r="A11" s="86" t="s">
        <v>26</v>
      </c>
      <c r="B11" s="10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5" customFormat="1" ht="15" customHeight="1" x14ac:dyDescent="0.2">
      <c r="A12" s="88" t="s">
        <v>27</v>
      </c>
      <c r="B12" s="103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7" customFormat="1" ht="15" customHeight="1" x14ac:dyDescent="0.2">
      <c r="A13" s="88" t="s">
        <v>28</v>
      </c>
      <c r="B13" s="10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5" customFormat="1" ht="15" customHeight="1" x14ac:dyDescent="0.2">
      <c r="A14" s="88" t="s">
        <v>29</v>
      </c>
      <c r="B14" s="103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" customFormat="1" ht="15" customHeight="1" x14ac:dyDescent="0.2">
      <c r="A15" s="88" t="s">
        <v>30</v>
      </c>
      <c r="B15" s="114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4929.28</v>
      </c>
      <c r="C19" s="101">
        <f t="shared" ref="C19:M19" si="1">SUM(C5:C18)</f>
        <v>5412.0199999999995</v>
      </c>
      <c r="D19" s="101">
        <f t="shared" si="1"/>
        <v>5113.67</v>
      </c>
      <c r="E19" s="101">
        <f t="shared" si="1"/>
        <v>5700.8099999999995</v>
      </c>
      <c r="F19" s="101">
        <f t="shared" si="1"/>
        <v>0</v>
      </c>
      <c r="G19" s="101">
        <f t="shared" si="1"/>
        <v>0</v>
      </c>
      <c r="H19" s="101">
        <f t="shared" si="1"/>
        <v>0</v>
      </c>
      <c r="I19" s="101">
        <f t="shared" si="1"/>
        <v>0</v>
      </c>
      <c r="J19" s="101">
        <f t="shared" si="1"/>
        <v>0</v>
      </c>
      <c r="K19" s="101">
        <f t="shared" si="1"/>
        <v>0</v>
      </c>
      <c r="L19" s="101">
        <f t="shared" si="1"/>
        <v>0</v>
      </c>
      <c r="M19" s="101">
        <f t="shared" si="1"/>
        <v>0</v>
      </c>
    </row>
    <row r="20" spans="1:13" ht="15" customHeight="1" thickBot="1" x14ac:dyDescent="0.25">
      <c r="A20" s="70" t="s">
        <v>14</v>
      </c>
      <c r="B20" s="116">
        <v>329.28</v>
      </c>
      <c r="C20" s="98">
        <v>812.02</v>
      </c>
      <c r="D20" s="98">
        <v>513.66999999999996</v>
      </c>
      <c r="E20" s="98">
        <v>1100.81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101">
        <f t="shared" ref="C21:M21" si="2">C19-C20</f>
        <v>4600</v>
      </c>
      <c r="D21" s="101">
        <f t="shared" si="2"/>
        <v>4600</v>
      </c>
      <c r="E21" s="101">
        <f t="shared" si="2"/>
        <v>4600</v>
      </c>
      <c r="F21" s="101">
        <f t="shared" si="2"/>
        <v>0</v>
      </c>
      <c r="G21" s="101">
        <f t="shared" si="2"/>
        <v>0</v>
      </c>
      <c r="H21" s="101">
        <f t="shared" si="2"/>
        <v>0</v>
      </c>
      <c r="I21" s="101">
        <f t="shared" si="2"/>
        <v>0</v>
      </c>
      <c r="J21" s="101">
        <f t="shared" si="2"/>
        <v>0</v>
      </c>
      <c r="K21" s="101">
        <f t="shared" si="2"/>
        <v>0</v>
      </c>
      <c r="L21" s="101">
        <f t="shared" si="2"/>
        <v>0</v>
      </c>
      <c r="M21" s="101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111">
        <f>AVERAGE($B$21:C21)</f>
        <v>4600</v>
      </c>
      <c r="D22" s="111">
        <f>AVERAGE($B$21:D21)</f>
        <v>4600</v>
      </c>
      <c r="E22" s="111">
        <f>AVERAGE($B$21:E21)</f>
        <v>4600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6.42578125" style="2" customWidth="1"/>
    <col min="2" max="3" width="9.7109375" style="7" customWidth="1"/>
    <col min="4" max="13" width="9.7109375" style="8" customWidth="1"/>
    <col min="14" max="16384" width="9.140625" style="4"/>
  </cols>
  <sheetData>
    <row r="1" spans="1:13" s="155" customFormat="1" ht="21.75" thickBot="1" x14ac:dyDescent="0.3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s="156" customFormat="1" ht="21.75" thickBot="1" x14ac:dyDescent="0.3">
      <c r="A2" s="178" t="s">
        <v>58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7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156" customFormat="1" ht="15" customHeight="1" x14ac:dyDescent="0.25">
      <c r="A5" s="86" t="s">
        <v>20</v>
      </c>
      <c r="B5" s="113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s="156" customFormat="1" ht="15" customHeight="1" x14ac:dyDescent="0.25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s="156" customFormat="1" ht="15" customHeight="1" x14ac:dyDescent="0.25">
      <c r="A7" s="87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s="156" customFormat="1" ht="15" customHeight="1" x14ac:dyDescent="0.25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s="156" customFormat="1" ht="15" customHeight="1" x14ac:dyDescent="0.25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s="156" customFormat="1" ht="15" customHeight="1" x14ac:dyDescent="0.25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156" customFormat="1" ht="15" customHeight="1" x14ac:dyDescent="0.25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59" customFormat="1" ht="15" customHeight="1" x14ac:dyDescent="0.25">
      <c r="A12" s="88" t="s">
        <v>27</v>
      </c>
      <c r="B12" s="114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58" customFormat="1" ht="15" customHeight="1" x14ac:dyDescent="0.25">
      <c r="A13" s="88" t="s">
        <v>28</v>
      </c>
      <c r="B13" s="114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59" customFormat="1" ht="15" customHeight="1" x14ac:dyDescent="0.25">
      <c r="A14" s="88" t="s">
        <v>29</v>
      </c>
      <c r="B14" s="114">
        <v>2500</v>
      </c>
      <c r="C14" s="98">
        <v>2500</v>
      </c>
      <c r="D14" s="98">
        <v>2500</v>
      </c>
      <c r="E14" s="98">
        <v>2500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8" customFormat="1" ht="15" customHeight="1" x14ac:dyDescent="0.25">
      <c r="A15" s="88" t="s">
        <v>30</v>
      </c>
      <c r="B15" s="115">
        <v>471.6</v>
      </c>
      <c r="C15" s="98">
        <f>212.3+327.65</f>
        <v>539.95000000000005</v>
      </c>
      <c r="D15" s="98">
        <f>123.45+112.6+247.7</f>
        <v>483.75</v>
      </c>
      <c r="E15" s="96">
        <f>205.2+223.1</f>
        <v>428.29999999999995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158" customFormat="1" ht="15" customHeight="1" x14ac:dyDescent="0.25">
      <c r="A16" s="88" t="s">
        <v>31</v>
      </c>
      <c r="B16" s="10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s="156" customFormat="1" ht="15" customHeight="1" x14ac:dyDescent="0.25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s="156" customFormat="1" ht="15" customHeight="1" thickBot="1" x14ac:dyDescent="0.3">
      <c r="A18" s="90" t="s">
        <v>33</v>
      </c>
      <c r="B18" s="160">
        <v>1610</v>
      </c>
      <c r="C18" s="100">
        <v>1570</v>
      </c>
      <c r="D18" s="100">
        <v>1480</v>
      </c>
      <c r="E18" s="96">
        <v>1600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s="156" customFormat="1" ht="15" customHeight="1" thickBot="1" x14ac:dyDescent="0.3">
      <c r="A19" s="67" t="s">
        <v>34</v>
      </c>
      <c r="B19" s="69">
        <f>SUM(B5:B18)</f>
        <v>4581.6000000000004</v>
      </c>
      <c r="C19" s="101">
        <f t="shared" ref="C19:M19" si="0">SUM(C5:C18)</f>
        <v>4609.95</v>
      </c>
      <c r="D19" s="101">
        <f t="shared" si="0"/>
        <v>4463.75</v>
      </c>
      <c r="E19" s="101">
        <f t="shared" si="0"/>
        <v>4528.3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s="156" customFormat="1" ht="15" customHeight="1" thickBot="1" x14ac:dyDescent="0.3">
      <c r="A20" s="70" t="s">
        <v>14</v>
      </c>
      <c r="B20" s="116">
        <v>0</v>
      </c>
      <c r="C20" s="98">
        <v>9.9499999999999993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s="156" customFormat="1" ht="15" customHeight="1" thickBot="1" x14ac:dyDescent="0.3">
      <c r="A21" s="67" t="s">
        <v>15</v>
      </c>
      <c r="B21" s="69">
        <f>B19-B20</f>
        <v>4581.6000000000004</v>
      </c>
      <c r="C21" s="101">
        <f t="shared" ref="C21:M21" si="1">C19-C20</f>
        <v>4600</v>
      </c>
      <c r="D21" s="101">
        <f t="shared" si="1"/>
        <v>4463.75</v>
      </c>
      <c r="E21" s="101">
        <f t="shared" si="1"/>
        <v>4528.3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s="156" customFormat="1" ht="15" customHeight="1" thickBot="1" x14ac:dyDescent="0.3">
      <c r="A22" s="70" t="s">
        <v>12</v>
      </c>
      <c r="B22" s="117">
        <f>AVERAGE(B21)</f>
        <v>4581.6000000000004</v>
      </c>
      <c r="C22" s="111">
        <f>AVERAGE($B$21:C21)</f>
        <v>4590.8</v>
      </c>
      <c r="D22" s="111">
        <f>AVERAGE($B$21:D21)</f>
        <v>4548.45</v>
      </c>
      <c r="E22" s="111">
        <f>AVERAGE($B$21:E21)</f>
        <v>4543.4125000000004</v>
      </c>
      <c r="F22" s="111"/>
      <c r="G22" s="111"/>
      <c r="H22" s="111"/>
      <c r="I22" s="111"/>
      <c r="J22" s="111"/>
      <c r="K22" s="111"/>
      <c r="L22" s="111"/>
      <c r="M22" s="112"/>
    </row>
    <row r="23" spans="1:13" s="156" customFormat="1" ht="15" customHeight="1" thickBot="1" x14ac:dyDescent="0.3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3200</v>
      </c>
      <c r="C5" s="96">
        <v>3200</v>
      </c>
      <c r="D5" s="96">
        <v>3200</v>
      </c>
      <c r="E5" s="96">
        <v>3200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ht="15" customHeight="1" x14ac:dyDescent="0.2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7" customFormat="1" ht="15" customHeight="1" x14ac:dyDescent="0.2">
      <c r="A12" s="88" t="s">
        <v>27</v>
      </c>
      <c r="B12" s="114">
        <v>1400</v>
      </c>
      <c r="C12" s="98">
        <v>1400</v>
      </c>
      <c r="D12" s="98">
        <v>1400</v>
      </c>
      <c r="E12" s="98">
        <v>1400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5" customFormat="1" ht="15" customHeight="1" x14ac:dyDescent="0.2">
      <c r="A13" s="88" t="s">
        <v>28</v>
      </c>
      <c r="B13" s="114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7" customFormat="1" ht="15" customHeight="1" x14ac:dyDescent="0.2">
      <c r="A14" s="88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" customFormat="1" ht="15" customHeight="1" x14ac:dyDescent="0.2">
      <c r="A15" s="88" t="s">
        <v>30</v>
      </c>
      <c r="B15" s="114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15" customFormat="1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4600</v>
      </c>
      <c r="C19" s="101">
        <f t="shared" ref="C19:M19" si="1">SUM(C5:C18)</f>
        <v>4600</v>
      </c>
      <c r="D19" s="101">
        <f t="shared" si="1"/>
        <v>4600</v>
      </c>
      <c r="E19" s="101">
        <f t="shared" si="1"/>
        <v>4600</v>
      </c>
      <c r="F19" s="101">
        <f t="shared" si="1"/>
        <v>0</v>
      </c>
      <c r="G19" s="101">
        <f t="shared" si="1"/>
        <v>0</v>
      </c>
      <c r="H19" s="101">
        <f t="shared" si="1"/>
        <v>0</v>
      </c>
      <c r="I19" s="101">
        <f t="shared" si="1"/>
        <v>0</v>
      </c>
      <c r="J19" s="101">
        <f t="shared" si="1"/>
        <v>0</v>
      </c>
      <c r="K19" s="101">
        <f t="shared" si="1"/>
        <v>0</v>
      </c>
      <c r="L19" s="101">
        <f t="shared" si="1"/>
        <v>0</v>
      </c>
      <c r="M19" s="101">
        <f t="shared" si="1"/>
        <v>0</v>
      </c>
    </row>
    <row r="20" spans="1:13" ht="15" customHeight="1" thickBot="1" x14ac:dyDescent="0.25">
      <c r="A20" s="70" t="s">
        <v>14</v>
      </c>
      <c r="B20" s="116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101">
        <f t="shared" ref="C21:M21" si="2">C19-C20</f>
        <v>4600</v>
      </c>
      <c r="D21" s="101">
        <f t="shared" si="2"/>
        <v>4600</v>
      </c>
      <c r="E21" s="101">
        <f t="shared" si="2"/>
        <v>4600</v>
      </c>
      <c r="F21" s="101">
        <f t="shared" si="2"/>
        <v>0</v>
      </c>
      <c r="G21" s="101">
        <f t="shared" si="2"/>
        <v>0</v>
      </c>
      <c r="H21" s="101">
        <f t="shared" si="2"/>
        <v>0</v>
      </c>
      <c r="I21" s="101">
        <f t="shared" si="2"/>
        <v>0</v>
      </c>
      <c r="J21" s="101">
        <f t="shared" si="2"/>
        <v>0</v>
      </c>
      <c r="K21" s="101">
        <f t="shared" si="2"/>
        <v>0</v>
      </c>
      <c r="L21" s="101">
        <f t="shared" si="2"/>
        <v>0</v>
      </c>
      <c r="M21" s="101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111">
        <f>AVERAGE($B$21:C21)</f>
        <v>4600</v>
      </c>
      <c r="D22" s="111">
        <f>AVERAGE($B$21:D21)</f>
        <v>4600</v>
      </c>
      <c r="E22" s="111">
        <f>AVERAGE($B$21:E21)</f>
        <v>4600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tabSelected="1" zoomScaleNormal="100" workbookViewId="0">
      <selection activeCell="E22" sqref="E22"/>
    </sheetView>
  </sheetViews>
  <sheetFormatPr defaultRowHeight="12.75" x14ac:dyDescent="0.2"/>
  <cols>
    <col min="1" max="1" width="59.140625" style="16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">
      <c r="A11" s="86" t="s">
        <v>26</v>
      </c>
      <c r="B11" s="113">
        <v>0</v>
      </c>
      <c r="C11" s="57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7" customFormat="1" ht="15" customHeight="1" x14ac:dyDescent="0.2">
      <c r="A12" s="88" t="s">
        <v>27</v>
      </c>
      <c r="B12" s="113">
        <v>0</v>
      </c>
      <c r="C12" s="57">
        <v>0</v>
      </c>
      <c r="D12" s="61">
        <v>0</v>
      </c>
      <c r="E12" s="57">
        <v>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5" customFormat="1" ht="15" customHeight="1" x14ac:dyDescent="0.2">
      <c r="A13" s="88" t="s">
        <v>28</v>
      </c>
      <c r="B13" s="113">
        <v>0</v>
      </c>
      <c r="C13" s="57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7" customFormat="1" ht="15" customHeight="1" x14ac:dyDescent="0.2">
      <c r="A14" s="88" t="s">
        <v>29</v>
      </c>
      <c r="B14" s="113">
        <v>0</v>
      </c>
      <c r="C14" s="57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8" t="s">
        <v>30</v>
      </c>
      <c r="B15" s="113">
        <v>0</v>
      </c>
      <c r="C15" s="57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15" customFormat="1" ht="15" customHeight="1" x14ac:dyDescent="0.2">
      <c r="A16" s="88" t="s">
        <v>31</v>
      </c>
      <c r="B16" s="113">
        <v>0</v>
      </c>
      <c r="C16" s="57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3">
        <v>0</v>
      </c>
      <c r="C17" s="57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3">
        <v>0</v>
      </c>
      <c r="C18" s="57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 t="s">
        <v>35</v>
      </c>
      <c r="C19" s="69" t="s">
        <v>35</v>
      </c>
      <c r="D19" s="69" t="s">
        <v>35</v>
      </c>
      <c r="E19" s="69" t="s">
        <v>35</v>
      </c>
      <c r="F19" s="69">
        <f t="shared" ref="F19:M19" si="0">SUM(F5:F18)</f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ht="15" customHeight="1" thickBot="1" x14ac:dyDescent="0.25">
      <c r="A20" s="70" t="s">
        <v>14</v>
      </c>
      <c r="B20" s="116">
        <v>0</v>
      </c>
      <c r="C20" s="93">
        <v>0</v>
      </c>
      <c r="D20" s="93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v>0</v>
      </c>
      <c r="C21" s="69">
        <v>0</v>
      </c>
      <c r="D21" s="69">
        <v>0</v>
      </c>
      <c r="E21" s="69">
        <v>0</v>
      </c>
      <c r="F21" s="69">
        <f t="shared" ref="F21:M21" si="1">F19-F20</f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5" customHeight="1" thickBot="1" x14ac:dyDescent="0.25">
      <c r="A22" s="70" t="s">
        <v>12</v>
      </c>
      <c r="B22" s="117">
        <v>0</v>
      </c>
      <c r="C22" s="77">
        <v>0</v>
      </c>
      <c r="D22" s="77">
        <v>0</v>
      </c>
      <c r="E22" s="77">
        <v>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5" spans="1:13" x14ac:dyDescent="0.2">
      <c r="A25" s="29" t="s">
        <v>36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F17" sqref="F17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119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s="58" customFormat="1" ht="15" customHeight="1" x14ac:dyDescent="0.25">
      <c r="A6" s="87" t="s">
        <v>21</v>
      </c>
      <c r="B6" s="119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s="58" customFormat="1" ht="15" customHeight="1" x14ac:dyDescent="0.25">
      <c r="A7" s="87" t="s">
        <v>22</v>
      </c>
      <c r="B7" s="119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s="58" customFormat="1" ht="15" customHeight="1" x14ac:dyDescent="0.25">
      <c r="A8" s="87" t="s">
        <v>23</v>
      </c>
      <c r="B8" s="119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s="58" customFormat="1" ht="15" customHeight="1" x14ac:dyDescent="0.25">
      <c r="A9" s="87" t="s">
        <v>24</v>
      </c>
      <c r="B9" s="119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s="58" customFormat="1" ht="15" customHeight="1" x14ac:dyDescent="0.25">
      <c r="A10" s="87" t="s">
        <v>25</v>
      </c>
      <c r="B10" s="119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58" customFormat="1" ht="15" customHeight="1" x14ac:dyDescent="0.25">
      <c r="A11" s="86" t="s">
        <v>26</v>
      </c>
      <c r="B11" s="126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3" customFormat="1" ht="15" customHeight="1" x14ac:dyDescent="0.25">
      <c r="A12" s="88" t="s">
        <v>27</v>
      </c>
      <c r="B12" s="126">
        <v>3600</v>
      </c>
      <c r="C12" s="98">
        <v>3360</v>
      </c>
      <c r="D12" s="98">
        <v>3720</v>
      </c>
      <c r="E12" s="96">
        <v>4200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64" customFormat="1" ht="15" customHeight="1" x14ac:dyDescent="0.25">
      <c r="A13" s="88" t="s">
        <v>28</v>
      </c>
      <c r="B13" s="126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3" customFormat="1" ht="15" customHeight="1" x14ac:dyDescent="0.25">
      <c r="A14" s="88" t="s">
        <v>29</v>
      </c>
      <c r="B14" s="126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4" customFormat="1" ht="15" customHeight="1" x14ac:dyDescent="0.25">
      <c r="A15" s="89" t="s">
        <v>30</v>
      </c>
      <c r="B15" s="126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64" customFormat="1" ht="15" customHeight="1" x14ac:dyDescent="0.25">
      <c r="A16" s="88" t="s">
        <v>31</v>
      </c>
      <c r="B16" s="126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s="58" customFormat="1" ht="15" customHeight="1" x14ac:dyDescent="0.25">
      <c r="A17" s="88" t="s">
        <v>32</v>
      </c>
      <c r="B17" s="126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s="58" customFormat="1" ht="15" customHeight="1" thickBot="1" x14ac:dyDescent="0.3">
      <c r="A18" s="90" t="s">
        <v>33</v>
      </c>
      <c r="B18" s="127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s="58" customFormat="1" ht="15" customHeight="1" thickBot="1" x14ac:dyDescent="0.3">
      <c r="A19" s="67" t="s">
        <v>34</v>
      </c>
      <c r="B19" s="123">
        <f t="shared" ref="B19" si="0">SUM(B5:B18)</f>
        <v>3600</v>
      </c>
      <c r="C19" s="101">
        <f t="shared" ref="C19:M19" si="1">SUM(C5:C18)</f>
        <v>3360</v>
      </c>
      <c r="D19" s="101">
        <f t="shared" si="1"/>
        <v>3720</v>
      </c>
      <c r="E19" s="101">
        <f t="shared" si="1"/>
        <v>4200</v>
      </c>
      <c r="F19" s="101">
        <f t="shared" si="1"/>
        <v>0</v>
      </c>
      <c r="G19" s="101">
        <f t="shared" si="1"/>
        <v>0</v>
      </c>
      <c r="H19" s="101">
        <f t="shared" si="1"/>
        <v>0</v>
      </c>
      <c r="I19" s="101">
        <f t="shared" si="1"/>
        <v>0</v>
      </c>
      <c r="J19" s="101">
        <f t="shared" si="1"/>
        <v>0</v>
      </c>
      <c r="K19" s="101">
        <f t="shared" si="1"/>
        <v>0</v>
      </c>
      <c r="L19" s="101">
        <f t="shared" si="1"/>
        <v>0</v>
      </c>
      <c r="M19" s="101">
        <f t="shared" si="1"/>
        <v>0</v>
      </c>
    </row>
    <row r="20" spans="1:13" s="58" customFormat="1" ht="15" customHeight="1" thickBot="1" x14ac:dyDescent="0.3">
      <c r="A20" s="70" t="s">
        <v>14</v>
      </c>
      <c r="B20" s="122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s="58" customFormat="1" ht="15" customHeight="1" thickBot="1" x14ac:dyDescent="0.3">
      <c r="A21" s="67" t="s">
        <v>15</v>
      </c>
      <c r="B21" s="123">
        <f>B19-B20</f>
        <v>3600</v>
      </c>
      <c r="C21" s="101">
        <f t="shared" ref="C21:M21" si="2">C19-C20</f>
        <v>3360</v>
      </c>
      <c r="D21" s="101">
        <f t="shared" si="2"/>
        <v>3720</v>
      </c>
      <c r="E21" s="101">
        <f t="shared" si="2"/>
        <v>4200</v>
      </c>
      <c r="F21" s="101">
        <f t="shared" si="2"/>
        <v>0</v>
      </c>
      <c r="G21" s="101">
        <f t="shared" si="2"/>
        <v>0</v>
      </c>
      <c r="H21" s="101">
        <f t="shared" si="2"/>
        <v>0</v>
      </c>
      <c r="I21" s="101">
        <f t="shared" si="2"/>
        <v>0</v>
      </c>
      <c r="J21" s="101">
        <f t="shared" si="2"/>
        <v>0</v>
      </c>
      <c r="K21" s="101">
        <f t="shared" si="2"/>
        <v>0</v>
      </c>
      <c r="L21" s="101">
        <f t="shared" si="2"/>
        <v>0</v>
      </c>
      <c r="M21" s="101">
        <f t="shared" si="2"/>
        <v>0</v>
      </c>
    </row>
    <row r="22" spans="1:13" s="58" customFormat="1" ht="15" customHeight="1" thickBot="1" x14ac:dyDescent="0.3">
      <c r="A22" s="70" t="s">
        <v>12</v>
      </c>
      <c r="B22" s="117">
        <f>AVERAGE(B21)</f>
        <v>3600</v>
      </c>
      <c r="C22" s="111">
        <f>AVERAGE($B$21:C21)</f>
        <v>3480</v>
      </c>
      <c r="D22" s="111">
        <f>AVERAGE($B$21:D21)</f>
        <v>3560</v>
      </c>
      <c r="E22" s="111">
        <f>AVERAGE($B$21:E21)</f>
        <v>3720</v>
      </c>
      <c r="F22" s="111"/>
      <c r="G22" s="111"/>
      <c r="H22" s="111"/>
      <c r="I22" s="111"/>
      <c r="J22" s="111"/>
      <c r="K22" s="111"/>
      <c r="L22" s="111"/>
      <c r="M22" s="112"/>
    </row>
    <row r="23" spans="1:13" s="58" customFormat="1" ht="15" customHeight="1" thickBot="1" x14ac:dyDescent="0.3">
      <c r="A23" s="91" t="s">
        <v>13</v>
      </c>
      <c r="B23" s="125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4"/>
  <sheetViews>
    <sheetView zoomScaleNormal="100" workbookViewId="0">
      <selection activeCell="E22" sqref="E22"/>
    </sheetView>
  </sheetViews>
  <sheetFormatPr defaultRowHeight="12" x14ac:dyDescent="0.2"/>
  <cols>
    <col min="1" max="1" width="57.5703125" style="3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s="5" customFormat="1" ht="21.75" thickBot="1" x14ac:dyDescent="0.25">
      <c r="A2" s="178" t="s">
        <v>44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751.25</v>
      </c>
      <c r="C7" s="96">
        <v>449.69</v>
      </c>
      <c r="D7" s="96">
        <v>596.65</v>
      </c>
      <c r="E7" s="96">
        <v>823.78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121.5</v>
      </c>
      <c r="C8" s="96">
        <v>121.5</v>
      </c>
      <c r="D8" s="96">
        <v>121.5</v>
      </c>
      <c r="E8" s="96">
        <v>121.7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436.24</v>
      </c>
      <c r="D9" s="96">
        <v>436.24</v>
      </c>
      <c r="E9" s="96">
        <v>436.24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222.08</v>
      </c>
      <c r="C10" s="96">
        <v>223.65</v>
      </c>
      <c r="D10" s="96">
        <v>222.87</v>
      </c>
      <c r="E10" s="96">
        <v>230.51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9" customFormat="1" ht="15" customHeight="1" x14ac:dyDescent="0.2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" customFormat="1" ht="15" customHeight="1" x14ac:dyDescent="0.2">
      <c r="A12" s="88" t="s">
        <v>27</v>
      </c>
      <c r="B12" s="114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6" customFormat="1" ht="15" customHeight="1" x14ac:dyDescent="0.2">
      <c r="A13" s="88" t="s">
        <v>28</v>
      </c>
      <c r="B13" s="114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" customFormat="1" ht="15" customHeight="1" x14ac:dyDescent="0.2">
      <c r="A14" s="88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" customFormat="1" ht="15" customHeight="1" x14ac:dyDescent="0.2">
      <c r="A15" s="88" t="s">
        <v>30</v>
      </c>
      <c r="B15" s="114">
        <v>600.4</v>
      </c>
      <c r="C15" s="98">
        <v>373</v>
      </c>
      <c r="D15" s="98">
        <f>117+480.7</f>
        <v>597.70000000000005</v>
      </c>
      <c r="E15" s="96">
        <v>237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>SUM(B5:B18)</f>
        <v>1695.23</v>
      </c>
      <c r="C19" s="101">
        <f t="shared" ref="C19:M19" si="0">SUM(C5:C18)</f>
        <v>1604.0800000000002</v>
      </c>
      <c r="D19" s="101">
        <f t="shared" si="0"/>
        <v>1974.9599999999998</v>
      </c>
      <c r="E19" s="101">
        <f t="shared" si="0"/>
        <v>1849.23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128</v>
      </c>
      <c r="C20" s="98">
        <v>0</v>
      </c>
      <c r="D20" s="98">
        <v>0</v>
      </c>
      <c r="E20" s="98">
        <v>9.6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1567.23</v>
      </c>
      <c r="C21" s="101">
        <f t="shared" ref="C21:M21" si="1">C19-C20</f>
        <v>1604.0800000000002</v>
      </c>
      <c r="D21" s="101">
        <f t="shared" si="1"/>
        <v>1974.9599999999998</v>
      </c>
      <c r="E21" s="101">
        <f t="shared" si="1"/>
        <v>1839.63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1567.23</v>
      </c>
      <c r="C22" s="111">
        <f>AVERAGE($B$21:C21)</f>
        <v>1585.6550000000002</v>
      </c>
      <c r="D22" s="111">
        <f>AVERAGE($B$21:D21)</f>
        <v>1715.4233333333334</v>
      </c>
      <c r="E22" s="111">
        <f>AVERAGE($B$21:E21)</f>
        <v>1746.4750000000001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 verticalCentered="1"/>
  <pageMargins left="0" right="0" top="0.19685039370078741" bottom="0.19685039370078741" header="0.31496062992125984" footer="0.31496062992125984"/>
  <pageSetup paperSize="9" scale="8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ht="15" customHeight="1" x14ac:dyDescent="0.2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7" customFormat="1" ht="15" customHeight="1" x14ac:dyDescent="0.2">
      <c r="A12" s="88" t="s">
        <v>27</v>
      </c>
      <c r="B12" s="114">
        <v>4753.33</v>
      </c>
      <c r="C12" s="98">
        <v>4293.33</v>
      </c>
      <c r="D12" s="98">
        <v>4753.33</v>
      </c>
      <c r="E12" s="96">
        <v>4600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5" customFormat="1" ht="15" customHeight="1" x14ac:dyDescent="0.2">
      <c r="A13" s="88" t="s">
        <v>28</v>
      </c>
      <c r="B13" s="114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7" customFormat="1" ht="15" customHeight="1" x14ac:dyDescent="0.2">
      <c r="A14" s="88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" customFormat="1" ht="15" customHeight="1" x14ac:dyDescent="0.2">
      <c r="A15" s="89" t="s">
        <v>30</v>
      </c>
      <c r="B15" s="114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15" customFormat="1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>SUM(B5:B18)</f>
        <v>4753.33</v>
      </c>
      <c r="C19" s="101">
        <f t="shared" ref="C19:M19" si="0">SUM(C5:C18)</f>
        <v>4293.33</v>
      </c>
      <c r="D19" s="101">
        <f t="shared" si="0"/>
        <v>4753.33</v>
      </c>
      <c r="E19" s="101">
        <f t="shared" si="0"/>
        <v>4600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153.33000000000001</v>
      </c>
      <c r="C20" s="98">
        <v>0</v>
      </c>
      <c r="D20" s="98">
        <v>153.33000000000001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101">
        <f t="shared" ref="C21:M21" si="1">C19-C20</f>
        <v>4293.33</v>
      </c>
      <c r="D21" s="101">
        <f t="shared" si="1"/>
        <v>4600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111">
        <f>AVERAGE($B$21:C21)</f>
        <v>4446.665</v>
      </c>
      <c r="D22" s="111">
        <f>AVERAGE($B$21:D21)</f>
        <v>4497.7766666666666</v>
      </c>
      <c r="E22" s="111">
        <f>AVERAGE($B$21:E21)</f>
        <v>4523.3325000000004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4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4" ht="21.75" thickBot="1" x14ac:dyDescent="0.25">
      <c r="A2" s="178" t="s">
        <v>81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4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4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4" ht="15" customHeight="1" x14ac:dyDescent="0.2">
      <c r="A5" s="86" t="s">
        <v>20</v>
      </c>
      <c r="B5" s="119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4" ht="15" customHeight="1" x14ac:dyDescent="0.2">
      <c r="A6" s="87" t="s">
        <v>21</v>
      </c>
      <c r="B6" s="119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4" ht="15" customHeight="1" x14ac:dyDescent="0.2">
      <c r="A7" s="87" t="s">
        <v>22</v>
      </c>
      <c r="B7" s="119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4" ht="15" customHeight="1" x14ac:dyDescent="0.2">
      <c r="A8" s="87" t="s">
        <v>23</v>
      </c>
      <c r="B8" s="119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4" ht="15" customHeight="1" x14ac:dyDescent="0.2">
      <c r="A9" s="87" t="s">
        <v>24</v>
      </c>
      <c r="B9" s="11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4" ht="15" customHeight="1" x14ac:dyDescent="0.2">
      <c r="A10" s="87" t="s">
        <v>25</v>
      </c>
      <c r="B10" s="119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4" ht="15" customHeight="1" x14ac:dyDescent="0.2">
      <c r="A11" s="86" t="s">
        <v>26</v>
      </c>
      <c r="B11" s="126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4" s="17" customFormat="1" ht="15" customHeight="1" x14ac:dyDescent="0.2">
      <c r="A12" s="88" t="s">
        <v>27</v>
      </c>
      <c r="B12" s="126">
        <v>2550</v>
      </c>
      <c r="C12" s="61">
        <v>4396</v>
      </c>
      <c r="D12" s="61">
        <v>4553</v>
      </c>
      <c r="E12" s="57">
        <v>4480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95">
        <v>0</v>
      </c>
      <c r="N12" s="20"/>
    </row>
    <row r="13" spans="1:14" s="15" customFormat="1" ht="15" customHeight="1" x14ac:dyDescent="0.2">
      <c r="A13" s="88" t="s">
        <v>28</v>
      </c>
      <c r="B13" s="126">
        <v>0</v>
      </c>
      <c r="C13" s="61">
        <v>0</v>
      </c>
      <c r="D13" s="61">
        <v>0</v>
      </c>
      <c r="E13" s="57">
        <v>0</v>
      </c>
      <c r="F13" s="57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95">
        <v>0</v>
      </c>
    </row>
    <row r="14" spans="1:14" s="17" customFormat="1" ht="15" customHeight="1" x14ac:dyDescent="0.2">
      <c r="A14" s="88" t="s">
        <v>29</v>
      </c>
      <c r="B14" s="126">
        <v>0</v>
      </c>
      <c r="C14" s="61">
        <v>0</v>
      </c>
      <c r="D14" s="61">
        <v>0</v>
      </c>
      <c r="E14" s="57">
        <v>0</v>
      </c>
      <c r="F14" s="57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95">
        <v>0</v>
      </c>
    </row>
    <row r="15" spans="1:14" s="15" customFormat="1" ht="15" customHeight="1" x14ac:dyDescent="0.2">
      <c r="A15" s="88" t="s">
        <v>30</v>
      </c>
      <c r="B15" s="126">
        <v>3000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4" s="15" customFormat="1" ht="15" customHeight="1" x14ac:dyDescent="0.2">
      <c r="A16" s="88" t="s">
        <v>31</v>
      </c>
      <c r="B16" s="126">
        <v>0</v>
      </c>
      <c r="C16" s="61">
        <v>0</v>
      </c>
      <c r="D16" s="61">
        <v>0</v>
      </c>
      <c r="E16" s="57">
        <v>0</v>
      </c>
      <c r="F16" s="57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95">
        <v>0</v>
      </c>
    </row>
    <row r="17" spans="1:13" ht="15" customHeight="1" x14ac:dyDescent="0.2">
      <c r="A17" s="88" t="s">
        <v>32</v>
      </c>
      <c r="B17" s="126">
        <v>0</v>
      </c>
      <c r="C17" s="61">
        <v>0</v>
      </c>
      <c r="D17" s="61">
        <v>0</v>
      </c>
      <c r="E17" s="57">
        <v>0</v>
      </c>
      <c r="F17" s="57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95">
        <v>0</v>
      </c>
    </row>
    <row r="18" spans="1:13" ht="15" customHeight="1" thickBot="1" x14ac:dyDescent="0.25">
      <c r="A18" s="90" t="s">
        <v>33</v>
      </c>
      <c r="B18" s="127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123">
        <f t="shared" ref="B19" si="0">SUM(B5:B18)</f>
        <v>5550</v>
      </c>
      <c r="C19" s="69">
        <f t="shared" ref="C19:M19" si="1">SUM(C5:C18)</f>
        <v>4396</v>
      </c>
      <c r="D19" s="69">
        <f t="shared" si="1"/>
        <v>4553</v>
      </c>
      <c r="E19" s="69">
        <f t="shared" si="1"/>
        <v>4480</v>
      </c>
      <c r="F19" s="69">
        <f t="shared" si="1"/>
        <v>0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</row>
    <row r="20" spans="1:13" ht="15" customHeight="1" thickBot="1" x14ac:dyDescent="0.25">
      <c r="A20" s="70" t="s">
        <v>14</v>
      </c>
      <c r="B20" s="122">
        <v>950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123">
        <f>B19-B20</f>
        <v>4600</v>
      </c>
      <c r="C21" s="69">
        <f t="shared" ref="C21:M21" si="2">C19-C20</f>
        <v>4396</v>
      </c>
      <c r="D21" s="69">
        <f t="shared" si="2"/>
        <v>4553</v>
      </c>
      <c r="E21" s="69">
        <f t="shared" si="2"/>
        <v>4480</v>
      </c>
      <c r="F21" s="69">
        <f t="shared" si="2"/>
        <v>0</v>
      </c>
      <c r="G21" s="69">
        <f t="shared" si="2"/>
        <v>0</v>
      </c>
      <c r="H21" s="69">
        <f t="shared" si="2"/>
        <v>0</v>
      </c>
      <c r="I21" s="69">
        <f t="shared" si="2"/>
        <v>0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77">
        <f>AVERAGE($B$21:C21)</f>
        <v>4498</v>
      </c>
      <c r="D22" s="77">
        <f>AVERAGE($B$21:D21)</f>
        <v>4516.333333333333</v>
      </c>
      <c r="E22" s="77">
        <f>AVERAGE($B$21:E21)</f>
        <v>4507.25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25"/>
      <c r="C23" s="147"/>
      <c r="D23" s="147"/>
      <c r="E23" s="147"/>
      <c r="F23" s="147"/>
      <c r="G23" s="147"/>
      <c r="H23" s="147"/>
      <c r="I23" s="148"/>
      <c r="J23" s="147"/>
      <c r="K23" s="147"/>
      <c r="L23" s="147"/>
      <c r="M23" s="14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86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79">
        <v>0</v>
      </c>
      <c r="C5" s="57">
        <v>0</v>
      </c>
      <c r="D5" s="57">
        <v>0</v>
      </c>
      <c r="E5" s="57">
        <v>2300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s="58" customFormat="1" ht="15" customHeight="1" x14ac:dyDescent="0.25">
      <c r="A6" s="87" t="s">
        <v>21</v>
      </c>
      <c r="B6" s="79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s="58" customFormat="1" ht="15" customHeight="1" x14ac:dyDescent="0.25">
      <c r="A7" s="87" t="s">
        <v>22</v>
      </c>
      <c r="B7" s="79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s="58" customFormat="1" ht="15" customHeight="1" x14ac:dyDescent="0.25">
      <c r="A8" s="87" t="s">
        <v>23</v>
      </c>
      <c r="B8" s="79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s="58" customFormat="1" ht="15" customHeight="1" x14ac:dyDescent="0.25">
      <c r="A9" s="87" t="s">
        <v>24</v>
      </c>
      <c r="B9" s="7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s="58" customFormat="1" ht="15" customHeight="1" x14ac:dyDescent="0.25">
      <c r="A10" s="87" t="s">
        <v>25</v>
      </c>
      <c r="B10" s="79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s="58" customFormat="1" ht="15" customHeight="1" x14ac:dyDescent="0.25">
      <c r="A11" s="86" t="s">
        <v>26</v>
      </c>
      <c r="B11" s="80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63" customFormat="1" ht="15" customHeight="1" x14ac:dyDescent="0.25">
      <c r="A12" s="88" t="s">
        <v>27</v>
      </c>
      <c r="B12" s="80">
        <v>0</v>
      </c>
      <c r="C12" s="61">
        <f>2380+2380</f>
        <v>4760</v>
      </c>
      <c r="D12" s="61">
        <v>5100</v>
      </c>
      <c r="E12" s="57">
        <v>2550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64" customFormat="1" ht="15" customHeight="1" x14ac:dyDescent="0.25">
      <c r="A13" s="88" t="s">
        <v>28</v>
      </c>
      <c r="B13" s="80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63" customFormat="1" ht="15" customHeight="1" x14ac:dyDescent="0.25">
      <c r="A14" s="88" t="s">
        <v>29</v>
      </c>
      <c r="B14" s="80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64" customFormat="1" ht="15" customHeight="1" x14ac:dyDescent="0.25">
      <c r="A15" s="89" t="s">
        <v>30</v>
      </c>
      <c r="B15" s="80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64" customFormat="1" ht="15" customHeight="1" x14ac:dyDescent="0.25">
      <c r="A16" s="88" t="s">
        <v>31</v>
      </c>
      <c r="B16" s="80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s="58" customFormat="1" ht="15" customHeight="1" x14ac:dyDescent="0.25">
      <c r="A17" s="88" t="s">
        <v>32</v>
      </c>
      <c r="B17" s="80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s="58" customFormat="1" ht="15" customHeight="1" thickBot="1" x14ac:dyDescent="0.3">
      <c r="A18" s="90" t="s">
        <v>33</v>
      </c>
      <c r="B18" s="81">
        <v>0</v>
      </c>
      <c r="C18" s="61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s="58" customFormat="1" ht="15" customHeight="1" thickBot="1" x14ac:dyDescent="0.3">
      <c r="A19" s="67" t="s">
        <v>34</v>
      </c>
      <c r="B19" s="82">
        <f>SUM(B5:B18)</f>
        <v>0</v>
      </c>
      <c r="C19" s="69">
        <f>SUM(C5:C18)</f>
        <v>4760</v>
      </c>
      <c r="D19" s="69">
        <f t="shared" ref="D19:M19" si="0">SUM(D5:D18)</f>
        <v>5100</v>
      </c>
      <c r="E19" s="69">
        <f t="shared" si="0"/>
        <v>4850</v>
      </c>
      <c r="F19" s="69">
        <f t="shared" si="0"/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s="58" customFormat="1" ht="15" customHeight="1" thickBot="1" x14ac:dyDescent="0.3">
      <c r="A20" s="70" t="s">
        <v>14</v>
      </c>
      <c r="B20" s="83">
        <v>0</v>
      </c>
      <c r="C20" s="61">
        <v>160</v>
      </c>
      <c r="D20" s="61">
        <v>500</v>
      </c>
      <c r="E20" s="61">
        <v>250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s="58" customFormat="1" ht="15" customHeight="1" thickBot="1" x14ac:dyDescent="0.3">
      <c r="A21" s="67" t="s">
        <v>15</v>
      </c>
      <c r="B21" s="82">
        <f>B19-B20</f>
        <v>0</v>
      </c>
      <c r="C21" s="69">
        <f>C19-C20</f>
        <v>4600</v>
      </c>
      <c r="D21" s="69">
        <f t="shared" ref="D21:M21" si="1">D19-D20</f>
        <v>4600</v>
      </c>
      <c r="E21" s="69">
        <f t="shared" si="1"/>
        <v>4600</v>
      </c>
      <c r="F21" s="69">
        <f t="shared" si="1"/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s="58" customFormat="1" ht="15" customHeight="1" thickBot="1" x14ac:dyDescent="0.3">
      <c r="A22" s="70" t="s">
        <v>12</v>
      </c>
      <c r="B22" s="84">
        <f>AVERAGE(B21)</f>
        <v>0</v>
      </c>
      <c r="C22" s="77">
        <f>AVERAGE($C$21)</f>
        <v>4600</v>
      </c>
      <c r="D22" s="77">
        <f>AVERAGE($C$21:D21)</f>
        <v>4600</v>
      </c>
      <c r="E22" s="77">
        <f>AVERAGE($C$21:E21)</f>
        <v>4600</v>
      </c>
      <c r="F22" s="77"/>
      <c r="G22" s="77"/>
      <c r="H22" s="77"/>
      <c r="I22" s="77"/>
      <c r="J22" s="77"/>
      <c r="K22" s="77"/>
      <c r="L22" s="77"/>
      <c r="M22" s="78"/>
    </row>
    <row r="23" spans="1:13" s="58" customFormat="1" ht="15" customHeight="1" thickBot="1" x14ac:dyDescent="0.3">
      <c r="A23" s="91" t="s">
        <v>13</v>
      </c>
      <c r="B23" s="85"/>
      <c r="C23" s="73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5" spans="1:13" x14ac:dyDescent="0.2">
      <c r="A25" s="32" t="s">
        <v>84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8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1" sqref="E21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63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">
      <c r="A11" s="86" t="s">
        <v>26</v>
      </c>
      <c r="B11" s="113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7" customFormat="1" ht="15" customHeight="1" x14ac:dyDescent="0.2">
      <c r="A12" s="88" t="s">
        <v>27</v>
      </c>
      <c r="B12" s="114">
        <v>6200</v>
      </c>
      <c r="C12" s="61">
        <v>5600</v>
      </c>
      <c r="D12" s="61">
        <v>6200</v>
      </c>
      <c r="E12" s="57">
        <v>6000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5" customFormat="1" ht="15" customHeight="1" x14ac:dyDescent="0.2">
      <c r="A13" s="88" t="s">
        <v>28</v>
      </c>
      <c r="B13" s="114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7" customFormat="1" ht="15" customHeight="1" x14ac:dyDescent="0.2">
      <c r="A14" s="88" t="s">
        <v>29</v>
      </c>
      <c r="B14" s="114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8" t="s">
        <v>30</v>
      </c>
      <c r="B15" s="114"/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15" customFormat="1" ht="15" customHeight="1" x14ac:dyDescent="0.2">
      <c r="A16" s="88" t="s">
        <v>31</v>
      </c>
      <c r="B16" s="114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4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5"/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6200</v>
      </c>
      <c r="C19" s="69">
        <f>SUM(C5:C18)</f>
        <v>5600</v>
      </c>
      <c r="D19" s="69">
        <f t="shared" ref="D19:M19" si="1">SUM(D5:D18)</f>
        <v>6200</v>
      </c>
      <c r="E19" s="69">
        <f t="shared" si="1"/>
        <v>6000</v>
      </c>
      <c r="F19" s="69">
        <f t="shared" si="1"/>
        <v>0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</row>
    <row r="20" spans="1:13" ht="15" customHeight="1" thickBot="1" x14ac:dyDescent="0.25">
      <c r="A20" s="70" t="s">
        <v>14</v>
      </c>
      <c r="B20" s="116">
        <v>1600</v>
      </c>
      <c r="C20" s="61">
        <v>1000</v>
      </c>
      <c r="D20" s="61">
        <v>1600</v>
      </c>
      <c r="E20" s="61">
        <v>1400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69">
        <f>C19-C20</f>
        <v>4600</v>
      </c>
      <c r="D21" s="69">
        <f t="shared" ref="D21:M21" si="2">D19-D20</f>
        <v>4600</v>
      </c>
      <c r="E21" s="69">
        <f t="shared" si="2"/>
        <v>4600</v>
      </c>
      <c r="F21" s="69">
        <f t="shared" si="2"/>
        <v>0</v>
      </c>
      <c r="G21" s="69">
        <f t="shared" si="2"/>
        <v>0</v>
      </c>
      <c r="H21" s="69">
        <f t="shared" si="2"/>
        <v>0</v>
      </c>
      <c r="I21" s="69">
        <f t="shared" si="2"/>
        <v>0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77">
        <f>AVERAGE($B$21:C21)</f>
        <v>4600</v>
      </c>
      <c r="D22" s="77">
        <f>AVERAGE($B$21:D21)</f>
        <v>4600</v>
      </c>
      <c r="E22" s="77">
        <f>AVERAGE($B$21:E21)</f>
        <v>4600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4"/>
  <sheetViews>
    <sheetView zoomScaleNormal="100" workbookViewId="0">
      <selection activeCell="E22" sqref="E22"/>
    </sheetView>
  </sheetViews>
  <sheetFormatPr defaultRowHeight="12.75" x14ac:dyDescent="0.2"/>
  <cols>
    <col min="1" max="1" width="59.5703125" style="16" customWidth="1"/>
    <col min="2" max="3" width="9.7109375" style="11" customWidth="1"/>
    <col min="4" max="13" width="9.7109375" style="12" customWidth="1"/>
    <col min="14" max="16384" width="9.140625" style="14"/>
  </cols>
  <sheetData>
    <row r="1" spans="1:14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4" ht="21.75" thickBot="1" x14ac:dyDescent="0.25">
      <c r="A2" s="178" t="s">
        <v>64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4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4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4" ht="15" customHeight="1" x14ac:dyDescent="0.2">
      <c r="A5" s="86" t="s">
        <v>20</v>
      </c>
      <c r="B5" s="113">
        <v>1655.79</v>
      </c>
      <c r="C5" s="57">
        <f>1500+3.9</f>
        <v>1503.9</v>
      </c>
      <c r="D5" s="57">
        <v>1503.9</v>
      </c>
      <c r="E5" s="57">
        <f>1614.3+264+3.9</f>
        <v>1882.2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4" ht="15" customHeight="1" x14ac:dyDescent="0.2">
      <c r="A6" s="87" t="s">
        <v>21</v>
      </c>
      <c r="B6" s="113">
        <v>482.3</v>
      </c>
      <c r="C6" s="57">
        <v>477.48</v>
      </c>
      <c r="D6" s="57">
        <v>477.48</v>
      </c>
      <c r="E6" s="57">
        <v>477.48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4" ht="15" customHeight="1" x14ac:dyDescent="0.2">
      <c r="A7" s="87" t="s">
        <v>22</v>
      </c>
      <c r="B7" s="113">
        <v>540.49</v>
      </c>
      <c r="C7" s="57">
        <f>348.67+250.49</f>
        <v>599.16000000000008</v>
      </c>
      <c r="D7" s="57">
        <v>442.35</v>
      </c>
      <c r="E7" s="57">
        <v>484.93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4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4" ht="15" customHeight="1" x14ac:dyDescent="0.2">
      <c r="A9" s="87" t="s">
        <v>24</v>
      </c>
      <c r="B9" s="113">
        <v>0</v>
      </c>
      <c r="C9" s="57">
        <v>86.2</v>
      </c>
      <c r="D9" s="57">
        <v>86.2</v>
      </c>
      <c r="E9" s="57">
        <v>86.2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4" ht="15" customHeight="1" x14ac:dyDescent="0.2">
      <c r="A10" s="87" t="s">
        <v>25</v>
      </c>
      <c r="B10" s="113">
        <v>1305.94</v>
      </c>
      <c r="C10" s="57">
        <f>425+286.52+234.66+348.8</f>
        <v>1294.98</v>
      </c>
      <c r="D10" s="57">
        <f>425+259.79+229.99+389.9</f>
        <v>1304.6799999999998</v>
      </c>
      <c r="E10" s="57">
        <f>425+259.79+229.99+384.17</f>
        <v>1298.95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4" ht="15" customHeight="1" x14ac:dyDescent="0.2">
      <c r="A11" s="86" t="s">
        <v>26</v>
      </c>
      <c r="B11" s="114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4" s="17" customFormat="1" ht="15" customHeight="1" x14ac:dyDescent="0.2">
      <c r="A12" s="88" t="s">
        <v>27</v>
      </c>
      <c r="B12" s="114">
        <v>0</v>
      </c>
      <c r="C12" s="61">
        <v>0</v>
      </c>
      <c r="D12" s="61">
        <v>0</v>
      </c>
      <c r="E12" s="57">
        <v>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4" s="15" customFormat="1" ht="15" customHeight="1" x14ac:dyDescent="0.2">
      <c r="A13" s="88" t="s">
        <v>28</v>
      </c>
      <c r="B13" s="114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4" s="17" customFormat="1" ht="15" customHeight="1" x14ac:dyDescent="0.2">
      <c r="A14" s="88" t="s">
        <v>29</v>
      </c>
      <c r="B14" s="114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4" s="15" customFormat="1" ht="15" customHeight="1" x14ac:dyDescent="0.2">
      <c r="A15" s="89" t="s">
        <v>30</v>
      </c>
      <c r="B15" s="114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4" s="15" customFormat="1" ht="15" customHeight="1" x14ac:dyDescent="0.2">
      <c r="A16" s="88" t="s">
        <v>31</v>
      </c>
      <c r="B16" s="114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  <c r="N16" s="6"/>
    </row>
    <row r="17" spans="1:13" ht="15" customHeight="1" x14ac:dyDescent="0.2">
      <c r="A17" s="88" t="s">
        <v>32</v>
      </c>
      <c r="B17" s="114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88" t="s">
        <v>33</v>
      </c>
      <c r="B18" s="114"/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3984.52</v>
      </c>
      <c r="C19" s="69">
        <f>SUM(C5:C18)</f>
        <v>3961.72</v>
      </c>
      <c r="D19" s="69">
        <f t="shared" ref="D19:M19" si="1">SUM(D5:D18)</f>
        <v>3814.6099999999997</v>
      </c>
      <c r="E19" s="69">
        <f t="shared" si="1"/>
        <v>4229.76</v>
      </c>
      <c r="F19" s="69">
        <f t="shared" si="1"/>
        <v>0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</row>
    <row r="20" spans="1:13" ht="15" customHeight="1" thickBot="1" x14ac:dyDescent="0.25">
      <c r="A20" s="70" t="s">
        <v>14</v>
      </c>
      <c r="B20" s="116">
        <v>156.71</v>
      </c>
      <c r="C20" s="61">
        <v>10.09</v>
      </c>
      <c r="D20" s="61">
        <v>5.52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f>B19-B20</f>
        <v>3827.81</v>
      </c>
      <c r="C21" s="69">
        <f>C19-C20</f>
        <v>3951.6299999999997</v>
      </c>
      <c r="D21" s="69">
        <f t="shared" ref="D21:M21" si="2">D19-D20</f>
        <v>3809.0899999999997</v>
      </c>
      <c r="E21" s="69">
        <f t="shared" si="2"/>
        <v>4229.76</v>
      </c>
      <c r="F21" s="69">
        <f t="shared" si="2"/>
        <v>0</v>
      </c>
      <c r="G21" s="69">
        <f t="shared" si="2"/>
        <v>0</v>
      </c>
      <c r="H21" s="69">
        <f t="shared" si="2"/>
        <v>0</v>
      </c>
      <c r="I21" s="69">
        <f t="shared" si="2"/>
        <v>0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</row>
    <row r="22" spans="1:13" ht="15" customHeight="1" thickBot="1" x14ac:dyDescent="0.25">
      <c r="A22" s="70" t="s">
        <v>12</v>
      </c>
      <c r="B22" s="117">
        <f>AVERAGE(A21:B21)</f>
        <v>3827.81</v>
      </c>
      <c r="C22" s="77">
        <f>AVERAGE($B$21:C21)</f>
        <v>3889.72</v>
      </c>
      <c r="D22" s="77">
        <f>AVERAGE($B$21:D21)</f>
        <v>3862.8433333333328</v>
      </c>
      <c r="E22" s="77">
        <f>AVERAGE($B$21:E21)</f>
        <v>3954.5724999999998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9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9" t="s">
        <v>17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9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9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9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">
      <c r="A11" s="86" t="s">
        <v>26</v>
      </c>
      <c r="B11" s="126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7" customFormat="1" ht="15" customHeight="1" x14ac:dyDescent="0.2">
      <c r="A12" s="88" t="s">
        <v>27</v>
      </c>
      <c r="B12" s="126">
        <v>1950</v>
      </c>
      <c r="C12" s="61">
        <v>1820</v>
      </c>
      <c r="D12" s="61">
        <v>1950</v>
      </c>
      <c r="E12" s="61">
        <v>1950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5" customFormat="1" ht="15" customHeight="1" x14ac:dyDescent="0.2">
      <c r="A13" s="88" t="s">
        <v>28</v>
      </c>
      <c r="B13" s="126">
        <v>1840</v>
      </c>
      <c r="C13" s="61">
        <v>759.6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7" customFormat="1" ht="15" customHeight="1" x14ac:dyDescent="0.2">
      <c r="A14" s="88" t="s">
        <v>29</v>
      </c>
      <c r="B14" s="126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9" t="s">
        <v>30</v>
      </c>
      <c r="B15" s="126">
        <v>0</v>
      </c>
      <c r="C15" s="61">
        <v>0</v>
      </c>
      <c r="D15" s="61">
        <v>0</v>
      </c>
      <c r="E15" s="57">
        <v>99.95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15" customFormat="1" ht="15" customHeight="1" x14ac:dyDescent="0.2">
      <c r="A16" s="88" t="s">
        <v>31</v>
      </c>
      <c r="B16" s="126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26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27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123">
        <f t="shared" ref="B19" si="0">SUM(B5:B18)</f>
        <v>3790</v>
      </c>
      <c r="C19" s="69">
        <f>SUM(C5:C18)</f>
        <v>2579.6</v>
      </c>
      <c r="D19" s="69">
        <f t="shared" ref="D19:M19" si="1">SUM(D5:D18)</f>
        <v>1950</v>
      </c>
      <c r="E19" s="69">
        <f t="shared" si="1"/>
        <v>2049.9499999999998</v>
      </c>
      <c r="F19" s="69">
        <f t="shared" si="1"/>
        <v>0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</row>
    <row r="20" spans="1:13" ht="15" customHeight="1" thickBot="1" x14ac:dyDescent="0.25">
      <c r="A20" s="70" t="s">
        <v>14</v>
      </c>
      <c r="B20" s="122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123">
        <f>B19-B20</f>
        <v>3790</v>
      </c>
      <c r="C21" s="69">
        <f>C19-C20</f>
        <v>2579.6</v>
      </c>
      <c r="D21" s="69">
        <f t="shared" ref="D21:M21" si="2">D19-D20</f>
        <v>1950</v>
      </c>
      <c r="E21" s="69">
        <f t="shared" si="2"/>
        <v>2049.9499999999998</v>
      </c>
      <c r="F21" s="69">
        <f t="shared" si="2"/>
        <v>0</v>
      </c>
      <c r="G21" s="69">
        <f t="shared" si="2"/>
        <v>0</v>
      </c>
      <c r="H21" s="69">
        <f t="shared" si="2"/>
        <v>0</v>
      </c>
      <c r="I21" s="69">
        <f t="shared" si="2"/>
        <v>0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3790</v>
      </c>
      <c r="C22" s="77">
        <f>AVERAGE($B$21:C21)</f>
        <v>3184.8</v>
      </c>
      <c r="D22" s="77">
        <f>AVERAGE($B$21:D21)</f>
        <v>2773.2000000000003</v>
      </c>
      <c r="E22" s="77">
        <f>AVERAGE($B$21:E21)</f>
        <v>2592.3874999999998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25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7" t="s">
        <v>20</v>
      </c>
      <c r="B5" s="129">
        <v>3150</v>
      </c>
      <c r="C5" s="130">
        <v>3150</v>
      </c>
      <c r="D5" s="130">
        <v>0</v>
      </c>
      <c r="E5" s="130">
        <v>3250</v>
      </c>
      <c r="F5" s="130">
        <v>0</v>
      </c>
      <c r="G5" s="130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M5" s="131">
        <v>0</v>
      </c>
    </row>
    <row r="6" spans="1:13" ht="15" customHeight="1" x14ac:dyDescent="0.2">
      <c r="A6" s="87" t="s">
        <v>21</v>
      </c>
      <c r="B6" s="129">
        <v>0</v>
      </c>
      <c r="C6" s="130">
        <v>0</v>
      </c>
      <c r="D6" s="130">
        <v>0</v>
      </c>
      <c r="E6" s="130">
        <v>0</v>
      </c>
      <c r="F6" s="130">
        <v>0</v>
      </c>
      <c r="G6" s="130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M6" s="131">
        <v>0</v>
      </c>
    </row>
    <row r="7" spans="1:13" ht="15" customHeight="1" x14ac:dyDescent="0.2">
      <c r="A7" s="87" t="s">
        <v>22</v>
      </c>
      <c r="B7" s="129">
        <v>0</v>
      </c>
      <c r="C7" s="130">
        <v>0</v>
      </c>
      <c r="D7" s="130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1">
        <v>0</v>
      </c>
    </row>
    <row r="8" spans="1:13" ht="15" customHeight="1" x14ac:dyDescent="0.2">
      <c r="A8" s="87" t="s">
        <v>23</v>
      </c>
      <c r="B8" s="129">
        <v>0</v>
      </c>
      <c r="C8" s="130">
        <v>0</v>
      </c>
      <c r="D8" s="130">
        <v>0</v>
      </c>
      <c r="E8" s="130">
        <v>0</v>
      </c>
      <c r="F8" s="130">
        <v>0</v>
      </c>
      <c r="G8" s="130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M8" s="131">
        <v>0</v>
      </c>
    </row>
    <row r="9" spans="1:13" ht="15" customHeight="1" x14ac:dyDescent="0.2">
      <c r="A9" s="87" t="s">
        <v>24</v>
      </c>
      <c r="B9" s="129">
        <v>0</v>
      </c>
      <c r="C9" s="130">
        <v>0</v>
      </c>
      <c r="D9" s="130">
        <v>0</v>
      </c>
      <c r="E9" s="130">
        <v>0</v>
      </c>
      <c r="F9" s="130">
        <v>0</v>
      </c>
      <c r="G9" s="130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M9" s="131">
        <v>0</v>
      </c>
    </row>
    <row r="10" spans="1:13" ht="15" customHeight="1" x14ac:dyDescent="0.2">
      <c r="A10" s="87" t="s">
        <v>25</v>
      </c>
      <c r="B10" s="129">
        <v>366.66</v>
      </c>
      <c r="C10" s="130">
        <f>147.06+182.07</f>
        <v>329.13</v>
      </c>
      <c r="D10" s="130">
        <f>198.37+153.96</f>
        <v>352.33000000000004</v>
      </c>
      <c r="E10" s="130">
        <f>222.66+189.86</f>
        <v>412.52</v>
      </c>
      <c r="F10" s="130">
        <v>0</v>
      </c>
      <c r="G10" s="130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M10" s="131">
        <v>0</v>
      </c>
    </row>
    <row r="11" spans="1:13" ht="15" customHeight="1" x14ac:dyDescent="0.2">
      <c r="A11" s="87" t="s">
        <v>26</v>
      </c>
      <c r="B11" s="132">
        <v>0</v>
      </c>
      <c r="C11" s="133">
        <v>0</v>
      </c>
      <c r="D11" s="133">
        <v>0</v>
      </c>
      <c r="E11" s="130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4">
        <v>0</v>
      </c>
    </row>
    <row r="12" spans="1:13" s="17" customFormat="1" ht="15" customHeight="1" x14ac:dyDescent="0.2">
      <c r="A12" s="152" t="s">
        <v>27</v>
      </c>
      <c r="B12" s="132">
        <v>0</v>
      </c>
      <c r="C12" s="133">
        <v>0</v>
      </c>
      <c r="D12" s="133">
        <v>0</v>
      </c>
      <c r="E12" s="130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4">
        <v>0</v>
      </c>
    </row>
    <row r="13" spans="1:13" s="15" customFormat="1" ht="15" customHeight="1" x14ac:dyDescent="0.2">
      <c r="A13" s="152" t="s">
        <v>28</v>
      </c>
      <c r="B13" s="132">
        <v>0</v>
      </c>
      <c r="C13" s="133">
        <v>0</v>
      </c>
      <c r="D13" s="133">
        <v>0</v>
      </c>
      <c r="E13" s="130">
        <v>0</v>
      </c>
      <c r="F13" s="130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4">
        <v>0</v>
      </c>
    </row>
    <row r="14" spans="1:13" s="17" customFormat="1" ht="15" customHeight="1" x14ac:dyDescent="0.2">
      <c r="A14" s="152" t="s">
        <v>29</v>
      </c>
      <c r="B14" s="132">
        <v>0</v>
      </c>
      <c r="C14" s="133">
        <v>0</v>
      </c>
      <c r="D14" s="133">
        <v>0</v>
      </c>
      <c r="E14" s="130">
        <v>0</v>
      </c>
      <c r="F14" s="130">
        <v>0</v>
      </c>
      <c r="G14" s="133">
        <v>0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4">
        <v>0</v>
      </c>
    </row>
    <row r="15" spans="1:13" s="15" customFormat="1" ht="15" customHeight="1" x14ac:dyDescent="0.2">
      <c r="A15" s="152" t="s">
        <v>30</v>
      </c>
      <c r="B15" s="132">
        <v>280.3</v>
      </c>
      <c r="C15" s="133">
        <v>347.95</v>
      </c>
      <c r="D15" s="133">
        <f>188+9.6</f>
        <v>197.6</v>
      </c>
      <c r="E15" s="130">
        <v>308.8</v>
      </c>
      <c r="F15" s="130">
        <v>0</v>
      </c>
      <c r="G15" s="133">
        <v>0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4">
        <v>0</v>
      </c>
    </row>
    <row r="16" spans="1:13" s="15" customFormat="1" ht="15" customHeight="1" x14ac:dyDescent="0.2">
      <c r="A16" s="152" t="s">
        <v>31</v>
      </c>
      <c r="B16" s="132">
        <v>0</v>
      </c>
      <c r="C16" s="133">
        <v>0</v>
      </c>
      <c r="D16" s="133">
        <v>0</v>
      </c>
      <c r="E16" s="130">
        <v>0</v>
      </c>
      <c r="F16" s="130">
        <v>0</v>
      </c>
      <c r="G16" s="133">
        <v>0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4">
        <v>0</v>
      </c>
    </row>
    <row r="17" spans="1:14" ht="15" customHeight="1" x14ac:dyDescent="0.2">
      <c r="A17" s="152" t="s">
        <v>32</v>
      </c>
      <c r="B17" s="132">
        <v>0</v>
      </c>
      <c r="C17" s="133">
        <v>0</v>
      </c>
      <c r="D17" s="133">
        <v>0</v>
      </c>
      <c r="E17" s="130">
        <v>0</v>
      </c>
      <c r="F17" s="130">
        <v>0</v>
      </c>
      <c r="G17" s="133">
        <v>0</v>
      </c>
      <c r="H17" s="133">
        <v>0</v>
      </c>
      <c r="I17" s="133">
        <v>0</v>
      </c>
      <c r="J17" s="133">
        <v>0</v>
      </c>
      <c r="K17" s="133">
        <v>0</v>
      </c>
      <c r="L17" s="133">
        <v>0</v>
      </c>
      <c r="M17" s="134">
        <v>0</v>
      </c>
    </row>
    <row r="18" spans="1:14" ht="15" customHeight="1" thickBot="1" x14ac:dyDescent="0.25">
      <c r="A18" s="153" t="s">
        <v>33</v>
      </c>
      <c r="B18" s="135">
        <v>0</v>
      </c>
      <c r="C18" s="136">
        <v>0</v>
      </c>
      <c r="D18" s="136">
        <v>430</v>
      </c>
      <c r="E18" s="130">
        <v>0</v>
      </c>
      <c r="F18" s="130">
        <v>0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4">
        <v>0</v>
      </c>
    </row>
    <row r="19" spans="1:14" ht="15" customHeight="1" thickBot="1" x14ac:dyDescent="0.25">
      <c r="A19" s="150" t="s">
        <v>34</v>
      </c>
      <c r="B19" s="137">
        <f t="shared" ref="B19" si="0">SUM(B5:B18)</f>
        <v>3796.96</v>
      </c>
      <c r="C19" s="138">
        <f t="shared" ref="C19:M19" si="1">SUM(C5:C18)</f>
        <v>3827.08</v>
      </c>
      <c r="D19" s="138">
        <f t="shared" si="1"/>
        <v>979.93000000000006</v>
      </c>
      <c r="E19" s="138">
        <f t="shared" si="1"/>
        <v>3971.32</v>
      </c>
      <c r="F19" s="138">
        <f t="shared" si="1"/>
        <v>0</v>
      </c>
      <c r="G19" s="138">
        <f t="shared" si="1"/>
        <v>0</v>
      </c>
      <c r="H19" s="138">
        <f t="shared" si="1"/>
        <v>0</v>
      </c>
      <c r="I19" s="138">
        <f t="shared" si="1"/>
        <v>0</v>
      </c>
      <c r="J19" s="138">
        <f t="shared" si="1"/>
        <v>0</v>
      </c>
      <c r="K19" s="138">
        <f t="shared" si="1"/>
        <v>0</v>
      </c>
      <c r="L19" s="138">
        <f t="shared" si="1"/>
        <v>0</v>
      </c>
      <c r="M19" s="138">
        <f t="shared" si="1"/>
        <v>0</v>
      </c>
      <c r="N19" s="14" t="s">
        <v>38</v>
      </c>
    </row>
    <row r="20" spans="1:14" ht="15" customHeight="1" thickBot="1" x14ac:dyDescent="0.25">
      <c r="A20" s="151" t="s">
        <v>14</v>
      </c>
      <c r="B20" s="139">
        <v>47</v>
      </c>
      <c r="C20" s="133">
        <f>3.87+4.88</f>
        <v>8.75</v>
      </c>
      <c r="D20" s="133">
        <v>0</v>
      </c>
      <c r="E20" s="133">
        <v>23.5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4">
        <v>0</v>
      </c>
    </row>
    <row r="21" spans="1:14" ht="15" customHeight="1" thickBot="1" x14ac:dyDescent="0.25">
      <c r="A21" s="150" t="s">
        <v>15</v>
      </c>
      <c r="B21" s="137">
        <f>B19-B20</f>
        <v>3749.96</v>
      </c>
      <c r="C21" s="138">
        <f t="shared" ref="C21:M21" si="2">C19-C20</f>
        <v>3818.33</v>
      </c>
      <c r="D21" s="138">
        <f t="shared" si="2"/>
        <v>979.93000000000006</v>
      </c>
      <c r="E21" s="138">
        <f t="shared" si="2"/>
        <v>3947.82</v>
      </c>
      <c r="F21" s="138">
        <f t="shared" si="2"/>
        <v>0</v>
      </c>
      <c r="G21" s="138">
        <f t="shared" si="2"/>
        <v>0</v>
      </c>
      <c r="H21" s="138">
        <f t="shared" si="2"/>
        <v>0</v>
      </c>
      <c r="I21" s="138">
        <f t="shared" si="2"/>
        <v>0</v>
      </c>
      <c r="J21" s="138">
        <f t="shared" si="2"/>
        <v>0</v>
      </c>
      <c r="K21" s="138">
        <f t="shared" si="2"/>
        <v>0</v>
      </c>
      <c r="L21" s="138">
        <f t="shared" si="2"/>
        <v>0</v>
      </c>
      <c r="M21" s="138">
        <f t="shared" si="2"/>
        <v>0</v>
      </c>
    </row>
    <row r="22" spans="1:14" ht="15" customHeight="1" thickBot="1" x14ac:dyDescent="0.25">
      <c r="A22" s="151" t="s">
        <v>12</v>
      </c>
      <c r="B22" s="140">
        <f>AVERAGE(B21)</f>
        <v>3749.96</v>
      </c>
      <c r="C22" s="77">
        <f>AVERAGE($B$21:C21)</f>
        <v>3784.145</v>
      </c>
      <c r="D22" s="77">
        <f>AVERAGE($B$21:D21)</f>
        <v>2849.4066666666663</v>
      </c>
      <c r="E22" s="77">
        <f>AVERAGE($B$21:E21)</f>
        <v>3124.0099999999998</v>
      </c>
      <c r="F22" s="141"/>
      <c r="G22" s="141"/>
      <c r="H22" s="141"/>
      <c r="I22" s="141"/>
      <c r="J22" s="141"/>
      <c r="K22" s="141"/>
      <c r="L22" s="141"/>
      <c r="M22" s="142"/>
    </row>
    <row r="23" spans="1:14" ht="15" customHeight="1" thickBot="1" x14ac:dyDescent="0.25">
      <c r="A23" s="154" t="s">
        <v>13</v>
      </c>
      <c r="B23" s="143"/>
      <c r="C23" s="144"/>
      <c r="D23" s="144"/>
      <c r="E23" s="144"/>
      <c r="F23" s="144"/>
      <c r="G23" s="144"/>
      <c r="H23" s="144"/>
      <c r="I23" s="145"/>
      <c r="J23" s="144"/>
      <c r="K23" s="144"/>
      <c r="L23" s="144"/>
      <c r="M23" s="146"/>
    </row>
    <row r="24" spans="1:14" ht="15" x14ac:dyDescent="0.25">
      <c r="A24"/>
    </row>
    <row r="25" spans="1:14" x14ac:dyDescent="0.2">
      <c r="E25" s="12" t="s">
        <v>17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7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87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79">
        <v>0</v>
      </c>
      <c r="C5" s="57">
        <v>2500</v>
      </c>
      <c r="D5" s="57">
        <v>2500</v>
      </c>
      <c r="E5" s="57">
        <v>2500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s="58" customFormat="1" ht="15" customHeight="1" x14ac:dyDescent="0.25">
      <c r="A6" s="87" t="s">
        <v>21</v>
      </c>
      <c r="B6" s="79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s="58" customFormat="1" ht="15" customHeight="1" x14ac:dyDescent="0.25">
      <c r="A7" s="87" t="s">
        <v>22</v>
      </c>
      <c r="B7" s="79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s="58" customFormat="1" ht="15" customHeight="1" x14ac:dyDescent="0.25">
      <c r="A8" s="87" t="s">
        <v>23</v>
      </c>
      <c r="B8" s="79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s="58" customFormat="1" ht="15" customHeight="1" x14ac:dyDescent="0.25">
      <c r="A9" s="87" t="s">
        <v>24</v>
      </c>
      <c r="B9" s="7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s="58" customFormat="1" ht="15" customHeight="1" x14ac:dyDescent="0.25">
      <c r="A10" s="87" t="s">
        <v>25</v>
      </c>
      <c r="B10" s="79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s="58" customFormat="1" ht="15" customHeight="1" x14ac:dyDescent="0.25">
      <c r="A11" s="86" t="s">
        <v>26</v>
      </c>
      <c r="B11" s="80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63" customFormat="1" ht="15" customHeight="1" x14ac:dyDescent="0.25">
      <c r="A12" s="88" t="s">
        <v>27</v>
      </c>
      <c r="B12" s="80">
        <v>0</v>
      </c>
      <c r="C12" s="61">
        <v>1862</v>
      </c>
      <c r="D12" s="61">
        <v>2061.5</v>
      </c>
      <c r="E12" s="57">
        <v>1995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64" customFormat="1" ht="15" customHeight="1" x14ac:dyDescent="0.25">
      <c r="A13" s="88" t="s">
        <v>28</v>
      </c>
      <c r="B13" s="80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63" customFormat="1" ht="15" customHeight="1" x14ac:dyDescent="0.25">
      <c r="A14" s="88" t="s">
        <v>29</v>
      </c>
      <c r="B14" s="80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64" customFormat="1" ht="15" customHeight="1" x14ac:dyDescent="0.25">
      <c r="A15" s="88" t="s">
        <v>30</v>
      </c>
      <c r="B15" s="80">
        <v>0</v>
      </c>
      <c r="C15" s="61">
        <v>240</v>
      </c>
      <c r="D15" s="61">
        <f>5+39.9</f>
        <v>44.9</v>
      </c>
      <c r="E15" s="57">
        <v>114.5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64" customFormat="1" ht="15" customHeight="1" x14ac:dyDescent="0.25">
      <c r="A16" s="88" t="s">
        <v>31</v>
      </c>
      <c r="B16" s="80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s="58" customFormat="1" ht="15" customHeight="1" x14ac:dyDescent="0.25">
      <c r="A17" s="88" t="s">
        <v>32</v>
      </c>
      <c r="B17" s="80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s="58" customFormat="1" ht="15" customHeight="1" thickBot="1" x14ac:dyDescent="0.3">
      <c r="A18" s="90" t="s">
        <v>33</v>
      </c>
      <c r="B18" s="81">
        <v>0</v>
      </c>
      <c r="C18" s="61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s="58" customFormat="1" ht="15" customHeight="1" thickBot="1" x14ac:dyDescent="0.3">
      <c r="A19" s="67" t="s">
        <v>34</v>
      </c>
      <c r="B19" s="82">
        <f>SUM(B5:B18)</f>
        <v>0</v>
      </c>
      <c r="C19" s="69">
        <f>SUM(C5:C18)</f>
        <v>4602</v>
      </c>
      <c r="D19" s="69">
        <f t="shared" ref="D19:M19" si="0">SUM(D5:D18)</f>
        <v>4606.3999999999996</v>
      </c>
      <c r="E19" s="69">
        <f t="shared" si="0"/>
        <v>4609.5</v>
      </c>
      <c r="F19" s="69">
        <f t="shared" si="0"/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s="58" customFormat="1" ht="15" customHeight="1" thickBot="1" x14ac:dyDescent="0.3">
      <c r="A20" s="70" t="s">
        <v>14</v>
      </c>
      <c r="B20" s="83">
        <v>0</v>
      </c>
      <c r="C20" s="61">
        <v>2</v>
      </c>
      <c r="D20" s="61">
        <v>6.4</v>
      </c>
      <c r="E20" s="61">
        <v>9.5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s="58" customFormat="1" ht="15" customHeight="1" thickBot="1" x14ac:dyDescent="0.3">
      <c r="A21" s="67" t="s">
        <v>15</v>
      </c>
      <c r="B21" s="82">
        <f>B19-B20</f>
        <v>0</v>
      </c>
      <c r="C21" s="69">
        <f>C19-C20</f>
        <v>4600</v>
      </c>
      <c r="D21" s="69">
        <f t="shared" ref="D21:M21" si="1">D19-D20</f>
        <v>4600</v>
      </c>
      <c r="E21" s="69">
        <f t="shared" si="1"/>
        <v>4600</v>
      </c>
      <c r="F21" s="69">
        <f t="shared" si="1"/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s="58" customFormat="1" ht="15" customHeight="1" thickBot="1" x14ac:dyDescent="0.3">
      <c r="A22" s="70" t="s">
        <v>12</v>
      </c>
      <c r="B22" s="84">
        <f>AVERAGE(B21)</f>
        <v>0</v>
      </c>
      <c r="C22" s="77">
        <f>AVERAGE($C$21)</f>
        <v>4600</v>
      </c>
      <c r="D22" s="77">
        <f>AVERAGE($C$21:D21)</f>
        <v>4600</v>
      </c>
      <c r="E22" s="77">
        <f>AVERAGE($C$21:E21)</f>
        <v>4600</v>
      </c>
      <c r="F22" s="77"/>
      <c r="G22" s="77"/>
      <c r="H22" s="77"/>
      <c r="I22" s="77"/>
      <c r="J22" s="77"/>
      <c r="K22" s="77"/>
      <c r="L22" s="77"/>
      <c r="M22" s="78"/>
    </row>
    <row r="23" spans="1:13" s="58" customFormat="1" ht="15" customHeight="1" thickBot="1" x14ac:dyDescent="0.3">
      <c r="A23" s="91" t="s">
        <v>13</v>
      </c>
      <c r="B23" s="85"/>
      <c r="C23" s="73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5" spans="1:13" x14ac:dyDescent="0.2">
      <c r="A25" s="32" t="s">
        <v>84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8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6.85546875" style="16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">
      <c r="A11" s="86" t="s">
        <v>26</v>
      </c>
      <c r="B11" s="113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7" customFormat="1" ht="15" customHeight="1" x14ac:dyDescent="0.2">
      <c r="A12" s="88" t="s">
        <v>27</v>
      </c>
      <c r="B12" s="114">
        <v>4699.91</v>
      </c>
      <c r="C12" s="61">
        <f>2438.8+1806.28</f>
        <v>4245.08</v>
      </c>
      <c r="D12" s="61">
        <f>2700.1+2883</f>
        <v>5583.1</v>
      </c>
      <c r="E12" s="57">
        <v>5403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5" customFormat="1" ht="15" customHeight="1" x14ac:dyDescent="0.2">
      <c r="A13" s="88" t="s">
        <v>28</v>
      </c>
      <c r="B13" s="114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7" customFormat="1" ht="15" customHeight="1" x14ac:dyDescent="0.2">
      <c r="A14" s="88" t="s">
        <v>29</v>
      </c>
      <c r="B14" s="114"/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8" t="s">
        <v>30</v>
      </c>
      <c r="B15" s="114"/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15" customFormat="1" ht="15" customHeight="1" x14ac:dyDescent="0.2">
      <c r="A16" s="88" t="s">
        <v>31</v>
      </c>
      <c r="B16" s="113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3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5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>
        <f>SUM(B5:B18)</f>
        <v>4699.91</v>
      </c>
      <c r="C19" s="69">
        <f>SUM(C5:C18)</f>
        <v>4245.08</v>
      </c>
      <c r="D19" s="69">
        <f t="shared" ref="D19:M19" si="0">SUM(D5:D18)</f>
        <v>5583.1</v>
      </c>
      <c r="E19" s="69">
        <f t="shared" si="0"/>
        <v>5403</v>
      </c>
      <c r="F19" s="69">
        <f t="shared" si="0"/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ht="15" customHeight="1" thickBot="1" x14ac:dyDescent="0.25">
      <c r="A20" s="70" t="s">
        <v>14</v>
      </c>
      <c r="B20" s="116">
        <v>99.91</v>
      </c>
      <c r="C20" s="61">
        <v>0</v>
      </c>
      <c r="D20" s="61">
        <v>983.1</v>
      </c>
      <c r="E20" s="61">
        <v>803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69">
        <f>C19-C20</f>
        <v>4245.08</v>
      </c>
      <c r="D21" s="69">
        <f t="shared" ref="D21:M21" si="1">D19-D20</f>
        <v>4600</v>
      </c>
      <c r="E21" s="69">
        <f t="shared" si="1"/>
        <v>4600</v>
      </c>
      <c r="F21" s="69">
        <f t="shared" si="1"/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77">
        <f>AVERAGE($B$21:C21)</f>
        <v>4422.54</v>
      </c>
      <c r="D22" s="77">
        <f>AVERAGE($B$21:D21)</f>
        <v>4481.6933333333336</v>
      </c>
      <c r="E22" s="77">
        <f>AVERAGE($B$21:E21)</f>
        <v>4511.2700000000004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M25"/>
  <sheetViews>
    <sheetView zoomScaleNormal="100" workbookViewId="0">
      <selection activeCell="D20" sqref="D20"/>
    </sheetView>
  </sheetViews>
  <sheetFormatPr defaultRowHeight="12.75" x14ac:dyDescent="0.2"/>
  <cols>
    <col min="1" max="1" width="52.28515625" style="16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68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98" t="s">
        <v>0</v>
      </c>
      <c r="B3" s="183" t="s">
        <v>1</v>
      </c>
      <c r="C3" s="183" t="s">
        <v>2</v>
      </c>
      <c r="D3" s="183" t="s">
        <v>3</v>
      </c>
      <c r="E3" s="183" t="s">
        <v>4</v>
      </c>
      <c r="F3" s="183" t="s">
        <v>5</v>
      </c>
      <c r="G3" s="183" t="s">
        <v>6</v>
      </c>
      <c r="H3" s="183" t="s">
        <v>7</v>
      </c>
      <c r="I3" s="183" t="s">
        <v>16</v>
      </c>
      <c r="J3" s="183" t="s">
        <v>8</v>
      </c>
      <c r="K3" s="183" t="s">
        <v>9</v>
      </c>
      <c r="L3" s="183" t="s">
        <v>10</v>
      </c>
      <c r="M3" s="183" t="s">
        <v>11</v>
      </c>
    </row>
    <row r="4" spans="1:13" s="58" customFormat="1" ht="11.25" x14ac:dyDescent="0.25">
      <c r="A4" s="199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1:13" ht="15" customHeight="1" x14ac:dyDescent="0.2">
      <c r="A5" s="55" t="s">
        <v>20</v>
      </c>
      <c r="B5" s="57">
        <v>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163"/>
    </row>
    <row r="6" spans="1:13" ht="15" customHeight="1" x14ac:dyDescent="0.2">
      <c r="A6" s="59" t="s">
        <v>21</v>
      </c>
      <c r="B6" s="57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163"/>
    </row>
    <row r="7" spans="1:13" ht="15" customHeight="1" x14ac:dyDescent="0.2">
      <c r="A7" s="59" t="s">
        <v>22</v>
      </c>
      <c r="B7" s="57">
        <v>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163"/>
    </row>
    <row r="8" spans="1:13" ht="15" customHeight="1" x14ac:dyDescent="0.2">
      <c r="A8" s="59" t="s">
        <v>23</v>
      </c>
      <c r="B8" s="57">
        <v>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163"/>
    </row>
    <row r="9" spans="1:13" ht="15" customHeight="1" x14ac:dyDescent="0.2">
      <c r="A9" s="59" t="s">
        <v>24</v>
      </c>
      <c r="B9" s="57">
        <v>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63"/>
    </row>
    <row r="10" spans="1:13" ht="15" customHeight="1" x14ac:dyDescent="0.2">
      <c r="A10" s="59" t="s">
        <v>25</v>
      </c>
      <c r="B10" s="57">
        <v>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63"/>
    </row>
    <row r="11" spans="1:13" ht="15" customHeight="1" x14ac:dyDescent="0.2">
      <c r="A11" s="55" t="s">
        <v>26</v>
      </c>
      <c r="B11" s="57">
        <v>0</v>
      </c>
      <c r="C11" s="60"/>
      <c r="D11" s="60"/>
      <c r="E11" s="56"/>
      <c r="F11" s="56"/>
      <c r="G11" s="60"/>
      <c r="H11" s="60"/>
      <c r="I11" s="60"/>
      <c r="J11" s="60"/>
      <c r="K11" s="60"/>
      <c r="L11" s="60"/>
      <c r="M11" s="164"/>
    </row>
    <row r="12" spans="1:13" s="17" customFormat="1" ht="15" customHeight="1" x14ac:dyDescent="0.2">
      <c r="A12" s="62" t="s">
        <v>27</v>
      </c>
      <c r="B12" s="57">
        <v>5683.23</v>
      </c>
      <c r="C12" s="60"/>
      <c r="D12" s="60"/>
      <c r="E12" s="161"/>
      <c r="F12" s="161"/>
      <c r="G12" s="161"/>
      <c r="H12" s="161"/>
      <c r="I12" s="162"/>
      <c r="J12" s="161"/>
      <c r="K12" s="161"/>
      <c r="L12" s="161"/>
      <c r="M12" s="165"/>
    </row>
    <row r="13" spans="1:13" s="15" customFormat="1" ht="15" customHeight="1" x14ac:dyDescent="0.2">
      <c r="A13" s="62" t="s">
        <v>28</v>
      </c>
      <c r="B13" s="57">
        <v>0</v>
      </c>
      <c r="C13" s="60"/>
      <c r="D13" s="60"/>
      <c r="E13" s="56"/>
      <c r="F13" s="56"/>
      <c r="G13" s="161"/>
      <c r="H13" s="161"/>
      <c r="I13" s="161"/>
      <c r="J13" s="161"/>
      <c r="K13" s="161"/>
      <c r="L13" s="161"/>
      <c r="M13" s="165"/>
    </row>
    <row r="14" spans="1:13" s="17" customFormat="1" ht="15" customHeight="1" x14ac:dyDescent="0.2">
      <c r="A14" s="62" t="s">
        <v>29</v>
      </c>
      <c r="B14" s="57">
        <v>0</v>
      </c>
      <c r="C14" s="60"/>
      <c r="D14" s="60"/>
      <c r="E14" s="56"/>
      <c r="F14" s="56"/>
      <c r="G14" s="161"/>
      <c r="H14" s="161"/>
      <c r="I14" s="161"/>
      <c r="J14" s="161"/>
      <c r="K14" s="161"/>
      <c r="L14" s="161"/>
      <c r="M14" s="165"/>
    </row>
    <row r="15" spans="1:13" s="15" customFormat="1" ht="15" customHeight="1" x14ac:dyDescent="0.2">
      <c r="A15" s="62" t="s">
        <v>30</v>
      </c>
      <c r="B15" s="57">
        <v>0</v>
      </c>
      <c r="C15" s="60"/>
      <c r="D15" s="60"/>
      <c r="E15" s="56"/>
      <c r="F15" s="56"/>
      <c r="G15" s="60"/>
      <c r="H15" s="60"/>
      <c r="I15" s="60"/>
      <c r="J15" s="60"/>
      <c r="K15" s="60"/>
      <c r="L15" s="60"/>
      <c r="M15" s="164"/>
    </row>
    <row r="16" spans="1:13" s="15" customFormat="1" ht="15" customHeight="1" x14ac:dyDescent="0.2">
      <c r="A16" s="62" t="s">
        <v>31</v>
      </c>
      <c r="B16" s="57">
        <v>0</v>
      </c>
      <c r="C16" s="60"/>
      <c r="D16" s="60"/>
      <c r="E16" s="56"/>
      <c r="F16" s="56"/>
      <c r="G16" s="161"/>
      <c r="H16" s="161"/>
      <c r="I16" s="161"/>
      <c r="J16" s="161"/>
      <c r="K16" s="161"/>
      <c r="L16" s="161"/>
      <c r="M16" s="165"/>
    </row>
    <row r="17" spans="1:13" ht="15" customHeight="1" x14ac:dyDescent="0.2">
      <c r="A17" s="62" t="s">
        <v>32</v>
      </c>
      <c r="B17" s="57">
        <v>0</v>
      </c>
      <c r="C17" s="60"/>
      <c r="D17" s="60"/>
      <c r="E17" s="56"/>
      <c r="F17" s="56"/>
      <c r="G17" s="161"/>
      <c r="H17" s="161"/>
      <c r="I17" s="161"/>
      <c r="J17" s="161"/>
      <c r="K17" s="161"/>
      <c r="L17" s="161"/>
      <c r="M17" s="165"/>
    </row>
    <row r="18" spans="1:13" ht="15" customHeight="1" thickBot="1" x14ac:dyDescent="0.25">
      <c r="A18" s="65" t="s">
        <v>33</v>
      </c>
      <c r="B18" s="57">
        <v>0</v>
      </c>
      <c r="C18" s="66"/>
      <c r="D18" s="66"/>
      <c r="E18" s="56"/>
      <c r="F18" s="56"/>
      <c r="G18" s="60"/>
      <c r="H18" s="60"/>
      <c r="I18" s="60"/>
      <c r="J18" s="60"/>
      <c r="K18" s="60"/>
      <c r="L18" s="60"/>
      <c r="M18" s="164"/>
    </row>
    <row r="19" spans="1:13" ht="15" customHeight="1" thickBot="1" x14ac:dyDescent="0.25">
      <c r="A19" s="67" t="s">
        <v>34</v>
      </c>
      <c r="B19" s="69">
        <f>SUM(B5:B18)</f>
        <v>5683.23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" customHeight="1" thickBot="1" x14ac:dyDescent="0.25">
      <c r="A20" s="70" t="s">
        <v>14</v>
      </c>
      <c r="B20" s="93">
        <v>1083.23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4"/>
    </row>
    <row r="21" spans="1:13" ht="15" customHeight="1" thickBot="1" x14ac:dyDescent="0.25">
      <c r="A21" s="67" t="s">
        <v>15</v>
      </c>
      <c r="B21" s="69">
        <f>B19-B20</f>
        <v>4600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15" customHeight="1" thickBot="1" x14ac:dyDescent="0.25">
      <c r="A22" s="70" t="s">
        <v>12</v>
      </c>
      <c r="B22" s="174">
        <f>AVERAGE(B21)</f>
        <v>4600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169"/>
    </row>
    <row r="23" spans="1:13" ht="15" customHeight="1" thickBot="1" x14ac:dyDescent="0.25">
      <c r="A23" s="71" t="s">
        <v>13</v>
      </c>
      <c r="B23" s="175" t="s">
        <v>17</v>
      </c>
      <c r="C23" s="72"/>
      <c r="D23" s="166"/>
      <c r="E23" s="166"/>
      <c r="F23" s="166"/>
      <c r="G23" s="166"/>
      <c r="H23" s="166"/>
      <c r="I23" s="167"/>
      <c r="J23" s="166"/>
      <c r="K23" s="166"/>
      <c r="L23" s="166"/>
      <c r="M23" s="168"/>
    </row>
    <row r="24" spans="1:13" ht="15" x14ac:dyDescent="0.25">
      <c r="A24"/>
    </row>
    <row r="25" spans="1:13" x14ac:dyDescent="0.2">
      <c r="A25" s="32" t="s">
        <v>85</v>
      </c>
      <c r="B25" s="11" t="s">
        <v>42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9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4" s="13" customFormat="1" ht="21.75" thickBot="1" x14ac:dyDescent="0.35">
      <c r="A1" s="193" t="s">
        <v>19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5"/>
    </row>
    <row r="2" spans="1:14" ht="21.75" thickBot="1" x14ac:dyDescent="0.25">
      <c r="A2" s="178" t="s">
        <v>45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4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4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4" s="58" customFormat="1" ht="15" customHeight="1" x14ac:dyDescent="0.25">
      <c r="A5" s="86" t="s">
        <v>20</v>
      </c>
      <c r="B5" s="119">
        <v>1200</v>
      </c>
      <c r="C5" s="96">
        <v>1200</v>
      </c>
      <c r="D5" s="96">
        <v>1291.3900000000001</v>
      </c>
      <c r="E5" s="96">
        <v>1291.3900000000001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4" s="58" customFormat="1" ht="15" customHeight="1" x14ac:dyDescent="0.25">
      <c r="A6" s="87" t="s">
        <v>21</v>
      </c>
      <c r="B6" s="119">
        <v>489.73</v>
      </c>
      <c r="C6" s="96">
        <v>490.96000000000004</v>
      </c>
      <c r="D6" s="96">
        <v>498.03999999999991</v>
      </c>
      <c r="E6" s="96">
        <f>2022-E5-E7-E9</f>
        <v>588.42999999999984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4" s="58" customFormat="1" ht="15" customHeight="1" x14ac:dyDescent="0.25">
      <c r="A7" s="87" t="s">
        <v>22</v>
      </c>
      <c r="B7" s="119">
        <v>21.96</v>
      </c>
      <c r="C7" s="96">
        <v>22.04</v>
      </c>
      <c r="D7" s="96">
        <f>22.57+23.12</f>
        <v>45.69</v>
      </c>
      <c r="E7" s="96">
        <v>43.36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4" s="58" customFormat="1" ht="15" customHeight="1" x14ac:dyDescent="0.25">
      <c r="A8" s="87" t="s">
        <v>23</v>
      </c>
      <c r="B8" s="119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4" s="58" customFormat="1" ht="15" customHeight="1" x14ac:dyDescent="0.25">
      <c r="A9" s="87" t="s">
        <v>24</v>
      </c>
      <c r="B9" s="119">
        <v>98.82</v>
      </c>
      <c r="C9" s="96">
        <v>98.82</v>
      </c>
      <c r="D9" s="96">
        <v>98.82</v>
      </c>
      <c r="E9" s="96">
        <v>98.82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4" s="58" customFormat="1" ht="15" customHeight="1" x14ac:dyDescent="0.25">
      <c r="A10" s="87" t="s">
        <v>25</v>
      </c>
      <c r="B10" s="119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4" s="58" customFormat="1" ht="15" customHeight="1" x14ac:dyDescent="0.25">
      <c r="A11" s="86" t="s">
        <v>26</v>
      </c>
      <c r="B11" s="126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4" s="63" customFormat="1" ht="15" customHeight="1" x14ac:dyDescent="0.25">
      <c r="A12" s="88" t="s">
        <v>27</v>
      </c>
      <c r="B12" s="126">
        <v>2480</v>
      </c>
      <c r="C12" s="98">
        <v>2436</v>
      </c>
      <c r="D12" s="98">
        <v>2697</v>
      </c>
      <c r="E12" s="96">
        <v>2610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4" s="64" customFormat="1" ht="15" customHeight="1" x14ac:dyDescent="0.25">
      <c r="A13" s="88" t="s">
        <v>28</v>
      </c>
      <c r="B13" s="126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  <c r="N13" s="128"/>
    </row>
    <row r="14" spans="1:14" s="63" customFormat="1" ht="15" customHeight="1" x14ac:dyDescent="0.25">
      <c r="A14" s="88" t="s">
        <v>29</v>
      </c>
      <c r="B14" s="126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4" s="64" customFormat="1" ht="15" customHeight="1" x14ac:dyDescent="0.25">
      <c r="A15" s="88" t="s">
        <v>30</v>
      </c>
      <c r="B15" s="126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4" s="64" customFormat="1" ht="15" customHeight="1" x14ac:dyDescent="0.25">
      <c r="A16" s="88" t="s">
        <v>31</v>
      </c>
      <c r="B16" s="126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s="58" customFormat="1" ht="15" customHeight="1" x14ac:dyDescent="0.25">
      <c r="A17" s="88" t="s">
        <v>32</v>
      </c>
      <c r="B17" s="126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s="58" customFormat="1" ht="15" customHeight="1" thickBot="1" x14ac:dyDescent="0.3">
      <c r="A18" s="90" t="s">
        <v>33</v>
      </c>
      <c r="B18" s="127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s="58" customFormat="1" ht="15" customHeight="1" thickBot="1" x14ac:dyDescent="0.3">
      <c r="A19" s="67" t="s">
        <v>34</v>
      </c>
      <c r="B19" s="123">
        <f>SUM(B5:B18)</f>
        <v>4290.51</v>
      </c>
      <c r="C19" s="101">
        <f t="shared" ref="C19:M19" si="0">SUM(C5:C18)</f>
        <v>4247.82</v>
      </c>
      <c r="D19" s="101">
        <f t="shared" si="0"/>
        <v>4630.9400000000005</v>
      </c>
      <c r="E19" s="101">
        <f t="shared" si="0"/>
        <v>4632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s="58" customFormat="1" ht="15" customHeight="1" thickBot="1" x14ac:dyDescent="0.3">
      <c r="A20" s="70" t="s">
        <v>14</v>
      </c>
      <c r="B20" s="122">
        <v>0</v>
      </c>
      <c r="C20" s="98">
        <v>0</v>
      </c>
      <c r="D20" s="98">
        <v>30.94</v>
      </c>
      <c r="E20" s="98">
        <v>32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s="58" customFormat="1" ht="15" customHeight="1" thickBot="1" x14ac:dyDescent="0.3">
      <c r="A21" s="67" t="s">
        <v>15</v>
      </c>
      <c r="B21" s="123">
        <f>B19-B20</f>
        <v>4290.51</v>
      </c>
      <c r="C21" s="101">
        <f t="shared" ref="C21:M21" si="1">C19-C20</f>
        <v>4247.82</v>
      </c>
      <c r="D21" s="101">
        <f t="shared" si="1"/>
        <v>4600.0000000000009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s="58" customFormat="1" ht="15" customHeight="1" thickBot="1" x14ac:dyDescent="0.3">
      <c r="A22" s="70" t="s">
        <v>12</v>
      </c>
      <c r="B22" s="117">
        <f>AVERAGE(B21)</f>
        <v>4290.51</v>
      </c>
      <c r="C22" s="111">
        <f>AVERAGE($B$21:C21)</f>
        <v>4269.165</v>
      </c>
      <c r="D22" s="111">
        <f>AVERAGE($B$21:D21)</f>
        <v>4379.4433333333336</v>
      </c>
      <c r="E22" s="111">
        <f>AVERAGE($B$21:E21)</f>
        <v>4434.5825000000004</v>
      </c>
      <c r="F22" s="111"/>
      <c r="G22" s="111"/>
      <c r="H22" s="111"/>
      <c r="I22" s="111"/>
      <c r="J22" s="111"/>
      <c r="K22" s="111"/>
      <c r="L22" s="111"/>
      <c r="M22" s="112"/>
    </row>
    <row r="23" spans="1:13" s="58" customFormat="1" ht="15" customHeight="1" thickBot="1" x14ac:dyDescent="0.3">
      <c r="A23" s="91" t="s">
        <v>13</v>
      </c>
      <c r="B23" s="125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  <row r="29" spans="1:13" x14ac:dyDescent="0.2">
      <c r="E29" s="12" t="s">
        <v>17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M26"/>
  <sheetViews>
    <sheetView zoomScaleNormal="100" workbookViewId="0">
      <selection activeCell="D20" sqref="D20"/>
    </sheetView>
  </sheetViews>
  <sheetFormatPr defaultRowHeight="15" x14ac:dyDescent="0.25"/>
  <cols>
    <col min="1" max="1" width="57.5703125" bestFit="1" customWidth="1"/>
    <col min="2" max="13" width="9.7109375" customWidth="1"/>
  </cols>
  <sheetData>
    <row r="1" spans="1:13" ht="21.75" thickBot="1" x14ac:dyDescent="0.3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3">
      <c r="A2" s="178" t="s">
        <v>69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7" customFormat="1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77" customFormat="1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5">
      <c r="A5" s="86" t="s">
        <v>20</v>
      </c>
      <c r="B5" s="113">
        <v>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163"/>
    </row>
    <row r="6" spans="1:13" ht="15" customHeight="1" x14ac:dyDescent="0.25">
      <c r="A6" s="87" t="s">
        <v>21</v>
      </c>
      <c r="B6" s="113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163"/>
    </row>
    <row r="7" spans="1:13" ht="15" customHeight="1" x14ac:dyDescent="0.25">
      <c r="A7" s="87" t="s">
        <v>22</v>
      </c>
      <c r="B7" s="113">
        <v>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163"/>
    </row>
    <row r="8" spans="1:13" ht="15" customHeight="1" x14ac:dyDescent="0.25">
      <c r="A8" s="87" t="s">
        <v>23</v>
      </c>
      <c r="B8" s="113">
        <v>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163"/>
    </row>
    <row r="9" spans="1:13" ht="15" customHeight="1" x14ac:dyDescent="0.25">
      <c r="A9" s="87" t="s">
        <v>24</v>
      </c>
      <c r="B9" s="113">
        <v>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63"/>
    </row>
    <row r="10" spans="1:13" ht="15" customHeight="1" x14ac:dyDescent="0.25">
      <c r="A10" s="87" t="s">
        <v>25</v>
      </c>
      <c r="B10" s="113">
        <v>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63"/>
    </row>
    <row r="11" spans="1:13" ht="15" customHeight="1" x14ac:dyDescent="0.25">
      <c r="A11" s="86" t="s">
        <v>26</v>
      </c>
      <c r="B11" s="114">
        <v>0</v>
      </c>
      <c r="C11" s="60"/>
      <c r="D11" s="60"/>
      <c r="E11" s="56"/>
      <c r="F11" s="56"/>
      <c r="G11" s="60"/>
      <c r="H11" s="60"/>
      <c r="I11" s="60"/>
      <c r="J11" s="60"/>
      <c r="K11" s="60"/>
      <c r="L11" s="60"/>
      <c r="M11" s="164"/>
    </row>
    <row r="12" spans="1:13" ht="15" customHeight="1" x14ac:dyDescent="0.25">
      <c r="A12" s="88" t="s">
        <v>27</v>
      </c>
      <c r="B12" s="114">
        <v>0</v>
      </c>
      <c r="C12" s="60"/>
      <c r="D12" s="60"/>
      <c r="E12" s="161"/>
      <c r="F12" s="161"/>
      <c r="G12" s="161"/>
      <c r="H12" s="161"/>
      <c r="I12" s="162"/>
      <c r="J12" s="161"/>
      <c r="K12" s="161"/>
      <c r="L12" s="161"/>
      <c r="M12" s="165"/>
    </row>
    <row r="13" spans="1:13" ht="15" customHeight="1" x14ac:dyDescent="0.25">
      <c r="A13" s="88" t="s">
        <v>28</v>
      </c>
      <c r="B13" s="114">
        <v>0</v>
      </c>
      <c r="C13" s="60"/>
      <c r="D13" s="60"/>
      <c r="E13" s="56"/>
      <c r="F13" s="56"/>
      <c r="G13" s="161"/>
      <c r="H13" s="161"/>
      <c r="I13" s="161"/>
      <c r="J13" s="161"/>
      <c r="K13" s="161"/>
      <c r="L13" s="161"/>
      <c r="M13" s="165"/>
    </row>
    <row r="14" spans="1:13" ht="15" customHeight="1" x14ac:dyDescent="0.25">
      <c r="A14" s="88" t="s">
        <v>29</v>
      </c>
      <c r="B14" s="114">
        <v>0</v>
      </c>
      <c r="C14" s="60"/>
      <c r="D14" s="60"/>
      <c r="E14" s="56"/>
      <c r="F14" s="56"/>
      <c r="G14" s="161"/>
      <c r="H14" s="161"/>
      <c r="I14" s="161"/>
      <c r="J14" s="161"/>
      <c r="K14" s="161"/>
      <c r="L14" s="161"/>
      <c r="M14" s="165"/>
    </row>
    <row r="15" spans="1:13" ht="15" customHeight="1" x14ac:dyDescent="0.25">
      <c r="A15" s="88" t="s">
        <v>30</v>
      </c>
      <c r="B15" s="114">
        <v>0</v>
      </c>
      <c r="C15" s="60"/>
      <c r="D15" s="60"/>
      <c r="E15" s="56"/>
      <c r="F15" s="56"/>
      <c r="G15" s="60"/>
      <c r="H15" s="60"/>
      <c r="I15" s="60"/>
      <c r="J15" s="60"/>
      <c r="K15" s="60"/>
      <c r="L15" s="60"/>
      <c r="M15" s="164"/>
    </row>
    <row r="16" spans="1:13" ht="15" customHeight="1" x14ac:dyDescent="0.25">
      <c r="A16" s="88" t="s">
        <v>31</v>
      </c>
      <c r="B16" s="114">
        <v>0</v>
      </c>
      <c r="C16" s="60"/>
      <c r="D16" s="60"/>
      <c r="E16" s="56"/>
      <c r="F16" s="56"/>
      <c r="G16" s="161"/>
      <c r="H16" s="161"/>
      <c r="I16" s="161"/>
      <c r="J16" s="161"/>
      <c r="K16" s="161"/>
      <c r="L16" s="161"/>
      <c r="M16" s="165"/>
    </row>
    <row r="17" spans="1:13" ht="15" customHeight="1" x14ac:dyDescent="0.25">
      <c r="A17" s="88" t="s">
        <v>32</v>
      </c>
      <c r="B17" s="114">
        <v>0</v>
      </c>
      <c r="C17" s="60"/>
      <c r="D17" s="60"/>
      <c r="E17" s="56"/>
      <c r="F17" s="56"/>
      <c r="G17" s="161"/>
      <c r="H17" s="161"/>
      <c r="I17" s="161"/>
      <c r="J17" s="161"/>
      <c r="K17" s="161"/>
      <c r="L17" s="161"/>
      <c r="M17" s="165"/>
    </row>
    <row r="18" spans="1:13" ht="15" customHeight="1" thickBot="1" x14ac:dyDescent="0.3">
      <c r="A18" s="90" t="s">
        <v>33</v>
      </c>
      <c r="B18" s="115">
        <v>0</v>
      </c>
      <c r="C18" s="66"/>
      <c r="D18" s="66"/>
      <c r="E18" s="56"/>
      <c r="F18" s="56"/>
      <c r="G18" s="60"/>
      <c r="H18" s="60"/>
      <c r="I18" s="60"/>
      <c r="J18" s="60"/>
      <c r="K18" s="60"/>
      <c r="L18" s="60"/>
      <c r="M18" s="164"/>
    </row>
    <row r="19" spans="1:13" ht="15" customHeight="1" thickBot="1" x14ac:dyDescent="0.3">
      <c r="A19" s="67" t="s">
        <v>34</v>
      </c>
      <c r="B19" s="69" t="s">
        <v>35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" customHeight="1" thickBot="1" x14ac:dyDescent="0.3">
      <c r="A20" s="70" t="s">
        <v>14</v>
      </c>
      <c r="B20" s="114">
        <v>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4"/>
    </row>
    <row r="21" spans="1:13" ht="15" customHeight="1" thickBot="1" x14ac:dyDescent="0.3">
      <c r="A21" s="67" t="s">
        <v>15</v>
      </c>
      <c r="B21" s="69">
        <v>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15" customHeight="1" thickBot="1" x14ac:dyDescent="0.3">
      <c r="A22" s="70" t="s">
        <v>12</v>
      </c>
      <c r="B22" s="117">
        <f>AVERAGE(B21)</f>
        <v>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169"/>
    </row>
    <row r="23" spans="1:13" ht="15" customHeight="1" thickBot="1" x14ac:dyDescent="0.3">
      <c r="A23" s="91" t="s">
        <v>13</v>
      </c>
      <c r="B23" s="118"/>
      <c r="C23" s="72"/>
      <c r="D23" s="166"/>
      <c r="E23" s="166"/>
      <c r="F23" s="166"/>
      <c r="G23" s="166"/>
      <c r="H23" s="166"/>
      <c r="I23" s="167"/>
      <c r="J23" s="166"/>
      <c r="K23" s="166"/>
      <c r="L23" s="166"/>
      <c r="M23" s="168"/>
    </row>
    <row r="24" spans="1:13" x14ac:dyDescent="0.25"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31" t="s">
        <v>82</v>
      </c>
    </row>
    <row r="26" spans="1:13" x14ac:dyDescent="0.25">
      <c r="A26" s="32" t="s">
        <v>85</v>
      </c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58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s="18" customFormat="1" ht="15" customHeight="1" x14ac:dyDescent="0.2">
      <c r="A11" s="86" t="s">
        <v>26</v>
      </c>
      <c r="B11" s="113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5" customFormat="1" ht="15" customHeight="1" x14ac:dyDescent="0.2">
      <c r="A12" s="88" t="s">
        <v>27</v>
      </c>
      <c r="B12" s="114">
        <f>3300+1400</f>
        <v>4700</v>
      </c>
      <c r="C12" s="61">
        <f>3300+1400</f>
        <v>4700</v>
      </c>
      <c r="D12" s="61">
        <f>3300+1400</f>
        <v>4700</v>
      </c>
      <c r="E12" s="61">
        <f>3300+1400</f>
        <v>4700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8" customFormat="1" ht="15" customHeight="1" x14ac:dyDescent="0.2">
      <c r="A13" s="88" t="s">
        <v>28</v>
      </c>
      <c r="B13" s="114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5" customFormat="1" ht="15" customHeight="1" x14ac:dyDescent="0.2">
      <c r="A14" s="88" t="s">
        <v>29</v>
      </c>
      <c r="B14" s="114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8" t="s">
        <v>30</v>
      </c>
      <c r="B15" s="114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ht="15" customHeight="1" x14ac:dyDescent="0.2">
      <c r="A16" s="88" t="s">
        <v>31</v>
      </c>
      <c r="B16" s="114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4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4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4700</v>
      </c>
      <c r="C19" s="69">
        <f>SUM(C5:C18)</f>
        <v>4700</v>
      </c>
      <c r="D19" s="69">
        <f t="shared" ref="D19:M19" si="1">SUM(D5:D18)</f>
        <v>4700</v>
      </c>
      <c r="E19" s="69">
        <f t="shared" si="1"/>
        <v>4700</v>
      </c>
      <c r="F19" s="69">
        <f t="shared" si="1"/>
        <v>0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</row>
    <row r="20" spans="1:13" ht="15" customHeight="1" thickBot="1" x14ac:dyDescent="0.25">
      <c r="A20" s="70" t="s">
        <v>14</v>
      </c>
      <c r="B20" s="116">
        <v>100</v>
      </c>
      <c r="C20" s="61">
        <v>100</v>
      </c>
      <c r="D20" s="61">
        <v>100</v>
      </c>
      <c r="E20" s="61">
        <v>100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69">
        <f>C19-C20</f>
        <v>4600</v>
      </c>
      <c r="D21" s="69">
        <f t="shared" ref="D21:M21" si="2">D19-D20</f>
        <v>4600</v>
      </c>
      <c r="E21" s="69">
        <f t="shared" si="2"/>
        <v>4600</v>
      </c>
      <c r="F21" s="69">
        <f t="shared" si="2"/>
        <v>0</v>
      </c>
      <c r="G21" s="69">
        <f t="shared" si="2"/>
        <v>0</v>
      </c>
      <c r="H21" s="69">
        <f t="shared" si="2"/>
        <v>0</v>
      </c>
      <c r="I21" s="69">
        <f t="shared" si="2"/>
        <v>0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77">
        <f>AVERAGE($B$21:C21)</f>
        <v>4600</v>
      </c>
      <c r="D22" s="77">
        <f>AVERAGE($B$21:D21)</f>
        <v>4600</v>
      </c>
      <c r="E22" s="77">
        <f>AVERAGE($B$21:E21)</f>
        <v>4600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I3:I4"/>
    <mergeCell ref="J3:J4"/>
    <mergeCell ref="K3:K4"/>
    <mergeCell ref="L3:L4"/>
    <mergeCell ref="M3:M4"/>
    <mergeCell ref="D3:D4"/>
    <mergeCell ref="E3:E4"/>
    <mergeCell ref="F3:F4"/>
    <mergeCell ref="G3:G4"/>
    <mergeCell ref="H3:H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topLeftCell="A2" zoomScaleNormal="100" workbookViewId="0">
      <selection activeCell="E22" sqref="E22"/>
    </sheetView>
  </sheetViews>
  <sheetFormatPr defaultRowHeight="12.75" x14ac:dyDescent="0.2"/>
  <cols>
    <col min="1" max="1" width="56.42578125" style="16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">
      <c r="A11" s="86" t="s">
        <v>26</v>
      </c>
      <c r="B11" s="113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7" customFormat="1" ht="15" customHeight="1" x14ac:dyDescent="0.2">
      <c r="A12" s="88" t="s">
        <v>27</v>
      </c>
      <c r="B12" s="114">
        <v>4550</v>
      </c>
      <c r="C12" s="61">
        <v>4550</v>
      </c>
      <c r="D12" s="61">
        <v>4570</v>
      </c>
      <c r="E12" s="61">
        <v>4570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5" customFormat="1" ht="15" customHeight="1" x14ac:dyDescent="0.2">
      <c r="A13" s="88" t="s">
        <v>28</v>
      </c>
      <c r="B13" s="114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7" customFormat="1" ht="15" customHeight="1" x14ac:dyDescent="0.2">
      <c r="A14" s="88" t="s">
        <v>29</v>
      </c>
      <c r="B14" s="114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8" t="s">
        <v>30</v>
      </c>
      <c r="B15" s="114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15" customFormat="1" ht="15" customHeight="1" x14ac:dyDescent="0.2">
      <c r="A16" s="88" t="s">
        <v>31</v>
      </c>
      <c r="B16" s="114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4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4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>
        <f t="shared" ref="B19" si="0">SUM(B5:B18)</f>
        <v>4550</v>
      </c>
      <c r="C19" s="69">
        <f>SUM(C5:C18)</f>
        <v>4550</v>
      </c>
      <c r="D19" s="69">
        <f t="shared" ref="D19:M19" si="1">SUM(D5:D18)</f>
        <v>4570</v>
      </c>
      <c r="E19" s="69">
        <f t="shared" si="1"/>
        <v>4570</v>
      </c>
      <c r="F19" s="69">
        <f t="shared" si="1"/>
        <v>0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0</v>
      </c>
      <c r="M19" s="69">
        <f t="shared" si="1"/>
        <v>0</v>
      </c>
    </row>
    <row r="20" spans="1:13" ht="15" customHeight="1" thickBot="1" x14ac:dyDescent="0.25">
      <c r="A20" s="70" t="s">
        <v>14</v>
      </c>
      <c r="B20" s="116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f>B19-B20</f>
        <v>4550</v>
      </c>
      <c r="C21" s="69">
        <f>C19-C20</f>
        <v>4550</v>
      </c>
      <c r="D21" s="69">
        <f t="shared" ref="D21:M21" si="2">D19-D20</f>
        <v>4570</v>
      </c>
      <c r="E21" s="69">
        <f t="shared" si="2"/>
        <v>4570</v>
      </c>
      <c r="F21" s="69">
        <f t="shared" si="2"/>
        <v>0</v>
      </c>
      <c r="G21" s="69">
        <f t="shared" si="2"/>
        <v>0</v>
      </c>
      <c r="H21" s="69">
        <f t="shared" si="2"/>
        <v>0</v>
      </c>
      <c r="I21" s="69">
        <f t="shared" si="2"/>
        <v>0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</row>
    <row r="22" spans="1:13" ht="15" customHeight="1" thickBot="1" x14ac:dyDescent="0.25">
      <c r="A22" s="70" t="s">
        <v>12</v>
      </c>
      <c r="B22" s="117">
        <f>AVERAGE(B21)</f>
        <v>4550</v>
      </c>
      <c r="C22" s="77">
        <f>AVERAGE($B$21:C21)</f>
        <v>4550</v>
      </c>
      <c r="D22" s="77">
        <f>AVERAGE($B$21:D21)</f>
        <v>4556.666666666667</v>
      </c>
      <c r="E22" s="77">
        <f>AVERAGE($B$21:E21)</f>
        <v>4560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4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zoomScaleNormal="100" workbookViewId="0">
      <selection activeCell="E21" sqref="E21"/>
    </sheetView>
  </sheetViews>
  <sheetFormatPr defaultRowHeight="12.75" x14ac:dyDescent="0.2"/>
  <cols>
    <col min="1" max="1" width="57.5703125" style="2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s="9" customFormat="1" ht="15" customHeight="1" x14ac:dyDescent="0.2">
      <c r="A11" s="86" t="s">
        <v>26</v>
      </c>
      <c r="B11" s="113">
        <v>0</v>
      </c>
      <c r="C11" s="61">
        <v>0</v>
      </c>
      <c r="D11" s="57">
        <v>0</v>
      </c>
      <c r="E11" s="57">
        <v>0</v>
      </c>
      <c r="F11" s="57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6" customFormat="1" ht="15" customHeight="1" x14ac:dyDescent="0.2">
      <c r="A12" s="88" t="s">
        <v>27</v>
      </c>
      <c r="B12" s="114">
        <v>4800</v>
      </c>
      <c r="C12" s="61">
        <v>0</v>
      </c>
      <c r="D12" s="172">
        <v>4800</v>
      </c>
      <c r="E12" s="172">
        <v>4800</v>
      </c>
      <c r="F12" s="57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95">
        <v>0</v>
      </c>
    </row>
    <row r="13" spans="1:13" s="9" customFormat="1" ht="15" customHeight="1" x14ac:dyDescent="0.2">
      <c r="A13" s="88" t="s">
        <v>28</v>
      </c>
      <c r="B13" s="113">
        <v>0</v>
      </c>
      <c r="C13" s="61">
        <v>0</v>
      </c>
      <c r="D13" s="57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6" customFormat="1" ht="15" customHeight="1" x14ac:dyDescent="0.2">
      <c r="A14" s="88" t="s">
        <v>29</v>
      </c>
      <c r="B14" s="113">
        <v>0</v>
      </c>
      <c r="C14" s="61">
        <v>0</v>
      </c>
      <c r="D14" s="57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6" customFormat="1" ht="15" customHeight="1" x14ac:dyDescent="0.2">
      <c r="A15" s="88" t="s">
        <v>30</v>
      </c>
      <c r="B15" s="113">
        <v>0</v>
      </c>
      <c r="C15" s="61">
        <v>0</v>
      </c>
      <c r="D15" s="57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ht="15" customHeight="1" x14ac:dyDescent="0.2">
      <c r="A16" s="88" t="s">
        <v>31</v>
      </c>
      <c r="B16" s="113">
        <v>0</v>
      </c>
      <c r="C16" s="61">
        <v>0</v>
      </c>
      <c r="D16" s="57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3">
        <v>0</v>
      </c>
      <c r="C17" s="61">
        <v>0</v>
      </c>
      <c r="D17" s="57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3">
        <v>0</v>
      </c>
      <c r="C18" s="92">
        <v>0</v>
      </c>
      <c r="D18" s="57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>
        <f t="shared" ref="B19:E19" si="0">SUM(B5:B18)</f>
        <v>4800</v>
      </c>
      <c r="C19" s="69" t="s">
        <v>35</v>
      </c>
      <c r="D19" s="69">
        <f t="shared" si="0"/>
        <v>4800</v>
      </c>
      <c r="E19" s="69">
        <f t="shared" si="0"/>
        <v>4800</v>
      </c>
      <c r="F19" s="69"/>
      <c r="G19" s="69"/>
      <c r="H19" s="69"/>
      <c r="I19" s="69"/>
      <c r="J19" s="69"/>
      <c r="K19" s="69"/>
      <c r="L19" s="69"/>
      <c r="M19" s="69"/>
    </row>
    <row r="20" spans="1:13" ht="15" customHeight="1" thickBot="1" x14ac:dyDescent="0.25">
      <c r="A20" s="70" t="s">
        <v>14</v>
      </c>
      <c r="B20" s="116">
        <v>200</v>
      </c>
      <c r="C20" s="93">
        <v>0</v>
      </c>
      <c r="D20" s="116">
        <v>200</v>
      </c>
      <c r="E20" s="116">
        <v>200</v>
      </c>
      <c r="F20" s="61"/>
      <c r="G20" s="61"/>
      <c r="H20" s="61"/>
      <c r="I20" s="61"/>
      <c r="J20" s="61"/>
      <c r="K20" s="61"/>
      <c r="L20" s="61"/>
      <c r="M20" s="95"/>
    </row>
    <row r="21" spans="1:13" ht="15" customHeight="1" thickBot="1" x14ac:dyDescent="0.25">
      <c r="A21" s="67" t="s">
        <v>15</v>
      </c>
      <c r="B21" s="69">
        <f>B19-B20</f>
        <v>4600</v>
      </c>
      <c r="C21" s="69">
        <v>0</v>
      </c>
      <c r="D21" s="69">
        <f>D19-D20</f>
        <v>4600</v>
      </c>
      <c r="E21" s="69">
        <f>E19-E20</f>
        <v>4600</v>
      </c>
      <c r="F21" s="69"/>
      <c r="G21" s="69"/>
      <c r="H21" s="69"/>
      <c r="I21" s="69"/>
      <c r="J21" s="69"/>
      <c r="K21" s="69"/>
      <c r="L21" s="69"/>
      <c r="M21" s="69"/>
    </row>
    <row r="22" spans="1:13" ht="15" customHeight="1" thickBot="1" x14ac:dyDescent="0.25">
      <c r="A22" s="70" t="s">
        <v>12</v>
      </c>
      <c r="B22" s="117">
        <f>AVERAGE(B21)</f>
        <v>4600</v>
      </c>
      <c r="C22" s="77">
        <f>AVERAGE($B$21:C21)</f>
        <v>2300</v>
      </c>
      <c r="D22" s="77">
        <f>AVERAGE($B$21:D21)</f>
        <v>3066.6666666666665</v>
      </c>
      <c r="E22" s="77">
        <f>AVERAGE($B$21:E21)</f>
        <v>3450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">
      <c r="A25" s="28" t="s">
        <v>36</v>
      </c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zoomScaleNormal="100" workbookViewId="0">
      <selection activeCell="E22" sqref="E22"/>
    </sheetView>
  </sheetViews>
  <sheetFormatPr defaultRowHeight="15" x14ac:dyDescent="0.25"/>
  <cols>
    <col min="1" max="1" width="57.5703125" bestFit="1" customWidth="1"/>
    <col min="2" max="13" width="9.7109375" customWidth="1"/>
  </cols>
  <sheetData>
    <row r="1" spans="1:13" ht="21.75" thickBot="1" x14ac:dyDescent="0.3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3">
      <c r="A2" s="178" t="s">
        <v>73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7" customFormat="1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77" customFormat="1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5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5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5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5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5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5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5">
      <c r="A11" s="86" t="s">
        <v>26</v>
      </c>
      <c r="B11" s="113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ht="15" customHeight="1" x14ac:dyDescent="0.25">
      <c r="A12" s="88" t="s">
        <v>27</v>
      </c>
      <c r="B12" s="113">
        <v>0</v>
      </c>
      <c r="C12" s="61">
        <v>0</v>
      </c>
      <c r="D12" s="61">
        <v>0</v>
      </c>
      <c r="E12" s="57">
        <v>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ht="15" customHeight="1" x14ac:dyDescent="0.25">
      <c r="A13" s="88" t="s">
        <v>28</v>
      </c>
      <c r="B13" s="113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ht="15" customHeight="1" x14ac:dyDescent="0.25">
      <c r="A14" s="88" t="s">
        <v>29</v>
      </c>
      <c r="B14" s="113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ht="15" customHeight="1" x14ac:dyDescent="0.25">
      <c r="A15" s="88" t="s">
        <v>30</v>
      </c>
      <c r="B15" s="113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ht="15" customHeight="1" x14ac:dyDescent="0.25">
      <c r="A16" s="88" t="s">
        <v>31</v>
      </c>
      <c r="B16" s="113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5">
      <c r="A17" s="88" t="s">
        <v>32</v>
      </c>
      <c r="B17" s="113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3">
      <c r="A18" s="90" t="s">
        <v>33</v>
      </c>
      <c r="B18" s="113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3">
      <c r="A19" s="67" t="s">
        <v>34</v>
      </c>
      <c r="B19" s="69" t="s">
        <v>35</v>
      </c>
      <c r="C19" s="69" t="s">
        <v>35</v>
      </c>
      <c r="D19" s="69" t="s">
        <v>35</v>
      </c>
      <c r="E19" s="69" t="s">
        <v>35</v>
      </c>
      <c r="F19" s="69">
        <f t="shared" ref="F19:M19" si="0">SUM(F5:F18)</f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ht="15" customHeight="1" thickBot="1" x14ac:dyDescent="0.3">
      <c r="A20" s="70" t="s">
        <v>14</v>
      </c>
      <c r="B20" s="116">
        <v>0</v>
      </c>
      <c r="C20" s="93">
        <v>0</v>
      </c>
      <c r="D20" s="93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3">
      <c r="A21" s="67" t="s">
        <v>15</v>
      </c>
      <c r="B21" s="69">
        <v>0</v>
      </c>
      <c r="C21" s="69">
        <v>0</v>
      </c>
      <c r="D21" s="69">
        <v>0</v>
      </c>
      <c r="E21" s="69">
        <v>0</v>
      </c>
      <c r="F21" s="69">
        <f t="shared" ref="F21:M21" si="1">F19-F20</f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5" customHeight="1" thickBot="1" x14ac:dyDescent="0.3">
      <c r="A22" s="70" t="s">
        <v>12</v>
      </c>
      <c r="B22" s="77">
        <f>AVERAGE(B21)</f>
        <v>0</v>
      </c>
      <c r="C22" s="77">
        <f>AVERAGE(C21)</f>
        <v>0</v>
      </c>
      <c r="D22" s="77">
        <f>AVERAGE(D21)</f>
        <v>0</v>
      </c>
      <c r="E22" s="77">
        <f>AVERAGE(E21)</f>
        <v>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3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x14ac:dyDescent="0.25"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28" t="s">
        <v>36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6"/>
  <sheetViews>
    <sheetView zoomScaleNormal="100" workbookViewId="0">
      <selection activeCell="F16" sqref="F16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ht="15" customHeight="1" x14ac:dyDescent="0.2">
      <c r="A11" s="86" t="s">
        <v>26</v>
      </c>
      <c r="B11" s="114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17" customFormat="1" ht="15" customHeight="1" x14ac:dyDescent="0.2">
      <c r="A12" s="88" t="s">
        <v>27</v>
      </c>
      <c r="B12" s="114">
        <v>0</v>
      </c>
      <c r="C12" s="61">
        <v>0</v>
      </c>
      <c r="D12" s="61">
        <v>0</v>
      </c>
      <c r="E12" s="57">
        <v>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15" customFormat="1" ht="15" customHeight="1" x14ac:dyDescent="0.2">
      <c r="A13" s="88" t="s">
        <v>28</v>
      </c>
      <c r="B13" s="114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17" customFormat="1" ht="15" customHeight="1" x14ac:dyDescent="0.2">
      <c r="A14" s="88" t="s">
        <v>29</v>
      </c>
      <c r="B14" s="114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15" customFormat="1" ht="15" customHeight="1" x14ac:dyDescent="0.2">
      <c r="A15" s="88" t="s">
        <v>30</v>
      </c>
      <c r="B15" s="114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15" customFormat="1" ht="15" customHeight="1" x14ac:dyDescent="0.2">
      <c r="A16" s="88" t="s">
        <v>31</v>
      </c>
      <c r="B16" s="114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ht="15" customHeight="1" x14ac:dyDescent="0.2">
      <c r="A17" s="88" t="s">
        <v>32</v>
      </c>
      <c r="B17" s="114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ht="15" customHeight="1" thickBot="1" x14ac:dyDescent="0.25">
      <c r="A18" s="90" t="s">
        <v>33</v>
      </c>
      <c r="B18" s="115">
        <v>0</v>
      </c>
      <c r="C18" s="92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ht="15" customHeight="1" thickBot="1" x14ac:dyDescent="0.25">
      <c r="A19" s="67" t="s">
        <v>34</v>
      </c>
      <c r="B19" s="69" t="s">
        <v>35</v>
      </c>
      <c r="C19" s="69" t="s">
        <v>35</v>
      </c>
      <c r="D19" s="69" t="s">
        <v>35</v>
      </c>
      <c r="E19" s="69" t="s">
        <v>35</v>
      </c>
      <c r="F19" s="69">
        <f t="shared" ref="F19:M19" si="0">SUM(F5:F18)</f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ht="15" customHeight="1" thickBot="1" x14ac:dyDescent="0.25">
      <c r="A20" s="70" t="s">
        <v>14</v>
      </c>
      <c r="B20" s="116">
        <v>0</v>
      </c>
      <c r="C20" s="93">
        <v>0</v>
      </c>
      <c r="D20" s="93">
        <v>0</v>
      </c>
      <c r="E20" s="93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ht="15" customHeight="1" thickBot="1" x14ac:dyDescent="0.25">
      <c r="A21" s="67" t="s">
        <v>15</v>
      </c>
      <c r="B21" s="69">
        <v>0</v>
      </c>
      <c r="C21" s="69">
        <v>0</v>
      </c>
      <c r="D21" s="69">
        <v>0</v>
      </c>
      <c r="E21" s="69">
        <v>0</v>
      </c>
      <c r="F21" s="69">
        <f t="shared" ref="F21:M21" si="1">F19-F20</f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0</v>
      </c>
      <c r="C22" s="77">
        <f>AVERAGE(C21)</f>
        <v>0</v>
      </c>
      <c r="D22" s="77">
        <f>AVERAGE(D21)</f>
        <v>0</v>
      </c>
      <c r="E22" s="77">
        <f>AVERAGE(E21)</f>
        <v>0</v>
      </c>
      <c r="F22" s="77"/>
      <c r="G22" s="77"/>
      <c r="H22" s="77"/>
      <c r="I22" s="77"/>
      <c r="J22" s="77"/>
      <c r="K22" s="77"/>
      <c r="L22" s="77"/>
      <c r="M22" s="78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6" spans="1:13" x14ac:dyDescent="0.2">
      <c r="A26" s="28" t="s">
        <v>36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5" x14ac:dyDescent="0.25"/>
  <cols>
    <col min="1" max="1" width="57.5703125" bestFit="1" customWidth="1"/>
    <col min="2" max="13" width="9.7109375" customWidth="1"/>
  </cols>
  <sheetData>
    <row r="1" spans="1:13" ht="21.75" thickBot="1" x14ac:dyDescent="0.3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3">
      <c r="A2" s="178" t="s">
        <v>74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7" customFormat="1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77" customFormat="1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x14ac:dyDescent="0.25">
      <c r="A5" s="41" t="s">
        <v>20</v>
      </c>
      <c r="B5" s="36">
        <v>2000</v>
      </c>
      <c r="C5" s="23">
        <v>2000</v>
      </c>
      <c r="D5" s="23">
        <v>2000</v>
      </c>
      <c r="E5" s="23">
        <v>2000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33">
        <v>0</v>
      </c>
    </row>
    <row r="6" spans="1:13" x14ac:dyDescent="0.25">
      <c r="A6" s="42" t="s">
        <v>21</v>
      </c>
      <c r="B6" s="36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33">
        <v>0</v>
      </c>
    </row>
    <row r="7" spans="1:13" x14ac:dyDescent="0.25">
      <c r="A7" s="42" t="s">
        <v>22</v>
      </c>
      <c r="B7" s="36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33">
        <v>0</v>
      </c>
    </row>
    <row r="8" spans="1:13" x14ac:dyDescent="0.25">
      <c r="A8" s="42" t="s">
        <v>23</v>
      </c>
      <c r="B8" s="36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33">
        <v>0</v>
      </c>
    </row>
    <row r="9" spans="1:13" x14ac:dyDescent="0.25">
      <c r="A9" s="42" t="s">
        <v>24</v>
      </c>
      <c r="B9" s="36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33">
        <v>0</v>
      </c>
    </row>
    <row r="10" spans="1:13" x14ac:dyDescent="0.25">
      <c r="A10" s="42" t="s">
        <v>25</v>
      </c>
      <c r="B10" s="36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33">
        <v>0</v>
      </c>
    </row>
    <row r="11" spans="1:13" x14ac:dyDescent="0.25">
      <c r="A11" s="41" t="s">
        <v>26</v>
      </c>
      <c r="B11" s="37">
        <v>0</v>
      </c>
      <c r="C11" s="24">
        <v>0</v>
      </c>
      <c r="D11" s="24">
        <v>0</v>
      </c>
      <c r="E11" s="23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34">
        <v>0</v>
      </c>
    </row>
    <row r="12" spans="1:13" x14ac:dyDescent="0.25">
      <c r="A12" s="43" t="s">
        <v>27</v>
      </c>
      <c r="B12" s="37">
        <v>2170</v>
      </c>
      <c r="C12" s="24">
        <v>1960</v>
      </c>
      <c r="D12" s="24">
        <v>0</v>
      </c>
      <c r="E12" s="23">
        <f>2170+2100</f>
        <v>4270</v>
      </c>
      <c r="F12" s="25">
        <v>0</v>
      </c>
      <c r="G12" s="25">
        <v>0</v>
      </c>
      <c r="H12" s="25">
        <v>0</v>
      </c>
      <c r="I12" s="24">
        <v>0</v>
      </c>
      <c r="J12" s="25">
        <v>0</v>
      </c>
      <c r="K12" s="25">
        <v>0</v>
      </c>
      <c r="L12" s="25">
        <v>0</v>
      </c>
      <c r="M12" s="35">
        <v>0</v>
      </c>
    </row>
    <row r="13" spans="1:13" x14ac:dyDescent="0.25">
      <c r="A13" s="43" t="s">
        <v>28</v>
      </c>
      <c r="B13" s="37">
        <v>0</v>
      </c>
      <c r="C13" s="24">
        <v>0</v>
      </c>
      <c r="D13" s="24">
        <v>0</v>
      </c>
      <c r="E13" s="23">
        <v>0</v>
      </c>
      <c r="F13" s="23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35">
        <v>0</v>
      </c>
    </row>
    <row r="14" spans="1:13" x14ac:dyDescent="0.25">
      <c r="A14" s="43" t="s">
        <v>29</v>
      </c>
      <c r="B14" s="37">
        <v>0</v>
      </c>
      <c r="C14" s="24">
        <v>0</v>
      </c>
      <c r="D14" s="24">
        <v>0</v>
      </c>
      <c r="E14" s="23">
        <v>0</v>
      </c>
      <c r="F14" s="23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35">
        <v>0</v>
      </c>
    </row>
    <row r="15" spans="1:13" x14ac:dyDescent="0.25">
      <c r="A15" s="44" t="s">
        <v>30</v>
      </c>
      <c r="B15" s="37">
        <v>0</v>
      </c>
      <c r="C15" s="24">
        <v>0</v>
      </c>
      <c r="D15" s="24">
        <v>0</v>
      </c>
      <c r="E15" s="23">
        <v>0</v>
      </c>
      <c r="F15" s="23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34">
        <v>0</v>
      </c>
    </row>
    <row r="16" spans="1:13" ht="17.25" customHeight="1" x14ac:dyDescent="0.25">
      <c r="A16" s="43" t="s">
        <v>31</v>
      </c>
      <c r="B16" s="37">
        <v>0</v>
      </c>
      <c r="C16" s="24">
        <v>0</v>
      </c>
      <c r="D16" s="24">
        <v>0</v>
      </c>
      <c r="E16" s="23">
        <v>0</v>
      </c>
      <c r="F16" s="23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35">
        <v>0</v>
      </c>
    </row>
    <row r="17" spans="1:13" x14ac:dyDescent="0.25">
      <c r="A17" s="43" t="s">
        <v>32</v>
      </c>
      <c r="B17" s="37">
        <v>0</v>
      </c>
      <c r="C17" s="24">
        <v>0</v>
      </c>
      <c r="D17" s="24">
        <v>0</v>
      </c>
      <c r="E17" s="23">
        <v>0</v>
      </c>
      <c r="F17" s="23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35">
        <v>0</v>
      </c>
    </row>
    <row r="18" spans="1:13" ht="15.75" thickBot="1" x14ac:dyDescent="0.3">
      <c r="A18" s="45" t="s">
        <v>33</v>
      </c>
      <c r="B18" s="38">
        <v>0</v>
      </c>
      <c r="C18" s="26">
        <v>0</v>
      </c>
      <c r="D18" s="26">
        <v>0</v>
      </c>
      <c r="E18" s="23">
        <v>0</v>
      </c>
      <c r="F18" s="23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34">
        <v>0</v>
      </c>
    </row>
    <row r="19" spans="1:13" ht="15.75" thickBot="1" x14ac:dyDescent="0.3">
      <c r="A19" s="21" t="s">
        <v>34</v>
      </c>
      <c r="B19" s="39">
        <f>SUM(B5:B18)</f>
        <v>4170</v>
      </c>
      <c r="C19" s="22">
        <f>SUM(C5:C18)</f>
        <v>3960</v>
      </c>
      <c r="D19" s="22">
        <f t="shared" ref="D19:M19" si="0">SUM(D5:D18)</f>
        <v>2000</v>
      </c>
      <c r="E19" s="22">
        <f t="shared" si="0"/>
        <v>6270</v>
      </c>
      <c r="F19" s="22">
        <f t="shared" si="0"/>
        <v>0</v>
      </c>
      <c r="G19" s="22">
        <f t="shared" si="0"/>
        <v>0</v>
      </c>
      <c r="H19" s="22">
        <f t="shared" si="0"/>
        <v>0</v>
      </c>
      <c r="I19" s="22">
        <f t="shared" si="0"/>
        <v>0</v>
      </c>
      <c r="J19" s="22">
        <f t="shared" si="0"/>
        <v>0</v>
      </c>
      <c r="K19" s="22">
        <f t="shared" si="0"/>
        <v>0</v>
      </c>
      <c r="L19" s="22">
        <f t="shared" si="0"/>
        <v>0</v>
      </c>
      <c r="M19" s="22">
        <f t="shared" si="0"/>
        <v>0</v>
      </c>
    </row>
    <row r="20" spans="1:13" ht="15.75" thickBot="1" x14ac:dyDescent="0.3">
      <c r="A20" s="27" t="s">
        <v>14</v>
      </c>
      <c r="B20" s="40">
        <v>0</v>
      </c>
      <c r="C20" s="24">
        <v>0</v>
      </c>
      <c r="D20" s="24">
        <v>0</v>
      </c>
      <c r="E20" s="24">
        <v>1670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34">
        <v>0</v>
      </c>
    </row>
    <row r="21" spans="1:13" ht="15.75" thickBot="1" x14ac:dyDescent="0.3">
      <c r="A21" s="21" t="s">
        <v>15</v>
      </c>
      <c r="B21" s="39">
        <f>B19-B20</f>
        <v>4170</v>
      </c>
      <c r="C21" s="22">
        <f>C19-C20</f>
        <v>3960</v>
      </c>
      <c r="D21" s="22">
        <f t="shared" ref="D21:M21" si="1">D19-D20</f>
        <v>2000</v>
      </c>
      <c r="E21" s="22">
        <f t="shared" si="1"/>
        <v>4600</v>
      </c>
      <c r="F21" s="22">
        <f t="shared" si="1"/>
        <v>0</v>
      </c>
      <c r="G21" s="22">
        <f t="shared" si="1"/>
        <v>0</v>
      </c>
      <c r="H21" s="22">
        <f t="shared" si="1"/>
        <v>0</v>
      </c>
      <c r="I21" s="22">
        <f t="shared" si="1"/>
        <v>0</v>
      </c>
      <c r="J21" s="22">
        <f t="shared" si="1"/>
        <v>0</v>
      </c>
      <c r="K21" s="22">
        <f t="shared" si="1"/>
        <v>0</v>
      </c>
      <c r="L21" s="22">
        <f t="shared" si="1"/>
        <v>0</v>
      </c>
      <c r="M21" s="22">
        <f t="shared" si="1"/>
        <v>0</v>
      </c>
    </row>
    <row r="22" spans="1:13" ht="15.75" thickBot="1" x14ac:dyDescent="0.3">
      <c r="A22" s="27" t="s">
        <v>12</v>
      </c>
      <c r="B22" s="52">
        <f>AVERAGE(B21)</f>
        <v>4170</v>
      </c>
      <c r="C22" s="53">
        <f>AVERAGE($B$21:C21)</f>
        <v>4065</v>
      </c>
      <c r="D22" s="53">
        <f>AVERAGE($B$21:D21)</f>
        <v>3376.6666666666665</v>
      </c>
      <c r="E22" s="53">
        <f>AVERAGE($B$21:E21)</f>
        <v>3682.5</v>
      </c>
      <c r="F22" s="53"/>
      <c r="G22" s="53"/>
      <c r="H22" s="53"/>
      <c r="I22" s="53"/>
      <c r="J22" s="53"/>
      <c r="K22" s="53"/>
      <c r="L22" s="53"/>
      <c r="M22" s="54"/>
    </row>
    <row r="23" spans="1:13" ht="15.75" thickBot="1" x14ac:dyDescent="0.3">
      <c r="A23" s="46" t="s">
        <v>13</v>
      </c>
      <c r="B23" s="47"/>
      <c r="C23" s="48"/>
      <c r="D23" s="49"/>
      <c r="E23" s="49"/>
      <c r="F23" s="49"/>
      <c r="G23" s="49"/>
      <c r="H23" s="49"/>
      <c r="I23" s="50"/>
      <c r="J23" s="49"/>
      <c r="K23" s="49"/>
      <c r="L23" s="49"/>
      <c r="M23" s="51"/>
    </row>
    <row r="24" spans="1:13" x14ac:dyDescent="0.25"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82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4"/>
  <sheetViews>
    <sheetView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4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4" ht="21.75" thickBot="1" x14ac:dyDescent="0.25">
      <c r="A2" s="178" t="s">
        <v>75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4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4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4" s="58" customFormat="1" ht="15" customHeight="1" x14ac:dyDescent="0.25">
      <c r="A5" s="86" t="s">
        <v>20</v>
      </c>
      <c r="B5" s="113">
        <v>700</v>
      </c>
      <c r="C5" s="96">
        <v>700</v>
      </c>
      <c r="D5" s="96">
        <v>700</v>
      </c>
      <c r="E5" s="96">
        <v>700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4" s="58" customFormat="1" ht="15" customHeight="1" x14ac:dyDescent="0.25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4" s="58" customFormat="1" ht="15" customHeight="1" x14ac:dyDescent="0.25">
      <c r="A7" s="87" t="s">
        <v>22</v>
      </c>
      <c r="B7" s="113">
        <v>122.6</v>
      </c>
      <c r="C7" s="96">
        <v>31.39</v>
      </c>
      <c r="D7" s="96">
        <v>78.510000000000005</v>
      </c>
      <c r="E7" s="96">
        <v>80.73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4" s="58" customFormat="1" ht="15" customHeight="1" x14ac:dyDescent="0.25">
      <c r="A8" s="87" t="s">
        <v>23</v>
      </c>
      <c r="B8" s="113">
        <v>61.95</v>
      </c>
      <c r="C8" s="96">
        <v>61.95</v>
      </c>
      <c r="D8" s="96">
        <v>61.95</v>
      </c>
      <c r="E8" s="96">
        <v>61.95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4" s="58" customFormat="1" ht="15" customHeight="1" x14ac:dyDescent="0.25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4" s="58" customFormat="1" ht="15" customHeight="1" x14ac:dyDescent="0.25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4" s="58" customFormat="1" ht="15" customHeight="1" x14ac:dyDescent="0.25">
      <c r="A11" s="86" t="s">
        <v>26</v>
      </c>
      <c r="B11" s="11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4" s="63" customFormat="1" ht="15" customHeight="1" x14ac:dyDescent="0.25">
      <c r="A12" s="88" t="s">
        <v>27</v>
      </c>
      <c r="B12" s="113">
        <v>2686.77</v>
      </c>
      <c r="C12" s="98">
        <f>2426.67+800</f>
        <v>3226.67</v>
      </c>
      <c r="D12" s="98">
        <v>2686.67</v>
      </c>
      <c r="E12" s="96">
        <v>2600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4" s="64" customFormat="1" ht="15" customHeight="1" x14ac:dyDescent="0.25">
      <c r="A13" s="88" t="s">
        <v>28</v>
      </c>
      <c r="B13" s="11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  <c r="N13" s="64" t="s">
        <v>41</v>
      </c>
    </row>
    <row r="14" spans="1:14" s="63" customFormat="1" ht="15" customHeight="1" x14ac:dyDescent="0.25">
      <c r="A14" s="88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  <c r="N14" s="64"/>
    </row>
    <row r="15" spans="1:14" s="64" customFormat="1" ht="15" customHeight="1" x14ac:dyDescent="0.25">
      <c r="A15" s="88" t="s">
        <v>30</v>
      </c>
      <c r="B15" s="114">
        <v>0</v>
      </c>
      <c r="C15" s="98">
        <f>120.93</f>
        <v>120.93</v>
      </c>
      <c r="D15" s="98">
        <f>82.46+54.05+153.24</f>
        <v>289.75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4" s="64" customFormat="1" ht="15" customHeight="1" x14ac:dyDescent="0.25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4" s="58" customFormat="1" ht="15" customHeight="1" x14ac:dyDescent="0.25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  <c r="N17" s="64"/>
    </row>
    <row r="18" spans="1:14" s="58" customFormat="1" ht="15" customHeight="1" thickBot="1" x14ac:dyDescent="0.3">
      <c r="A18" s="90" t="s">
        <v>33</v>
      </c>
      <c r="B18" s="114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  <c r="N18" s="64"/>
    </row>
    <row r="19" spans="1:14" s="58" customFormat="1" ht="15" customHeight="1" thickBot="1" x14ac:dyDescent="0.3">
      <c r="A19" s="67" t="s">
        <v>34</v>
      </c>
      <c r="B19" s="69">
        <f>SUM(B4:B18)</f>
        <v>3571.32</v>
      </c>
      <c r="C19" s="101">
        <f t="shared" ref="C19:M19" si="0">SUM(C5:C18)</f>
        <v>4140.9400000000005</v>
      </c>
      <c r="D19" s="101">
        <f t="shared" si="0"/>
        <v>3816.88</v>
      </c>
      <c r="E19" s="101">
        <f t="shared" si="0"/>
        <v>3442.6800000000003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  <c r="N19" s="64"/>
    </row>
    <row r="20" spans="1:14" s="58" customFormat="1" ht="15" customHeight="1" thickBot="1" x14ac:dyDescent="0.3">
      <c r="A20" s="70" t="s">
        <v>14</v>
      </c>
      <c r="B20" s="116">
        <v>0</v>
      </c>
      <c r="C20" s="98">
        <v>0</v>
      </c>
      <c r="D20" s="98">
        <v>22.32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4" s="58" customFormat="1" ht="15" customHeight="1" thickBot="1" x14ac:dyDescent="0.3">
      <c r="A21" s="67" t="s">
        <v>15</v>
      </c>
      <c r="B21" s="69">
        <f>B19-B20</f>
        <v>3571.32</v>
      </c>
      <c r="C21" s="101">
        <f t="shared" ref="C21:M21" si="1">C19-C20</f>
        <v>4140.9400000000005</v>
      </c>
      <c r="D21" s="101">
        <f t="shared" si="1"/>
        <v>3794.56</v>
      </c>
      <c r="E21" s="101">
        <f t="shared" si="1"/>
        <v>3442.6800000000003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4" s="58" customFormat="1" ht="15" customHeight="1" thickBot="1" x14ac:dyDescent="0.3">
      <c r="A22" s="70" t="s">
        <v>12</v>
      </c>
      <c r="B22" s="117">
        <f>AVERAGE(B21)</f>
        <v>3571.32</v>
      </c>
      <c r="C22" s="111">
        <f>AVERAGE($B$21:C21)</f>
        <v>3856.13</v>
      </c>
      <c r="D22" s="111">
        <f>AVERAGE($B$21:D21)</f>
        <v>3835.6066666666666</v>
      </c>
      <c r="E22" s="111">
        <f>AVERAGE($B$21:E21)</f>
        <v>3737.375</v>
      </c>
      <c r="F22" s="111"/>
      <c r="G22" s="111"/>
      <c r="H22" s="111"/>
      <c r="I22" s="111"/>
      <c r="J22" s="111"/>
      <c r="K22" s="111"/>
      <c r="L22" s="111"/>
      <c r="M22" s="112"/>
    </row>
    <row r="23" spans="1:14" s="58" customFormat="1" ht="15" customHeight="1" thickBot="1" x14ac:dyDescent="0.3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4" ht="15" x14ac:dyDescent="0.25">
      <c r="A24"/>
    </row>
  </sheetData>
  <mergeCells count="15">
    <mergeCell ref="A1:M1"/>
    <mergeCell ref="A2:M2"/>
    <mergeCell ref="A3:A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6"/>
  <sheetViews>
    <sheetView zoomScaleNormal="100" workbookViewId="0">
      <selection activeCell="E19" sqref="E19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7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33">
        <v>0</v>
      </c>
    </row>
    <row r="6" spans="1:13" ht="15" customHeight="1" x14ac:dyDescent="0.2">
      <c r="A6" s="87" t="s">
        <v>21</v>
      </c>
      <c r="B6" s="113">
        <v>0</v>
      </c>
      <c r="C6" s="57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33">
        <v>0</v>
      </c>
    </row>
    <row r="7" spans="1:13" ht="15" customHeight="1" x14ac:dyDescent="0.2">
      <c r="A7" s="87" t="s">
        <v>22</v>
      </c>
      <c r="B7" s="113">
        <v>0</v>
      </c>
      <c r="C7" s="57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33">
        <v>0</v>
      </c>
    </row>
    <row r="8" spans="1:13" ht="15" customHeight="1" x14ac:dyDescent="0.2">
      <c r="A8" s="87" t="s">
        <v>23</v>
      </c>
      <c r="B8" s="113">
        <v>0</v>
      </c>
      <c r="C8" s="57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33">
        <v>0</v>
      </c>
    </row>
    <row r="9" spans="1:13" ht="15" customHeight="1" x14ac:dyDescent="0.2">
      <c r="A9" s="87" t="s">
        <v>24</v>
      </c>
      <c r="B9" s="113">
        <v>0</v>
      </c>
      <c r="C9" s="57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33">
        <v>0</v>
      </c>
    </row>
    <row r="10" spans="1:13" ht="15" customHeight="1" x14ac:dyDescent="0.2">
      <c r="A10" s="87" t="s">
        <v>25</v>
      </c>
      <c r="B10" s="113">
        <v>0</v>
      </c>
      <c r="C10" s="57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33">
        <v>0</v>
      </c>
    </row>
    <row r="11" spans="1:13" ht="15" customHeight="1" x14ac:dyDescent="0.2">
      <c r="A11" s="86" t="s">
        <v>26</v>
      </c>
      <c r="B11" s="113">
        <v>0</v>
      </c>
      <c r="C11" s="57">
        <v>0</v>
      </c>
      <c r="D11" s="24">
        <v>0</v>
      </c>
      <c r="E11" s="23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34">
        <v>0</v>
      </c>
    </row>
    <row r="12" spans="1:13" s="15" customFormat="1" ht="15" customHeight="1" x14ac:dyDescent="0.2">
      <c r="A12" s="88" t="s">
        <v>27</v>
      </c>
      <c r="B12" s="113">
        <v>0</v>
      </c>
      <c r="C12" s="57">
        <v>0</v>
      </c>
      <c r="D12" s="24">
        <v>0</v>
      </c>
      <c r="E12" s="23">
        <v>0</v>
      </c>
      <c r="F12" s="25">
        <v>0</v>
      </c>
      <c r="G12" s="25">
        <v>0</v>
      </c>
      <c r="H12" s="25">
        <v>0</v>
      </c>
      <c r="I12" s="24">
        <v>0</v>
      </c>
      <c r="J12" s="25">
        <v>0</v>
      </c>
      <c r="K12" s="25">
        <v>0</v>
      </c>
      <c r="L12" s="25">
        <v>0</v>
      </c>
      <c r="M12" s="35">
        <v>0</v>
      </c>
    </row>
    <row r="13" spans="1:13" s="15" customFormat="1" ht="15" customHeight="1" x14ac:dyDescent="0.2">
      <c r="A13" s="88" t="s">
        <v>28</v>
      </c>
      <c r="B13" s="113">
        <v>0</v>
      </c>
      <c r="C13" s="57">
        <v>0</v>
      </c>
      <c r="D13" s="24">
        <v>0</v>
      </c>
      <c r="E13" s="23">
        <v>0</v>
      </c>
      <c r="F13" s="23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35">
        <v>0</v>
      </c>
    </row>
    <row r="14" spans="1:13" s="15" customFormat="1" ht="15" customHeight="1" x14ac:dyDescent="0.2">
      <c r="A14" s="88" t="s">
        <v>29</v>
      </c>
      <c r="B14" s="113">
        <v>0</v>
      </c>
      <c r="C14" s="57">
        <v>0</v>
      </c>
      <c r="D14" s="24">
        <v>0</v>
      </c>
      <c r="E14" s="23">
        <v>0</v>
      </c>
      <c r="F14" s="23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35">
        <v>0</v>
      </c>
    </row>
    <row r="15" spans="1:13" s="15" customFormat="1" ht="15" customHeight="1" x14ac:dyDescent="0.2">
      <c r="A15" s="88" t="s">
        <v>30</v>
      </c>
      <c r="B15" s="113">
        <v>0</v>
      </c>
      <c r="C15" s="57">
        <v>0</v>
      </c>
      <c r="D15" s="24">
        <v>0</v>
      </c>
      <c r="E15" s="23">
        <v>0</v>
      </c>
      <c r="F15" s="23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34">
        <v>0</v>
      </c>
    </row>
    <row r="16" spans="1:13" s="15" customFormat="1" ht="15" customHeight="1" x14ac:dyDescent="0.2">
      <c r="A16" s="88" t="s">
        <v>31</v>
      </c>
      <c r="B16" s="113">
        <v>0</v>
      </c>
      <c r="C16" s="57">
        <v>0</v>
      </c>
      <c r="D16" s="24">
        <v>0</v>
      </c>
      <c r="E16" s="23">
        <v>0</v>
      </c>
      <c r="F16" s="23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35">
        <v>0</v>
      </c>
    </row>
    <row r="17" spans="1:13" ht="15" customHeight="1" x14ac:dyDescent="0.2">
      <c r="A17" s="88" t="s">
        <v>32</v>
      </c>
      <c r="B17" s="113">
        <v>0</v>
      </c>
      <c r="C17" s="57">
        <v>0</v>
      </c>
      <c r="D17" s="24">
        <v>0</v>
      </c>
      <c r="E17" s="23">
        <v>0</v>
      </c>
      <c r="F17" s="23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35">
        <v>0</v>
      </c>
    </row>
    <row r="18" spans="1:13" ht="15" customHeight="1" thickBot="1" x14ac:dyDescent="0.25">
      <c r="A18" s="90" t="s">
        <v>33</v>
      </c>
      <c r="B18" s="113">
        <v>0</v>
      </c>
      <c r="C18" s="57">
        <v>0</v>
      </c>
      <c r="D18" s="26">
        <v>0</v>
      </c>
      <c r="E18" s="23">
        <v>0</v>
      </c>
      <c r="F18" s="23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34">
        <v>0</v>
      </c>
    </row>
    <row r="19" spans="1:13" ht="15" customHeight="1" thickBot="1" x14ac:dyDescent="0.25">
      <c r="A19" s="67" t="s">
        <v>34</v>
      </c>
      <c r="B19" s="69" t="s">
        <v>35</v>
      </c>
      <c r="C19" s="69" t="s">
        <v>35</v>
      </c>
      <c r="D19" s="69" t="s">
        <v>35</v>
      </c>
      <c r="E19" s="69" t="s">
        <v>35</v>
      </c>
      <c r="F19" s="22">
        <f t="shared" ref="F19:M19" si="0">SUM(F5:F18)</f>
        <v>0</v>
      </c>
      <c r="G19" s="22">
        <f t="shared" si="0"/>
        <v>0</v>
      </c>
      <c r="H19" s="22">
        <f t="shared" si="0"/>
        <v>0</v>
      </c>
      <c r="I19" s="22">
        <f t="shared" si="0"/>
        <v>0</v>
      </c>
      <c r="J19" s="22">
        <f t="shared" si="0"/>
        <v>0</v>
      </c>
      <c r="K19" s="22">
        <f t="shared" si="0"/>
        <v>0</v>
      </c>
      <c r="L19" s="22">
        <f t="shared" si="0"/>
        <v>0</v>
      </c>
      <c r="M19" s="22">
        <f t="shared" si="0"/>
        <v>0</v>
      </c>
    </row>
    <row r="20" spans="1:13" ht="15" customHeight="1" thickBot="1" x14ac:dyDescent="0.25">
      <c r="A20" s="70" t="s">
        <v>14</v>
      </c>
      <c r="B20" s="116">
        <v>0</v>
      </c>
      <c r="C20" s="93">
        <v>0</v>
      </c>
      <c r="D20" s="93">
        <v>0</v>
      </c>
      <c r="E20" s="93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34">
        <v>0</v>
      </c>
    </row>
    <row r="21" spans="1:13" ht="15" customHeight="1" thickBot="1" x14ac:dyDescent="0.25">
      <c r="A21" s="67" t="s">
        <v>15</v>
      </c>
      <c r="B21" s="69">
        <v>0</v>
      </c>
      <c r="C21" s="69">
        <v>0</v>
      </c>
      <c r="D21" s="69">
        <v>0</v>
      </c>
      <c r="E21" s="69">
        <v>0</v>
      </c>
      <c r="F21" s="22">
        <f t="shared" ref="F21:M21" si="1">F19-F20</f>
        <v>0</v>
      </c>
      <c r="G21" s="22">
        <f t="shared" si="1"/>
        <v>0</v>
      </c>
      <c r="H21" s="22">
        <f t="shared" si="1"/>
        <v>0</v>
      </c>
      <c r="I21" s="22">
        <f t="shared" si="1"/>
        <v>0</v>
      </c>
      <c r="J21" s="22">
        <f t="shared" si="1"/>
        <v>0</v>
      </c>
      <c r="K21" s="22">
        <f t="shared" si="1"/>
        <v>0</v>
      </c>
      <c r="L21" s="22">
        <f t="shared" si="1"/>
        <v>0</v>
      </c>
      <c r="M21" s="22">
        <f t="shared" si="1"/>
        <v>0</v>
      </c>
    </row>
    <row r="22" spans="1:13" ht="15" customHeight="1" thickBot="1" x14ac:dyDescent="0.25">
      <c r="A22" s="70" t="s">
        <v>12</v>
      </c>
      <c r="B22" s="117">
        <v>0</v>
      </c>
      <c r="C22" s="77">
        <v>0</v>
      </c>
      <c r="D22" s="77">
        <v>0</v>
      </c>
      <c r="E22" s="77">
        <v>0</v>
      </c>
      <c r="F22" s="53"/>
      <c r="G22" s="53"/>
      <c r="H22" s="53"/>
      <c r="I22" s="53"/>
      <c r="J22" s="53"/>
      <c r="K22" s="53"/>
      <c r="L22" s="53"/>
      <c r="M22" s="54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5" spans="1:13" x14ac:dyDescent="0.2">
      <c r="A25" s="29" t="s">
        <v>36</v>
      </c>
    </row>
    <row r="26" spans="1:13" x14ac:dyDescent="0.2">
      <c r="A26" s="29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102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s="58" customFormat="1" ht="15" customHeight="1" x14ac:dyDescent="0.25">
      <c r="A6" s="87" t="s">
        <v>21</v>
      </c>
      <c r="B6" s="102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s="58" customFormat="1" ht="15" customHeight="1" x14ac:dyDescent="0.25">
      <c r="A7" s="87" t="s">
        <v>22</v>
      </c>
      <c r="B7" s="102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s="58" customFormat="1" ht="15" customHeight="1" x14ac:dyDescent="0.25">
      <c r="A8" s="87" t="s">
        <v>23</v>
      </c>
      <c r="B8" s="102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s="58" customFormat="1" ht="15" customHeight="1" x14ac:dyDescent="0.25">
      <c r="A9" s="87" t="s">
        <v>24</v>
      </c>
      <c r="B9" s="102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s="58" customFormat="1" ht="15" customHeight="1" x14ac:dyDescent="0.25">
      <c r="A10" s="87" t="s">
        <v>25</v>
      </c>
      <c r="B10" s="102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58" customFormat="1" ht="15" customHeight="1" x14ac:dyDescent="0.25">
      <c r="A11" s="86" t="s">
        <v>26</v>
      </c>
      <c r="B11" s="10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3" customFormat="1" ht="15" customHeight="1" x14ac:dyDescent="0.25">
      <c r="A12" s="88" t="s">
        <v>27</v>
      </c>
      <c r="B12" s="103">
        <v>4650</v>
      </c>
      <c r="C12" s="98">
        <v>4200</v>
      </c>
      <c r="D12" s="98">
        <v>4650</v>
      </c>
      <c r="E12" s="96">
        <v>4500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64" customFormat="1" ht="15" customHeight="1" x14ac:dyDescent="0.25">
      <c r="A13" s="88" t="s">
        <v>28</v>
      </c>
      <c r="B13" s="10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3" customFormat="1" ht="15" customHeight="1" x14ac:dyDescent="0.25">
      <c r="A14" s="88" t="s">
        <v>29</v>
      </c>
      <c r="B14" s="103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4" customFormat="1" ht="15" customHeight="1" x14ac:dyDescent="0.25">
      <c r="A15" s="89" t="s">
        <v>30</v>
      </c>
      <c r="B15" s="103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64" customFormat="1" ht="15" customHeight="1" x14ac:dyDescent="0.25">
      <c r="A16" s="88" t="s">
        <v>31</v>
      </c>
      <c r="B16" s="10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s="58" customFormat="1" ht="15" customHeight="1" x14ac:dyDescent="0.25">
      <c r="A17" s="88" t="s">
        <v>32</v>
      </c>
      <c r="B17" s="103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s="58" customFormat="1" ht="15" customHeight="1" thickBot="1" x14ac:dyDescent="0.3">
      <c r="A18" s="90" t="s">
        <v>33</v>
      </c>
      <c r="B18" s="104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s="58" customFormat="1" ht="15" customHeight="1" thickBot="1" x14ac:dyDescent="0.3">
      <c r="A19" s="67" t="s">
        <v>34</v>
      </c>
      <c r="B19" s="101">
        <f>SUM(B5:B18)</f>
        <v>4650</v>
      </c>
      <c r="C19" s="101">
        <f t="shared" ref="C19:M19" si="0">SUM(C5:C18)</f>
        <v>4200</v>
      </c>
      <c r="D19" s="101">
        <f t="shared" si="0"/>
        <v>4650</v>
      </c>
      <c r="E19" s="101">
        <f t="shared" si="0"/>
        <v>4500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s="58" customFormat="1" ht="15" customHeight="1" thickBot="1" x14ac:dyDescent="0.3">
      <c r="A20" s="70" t="s">
        <v>14</v>
      </c>
      <c r="B20" s="105">
        <v>50</v>
      </c>
      <c r="C20" s="98">
        <v>0</v>
      </c>
      <c r="D20" s="98">
        <v>50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s="58" customFormat="1" ht="15" customHeight="1" thickBot="1" x14ac:dyDescent="0.3">
      <c r="A21" s="67" t="s">
        <v>15</v>
      </c>
      <c r="B21" s="101">
        <f>B19-B20</f>
        <v>4600</v>
      </c>
      <c r="C21" s="101">
        <f t="shared" ref="C21:M21" si="1">C19-C20</f>
        <v>4200</v>
      </c>
      <c r="D21" s="101">
        <f t="shared" si="1"/>
        <v>4600</v>
      </c>
      <c r="E21" s="101">
        <f t="shared" si="1"/>
        <v>4500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s="58" customFormat="1" ht="15" customHeight="1" thickBot="1" x14ac:dyDescent="0.3">
      <c r="A22" s="70" t="s">
        <v>12</v>
      </c>
      <c r="B22" s="110">
        <f>AVERAGE(B21)</f>
        <v>4600</v>
      </c>
      <c r="C22" s="111">
        <f>AVERAGE($B$21:C21)</f>
        <v>4400</v>
      </c>
      <c r="D22" s="111">
        <f>AVERAGE($B$21:D21)</f>
        <v>4466.666666666667</v>
      </c>
      <c r="E22" s="111">
        <f>AVERAGE($B$21:E21)</f>
        <v>4475</v>
      </c>
      <c r="F22" s="111"/>
      <c r="G22" s="111"/>
      <c r="H22" s="111"/>
      <c r="I22" s="111"/>
      <c r="J22" s="111"/>
      <c r="K22" s="111"/>
      <c r="L22" s="111"/>
      <c r="M22" s="112"/>
    </row>
    <row r="23" spans="1:13" s="58" customFormat="1" ht="15" customHeight="1" thickBot="1" x14ac:dyDescent="0.3">
      <c r="A23" s="91" t="s">
        <v>13</v>
      </c>
      <c r="B23" s="106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5" sqref="E5"/>
    </sheetView>
  </sheetViews>
  <sheetFormatPr defaultRowHeight="12" x14ac:dyDescent="0.2"/>
  <cols>
    <col min="1" max="1" width="56" style="3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1500</v>
      </c>
      <c r="C5" s="96">
        <v>1500</v>
      </c>
      <c r="D5" s="96">
        <v>1500</v>
      </c>
      <c r="E5" s="96">
        <v>1500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02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196.82</v>
      </c>
      <c r="C7" s="96">
        <v>240.23</v>
      </c>
      <c r="D7" s="96">
        <v>300.22000000000003</v>
      </c>
      <c r="E7" s="96">
        <v>284.86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83.6</v>
      </c>
      <c r="C8" s="96">
        <v>83.6</v>
      </c>
      <c r="D8" s="96">
        <v>83.6</v>
      </c>
      <c r="E8" s="96">
        <v>83.6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176.18</v>
      </c>
      <c r="C10" s="96">
        <v>152.19</v>
      </c>
      <c r="D10" s="96">
        <v>197.63</v>
      </c>
      <c r="E10" s="96">
        <v>185.95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9" customFormat="1" ht="15" customHeight="1" x14ac:dyDescent="0.2">
      <c r="A11" s="86" t="s">
        <v>26</v>
      </c>
      <c r="B11" s="10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" customFormat="1" ht="15" customHeight="1" x14ac:dyDescent="0.2">
      <c r="A12" s="88" t="s">
        <v>27</v>
      </c>
      <c r="B12" s="114">
        <v>2800</v>
      </c>
      <c r="C12" s="98">
        <v>2800</v>
      </c>
      <c r="D12" s="98">
        <v>2800</v>
      </c>
      <c r="E12" s="98">
        <v>2800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9" customFormat="1" ht="15" customHeight="1" x14ac:dyDescent="0.2">
      <c r="A13" s="88" t="s">
        <v>28</v>
      </c>
      <c r="B13" s="114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" customFormat="1" ht="15" customHeight="1" x14ac:dyDescent="0.2">
      <c r="A14" s="171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" customFormat="1" ht="15" customHeight="1" x14ac:dyDescent="0.2">
      <c r="A15" s="89" t="s">
        <v>30</v>
      </c>
      <c r="B15" s="114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3.5" thickBot="1" x14ac:dyDescent="0.25">
      <c r="A19" s="67" t="s">
        <v>34</v>
      </c>
      <c r="B19" s="69">
        <f t="shared" ref="B19" si="0">SUM(B5:B18)</f>
        <v>4756.6000000000004</v>
      </c>
      <c r="C19" s="101">
        <f t="shared" ref="C19:M19" si="1">SUM(C5:C18)</f>
        <v>4776.0200000000004</v>
      </c>
      <c r="D19" s="101">
        <f t="shared" si="1"/>
        <v>4881.45</v>
      </c>
      <c r="E19" s="101">
        <f t="shared" si="1"/>
        <v>4854.41</v>
      </c>
      <c r="F19" s="101">
        <f t="shared" si="1"/>
        <v>0</v>
      </c>
      <c r="G19" s="101">
        <f t="shared" si="1"/>
        <v>0</v>
      </c>
      <c r="H19" s="101">
        <f t="shared" si="1"/>
        <v>0</v>
      </c>
      <c r="I19" s="101">
        <f t="shared" si="1"/>
        <v>0</v>
      </c>
      <c r="J19" s="101">
        <f t="shared" si="1"/>
        <v>0</v>
      </c>
      <c r="K19" s="101">
        <f t="shared" si="1"/>
        <v>0</v>
      </c>
      <c r="L19" s="101">
        <f t="shared" si="1"/>
        <v>0</v>
      </c>
      <c r="M19" s="101">
        <f t="shared" si="1"/>
        <v>0</v>
      </c>
    </row>
    <row r="20" spans="1:13" ht="13.5" thickBot="1" x14ac:dyDescent="0.25">
      <c r="A20" s="70" t="s">
        <v>14</v>
      </c>
      <c r="B20" s="116">
        <v>156.6</v>
      </c>
      <c r="C20" s="98">
        <f>186.76+1</f>
        <v>187.76</v>
      </c>
      <c r="D20" s="98">
        <v>281.45</v>
      </c>
      <c r="E20" s="98">
        <v>254.41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3.5" thickBot="1" x14ac:dyDescent="0.25">
      <c r="A21" s="67" t="s">
        <v>15</v>
      </c>
      <c r="B21" s="69">
        <f>B19-B20</f>
        <v>4600</v>
      </c>
      <c r="C21" s="101">
        <f t="shared" ref="C21:M21" si="2">C19-C20</f>
        <v>4588.26</v>
      </c>
      <c r="D21" s="101">
        <f t="shared" si="2"/>
        <v>4600</v>
      </c>
      <c r="E21" s="101">
        <f t="shared" si="2"/>
        <v>4600</v>
      </c>
      <c r="F21" s="101">
        <f t="shared" si="2"/>
        <v>0</v>
      </c>
      <c r="G21" s="101">
        <f t="shared" si="2"/>
        <v>0</v>
      </c>
      <c r="H21" s="101">
        <f t="shared" si="2"/>
        <v>0</v>
      </c>
      <c r="I21" s="101">
        <f t="shared" si="2"/>
        <v>0</v>
      </c>
      <c r="J21" s="101">
        <f t="shared" si="2"/>
        <v>0</v>
      </c>
      <c r="K21" s="101">
        <f t="shared" si="2"/>
        <v>0</v>
      </c>
      <c r="L21" s="101">
        <f t="shared" si="2"/>
        <v>0</v>
      </c>
      <c r="M21" s="101">
        <f t="shared" si="2"/>
        <v>0</v>
      </c>
    </row>
    <row r="22" spans="1:13" ht="13.5" thickBot="1" x14ac:dyDescent="0.25">
      <c r="A22" s="70" t="s">
        <v>12</v>
      </c>
      <c r="B22" s="117">
        <f>AVERAGE(B21)</f>
        <v>4600</v>
      </c>
      <c r="C22" s="111">
        <f>AVERAGE($B$21:C21)</f>
        <v>4594.13</v>
      </c>
      <c r="D22" s="111">
        <f>AVERAGE($B$21:D21)</f>
        <v>4596.086666666667</v>
      </c>
      <c r="E22" s="111">
        <f>AVERAGE($B$21:E21)</f>
        <v>4597.0650000000005</v>
      </c>
      <c r="F22" s="111"/>
      <c r="G22" s="111"/>
      <c r="H22" s="111"/>
      <c r="I22" s="111"/>
      <c r="J22" s="111"/>
      <c r="K22" s="111"/>
      <c r="L22" s="111"/>
      <c r="M22" s="112"/>
    </row>
    <row r="23" spans="1:13" ht="13.5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A1:M1"/>
    <mergeCell ref="J3:J4"/>
    <mergeCell ref="K3:K4"/>
    <mergeCell ref="L3:L4"/>
    <mergeCell ref="M3:M4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" right="0" top="0.19685039370078741" bottom="0.19685039370078741" header="0.31496062992125984" footer="0.31496062992125984"/>
  <pageSetup paperSize="9" scale="84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M25"/>
  <sheetViews>
    <sheetView topLeftCell="A4" zoomScaleNormal="100" workbookViewId="0">
      <selection activeCell="D20" sqref="D20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79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163"/>
    </row>
    <row r="6" spans="1:13" ht="15" customHeight="1" x14ac:dyDescent="0.2">
      <c r="A6" s="87" t="s">
        <v>21</v>
      </c>
      <c r="B6" s="113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163"/>
    </row>
    <row r="7" spans="1:13" ht="15" customHeight="1" x14ac:dyDescent="0.2">
      <c r="A7" s="87" t="s">
        <v>22</v>
      </c>
      <c r="B7" s="113">
        <v>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163"/>
    </row>
    <row r="8" spans="1:13" ht="15" customHeight="1" x14ac:dyDescent="0.2">
      <c r="A8" s="87" t="s">
        <v>23</v>
      </c>
      <c r="B8" s="113">
        <v>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163"/>
    </row>
    <row r="9" spans="1:13" ht="15" customHeight="1" x14ac:dyDescent="0.2">
      <c r="A9" s="87" t="s">
        <v>24</v>
      </c>
      <c r="B9" s="113">
        <v>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63"/>
    </row>
    <row r="10" spans="1:13" ht="15" customHeight="1" x14ac:dyDescent="0.2">
      <c r="A10" s="87" t="s">
        <v>25</v>
      </c>
      <c r="B10" s="113">
        <v>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63"/>
    </row>
    <row r="11" spans="1:13" ht="15" customHeight="1" x14ac:dyDescent="0.2">
      <c r="A11" s="86" t="s">
        <v>26</v>
      </c>
      <c r="B11" s="114">
        <v>0</v>
      </c>
      <c r="C11" s="60"/>
      <c r="D11" s="60"/>
      <c r="E11" s="56"/>
      <c r="F11" s="56"/>
      <c r="G11" s="60"/>
      <c r="H11" s="60"/>
      <c r="I11" s="60"/>
      <c r="J11" s="60"/>
      <c r="K11" s="60"/>
      <c r="L11" s="60"/>
      <c r="M11" s="164"/>
    </row>
    <row r="12" spans="1:13" s="17" customFormat="1" ht="15" customHeight="1" x14ac:dyDescent="0.2">
      <c r="A12" s="88" t="s">
        <v>27</v>
      </c>
      <c r="B12" s="114">
        <v>4650</v>
      </c>
      <c r="C12" s="60"/>
      <c r="D12" s="60"/>
      <c r="E12" s="161"/>
      <c r="F12" s="161"/>
      <c r="G12" s="161"/>
      <c r="H12" s="161"/>
      <c r="I12" s="162"/>
      <c r="J12" s="161"/>
      <c r="K12" s="161"/>
      <c r="L12" s="161"/>
      <c r="M12" s="165"/>
    </row>
    <row r="13" spans="1:13" s="15" customFormat="1" ht="15" customHeight="1" x14ac:dyDescent="0.2">
      <c r="A13" s="88" t="s">
        <v>28</v>
      </c>
      <c r="B13" s="114">
        <v>0</v>
      </c>
      <c r="C13" s="60"/>
      <c r="D13" s="60"/>
      <c r="E13" s="56"/>
      <c r="F13" s="56"/>
      <c r="G13" s="161"/>
      <c r="H13" s="161"/>
      <c r="I13" s="161"/>
      <c r="J13" s="161"/>
      <c r="K13" s="161"/>
      <c r="L13" s="161"/>
      <c r="M13" s="165"/>
    </row>
    <row r="14" spans="1:13" s="17" customFormat="1" ht="15" customHeight="1" x14ac:dyDescent="0.2">
      <c r="A14" s="88" t="s">
        <v>29</v>
      </c>
      <c r="B14" s="114">
        <v>0</v>
      </c>
      <c r="C14" s="60"/>
      <c r="D14" s="60"/>
      <c r="E14" s="56"/>
      <c r="F14" s="56"/>
      <c r="G14" s="161"/>
      <c r="H14" s="161"/>
      <c r="I14" s="161"/>
      <c r="J14" s="161"/>
      <c r="K14" s="161"/>
      <c r="L14" s="161"/>
      <c r="M14" s="165"/>
    </row>
    <row r="15" spans="1:13" s="15" customFormat="1" ht="15" customHeight="1" x14ac:dyDescent="0.2">
      <c r="A15" s="88" t="s">
        <v>30</v>
      </c>
      <c r="B15" s="114"/>
      <c r="C15" s="60"/>
      <c r="D15" s="60"/>
      <c r="E15" s="56"/>
      <c r="F15" s="56"/>
      <c r="G15" s="60"/>
      <c r="H15" s="60"/>
      <c r="I15" s="60"/>
      <c r="J15" s="60"/>
      <c r="K15" s="60"/>
      <c r="L15" s="60"/>
      <c r="M15" s="164"/>
    </row>
    <row r="16" spans="1:13" s="15" customFormat="1" ht="15" customHeight="1" x14ac:dyDescent="0.2">
      <c r="A16" s="88" t="s">
        <v>31</v>
      </c>
      <c r="B16" s="114">
        <v>0</v>
      </c>
      <c r="C16" s="60"/>
      <c r="D16" s="60"/>
      <c r="E16" s="56"/>
      <c r="F16" s="56"/>
      <c r="G16" s="161"/>
      <c r="H16" s="161"/>
      <c r="I16" s="161"/>
      <c r="J16" s="161"/>
      <c r="K16" s="161"/>
      <c r="L16" s="161"/>
      <c r="M16" s="165"/>
    </row>
    <row r="17" spans="1:13" ht="15" customHeight="1" x14ac:dyDescent="0.2">
      <c r="A17" s="88" t="s">
        <v>32</v>
      </c>
      <c r="B17" s="114">
        <v>0</v>
      </c>
      <c r="C17" s="60"/>
      <c r="D17" s="60"/>
      <c r="E17" s="56"/>
      <c r="F17" s="56"/>
      <c r="G17" s="161"/>
      <c r="H17" s="161"/>
      <c r="I17" s="161"/>
      <c r="J17" s="161"/>
      <c r="K17" s="161"/>
      <c r="L17" s="161"/>
      <c r="M17" s="165"/>
    </row>
    <row r="18" spans="1:13" ht="15" customHeight="1" thickBot="1" x14ac:dyDescent="0.25">
      <c r="A18" s="90" t="s">
        <v>33</v>
      </c>
      <c r="B18" s="115">
        <v>0</v>
      </c>
      <c r="C18" s="66"/>
      <c r="D18" s="66"/>
      <c r="E18" s="56"/>
      <c r="F18" s="56"/>
      <c r="G18" s="60"/>
      <c r="H18" s="60"/>
      <c r="I18" s="60"/>
      <c r="J18" s="60"/>
      <c r="K18" s="60"/>
      <c r="L18" s="60"/>
      <c r="M18" s="164"/>
    </row>
    <row r="19" spans="1:13" ht="15" customHeight="1" thickBot="1" x14ac:dyDescent="0.25">
      <c r="A19" s="67" t="s">
        <v>34</v>
      </c>
      <c r="B19" s="69">
        <f t="shared" ref="B19" si="0">SUM(B5:B18)</f>
        <v>4650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" customHeight="1" thickBot="1" x14ac:dyDescent="0.25">
      <c r="A20" s="70" t="s">
        <v>14</v>
      </c>
      <c r="B20" s="116">
        <v>50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4"/>
    </row>
    <row r="21" spans="1:13" ht="15" customHeight="1" thickBot="1" x14ac:dyDescent="0.25">
      <c r="A21" s="67" t="s">
        <v>15</v>
      </c>
      <c r="B21" s="69">
        <f>B19-B20</f>
        <v>4600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15" customHeight="1" thickBot="1" x14ac:dyDescent="0.25">
      <c r="A22" s="70" t="s">
        <v>12</v>
      </c>
      <c r="B22" s="117">
        <f>AVERAGE(B21)</f>
        <v>4600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169"/>
    </row>
    <row r="23" spans="1:13" ht="15" customHeight="1" thickBot="1" x14ac:dyDescent="0.25">
      <c r="A23" s="91" t="s">
        <v>13</v>
      </c>
      <c r="B23" s="118"/>
      <c r="C23" s="72"/>
      <c r="D23" s="166"/>
      <c r="E23" s="166"/>
      <c r="F23" s="166"/>
      <c r="G23" s="166"/>
      <c r="H23" s="166"/>
      <c r="I23" s="167"/>
      <c r="J23" s="166"/>
      <c r="K23" s="166"/>
      <c r="L23" s="166"/>
      <c r="M23" s="168"/>
    </row>
    <row r="24" spans="1:13" ht="15" x14ac:dyDescent="0.25">
      <c r="A24"/>
    </row>
    <row r="25" spans="1:13" x14ac:dyDescent="0.2">
      <c r="A25" s="32" t="s">
        <v>85</v>
      </c>
    </row>
  </sheetData>
  <mergeCells count="15">
    <mergeCell ref="A1:M1"/>
    <mergeCell ref="A2:M2"/>
    <mergeCell ref="A3:A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83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79">
        <v>0</v>
      </c>
      <c r="C5" s="57">
        <v>2700</v>
      </c>
      <c r="D5" s="57">
        <v>2700</v>
      </c>
      <c r="E5" s="57">
        <v>2700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s="58" customFormat="1" ht="15" customHeight="1" x14ac:dyDescent="0.25">
      <c r="A6" s="87" t="s">
        <v>21</v>
      </c>
      <c r="B6" s="79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s="58" customFormat="1" ht="15" customHeight="1" x14ac:dyDescent="0.25">
      <c r="A7" s="87" t="s">
        <v>22</v>
      </c>
      <c r="B7" s="79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s="58" customFormat="1" ht="15" customHeight="1" x14ac:dyDescent="0.25">
      <c r="A8" s="87" t="s">
        <v>23</v>
      </c>
      <c r="B8" s="79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s="58" customFormat="1" ht="15" customHeight="1" x14ac:dyDescent="0.25">
      <c r="A9" s="87" t="s">
        <v>24</v>
      </c>
      <c r="B9" s="7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s="58" customFormat="1" ht="15" customHeight="1" x14ac:dyDescent="0.25">
      <c r="A10" s="87" t="s">
        <v>25</v>
      </c>
      <c r="B10" s="79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s="58" customFormat="1" ht="15" customHeight="1" x14ac:dyDescent="0.25">
      <c r="A11" s="86" t="s">
        <v>26</v>
      </c>
      <c r="B11" s="80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63" customFormat="1" ht="15" customHeight="1" x14ac:dyDescent="0.25">
      <c r="A12" s="88" t="s">
        <v>27</v>
      </c>
      <c r="B12" s="80">
        <v>0</v>
      </c>
      <c r="C12" s="61">
        <v>1900</v>
      </c>
      <c r="D12" s="61">
        <v>1900</v>
      </c>
      <c r="E12" s="61">
        <v>1900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64" customFormat="1" ht="15" customHeight="1" x14ac:dyDescent="0.25">
      <c r="A13" s="88" t="s">
        <v>28</v>
      </c>
      <c r="B13" s="80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63" customFormat="1" ht="15" customHeight="1" x14ac:dyDescent="0.25">
      <c r="A14" s="88" t="s">
        <v>29</v>
      </c>
      <c r="B14" s="80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64" customFormat="1" ht="15" customHeight="1" x14ac:dyDescent="0.25">
      <c r="A15" s="89" t="s">
        <v>30</v>
      </c>
      <c r="B15" s="80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64" customFormat="1" ht="15" customHeight="1" x14ac:dyDescent="0.25">
      <c r="A16" s="88" t="s">
        <v>31</v>
      </c>
      <c r="B16" s="80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s="58" customFormat="1" ht="15" customHeight="1" x14ac:dyDescent="0.25">
      <c r="A17" s="88" t="s">
        <v>32</v>
      </c>
      <c r="B17" s="80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s="58" customFormat="1" ht="15" customHeight="1" thickBot="1" x14ac:dyDescent="0.3">
      <c r="A18" s="90" t="s">
        <v>33</v>
      </c>
      <c r="B18" s="81">
        <v>0</v>
      </c>
      <c r="C18" s="61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s="58" customFormat="1" ht="15" customHeight="1" thickBot="1" x14ac:dyDescent="0.3">
      <c r="A19" s="67" t="s">
        <v>34</v>
      </c>
      <c r="B19" s="82">
        <f>SUM(B5:B18)</f>
        <v>0</v>
      </c>
      <c r="C19" s="69">
        <f>SUM(C5:C18)</f>
        <v>4600</v>
      </c>
      <c r="D19" s="69">
        <f t="shared" ref="D19:M19" si="0">SUM(D5:D18)</f>
        <v>4600</v>
      </c>
      <c r="E19" s="69">
        <f t="shared" si="0"/>
        <v>4600</v>
      </c>
      <c r="F19" s="69">
        <f t="shared" si="0"/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s="58" customFormat="1" ht="15" customHeight="1" thickBot="1" x14ac:dyDescent="0.3">
      <c r="A20" s="70" t="s">
        <v>14</v>
      </c>
      <c r="B20" s="83">
        <v>0</v>
      </c>
      <c r="C20" s="61">
        <v>1900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s="58" customFormat="1" ht="15" customHeight="1" thickBot="1" x14ac:dyDescent="0.3">
      <c r="A21" s="67" t="s">
        <v>15</v>
      </c>
      <c r="B21" s="82">
        <f>B19-B20</f>
        <v>0</v>
      </c>
      <c r="C21" s="69">
        <f>C19-C20</f>
        <v>2700</v>
      </c>
      <c r="D21" s="69">
        <f t="shared" ref="D21:M21" si="1">D19-D20</f>
        <v>4600</v>
      </c>
      <c r="E21" s="69">
        <f t="shared" si="1"/>
        <v>4600</v>
      </c>
      <c r="F21" s="69">
        <f t="shared" si="1"/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s="58" customFormat="1" ht="15" customHeight="1" thickBot="1" x14ac:dyDescent="0.3">
      <c r="A22" s="70" t="s">
        <v>12</v>
      </c>
      <c r="B22" s="84">
        <f>AVERAGE(B21)</f>
        <v>0</v>
      </c>
      <c r="C22" s="77">
        <f>AVERAGE(C21)</f>
        <v>2700</v>
      </c>
      <c r="D22" s="77">
        <f>AVERAGE($C$21:D21)</f>
        <v>3650</v>
      </c>
      <c r="E22" s="77">
        <f>AVERAGE($C$21:E21)</f>
        <v>3966.6666666666665</v>
      </c>
      <c r="F22" s="77"/>
      <c r="G22" s="77"/>
      <c r="H22" s="77"/>
      <c r="I22" s="77"/>
      <c r="J22" s="77"/>
      <c r="K22" s="77"/>
      <c r="L22" s="77"/>
      <c r="M22" s="78"/>
    </row>
    <row r="23" spans="1:13" s="58" customFormat="1" ht="15" customHeight="1" thickBot="1" x14ac:dyDescent="0.3">
      <c r="A23" s="91" t="s">
        <v>13</v>
      </c>
      <c r="B23" s="85"/>
      <c r="C23" s="73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5" spans="1:13" x14ac:dyDescent="0.2">
      <c r="A25" s="32" t="s">
        <v>84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82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M26"/>
  <sheetViews>
    <sheetView topLeftCell="A13" zoomScaleNormal="100" workbookViewId="0">
      <selection activeCell="D20" sqref="D20"/>
    </sheetView>
  </sheetViews>
  <sheetFormatPr defaultRowHeight="15" x14ac:dyDescent="0.25"/>
  <cols>
    <col min="1" max="1" width="63" customWidth="1"/>
    <col min="2" max="13" width="9.7109375" customWidth="1"/>
  </cols>
  <sheetData>
    <row r="1" spans="1:13" ht="21.75" thickBot="1" x14ac:dyDescent="0.3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3">
      <c r="A2" s="178" t="s">
        <v>80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7" customFormat="1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77" customFormat="1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5">
      <c r="A5" s="86" t="s">
        <v>20</v>
      </c>
      <c r="B5" s="119">
        <v>2400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163"/>
    </row>
    <row r="6" spans="1:13" ht="15" customHeight="1" x14ac:dyDescent="0.25">
      <c r="A6" s="86" t="s">
        <v>21</v>
      </c>
      <c r="B6" s="119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163"/>
    </row>
    <row r="7" spans="1:13" ht="15" customHeight="1" x14ac:dyDescent="0.25">
      <c r="A7" s="86" t="s">
        <v>22</v>
      </c>
      <c r="B7" s="119">
        <v>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163"/>
    </row>
    <row r="8" spans="1:13" ht="15" customHeight="1" x14ac:dyDescent="0.25">
      <c r="A8" s="86" t="s">
        <v>23</v>
      </c>
      <c r="B8" s="119">
        <v>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163"/>
    </row>
    <row r="9" spans="1:13" ht="15" customHeight="1" x14ac:dyDescent="0.25">
      <c r="A9" s="86" t="s">
        <v>24</v>
      </c>
      <c r="B9" s="119">
        <v>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63"/>
    </row>
    <row r="10" spans="1:13" ht="15" customHeight="1" x14ac:dyDescent="0.25">
      <c r="A10" s="86" t="s">
        <v>25</v>
      </c>
      <c r="B10" s="119">
        <v>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63"/>
    </row>
    <row r="11" spans="1:13" ht="15" customHeight="1" x14ac:dyDescent="0.25">
      <c r="A11" s="86" t="s">
        <v>26</v>
      </c>
      <c r="B11" s="126">
        <v>0</v>
      </c>
      <c r="C11" s="60"/>
      <c r="D11" s="60"/>
      <c r="E11" s="56"/>
      <c r="F11" s="56"/>
      <c r="G11" s="60"/>
      <c r="H11" s="60"/>
      <c r="I11" s="60"/>
      <c r="J11" s="60"/>
      <c r="K11" s="60"/>
      <c r="L11" s="60"/>
      <c r="M11" s="164"/>
    </row>
    <row r="12" spans="1:13" ht="15" customHeight="1" x14ac:dyDescent="0.25">
      <c r="A12" s="86" t="s">
        <v>27</v>
      </c>
      <c r="B12" s="126">
        <v>4940</v>
      </c>
      <c r="C12" s="60"/>
      <c r="D12" s="60"/>
      <c r="E12" s="161"/>
      <c r="F12" s="161"/>
      <c r="G12" s="161"/>
      <c r="H12" s="161"/>
      <c r="I12" s="162"/>
      <c r="J12" s="161"/>
      <c r="K12" s="161"/>
      <c r="L12" s="161"/>
      <c r="M12" s="165"/>
    </row>
    <row r="13" spans="1:13" ht="15" customHeight="1" x14ac:dyDescent="0.25">
      <c r="A13" s="86" t="s">
        <v>28</v>
      </c>
      <c r="B13" s="126">
        <v>0</v>
      </c>
      <c r="C13" s="60"/>
      <c r="D13" s="60"/>
      <c r="E13" s="56"/>
      <c r="F13" s="56"/>
      <c r="G13" s="161"/>
      <c r="H13" s="161"/>
      <c r="I13" s="161"/>
      <c r="J13" s="161"/>
      <c r="K13" s="161"/>
      <c r="L13" s="161"/>
      <c r="M13" s="165"/>
    </row>
    <row r="14" spans="1:13" ht="15" customHeight="1" x14ac:dyDescent="0.25">
      <c r="A14" s="88" t="s">
        <v>29</v>
      </c>
      <c r="B14" s="126">
        <v>0</v>
      </c>
      <c r="C14" s="60"/>
      <c r="D14" s="60"/>
      <c r="E14" s="56"/>
      <c r="F14" s="56"/>
      <c r="G14" s="161"/>
      <c r="H14" s="161"/>
      <c r="I14" s="161"/>
      <c r="J14" s="161"/>
      <c r="K14" s="161"/>
      <c r="L14" s="161"/>
      <c r="M14" s="165"/>
    </row>
    <row r="15" spans="1:13" ht="15" customHeight="1" x14ac:dyDescent="0.25">
      <c r="A15" s="89" t="s">
        <v>30</v>
      </c>
      <c r="B15" s="126">
        <v>0</v>
      </c>
      <c r="C15" s="60"/>
      <c r="D15" s="60"/>
      <c r="E15" s="56"/>
      <c r="F15" s="56"/>
      <c r="G15" s="60"/>
      <c r="H15" s="60"/>
      <c r="I15" s="60"/>
      <c r="J15" s="60"/>
      <c r="K15" s="60"/>
      <c r="L15" s="60"/>
      <c r="M15" s="164"/>
    </row>
    <row r="16" spans="1:13" ht="15" customHeight="1" x14ac:dyDescent="0.25">
      <c r="A16" s="88" t="s">
        <v>31</v>
      </c>
      <c r="B16" s="126">
        <v>0</v>
      </c>
      <c r="C16" s="60"/>
      <c r="D16" s="60"/>
      <c r="E16" s="56"/>
      <c r="F16" s="56"/>
      <c r="G16" s="161"/>
      <c r="H16" s="161"/>
      <c r="I16" s="161"/>
      <c r="J16" s="161"/>
      <c r="K16" s="161"/>
      <c r="L16" s="161"/>
      <c r="M16" s="165"/>
    </row>
    <row r="17" spans="1:13" ht="15" customHeight="1" x14ac:dyDescent="0.25">
      <c r="A17" s="88" t="s">
        <v>32</v>
      </c>
      <c r="B17" s="126">
        <v>0</v>
      </c>
      <c r="C17" s="60"/>
      <c r="D17" s="60"/>
      <c r="E17" s="56"/>
      <c r="F17" s="56"/>
      <c r="G17" s="161"/>
      <c r="H17" s="161"/>
      <c r="I17" s="161"/>
      <c r="J17" s="161"/>
      <c r="K17" s="161"/>
      <c r="L17" s="161"/>
      <c r="M17" s="165"/>
    </row>
    <row r="18" spans="1:13" ht="15" customHeight="1" thickBot="1" x14ac:dyDescent="0.3">
      <c r="A18" s="90" t="s">
        <v>33</v>
      </c>
      <c r="B18" s="127">
        <v>0</v>
      </c>
      <c r="C18" s="66"/>
      <c r="D18" s="66"/>
      <c r="E18" s="56"/>
      <c r="F18" s="56"/>
      <c r="G18" s="60"/>
      <c r="H18" s="60"/>
      <c r="I18" s="60"/>
      <c r="J18" s="60"/>
      <c r="K18" s="60"/>
      <c r="L18" s="60"/>
      <c r="M18" s="164"/>
    </row>
    <row r="19" spans="1:13" ht="15" customHeight="1" thickBot="1" x14ac:dyDescent="0.3">
      <c r="A19" s="67" t="s">
        <v>34</v>
      </c>
      <c r="B19" s="123">
        <f>SUM(B5:B18)</f>
        <v>7340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" customHeight="1" thickBot="1" x14ac:dyDescent="0.3">
      <c r="A20" s="70" t="s">
        <v>14</v>
      </c>
      <c r="B20" s="122">
        <v>2740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4"/>
    </row>
    <row r="21" spans="1:13" ht="15" customHeight="1" thickBot="1" x14ac:dyDescent="0.3">
      <c r="A21" s="67" t="s">
        <v>15</v>
      </c>
      <c r="B21" s="123">
        <f>B19-B20</f>
        <v>4600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15" customHeight="1" thickBot="1" x14ac:dyDescent="0.3">
      <c r="A22" s="70" t="s">
        <v>12</v>
      </c>
      <c r="B22" s="117">
        <f>AVERAGE(B21)</f>
        <v>4600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169"/>
    </row>
    <row r="23" spans="1:13" ht="15" customHeight="1" thickBot="1" x14ac:dyDescent="0.3">
      <c r="A23" s="91" t="s">
        <v>13</v>
      </c>
      <c r="B23" s="125"/>
      <c r="C23" s="72"/>
      <c r="D23" s="166"/>
      <c r="E23" s="166"/>
      <c r="F23" s="166"/>
      <c r="G23" s="166"/>
      <c r="H23" s="166"/>
      <c r="I23" s="167"/>
      <c r="J23" s="166"/>
      <c r="K23" s="166"/>
      <c r="L23" s="166"/>
      <c r="M23" s="168"/>
    </row>
    <row r="24" spans="1:13" x14ac:dyDescent="0.25"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32" t="s">
        <v>85</v>
      </c>
    </row>
    <row r="26" spans="1:13" x14ac:dyDescent="0.25">
      <c r="A26" s="29"/>
    </row>
  </sheetData>
  <mergeCells count="15">
    <mergeCell ref="A1:M1"/>
    <mergeCell ref="A2:M2"/>
    <mergeCell ref="A3:A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7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5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88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79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94">
        <v>0</v>
      </c>
    </row>
    <row r="6" spans="1:13" s="58" customFormat="1" ht="15" customHeight="1" x14ac:dyDescent="0.25">
      <c r="A6" s="87" t="s">
        <v>21</v>
      </c>
      <c r="B6" s="79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94">
        <v>0</v>
      </c>
    </row>
    <row r="7" spans="1:13" s="58" customFormat="1" ht="15" customHeight="1" x14ac:dyDescent="0.25">
      <c r="A7" s="87" t="s">
        <v>22</v>
      </c>
      <c r="B7" s="79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94">
        <v>0</v>
      </c>
    </row>
    <row r="8" spans="1:13" s="58" customFormat="1" ht="15" customHeight="1" x14ac:dyDescent="0.25">
      <c r="A8" s="87" t="s">
        <v>23</v>
      </c>
      <c r="B8" s="79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94">
        <v>0</v>
      </c>
    </row>
    <row r="9" spans="1:13" s="58" customFormat="1" ht="15" customHeight="1" x14ac:dyDescent="0.25">
      <c r="A9" s="87" t="s">
        <v>24</v>
      </c>
      <c r="B9" s="7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4">
        <v>0</v>
      </c>
    </row>
    <row r="10" spans="1:13" s="58" customFormat="1" ht="15" customHeight="1" x14ac:dyDescent="0.25">
      <c r="A10" s="87" t="s">
        <v>25</v>
      </c>
      <c r="B10" s="79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4">
        <v>0</v>
      </c>
    </row>
    <row r="11" spans="1:13" s="58" customFormat="1" ht="15" customHeight="1" x14ac:dyDescent="0.25">
      <c r="A11" s="86" t="s">
        <v>26</v>
      </c>
      <c r="B11" s="80">
        <v>0</v>
      </c>
      <c r="C11" s="61">
        <v>0</v>
      </c>
      <c r="D11" s="61">
        <v>0</v>
      </c>
      <c r="E11" s="57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</row>
    <row r="12" spans="1:13" s="63" customFormat="1" ht="15" customHeight="1" x14ac:dyDescent="0.25">
      <c r="A12" s="88" t="s">
        <v>27</v>
      </c>
      <c r="B12" s="80">
        <v>0</v>
      </c>
      <c r="C12" s="61">
        <v>3840</v>
      </c>
      <c r="D12" s="61">
        <v>4960</v>
      </c>
      <c r="E12" s="57">
        <v>4640</v>
      </c>
      <c r="F12" s="172">
        <v>0</v>
      </c>
      <c r="G12" s="172">
        <v>0</v>
      </c>
      <c r="H12" s="172">
        <v>0</v>
      </c>
      <c r="I12" s="61">
        <v>0</v>
      </c>
      <c r="J12" s="172">
        <v>0</v>
      </c>
      <c r="K12" s="172">
        <v>0</v>
      </c>
      <c r="L12" s="172">
        <v>0</v>
      </c>
      <c r="M12" s="173">
        <v>0</v>
      </c>
    </row>
    <row r="13" spans="1:13" s="64" customFormat="1" ht="15" customHeight="1" x14ac:dyDescent="0.25">
      <c r="A13" s="88" t="s">
        <v>28</v>
      </c>
      <c r="B13" s="80">
        <v>0</v>
      </c>
      <c r="C13" s="61">
        <v>0</v>
      </c>
      <c r="D13" s="61">
        <v>0</v>
      </c>
      <c r="E13" s="57">
        <v>0</v>
      </c>
      <c r="F13" s="57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173">
        <v>0</v>
      </c>
    </row>
    <row r="14" spans="1:13" s="63" customFormat="1" ht="15" customHeight="1" x14ac:dyDescent="0.25">
      <c r="A14" s="88" t="s">
        <v>29</v>
      </c>
      <c r="B14" s="80">
        <v>0</v>
      </c>
      <c r="C14" s="61">
        <v>0</v>
      </c>
      <c r="D14" s="61">
        <v>0</v>
      </c>
      <c r="E14" s="57">
        <v>0</v>
      </c>
      <c r="F14" s="57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3">
        <v>0</v>
      </c>
    </row>
    <row r="15" spans="1:13" s="64" customFormat="1" ht="15" customHeight="1" x14ac:dyDescent="0.25">
      <c r="A15" s="89" t="s">
        <v>30</v>
      </c>
      <c r="B15" s="80">
        <v>0</v>
      </c>
      <c r="C15" s="61">
        <v>0</v>
      </c>
      <c r="D15" s="61">
        <v>0</v>
      </c>
      <c r="E15" s="57">
        <v>0</v>
      </c>
      <c r="F15" s="57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</row>
    <row r="16" spans="1:13" s="64" customFormat="1" ht="15" customHeight="1" x14ac:dyDescent="0.25">
      <c r="A16" s="88" t="s">
        <v>31</v>
      </c>
      <c r="B16" s="80">
        <v>0</v>
      </c>
      <c r="C16" s="61">
        <v>0</v>
      </c>
      <c r="D16" s="61">
        <v>0</v>
      </c>
      <c r="E16" s="57">
        <v>0</v>
      </c>
      <c r="F16" s="57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3">
        <v>0</v>
      </c>
    </row>
    <row r="17" spans="1:13" s="58" customFormat="1" ht="15" customHeight="1" x14ac:dyDescent="0.25">
      <c r="A17" s="88" t="s">
        <v>32</v>
      </c>
      <c r="B17" s="80">
        <v>0</v>
      </c>
      <c r="C17" s="61">
        <v>0</v>
      </c>
      <c r="D17" s="61">
        <v>0</v>
      </c>
      <c r="E17" s="57">
        <v>0</v>
      </c>
      <c r="F17" s="57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173">
        <v>0</v>
      </c>
    </row>
    <row r="18" spans="1:13" s="58" customFormat="1" ht="15" customHeight="1" thickBot="1" x14ac:dyDescent="0.3">
      <c r="A18" s="90" t="s">
        <v>33</v>
      </c>
      <c r="B18" s="81">
        <v>0</v>
      </c>
      <c r="C18" s="61">
        <v>0</v>
      </c>
      <c r="D18" s="92">
        <v>0</v>
      </c>
      <c r="E18" s="57">
        <v>0</v>
      </c>
      <c r="F18" s="57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</row>
    <row r="19" spans="1:13" s="58" customFormat="1" ht="15" customHeight="1" thickBot="1" x14ac:dyDescent="0.3">
      <c r="A19" s="67" t="s">
        <v>34</v>
      </c>
      <c r="B19" s="82">
        <f>SUM(B5:B18)</f>
        <v>0</v>
      </c>
      <c r="C19" s="69">
        <f>SUM(C5:C18)</f>
        <v>3840</v>
      </c>
      <c r="D19" s="69">
        <f t="shared" ref="D19:M19" si="0">SUM(D5:D18)</f>
        <v>4960</v>
      </c>
      <c r="E19" s="69">
        <f t="shared" si="0"/>
        <v>4640</v>
      </c>
      <c r="F19" s="69">
        <f t="shared" si="0"/>
        <v>0</v>
      </c>
      <c r="G19" s="69">
        <f t="shared" si="0"/>
        <v>0</v>
      </c>
      <c r="H19" s="69">
        <f t="shared" si="0"/>
        <v>0</v>
      </c>
      <c r="I19" s="69">
        <f t="shared" si="0"/>
        <v>0</v>
      </c>
      <c r="J19" s="69">
        <f t="shared" si="0"/>
        <v>0</v>
      </c>
      <c r="K19" s="69">
        <f t="shared" si="0"/>
        <v>0</v>
      </c>
      <c r="L19" s="69">
        <f t="shared" si="0"/>
        <v>0</v>
      </c>
      <c r="M19" s="69">
        <f t="shared" si="0"/>
        <v>0</v>
      </c>
    </row>
    <row r="20" spans="1:13" s="58" customFormat="1" ht="15" customHeight="1" thickBot="1" x14ac:dyDescent="0.3">
      <c r="A20" s="70" t="s">
        <v>14</v>
      </c>
      <c r="B20" s="83">
        <v>0</v>
      </c>
      <c r="C20" s="61">
        <v>0</v>
      </c>
      <c r="D20" s="61">
        <v>360</v>
      </c>
      <c r="E20" s="61">
        <v>40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</row>
    <row r="21" spans="1:13" s="58" customFormat="1" ht="15" customHeight="1" thickBot="1" x14ac:dyDescent="0.3">
      <c r="A21" s="67" t="s">
        <v>15</v>
      </c>
      <c r="B21" s="82">
        <f>B19-B20</f>
        <v>0</v>
      </c>
      <c r="C21" s="69">
        <f>C19-C20</f>
        <v>3840</v>
      </c>
      <c r="D21" s="69">
        <f t="shared" ref="D21:M21" si="1">D19-D20</f>
        <v>4600</v>
      </c>
      <c r="E21" s="69">
        <f t="shared" si="1"/>
        <v>4600</v>
      </c>
      <c r="F21" s="69">
        <f t="shared" si="1"/>
        <v>0</v>
      </c>
      <c r="G21" s="69">
        <f t="shared" si="1"/>
        <v>0</v>
      </c>
      <c r="H21" s="69">
        <f t="shared" si="1"/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s="58" customFormat="1" ht="15" customHeight="1" thickBot="1" x14ac:dyDescent="0.3">
      <c r="A22" s="70" t="s">
        <v>12</v>
      </c>
      <c r="B22" s="84">
        <f>AVERAGE(B21)</f>
        <v>0</v>
      </c>
      <c r="C22" s="77">
        <f>AVERAGE(C21)</f>
        <v>3840</v>
      </c>
      <c r="D22" s="77">
        <f>AVERAGE($C$21:D21)</f>
        <v>4220</v>
      </c>
      <c r="E22" s="77" t="s">
        <v>17</v>
      </c>
      <c r="F22" s="77"/>
      <c r="G22" s="77"/>
      <c r="H22" s="77"/>
      <c r="I22" s="77"/>
      <c r="J22" s="77"/>
      <c r="K22" s="77"/>
      <c r="L22" s="77"/>
      <c r="M22" s="78"/>
    </row>
    <row r="23" spans="1:13" s="58" customFormat="1" ht="15" customHeight="1" thickBot="1" x14ac:dyDescent="0.3">
      <c r="A23" s="91" t="s">
        <v>13</v>
      </c>
      <c r="B23" s="85"/>
      <c r="C23" s="73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</row>
    <row r="25" spans="1:13" x14ac:dyDescent="0.2">
      <c r="A25" s="32" t="s">
        <v>84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4"/>
  <sheetViews>
    <sheetView zoomScaleNormal="100" workbookViewId="0">
      <selection activeCell="E14" sqref="E14"/>
    </sheetView>
  </sheetViews>
  <sheetFormatPr defaultRowHeight="12.75" x14ac:dyDescent="0.2"/>
  <cols>
    <col min="1" max="1" width="56.140625" style="10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47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7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400</v>
      </c>
      <c r="C5" s="96">
        <v>400</v>
      </c>
      <c r="D5" s="96">
        <v>430</v>
      </c>
      <c r="E5" s="96">
        <v>430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6" t="s">
        <v>21</v>
      </c>
      <c r="B6" s="113">
        <v>650</v>
      </c>
      <c r="C6" s="96">
        <v>650</v>
      </c>
      <c r="D6" s="96">
        <v>670</v>
      </c>
      <c r="E6" s="96">
        <v>666.74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6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6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6" t="s">
        <v>24</v>
      </c>
      <c r="B9" s="113">
        <v>80</v>
      </c>
      <c r="C9" s="96">
        <v>80</v>
      </c>
      <c r="D9" s="96">
        <f>100+85</f>
        <v>185</v>
      </c>
      <c r="E9" s="96">
        <v>85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6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ht="15" customHeight="1" x14ac:dyDescent="0.2">
      <c r="A11" s="86" t="s">
        <v>26</v>
      </c>
      <c r="B11" s="98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9" customFormat="1" ht="15" customHeight="1" x14ac:dyDescent="0.2">
      <c r="A12" s="86" t="s">
        <v>27</v>
      </c>
      <c r="B12" s="114">
        <v>3520</v>
      </c>
      <c r="C12" s="98">
        <f>1360+2160</f>
        <v>3520</v>
      </c>
      <c r="D12" s="98">
        <f>1360+2160</f>
        <v>3520</v>
      </c>
      <c r="E12" s="96">
        <f>1360+2160</f>
        <v>3520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6" customFormat="1" ht="15" customHeight="1" x14ac:dyDescent="0.2">
      <c r="A13" s="86" t="s">
        <v>28</v>
      </c>
      <c r="B13" s="11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9" customFormat="1" ht="15" customHeight="1" x14ac:dyDescent="0.2">
      <c r="A14" s="86" t="s">
        <v>29</v>
      </c>
      <c r="B14" s="113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" customFormat="1" ht="15" customHeight="1" x14ac:dyDescent="0.2">
      <c r="A15" s="86" t="s">
        <v>30</v>
      </c>
      <c r="B15" s="113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6" customFormat="1" ht="15" customHeight="1" x14ac:dyDescent="0.2">
      <c r="A16" s="86" t="s">
        <v>31</v>
      </c>
      <c r="B16" s="11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6" t="s">
        <v>32</v>
      </c>
      <c r="B17" s="113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3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:M19" si="0">SUM(B5:B18)</f>
        <v>4650</v>
      </c>
      <c r="C19" s="101">
        <f t="shared" si="0"/>
        <v>4650</v>
      </c>
      <c r="D19" s="101">
        <f t="shared" si="0"/>
        <v>4805</v>
      </c>
      <c r="E19" s="101">
        <f t="shared" si="0"/>
        <v>4701.74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50</v>
      </c>
      <c r="C20" s="98">
        <v>50</v>
      </c>
      <c r="D20" s="98">
        <v>205</v>
      </c>
      <c r="E20" s="98">
        <v>101.74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101">
        <f t="shared" ref="C21:M21" si="1">C19-C20</f>
        <v>4600</v>
      </c>
      <c r="D21" s="101">
        <f t="shared" si="1"/>
        <v>4600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111">
        <f>AVERAGE($B$21:C21)</f>
        <v>4600</v>
      </c>
      <c r="D22" s="111">
        <f>AVERAGE($B$21:D21)</f>
        <v>4600</v>
      </c>
      <c r="E22" s="111">
        <f>AVERAGE($B$21:E21)</f>
        <v>4600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 verticalCentered="1"/>
  <pageMargins left="0" right="0" top="0.19685039370078741" bottom="0.19685039370078741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4"/>
  <sheetViews>
    <sheetView zoomScaleNormal="100" workbookViewId="0">
      <selection activeCell="E22" sqref="E22"/>
    </sheetView>
  </sheetViews>
  <sheetFormatPr defaultRowHeight="11.25" x14ac:dyDescent="0.2"/>
  <cols>
    <col min="1" max="1" width="57.5703125" style="4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4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4" ht="21.75" thickBot="1" x14ac:dyDescent="0.25">
      <c r="A2" s="178" t="s">
        <v>48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4" s="157" customFormat="1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4" s="156" customFormat="1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4" ht="15" customHeight="1" x14ac:dyDescent="0.2">
      <c r="A5" s="86" t="s">
        <v>20</v>
      </c>
      <c r="B5" s="113"/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4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4" ht="15" customHeight="1" x14ac:dyDescent="0.2">
      <c r="A7" s="87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4" ht="15" customHeight="1" x14ac:dyDescent="0.2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4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4" ht="15" customHeight="1" x14ac:dyDescent="0.2">
      <c r="A10" s="87" t="s">
        <v>25</v>
      </c>
      <c r="B10" s="113">
        <v>205.71</v>
      </c>
      <c r="C10" s="96">
        <v>205.71</v>
      </c>
      <c r="D10" s="96">
        <v>210.02</v>
      </c>
      <c r="E10" s="96">
        <v>205.71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4" ht="15" customHeight="1" x14ac:dyDescent="0.2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4" s="9" customFormat="1" ht="15" customHeight="1" x14ac:dyDescent="0.2">
      <c r="A12" s="88" t="s">
        <v>27</v>
      </c>
      <c r="B12" s="114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  <c r="N12" s="19"/>
    </row>
    <row r="13" spans="1:14" s="6" customFormat="1" ht="15" customHeight="1" x14ac:dyDescent="0.2">
      <c r="A13" s="88" t="s">
        <v>28</v>
      </c>
      <c r="B13" s="103">
        <v>0</v>
      </c>
      <c r="C13" s="98">
        <v>1880</v>
      </c>
      <c r="D13" s="98">
        <v>0</v>
      </c>
      <c r="E13" s="96">
        <f>1112+705</f>
        <v>1817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4" s="9" customFormat="1" ht="15" customHeight="1" x14ac:dyDescent="0.2">
      <c r="A14" s="88" t="s">
        <v>29</v>
      </c>
      <c r="B14" s="114">
        <v>2000</v>
      </c>
      <c r="C14" s="98">
        <v>2000</v>
      </c>
      <c r="D14" s="98">
        <v>2000</v>
      </c>
      <c r="E14" s="96">
        <v>2000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4" s="6" customFormat="1" ht="15" customHeight="1" x14ac:dyDescent="0.2">
      <c r="A15" s="88" t="s">
        <v>30</v>
      </c>
      <c r="B15" s="114">
        <v>430</v>
      </c>
      <c r="C15" s="98">
        <f>166.4+288</f>
        <v>454.4</v>
      </c>
      <c r="D15" s="98">
        <f>165+288</f>
        <v>453</v>
      </c>
      <c r="E15" s="96">
        <f>382.1+300</f>
        <v>682.1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4" s="6" customFormat="1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:M19" si="0">SUM(B5:B18)</f>
        <v>2635.71</v>
      </c>
      <c r="C19" s="101">
        <f t="shared" si="0"/>
        <v>4540.1099999999997</v>
      </c>
      <c r="D19" s="101">
        <f t="shared" si="0"/>
        <v>2663.02</v>
      </c>
      <c r="E19" s="101">
        <f t="shared" si="0"/>
        <v>4704.8100000000004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0</v>
      </c>
      <c r="C20" s="98">
        <v>0</v>
      </c>
      <c r="D20" s="98">
        <v>4.3099999999999996</v>
      </c>
      <c r="E20" s="98">
        <v>104.81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2635.71</v>
      </c>
      <c r="C21" s="101">
        <f t="shared" ref="C21:M21" si="1">C19-C20</f>
        <v>4540.1099999999997</v>
      </c>
      <c r="D21" s="101">
        <f t="shared" si="1"/>
        <v>2658.71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2635.71</v>
      </c>
      <c r="C22" s="111">
        <f>AVERAGE($B$21:C21)</f>
        <v>3587.91</v>
      </c>
      <c r="D22" s="111">
        <f>AVERAGE($B$21:D21)</f>
        <v>3278.1766666666663</v>
      </c>
      <c r="E22" s="111">
        <f>AVERAGE($B$21:E21)</f>
        <v>3608.6324999999997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" x14ac:dyDescent="0.2"/>
  <cols>
    <col min="1" max="1" width="50" style="3" bestFit="1" customWidth="1"/>
    <col min="2" max="3" width="9.7109375" style="7" customWidth="1"/>
    <col min="4" max="13" width="9.7109375" style="8" customWidth="1"/>
    <col min="14" max="16384" width="9.140625" style="4"/>
  </cols>
  <sheetData>
    <row r="1" spans="1:13" s="1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49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5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156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9" customFormat="1" ht="15" customHeight="1" x14ac:dyDescent="0.2">
      <c r="A11" s="86" t="s">
        <v>26</v>
      </c>
      <c r="B11" s="113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" customFormat="1" ht="15" customHeight="1" x14ac:dyDescent="0.2">
      <c r="A12" s="88" t="s">
        <v>27</v>
      </c>
      <c r="B12" s="114">
        <v>4704</v>
      </c>
      <c r="C12" s="98">
        <v>2184</v>
      </c>
      <c r="D12" s="98">
        <v>4704</v>
      </c>
      <c r="E12" s="98">
        <v>4704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9" customFormat="1" ht="15" customHeight="1" x14ac:dyDescent="0.2">
      <c r="A13" s="88" t="s">
        <v>28</v>
      </c>
      <c r="B13" s="113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" customFormat="1" ht="15" customHeight="1" x14ac:dyDescent="0.2">
      <c r="A14" s="88" t="s">
        <v>29</v>
      </c>
      <c r="B14" s="113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" customFormat="1" ht="15" customHeight="1" x14ac:dyDescent="0.2">
      <c r="A15" s="89" t="s">
        <v>30</v>
      </c>
      <c r="B15" s="113">
        <v>0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ht="15" customHeight="1" x14ac:dyDescent="0.2">
      <c r="A16" s="88" t="s">
        <v>31</v>
      </c>
      <c r="B16" s="113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3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3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 t="shared" ref="B19:M19" si="0">SUM(B5:B18)</f>
        <v>4704</v>
      </c>
      <c r="C19" s="101">
        <f t="shared" si="0"/>
        <v>2184</v>
      </c>
      <c r="D19" s="101">
        <f t="shared" si="0"/>
        <v>4704</v>
      </c>
      <c r="E19" s="101">
        <f t="shared" si="0"/>
        <v>4704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116">
        <v>104</v>
      </c>
      <c r="C20" s="98">
        <v>0</v>
      </c>
      <c r="D20" s="98">
        <v>104</v>
      </c>
      <c r="E20" s="98">
        <v>104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4600</v>
      </c>
      <c r="C21" s="101">
        <f t="shared" ref="C21:M21" si="1">C19-C20</f>
        <v>2184</v>
      </c>
      <c r="D21" s="101">
        <f t="shared" si="1"/>
        <v>4600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4600</v>
      </c>
      <c r="C22" s="111">
        <f>AVERAGE($B$21:C21)</f>
        <v>3392</v>
      </c>
      <c r="D22" s="111">
        <f>AVERAGE($B$21:D21)</f>
        <v>3794.6666666666665</v>
      </c>
      <c r="E22" s="111">
        <f>AVERAGE($B$21:E21)</f>
        <v>3996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47"/>
      <c r="D23" s="73"/>
      <c r="E23" s="73"/>
      <c r="F23" s="73"/>
      <c r="G23" s="73"/>
      <c r="H23" s="73"/>
      <c r="I23" s="74"/>
      <c r="J23" s="73"/>
      <c r="K23" s="73"/>
      <c r="L23" s="73"/>
      <c r="M23" s="75"/>
    </row>
    <row r="24" spans="1:13" ht="15" x14ac:dyDescent="0.25">
      <c r="A24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</row>
  </sheetData>
  <mergeCells count="15">
    <mergeCell ref="J3:J4"/>
    <mergeCell ref="K3:K4"/>
    <mergeCell ref="L3:L4"/>
    <mergeCell ref="M3:M4"/>
    <mergeCell ref="A1:M1"/>
    <mergeCell ref="A2:M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0" right="0" top="0.19685039370078741" bottom="0.19685039370078741" header="0.31496062992125984" footer="0.31496062992125984"/>
  <pageSetup paperSize="9" scale="8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24"/>
  <sheetViews>
    <sheetView zoomScaleNormal="100" workbookViewId="0">
      <selection activeCell="E22" sqref="E22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1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2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ht="15" customHeight="1" x14ac:dyDescent="0.2">
      <c r="A5" s="86" t="s">
        <v>20</v>
      </c>
      <c r="B5" s="113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ht="15" customHeight="1" x14ac:dyDescent="0.2">
      <c r="A6" s="87" t="s">
        <v>21</v>
      </c>
      <c r="B6" s="113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ht="15" customHeight="1" x14ac:dyDescent="0.2">
      <c r="A7" s="87" t="s">
        <v>22</v>
      </c>
      <c r="B7" s="113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ht="15" customHeight="1" x14ac:dyDescent="0.2">
      <c r="A8" s="87" t="s">
        <v>23</v>
      </c>
      <c r="B8" s="113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ht="15" customHeight="1" x14ac:dyDescent="0.2">
      <c r="A9" s="87" t="s">
        <v>24</v>
      </c>
      <c r="B9" s="113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ht="15" customHeight="1" x14ac:dyDescent="0.2">
      <c r="A10" s="87" t="s">
        <v>25</v>
      </c>
      <c r="B10" s="113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ht="15" customHeight="1" x14ac:dyDescent="0.2">
      <c r="A11" s="86" t="s">
        <v>26</v>
      </c>
      <c r="B11" s="114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17" customFormat="1" ht="15" customHeight="1" x14ac:dyDescent="0.2">
      <c r="A12" s="88" t="s">
        <v>27</v>
      </c>
      <c r="B12" s="114">
        <v>2697</v>
      </c>
      <c r="C12" s="98">
        <f>1876+2436</f>
        <v>4312</v>
      </c>
      <c r="D12" s="98">
        <f>2010+2610</f>
        <v>4620</v>
      </c>
      <c r="E12" s="98">
        <f>2010+2610</f>
        <v>4620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15" customFormat="1" ht="15" customHeight="1" x14ac:dyDescent="0.2">
      <c r="A13" s="88" t="s">
        <v>28</v>
      </c>
      <c r="B13" s="114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17" customFormat="1" ht="15" customHeight="1" x14ac:dyDescent="0.2">
      <c r="A14" s="88" t="s">
        <v>29</v>
      </c>
      <c r="B14" s="114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15" customFormat="1" ht="15" customHeight="1" x14ac:dyDescent="0.2">
      <c r="A15" s="89" t="s">
        <v>30</v>
      </c>
      <c r="B15" s="114">
        <v>1744.5</v>
      </c>
      <c r="C15" s="98">
        <v>0</v>
      </c>
      <c r="D15" s="98">
        <v>0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15" customFormat="1" ht="15" customHeight="1" x14ac:dyDescent="0.2">
      <c r="A16" s="88" t="s">
        <v>31</v>
      </c>
      <c r="B16" s="114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3" ht="15" customHeight="1" x14ac:dyDescent="0.2">
      <c r="A17" s="88" t="s">
        <v>32</v>
      </c>
      <c r="B17" s="114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3" ht="15" customHeight="1" thickBot="1" x14ac:dyDescent="0.25">
      <c r="A18" s="90" t="s">
        <v>33</v>
      </c>
      <c r="B18" s="115">
        <v>0</v>
      </c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3" ht="15" customHeight="1" thickBot="1" x14ac:dyDescent="0.25">
      <c r="A19" s="67" t="s">
        <v>34</v>
      </c>
      <c r="B19" s="69">
        <f>SUM(B5:B18)</f>
        <v>4441.5</v>
      </c>
      <c r="C19" s="101">
        <f t="shared" ref="C19:M19" si="0">SUM(C5:C18)</f>
        <v>4312</v>
      </c>
      <c r="D19" s="101">
        <f t="shared" si="0"/>
        <v>4620</v>
      </c>
      <c r="E19" s="101">
        <f t="shared" si="0"/>
        <v>4620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3" ht="15" customHeight="1" thickBot="1" x14ac:dyDescent="0.25">
      <c r="A20" s="70" t="s">
        <v>14</v>
      </c>
      <c r="B20" s="98">
        <v>0</v>
      </c>
      <c r="C20" s="98">
        <v>0</v>
      </c>
      <c r="D20" s="98">
        <v>20</v>
      </c>
      <c r="E20" s="98">
        <v>20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3" ht="15" customHeight="1" thickBot="1" x14ac:dyDescent="0.25">
      <c r="A21" s="67" t="s">
        <v>15</v>
      </c>
      <c r="B21" s="69">
        <f>B19-B20</f>
        <v>4441.5</v>
      </c>
      <c r="C21" s="101">
        <f t="shared" ref="C21:M21" si="1">C19-C20</f>
        <v>4312</v>
      </c>
      <c r="D21" s="101">
        <f t="shared" si="1"/>
        <v>4600</v>
      </c>
      <c r="E21" s="101">
        <f t="shared" si="1"/>
        <v>4600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3" ht="15" customHeight="1" thickBot="1" x14ac:dyDescent="0.25">
      <c r="A22" s="70" t="s">
        <v>12</v>
      </c>
      <c r="B22" s="117">
        <f>AVERAGE(B21)</f>
        <v>4441.5</v>
      </c>
      <c r="C22" s="111">
        <f>AVERAGE($B$21:C21)</f>
        <v>4376.75</v>
      </c>
      <c r="D22" s="111">
        <f>AVERAGE($B$21:D21)</f>
        <v>4451.166666666667</v>
      </c>
      <c r="E22" s="111">
        <f>AVERAGE($B$21:E21)</f>
        <v>4488.375</v>
      </c>
      <c r="F22" s="111"/>
      <c r="G22" s="111"/>
      <c r="H22" s="111"/>
      <c r="I22" s="111"/>
      <c r="J22" s="111"/>
      <c r="K22" s="111"/>
      <c r="L22" s="111"/>
      <c r="M22" s="112"/>
    </row>
    <row r="23" spans="1:13" ht="15" customHeight="1" thickBot="1" x14ac:dyDescent="0.25">
      <c r="A23" s="91" t="s">
        <v>13</v>
      </c>
      <c r="B23" s="118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3" ht="15" x14ac:dyDescent="0.25">
      <c r="A24"/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6"/>
  <sheetViews>
    <sheetView zoomScaleNormal="100" workbookViewId="0">
      <selection activeCell="E18" sqref="E18"/>
    </sheetView>
  </sheetViews>
  <sheetFormatPr defaultRowHeight="12.75" x14ac:dyDescent="0.2"/>
  <cols>
    <col min="1" max="1" width="57.5703125" style="16" bestFit="1" customWidth="1"/>
    <col min="2" max="3" width="9.7109375" style="11" customWidth="1"/>
    <col min="4" max="13" width="9.7109375" style="12" customWidth="1"/>
    <col min="14" max="16384" width="9.140625" style="14"/>
  </cols>
  <sheetData>
    <row r="1" spans="1:13" s="13" customFormat="1" ht="21.75" thickBot="1" x14ac:dyDescent="0.35">
      <c r="A1" s="178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</row>
    <row r="2" spans="1:13" ht="21.75" thickBot="1" x14ac:dyDescent="0.25">
      <c r="A2" s="178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s="176" customFormat="1" ht="11.25" x14ac:dyDescent="0.25">
      <c r="A3" s="189" t="s">
        <v>0</v>
      </c>
      <c r="B3" s="196" t="s">
        <v>1</v>
      </c>
      <c r="C3" s="187" t="s">
        <v>2</v>
      </c>
      <c r="D3" s="187" t="s">
        <v>3</v>
      </c>
      <c r="E3" s="187" t="s">
        <v>4</v>
      </c>
      <c r="F3" s="187" t="s">
        <v>5</v>
      </c>
      <c r="G3" s="187" t="s">
        <v>6</v>
      </c>
      <c r="H3" s="187" t="s">
        <v>7</v>
      </c>
      <c r="I3" s="187" t="s">
        <v>16</v>
      </c>
      <c r="J3" s="187" t="s">
        <v>8</v>
      </c>
      <c r="K3" s="187" t="s">
        <v>9</v>
      </c>
      <c r="L3" s="187" t="s">
        <v>10</v>
      </c>
      <c r="M3" s="188" t="s">
        <v>11</v>
      </c>
    </row>
    <row r="4" spans="1:13" s="58" customFormat="1" ht="11.25" x14ac:dyDescent="0.25">
      <c r="A4" s="190"/>
      <c r="B4" s="197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6"/>
    </row>
    <row r="5" spans="1:13" s="58" customFormat="1" ht="15" customHeight="1" x14ac:dyDescent="0.25">
      <c r="A5" s="86" t="s">
        <v>20</v>
      </c>
      <c r="B5" s="119">
        <v>1900</v>
      </c>
      <c r="C5" s="96">
        <v>1900</v>
      </c>
      <c r="D5" s="96">
        <v>1900</v>
      </c>
      <c r="E5" s="96">
        <v>1900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7">
        <v>0</v>
      </c>
    </row>
    <row r="6" spans="1:13" s="58" customFormat="1" ht="15" customHeight="1" x14ac:dyDescent="0.25">
      <c r="A6" s="87" t="s">
        <v>21</v>
      </c>
      <c r="B6" s="119">
        <v>720.13</v>
      </c>
      <c r="C6" s="96">
        <v>720.13</v>
      </c>
      <c r="D6" s="96">
        <v>720.13</v>
      </c>
      <c r="E6" s="96">
        <v>720.13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7">
        <v>0</v>
      </c>
    </row>
    <row r="7" spans="1:13" s="58" customFormat="1" ht="15" customHeight="1" x14ac:dyDescent="0.25">
      <c r="A7" s="87" t="s">
        <v>22</v>
      </c>
      <c r="B7" s="119">
        <v>271.62</v>
      </c>
      <c r="C7" s="96">
        <v>238.52</v>
      </c>
      <c r="D7" s="96">
        <v>382.24</v>
      </c>
      <c r="E7" s="96">
        <v>367.69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7">
        <v>0</v>
      </c>
    </row>
    <row r="8" spans="1:13" s="58" customFormat="1" ht="15" customHeight="1" x14ac:dyDescent="0.25">
      <c r="A8" s="87" t="s">
        <v>23</v>
      </c>
      <c r="B8" s="119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7">
        <v>0</v>
      </c>
    </row>
    <row r="9" spans="1:13" s="58" customFormat="1" ht="15" customHeight="1" x14ac:dyDescent="0.25">
      <c r="A9" s="87" t="s">
        <v>24</v>
      </c>
      <c r="B9" s="119">
        <v>0</v>
      </c>
      <c r="C9" s="96">
        <v>298.70999999999998</v>
      </c>
      <c r="D9" s="96">
        <v>298.70999999999998</v>
      </c>
      <c r="E9" s="96">
        <v>298.70999999999998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7">
        <v>0</v>
      </c>
    </row>
    <row r="10" spans="1:13" s="58" customFormat="1" ht="15" customHeight="1" x14ac:dyDescent="0.25">
      <c r="A10" s="87" t="s">
        <v>25</v>
      </c>
      <c r="B10" s="119">
        <v>197.29</v>
      </c>
      <c r="C10" s="96">
        <f>98.98+94.98</f>
        <v>193.96</v>
      </c>
      <c r="D10" s="96">
        <v>105.66</v>
      </c>
      <c r="E10" s="96">
        <f>100.73+92.46+94.98</f>
        <v>288.17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7">
        <v>0</v>
      </c>
    </row>
    <row r="11" spans="1:13" s="58" customFormat="1" ht="15" customHeight="1" x14ac:dyDescent="0.25">
      <c r="A11" s="86" t="s">
        <v>26</v>
      </c>
      <c r="B11" s="119">
        <v>0</v>
      </c>
      <c r="C11" s="98">
        <v>0</v>
      </c>
      <c r="D11" s="98">
        <v>0</v>
      </c>
      <c r="E11" s="96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9">
        <v>0</v>
      </c>
    </row>
    <row r="12" spans="1:13" s="63" customFormat="1" ht="15" customHeight="1" x14ac:dyDescent="0.25">
      <c r="A12" s="88" t="s">
        <v>27</v>
      </c>
      <c r="B12" s="119">
        <v>0</v>
      </c>
      <c r="C12" s="98">
        <v>0</v>
      </c>
      <c r="D12" s="98">
        <v>0</v>
      </c>
      <c r="E12" s="96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9">
        <v>0</v>
      </c>
    </row>
    <row r="13" spans="1:13" s="64" customFormat="1" ht="15" customHeight="1" x14ac:dyDescent="0.25">
      <c r="A13" s="88" t="s">
        <v>28</v>
      </c>
      <c r="B13" s="119">
        <v>0</v>
      </c>
      <c r="C13" s="98">
        <v>0</v>
      </c>
      <c r="D13" s="98">
        <v>0</v>
      </c>
      <c r="E13" s="96">
        <v>0</v>
      </c>
      <c r="F13" s="96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9">
        <v>0</v>
      </c>
    </row>
    <row r="14" spans="1:13" s="63" customFormat="1" ht="15" customHeight="1" x14ac:dyDescent="0.25">
      <c r="A14" s="88" t="s">
        <v>29</v>
      </c>
      <c r="B14" s="119">
        <v>0</v>
      </c>
      <c r="C14" s="98">
        <v>0</v>
      </c>
      <c r="D14" s="98">
        <v>0</v>
      </c>
      <c r="E14" s="96">
        <v>0</v>
      </c>
      <c r="F14" s="96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9">
        <v>0</v>
      </c>
    </row>
    <row r="15" spans="1:13" s="64" customFormat="1" ht="15" customHeight="1" x14ac:dyDescent="0.25">
      <c r="A15" s="88" t="s">
        <v>30</v>
      </c>
      <c r="B15" s="119">
        <v>0</v>
      </c>
      <c r="C15" s="98">
        <v>70.5</v>
      </c>
      <c r="D15" s="98">
        <v>59.7</v>
      </c>
      <c r="E15" s="96">
        <v>0</v>
      </c>
      <c r="F15" s="96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9">
        <v>0</v>
      </c>
    </row>
    <row r="16" spans="1:13" s="64" customFormat="1" ht="15" customHeight="1" x14ac:dyDescent="0.25">
      <c r="A16" s="88" t="s">
        <v>31</v>
      </c>
      <c r="B16" s="119">
        <v>0</v>
      </c>
      <c r="C16" s="98">
        <v>0</v>
      </c>
      <c r="D16" s="98">
        <v>0</v>
      </c>
      <c r="E16" s="96">
        <v>0</v>
      </c>
      <c r="F16" s="96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9">
        <v>0</v>
      </c>
    </row>
    <row r="17" spans="1:14" s="58" customFormat="1" ht="15" customHeight="1" x14ac:dyDescent="0.25">
      <c r="A17" s="88" t="s">
        <v>32</v>
      </c>
      <c r="B17" s="119">
        <v>0</v>
      </c>
      <c r="C17" s="98">
        <v>0</v>
      </c>
      <c r="D17" s="98">
        <v>0</v>
      </c>
      <c r="E17" s="96">
        <v>0</v>
      </c>
      <c r="F17" s="96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9">
        <v>0</v>
      </c>
    </row>
    <row r="18" spans="1:14" s="58" customFormat="1" ht="15" customHeight="1" thickBot="1" x14ac:dyDescent="0.3">
      <c r="A18" s="90" t="s">
        <v>33</v>
      </c>
      <c r="B18" s="120"/>
      <c r="C18" s="100">
        <v>0</v>
      </c>
      <c r="D18" s="100">
        <v>0</v>
      </c>
      <c r="E18" s="96">
        <v>0</v>
      </c>
      <c r="F18" s="96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9">
        <v>0</v>
      </c>
    </row>
    <row r="19" spans="1:14" s="58" customFormat="1" ht="15" customHeight="1" thickBot="1" x14ac:dyDescent="0.3">
      <c r="A19" s="67" t="s">
        <v>34</v>
      </c>
      <c r="B19" s="121">
        <f>SUM(B5:B18)</f>
        <v>3089.04</v>
      </c>
      <c r="C19" s="101">
        <f t="shared" ref="C19:M19" si="0">SUM(C5:C18)</f>
        <v>3421.82</v>
      </c>
      <c r="D19" s="101">
        <f t="shared" si="0"/>
        <v>3466.4399999999996</v>
      </c>
      <c r="E19" s="101">
        <f t="shared" si="0"/>
        <v>3574.7000000000003</v>
      </c>
      <c r="F19" s="101">
        <f t="shared" si="0"/>
        <v>0</v>
      </c>
      <c r="G19" s="101">
        <f t="shared" si="0"/>
        <v>0</v>
      </c>
      <c r="H19" s="101">
        <f t="shared" si="0"/>
        <v>0</v>
      </c>
      <c r="I19" s="101">
        <f t="shared" si="0"/>
        <v>0</v>
      </c>
      <c r="J19" s="101">
        <f t="shared" si="0"/>
        <v>0</v>
      </c>
      <c r="K19" s="101">
        <f t="shared" si="0"/>
        <v>0</v>
      </c>
      <c r="L19" s="101">
        <f t="shared" si="0"/>
        <v>0</v>
      </c>
      <c r="M19" s="101">
        <f t="shared" si="0"/>
        <v>0</v>
      </c>
    </row>
    <row r="20" spans="1:14" s="58" customFormat="1" ht="15" customHeight="1" thickBot="1" x14ac:dyDescent="0.3">
      <c r="A20" s="70" t="s">
        <v>14</v>
      </c>
      <c r="B20" s="122">
        <v>0</v>
      </c>
      <c r="C20" s="98">
        <v>0</v>
      </c>
      <c r="D20" s="98">
        <v>1.68</v>
      </c>
      <c r="E20" s="98">
        <v>1.74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9">
        <v>0</v>
      </c>
    </row>
    <row r="21" spans="1:14" s="58" customFormat="1" ht="15" customHeight="1" thickBot="1" x14ac:dyDescent="0.3">
      <c r="A21" s="67" t="s">
        <v>15</v>
      </c>
      <c r="B21" s="123">
        <f>B19-B20</f>
        <v>3089.04</v>
      </c>
      <c r="C21" s="101">
        <f t="shared" ref="C21:M21" si="1">C19-C20</f>
        <v>3421.82</v>
      </c>
      <c r="D21" s="101">
        <f t="shared" si="1"/>
        <v>3464.7599999999998</v>
      </c>
      <c r="E21" s="101">
        <f t="shared" si="1"/>
        <v>3572.9600000000005</v>
      </c>
      <c r="F21" s="101">
        <f t="shared" si="1"/>
        <v>0</v>
      </c>
      <c r="G21" s="101">
        <f t="shared" si="1"/>
        <v>0</v>
      </c>
      <c r="H21" s="101">
        <f t="shared" si="1"/>
        <v>0</v>
      </c>
      <c r="I21" s="101">
        <f t="shared" si="1"/>
        <v>0</v>
      </c>
      <c r="J21" s="101">
        <f t="shared" si="1"/>
        <v>0</v>
      </c>
      <c r="K21" s="101">
        <f t="shared" si="1"/>
        <v>0</v>
      </c>
      <c r="L21" s="101">
        <f t="shared" si="1"/>
        <v>0</v>
      </c>
      <c r="M21" s="101">
        <f t="shared" si="1"/>
        <v>0</v>
      </c>
    </row>
    <row r="22" spans="1:14" s="58" customFormat="1" ht="15" customHeight="1" thickBot="1" x14ac:dyDescent="0.3">
      <c r="A22" s="70" t="s">
        <v>12</v>
      </c>
      <c r="B22" s="124">
        <f>AVERAGE(B21)</f>
        <v>3089.04</v>
      </c>
      <c r="C22" s="111">
        <f>AVERAGE($B$21:C21)</f>
        <v>3255.4300000000003</v>
      </c>
      <c r="D22" s="111">
        <f>AVERAGE($B$21:D21)</f>
        <v>3325.2066666666669</v>
      </c>
      <c r="E22" s="111">
        <f>AVERAGE($B$21:E21)</f>
        <v>3387.1450000000004</v>
      </c>
      <c r="F22" s="111"/>
      <c r="G22" s="111"/>
      <c r="H22" s="111"/>
      <c r="I22" s="111"/>
      <c r="J22" s="111"/>
      <c r="K22" s="111"/>
      <c r="L22" s="111"/>
      <c r="M22" s="112"/>
    </row>
    <row r="23" spans="1:14" s="58" customFormat="1" ht="15" customHeight="1" thickBot="1" x14ac:dyDescent="0.3">
      <c r="A23" s="91" t="s">
        <v>13</v>
      </c>
      <c r="B23" s="125"/>
      <c r="C23" s="107"/>
      <c r="D23" s="107"/>
      <c r="E23" s="107"/>
      <c r="F23" s="107"/>
      <c r="G23" s="107"/>
      <c r="H23" s="107"/>
      <c r="I23" s="108"/>
      <c r="J23" s="107"/>
      <c r="K23" s="107"/>
      <c r="L23" s="107"/>
      <c r="M23" s="109"/>
    </row>
    <row r="24" spans="1:14" ht="15" x14ac:dyDescent="0.25">
      <c r="A24"/>
      <c r="N24" s="14" t="s">
        <v>39</v>
      </c>
    </row>
    <row r="26" spans="1:14" x14ac:dyDescent="0.2">
      <c r="A26" s="16" t="s">
        <v>37</v>
      </c>
    </row>
  </sheetData>
  <mergeCells count="15">
    <mergeCell ref="A1:M1"/>
    <mergeCell ref="A2:M2"/>
    <mergeCell ref="A3:A4"/>
    <mergeCell ref="B3:B4"/>
    <mergeCell ref="C3:C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printOptions horizontalCentered="1"/>
  <pageMargins left="0" right="0" top="0.19685039370078741" bottom="0.19685039370078741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43</vt:i4>
      </vt:variant>
      <vt:variant>
        <vt:lpstr>Intervalos nomeados</vt:lpstr>
      </vt:variant>
      <vt:variant>
        <vt:i4>8</vt:i4>
      </vt:variant>
    </vt:vector>
  </HeadingPairs>
  <TitlesOfParts>
    <vt:vector size="51" baseType="lpstr">
      <vt:lpstr>ADERALDO OLIVEIRA</vt:lpstr>
      <vt:lpstr>AERTO LUNA</vt:lpstr>
      <vt:lpstr>AIMÉE SILVA</vt:lpstr>
      <vt:lpstr>ALCIDES TEIXEIRA NETO</vt:lpstr>
      <vt:lpstr>ALINE MARIANO</vt:lpstr>
      <vt:lpstr>ALMIR FERNANDO</vt:lpstr>
      <vt:lpstr>AMARO CIPRIANO</vt:lpstr>
      <vt:lpstr>ANA LÚCIA</vt:lpstr>
      <vt:lpstr>ANDRÉ RÉGIS</vt:lpstr>
      <vt:lpstr>ANTONIO LUIZ NETO</vt:lpstr>
      <vt:lpstr>AUGUSTO CARRERAS</vt:lpstr>
      <vt:lpstr>BENJAMIN DA SAÚDE</vt:lpstr>
      <vt:lpstr>CARLOS GUEIROS</vt:lpstr>
      <vt:lpstr>CHICO KIKO</vt:lpstr>
      <vt:lpstr>DAVI MUNIZ</vt:lpstr>
      <vt:lpstr>DAIZE MICHELE</vt:lpstr>
      <vt:lpstr>EDUARDO CHERA</vt:lpstr>
      <vt:lpstr>EDUARDO MARQUES</vt:lpstr>
      <vt:lpstr>FELIPE FRANCISMAR</vt:lpstr>
      <vt:lpstr>FRED FERREIRA</vt:lpstr>
      <vt:lpstr>GILBERTO ALVES</vt:lpstr>
      <vt:lpstr>GORETTI QUEIROZ</vt:lpstr>
      <vt:lpstr>HÉLIO GUABIRARA</vt:lpstr>
      <vt:lpstr>IVAN MORAES</vt:lpstr>
      <vt:lpstr>JAIRO BRITTO</vt:lpstr>
      <vt:lpstr>JAYME ASFORA</vt:lpstr>
      <vt:lpstr>JOÃO DA COSTA</vt:lpstr>
      <vt:lpstr>JÚNIOR BOCÃO</vt:lpstr>
      <vt:lpstr>MARCO AURÉLIO</vt:lpstr>
      <vt:lpstr>MARÍLIA ARRAES</vt:lpstr>
      <vt:lpstr>MARCOS DI BRIA</vt:lpstr>
      <vt:lpstr>NATÁLIA DE MENUDO</vt:lpstr>
      <vt:lpstr>RAFAEL ACIOLI</vt:lpstr>
      <vt:lpstr>RINALDO JÚNIOR</vt:lpstr>
      <vt:lpstr>RENATO ANTUNES</vt:lpstr>
      <vt:lpstr>RICARDO CRUZ</vt:lpstr>
      <vt:lpstr>RODRIGO COUTINHO</vt:lpstr>
      <vt:lpstr>ROGÉRIO DE LUCCA</vt:lpstr>
      <vt:lpstr>ROMERINHO JATOBÁ </vt:lpstr>
      <vt:lpstr>ROMERO ALBUQUERQUE</vt:lpstr>
      <vt:lpstr>SAMUEL SALAZAR</vt:lpstr>
      <vt:lpstr>WANDERSON SOBRAL</vt:lpstr>
      <vt:lpstr>WILTON BRITO</vt:lpstr>
      <vt:lpstr>'AIMÉE SILVA'!Area_de_impressao</vt:lpstr>
      <vt:lpstr>'ALMIR FERNANDO'!Area_de_impressao</vt:lpstr>
      <vt:lpstr>'CARLOS GUEIROS'!Area_de_impressao</vt:lpstr>
      <vt:lpstr>'GORETTI QUEIROZ'!Area_de_impressao</vt:lpstr>
      <vt:lpstr>'IVAN MORAES'!Area_de_impressao</vt:lpstr>
      <vt:lpstr>'JOÃO DA COSTA'!Area_de_impressao</vt:lpstr>
      <vt:lpstr>'SAMUEL SALAZAR'!Area_de_impressao</vt:lpstr>
      <vt:lpstr>'WILTON BRITO'!Area_de_impressao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CCI</dc:creator>
  <cp:lastModifiedBy>Ana Costa</cp:lastModifiedBy>
  <cp:lastPrinted>2017-04-12T13:26:31Z</cp:lastPrinted>
  <dcterms:created xsi:type="dcterms:W3CDTF">2010-04-15T12:47:32Z</dcterms:created>
  <dcterms:modified xsi:type="dcterms:W3CDTF">2019-05-15T13:03:50Z</dcterms:modified>
</cp:coreProperties>
</file>