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GitHub\EXCEL4HYDROLOGY\EXCEL4HYDROLOGY\"/>
    </mc:Choice>
  </mc:AlternateContent>
  <xr:revisionPtr revIDLastSave="0" documentId="13_ncr:1_{D4A0A10A-A3E5-4C93-9392-75579A382B0C}" xr6:coauthVersionLast="47" xr6:coauthVersionMax="47" xr10:uidLastSave="{00000000-0000-0000-0000-000000000000}"/>
  <bookViews>
    <workbookView xWindow="-120" yWindow="-120" windowWidth="29040" windowHeight="15840" activeTab="7" xr2:uid="{3BACBBEC-BCD0-4328-96F9-025AB79E650F}"/>
  </bookViews>
  <sheets>
    <sheet name="Exercício 1" sheetId="1" r:id="rId1"/>
    <sheet name="Exercicio 2" sheetId="3" r:id="rId2"/>
    <sheet name="Exercício 3" sheetId="4" r:id="rId3"/>
    <sheet name="Exercício 4" sheetId="5" r:id="rId4"/>
    <sheet name="Exercício 5" sheetId="6" r:id="rId5"/>
    <sheet name="Exercício 6" sheetId="7" r:id="rId6"/>
    <sheet name="Exercício 7" sheetId="8" r:id="rId7"/>
    <sheet name="teste git" sheetId="9" r:id="rId8"/>
  </sheets>
  <definedNames>
    <definedName name="solver_adj" localSheetId="6" hidden="1">'Exercício 7'!$E$5:$E$7</definedName>
    <definedName name="solver_cvg" localSheetId="6" hidden="1">"""""""""""""""""""""""""""""""""""""""""""""""""""""""""""""""0,0001"""""""""""""""""""""""""""""""""""""""""""""""""""""""""""""""</definedName>
    <definedName name="solver_drv" localSheetId="6" hidden="1">1</definedName>
    <definedName name="solver_eng" localSheetId="6" hidden="1">3</definedName>
    <definedName name="solver_est" localSheetId="6" hidden="1">1</definedName>
    <definedName name="solver_itr" localSheetId="6" hidden="1">2147483647</definedName>
    <definedName name="solver_mip" localSheetId="6" hidden="1">2147483647</definedName>
    <definedName name="solver_mni" localSheetId="6" hidden="1">30</definedName>
    <definedName name="solver_mrt" localSheetId="6" hidden="1">"""""""""""""""""""""""""""""""""""""""""""""""""""""""""""""""0,075"""""""""""""""""""""""""""""""""""""""""""""""""""""""""""""""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'Exercício 7'!$G$7</definedName>
    <definedName name="solver_pre" localSheetId="6" hidden="1">"""""""""""""""""""""""""""""""""""""""""""""""""""""""""""""""0,000001"""""""""""""""""""""""""""""""""""""""""""""""""""""""""""""""</definedName>
    <definedName name="solver_rbv" localSheetId="6" hidden="1">1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4" l="1"/>
  <c r="H27" i="5"/>
  <c r="I31" i="3"/>
  <c r="J14" i="3"/>
  <c r="E9" i="8"/>
  <c r="E12" i="8" l="1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" i="8"/>
  <c r="F11" i="8" s="1"/>
  <c r="C7" i="8"/>
  <c r="F19" i="7"/>
  <c r="F26" i="7" s="1"/>
  <c r="F27" i="7" s="1"/>
  <c r="F18" i="7"/>
  <c r="F17" i="7"/>
  <c r="F16" i="6"/>
  <c r="F15" i="6"/>
  <c r="F14" i="6"/>
  <c r="F18" i="6" s="1"/>
  <c r="F19" i="6" s="1"/>
  <c r="E6" i="4"/>
  <c r="F12" i="5"/>
  <c r="G7" i="8" l="1"/>
  <c r="F21" i="7"/>
  <c r="F22" i="7" s="1"/>
  <c r="F24" i="5"/>
  <c r="F25" i="5" s="1"/>
  <c r="F27" i="5" s="1"/>
  <c r="F20" i="5"/>
  <c r="F16" i="5"/>
  <c r="F17" i="5" s="1"/>
  <c r="H20" i="5" s="1"/>
  <c r="H21" i="5" s="1"/>
  <c r="E18" i="4" l="1"/>
  <c r="E19" i="4" s="1"/>
  <c r="E21" i="4" s="1"/>
  <c r="E14" i="4"/>
  <c r="E10" i="4"/>
  <c r="E11" i="4" s="1"/>
  <c r="G14" i="4" l="1"/>
  <c r="G15" i="4" s="1"/>
  <c r="F12" i="4"/>
  <c r="J15" i="3"/>
  <c r="J20" i="3"/>
  <c r="AC16" i="1"/>
  <c r="AC15" i="1"/>
  <c r="AC14" i="1"/>
  <c r="AC13" i="1"/>
  <c r="AC12" i="1"/>
  <c r="AC11" i="1"/>
  <c r="Y16" i="1"/>
  <c r="Y15" i="1"/>
  <c r="Y14" i="1"/>
  <c r="Y13" i="1"/>
  <c r="Y12" i="1"/>
  <c r="Y11" i="1"/>
  <c r="K20" i="3" l="1"/>
  <c r="J22" i="3"/>
  <c r="J23" i="3"/>
  <c r="J26" i="3" s="1"/>
  <c r="J21" i="3"/>
  <c r="O27" i="1"/>
  <c r="O28" i="1" s="1"/>
  <c r="O26" i="1"/>
  <c r="M19" i="1"/>
  <c r="M26" i="1" s="1"/>
  <c r="M28" i="1" s="1"/>
  <c r="J25" i="3" l="1"/>
</calcChain>
</file>

<file path=xl/sharedStrings.xml><?xml version="1.0" encoding="utf-8"?>
<sst xmlns="http://schemas.openxmlformats.org/spreadsheetml/2006/main" count="184" uniqueCount="112">
  <si>
    <t>IDF</t>
  </si>
  <si>
    <t>Intensidade-Duração-Frequencia</t>
  </si>
  <si>
    <t>MODELO DO COMPORTAMENTO DA ATMOSFERA</t>
  </si>
  <si>
    <t>INTENSIDADE</t>
  </si>
  <si>
    <t>PERIODO DE RETORNO (tr)</t>
  </si>
  <si>
    <t>Duração</t>
  </si>
  <si>
    <t>Equação de Chuva de fortaleza</t>
  </si>
  <si>
    <t>TR</t>
  </si>
  <si>
    <t>Intensidade</t>
  </si>
  <si>
    <t>Tempo (min)</t>
  </si>
  <si>
    <t>Duração da chuva de projeto é igual ao tempo de concentração!!!</t>
  </si>
  <si>
    <t>1 hora</t>
  </si>
  <si>
    <t>min</t>
  </si>
  <si>
    <t>Drenagem Urbana</t>
  </si>
  <si>
    <t>Microdrenagem -pouco povoada</t>
  </si>
  <si>
    <t>Microdrenagem- area comencial</t>
  </si>
  <si>
    <t>Macrodrenagem</t>
  </si>
  <si>
    <t xml:space="preserve">Dimensiono Vertededouto Barragem </t>
  </si>
  <si>
    <t>Verifico o verdedouto da barragem</t>
  </si>
  <si>
    <t>Prob. Excedência</t>
  </si>
  <si>
    <t>mm/h</t>
  </si>
  <si>
    <t>MODELO DE TRANSFORMAÇÃO DE CHUVA EM VAZÃO</t>
  </si>
  <si>
    <t>C- COEFICIENTE DE ESCOAMENTO OU RUNOFF</t>
  </si>
  <si>
    <t>C</t>
  </si>
  <si>
    <t>Q</t>
  </si>
  <si>
    <t>m3/s</t>
  </si>
  <si>
    <t>I</t>
  </si>
  <si>
    <t>A</t>
  </si>
  <si>
    <t>km2</t>
  </si>
  <si>
    <t>Q=0.278CIA</t>
  </si>
  <si>
    <t>Método Racional</t>
  </si>
  <si>
    <t>BORRÃO</t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</si>
  <si>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Qual a probabilidade de excedência das vazões dimensionadas para este vertedouro?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</si>
  <si>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Qual a probabilidade de ocorrem cheias maiores que a de projeto nos dois primeiros anos? e em pelo menos um deles?</t>
    </r>
  </si>
  <si>
    <r>
      <t>c)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Qual o risco desta barragem arrombar durante sua vida útil considerada como de 50 anos?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</si>
  <si>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qual é o valor de chuva anual de um ano muito úmido, com tempo de recorrência de 40 anos?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</si>
  <si>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 qual é o valor de chuva anual de um ano muito seco, com tempo de recorrência de 40 anos?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</si>
  <si>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Qual a área desta bacia hidrográfica calculada pelo balanço hídrico de longo prazo? 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</si>
  <si>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Qual a área desta bacia hidrográfica calculada pelo balanço hídrico de longo prazo? É possível calcular? Porque não?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</si>
  <si>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Sabendo que o coeficiente de escoamento é de 8% qual a área da estimada para a bacia hidrográfica? </t>
    </r>
  </si>
  <si>
    <t>P(Q&gt;Q*)</t>
  </si>
  <si>
    <t>Probabilidade de Excedência</t>
  </si>
  <si>
    <t>B)</t>
  </si>
  <si>
    <t>ano 1</t>
  </si>
  <si>
    <t>ano2</t>
  </si>
  <si>
    <t>M</t>
  </si>
  <si>
    <t>m</t>
  </si>
  <si>
    <t>P(Q&lt;=Q*)</t>
  </si>
  <si>
    <t>1-m^2</t>
  </si>
  <si>
    <t>c)</t>
  </si>
  <si>
    <t>Risco</t>
  </si>
  <si>
    <t>n</t>
  </si>
  <si>
    <t>Xmed</t>
  </si>
  <si>
    <t>s</t>
  </si>
  <si>
    <t>mm</t>
  </si>
  <si>
    <t>anos</t>
  </si>
  <si>
    <t>a)</t>
  </si>
  <si>
    <t>umido/cheia</t>
  </si>
  <si>
    <t>P*</t>
  </si>
  <si>
    <t>P(x&gt;x*)</t>
  </si>
  <si>
    <t>P(x&lt;x*)</t>
  </si>
  <si>
    <t>Z</t>
  </si>
  <si>
    <t>z=(p-pmed)/s</t>
  </si>
  <si>
    <t>p=pmed +Zs</t>
  </si>
  <si>
    <t>b)</t>
  </si>
  <si>
    <t>TR seca</t>
  </si>
  <si>
    <t>CV</t>
  </si>
  <si>
    <t>Prec</t>
  </si>
  <si>
    <t>ETP</t>
  </si>
  <si>
    <t>Médias de Longo Prazo</t>
  </si>
  <si>
    <t xml:space="preserve">Area </t>
  </si>
  <si>
    <t>ETP=Etreal</t>
  </si>
  <si>
    <t>Prec=Arm+Q +ETP+Inf</t>
  </si>
  <si>
    <t>No longo prazo</t>
  </si>
  <si>
    <t>Prec=Q +ETP</t>
  </si>
  <si>
    <t>mm/ano</t>
  </si>
  <si>
    <t>p*A=Q +e.A</t>
  </si>
  <si>
    <t>A(p-e)=Q</t>
  </si>
  <si>
    <t>A=Q/(p-e)</t>
  </si>
  <si>
    <t>m/ano</t>
  </si>
  <si>
    <t>m3/ano</t>
  </si>
  <si>
    <t>Area</t>
  </si>
  <si>
    <t>m2</t>
  </si>
  <si>
    <t>(A)</t>
  </si>
  <si>
    <t>(B)</t>
  </si>
  <si>
    <t>C.E</t>
  </si>
  <si>
    <t>C=VOL.ESC /VOL.PREC</t>
  </si>
  <si>
    <t>C=Vol.Esc/(p.Area)</t>
  </si>
  <si>
    <t>Area=Vol.Esc/(C.p)</t>
  </si>
  <si>
    <t>Ano</t>
  </si>
  <si>
    <t>Precipitação TOTAL (mm)</t>
  </si>
  <si>
    <r>
      <t>Q (m</t>
    </r>
    <r>
      <rPr>
        <b/>
        <vertAlign val="superscript"/>
        <sz val="9"/>
        <color rgb="FF000000"/>
        <rFont val="Calibri"/>
        <family val="2"/>
        <scheme val="minor"/>
      </rPr>
      <t>3</t>
    </r>
    <r>
      <rPr>
        <b/>
        <sz val="9"/>
        <color rgb="FF000000"/>
        <rFont val="Calibri"/>
        <family val="2"/>
        <scheme val="minor"/>
      </rPr>
      <t>/s)</t>
    </r>
  </si>
  <si>
    <t xml:space="preserve">As precipitações totais e vazões médias anuais afluentes ao reservatório Patu encontram-se na Tabela 2 para o período de 1912-2012. Desenvolva um modelo de transformação da chuva em vazão empírico e estime a vazão esperada para o ano de 2015 se as precipitações totais anuais fossem de 500mm, 790mm e 1500mm. </t>
  </si>
  <si>
    <t>a</t>
  </si>
  <si>
    <t>b</t>
  </si>
  <si>
    <t>c</t>
  </si>
  <si>
    <t>Qprev</t>
  </si>
  <si>
    <t>erro^2</t>
  </si>
  <si>
    <t>soma</t>
  </si>
  <si>
    <t>Previsao</t>
  </si>
  <si>
    <t>Pre</t>
  </si>
  <si>
    <t>Q= a*Pre^2+b*Prec+c</t>
  </si>
  <si>
    <t>z=(X-Xmed)/s</t>
  </si>
  <si>
    <t>X=xmed +Zs</t>
  </si>
  <si>
    <t>X*</t>
  </si>
  <si>
    <t>i=528*(TR)^(0,148)/(t+6)^0.62</t>
  </si>
  <si>
    <r>
      <t>A bacia hidrográfica do reservatório Patu observou-se (i) a precipitação média anual é de 785 mm; (ii) as perdas anuais por evapotranspiração são de 2088 mm; (iii) a vazão média de longo período na exutória da bacia é de 1,9 m</t>
    </r>
    <r>
      <rPr>
        <vertAlign val="superscript"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>/s. Responda: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</si>
  <si>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Em uma bacia hidrográfica com reduzida variabilidade sazonal das precipitações e evapotranspiração observou-se: (i) a precipitação média anual é de 1.200 mm; (ii) as perdas anuais por evapotranspiração são de 800 mm; (iii) a vazão média de longo período na exutória da bacia é de 40 m</t>
    </r>
    <r>
      <rPr>
        <vertAlign val="superscript"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>/s. Responda:</t>
    </r>
  </si>
  <si>
    <t xml:space="preserve">Uma análise de 101 anos de dados estimou que a chuva média anual em na bacia do rio Patu em Senador Pompeu é de 785 mm e o desvio padrão é de 309 mm. Considerando que a chuva anual neste local tem uma distribuição normal responda: </t>
  </si>
  <si>
    <t xml:space="preserve">Uma análise de 40 anos de dados revelou que a chuva média anual em um local na bacia do rio Uruguai é de 1800 mm e o desvio padrão é de 350 mm. Considerando que a chuva anual neste local tem uma distribuição normal responda: 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</si>
  <si>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 xml:space="preserve">A Barragem do Patu no município de Senador Pompeu teve seu vertedouro dimensionado para um período de retorno de 1000 anos, responda: </t>
    </r>
  </si>
  <si>
    <t>testando upload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</si>
</sst>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0"/>
    <numFmt numFmtId="166" formatCode="0.0%"/>
    <numFmt numFmtId="167" formatCode="0.0000%"/>
    <numFmt numFmtId="168" formatCode="0.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theme="1"/>
      <name val="Arial"/>
      <family val="2"/>
    </font>
    <font>
      <sz val="7"/>
      <color theme="1"/>
      <name val="Times New Roman"/>
      <family val="1"/>
    </font>
    <font>
      <vertAlign val="superscript"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vertAlign val="superscript"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Arial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2" borderId="0" xfId="0" applyFont="1" applyFill="1"/>
    <xf numFmtId="0" fontId="5" fillId="5" borderId="0" xfId="0" applyFont="1" applyFill="1" applyAlignment="1">
      <alignment horizontal="justify" vertical="center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9" fillId="0" borderId="0" xfId="0" applyFont="1"/>
    <xf numFmtId="165" fontId="0" fillId="0" borderId="0" xfId="0" applyNumberFormat="1" applyAlignment="1">
      <alignment horizontal="left"/>
    </xf>
    <xf numFmtId="167" fontId="0" fillId="0" borderId="0" xfId="1" applyNumberFormat="1" applyFont="1" applyAlignment="1">
      <alignment horizontal="left"/>
    </xf>
    <xf numFmtId="0" fontId="0" fillId="2" borderId="0" xfId="0" applyFill="1" applyAlignment="1">
      <alignment horizontal="left"/>
    </xf>
    <xf numFmtId="166" fontId="0" fillId="0" borderId="0" xfId="1" applyNumberFormat="1" applyFont="1"/>
    <xf numFmtId="1" fontId="0" fillId="0" borderId="0" xfId="0" applyNumberFormat="1"/>
    <xf numFmtId="9" fontId="0" fillId="0" borderId="0" xfId="0" applyNumberFormat="1"/>
    <xf numFmtId="168" fontId="0" fillId="0" borderId="0" xfId="0" applyNumberFormat="1"/>
    <xf numFmtId="1" fontId="0" fillId="2" borderId="0" xfId="0" applyNumberFormat="1" applyFill="1"/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horizontal="right" vertical="center"/>
    </xf>
    <xf numFmtId="0" fontId="5" fillId="6" borderId="0" xfId="0" applyFont="1" applyFill="1" applyAlignment="1">
      <alignment horizontal="justify" vertical="center"/>
    </xf>
    <xf numFmtId="0" fontId="10" fillId="0" borderId="5" xfId="0" applyFont="1" applyBorder="1" applyAlignment="1">
      <alignment vertical="center"/>
    </xf>
    <xf numFmtId="168" fontId="1" fillId="0" borderId="0" xfId="0" applyNumberFormat="1" applyFont="1"/>
    <xf numFmtId="0" fontId="13" fillId="0" borderId="0" xfId="0" applyFont="1"/>
    <xf numFmtId="0" fontId="14" fillId="5" borderId="0" xfId="0" applyFont="1" applyFill="1" applyAlignment="1">
      <alignment horizontal="justify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1'!$AB$11:$AB$16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'Exercício 1'!$AC$11:$AC$16</c:f>
              <c:numCache>
                <c:formatCode>0.00</c:formatCode>
                <c:ptCount val="6"/>
                <c:pt idx="0">
                  <c:v>236.03176704679598</c:v>
                </c:pt>
                <c:pt idx="1">
                  <c:v>187.10247538002005</c:v>
                </c:pt>
                <c:pt idx="2">
                  <c:v>158.07309614024697</c:v>
                </c:pt>
                <c:pt idx="3">
                  <c:v>113.16871172666288</c:v>
                </c:pt>
                <c:pt idx="4">
                  <c:v>77.717117159617032</c:v>
                </c:pt>
                <c:pt idx="5">
                  <c:v>52.048016613286372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71-4945-AAC6-A26139D1E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618271"/>
        <c:axId val="1993616191"/>
      </c:scatterChart>
      <c:valAx>
        <c:axId val="199361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3616191"/>
        <c:crosses val="autoZero"/>
        <c:crossBetween val="midCat"/>
      </c:valAx>
      <c:valAx>
        <c:axId val="19936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361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'Exercício 7'!$C$10</c:f>
              <c:strCache>
                <c:ptCount val="1"/>
                <c:pt idx="0">
                  <c:v>Precipitação TOTAL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 cmpd="sng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'Exercício 7'!$B$11:$B$111</c:f>
              <c:numCache>
                <c:formatCode>General</c:formatCode>
                <c:ptCount val="101"/>
                <c:pt idx="0">
                  <c:v>1912</c:v>
                </c:pt>
                <c:pt idx="1">
                  <c:v>1913</c:v>
                </c:pt>
                <c:pt idx="2">
                  <c:v>1914</c:v>
                </c:pt>
                <c:pt idx="3">
                  <c:v>1915</c:v>
                </c:pt>
                <c:pt idx="4">
                  <c:v>1916</c:v>
                </c:pt>
                <c:pt idx="5">
                  <c:v>1917</c:v>
                </c:pt>
                <c:pt idx="6">
                  <c:v>1918</c:v>
                </c:pt>
                <c:pt idx="7">
                  <c:v>1919</c:v>
                </c:pt>
                <c:pt idx="8">
                  <c:v>1920</c:v>
                </c:pt>
                <c:pt idx="9">
                  <c:v>1921</c:v>
                </c:pt>
                <c:pt idx="10">
                  <c:v>1922</c:v>
                </c:pt>
                <c:pt idx="11">
                  <c:v>1923</c:v>
                </c:pt>
                <c:pt idx="12">
                  <c:v>1924</c:v>
                </c:pt>
                <c:pt idx="13">
                  <c:v>1925</c:v>
                </c:pt>
                <c:pt idx="14">
                  <c:v>1926</c:v>
                </c:pt>
                <c:pt idx="15">
                  <c:v>1927</c:v>
                </c:pt>
                <c:pt idx="16">
                  <c:v>1928</c:v>
                </c:pt>
                <c:pt idx="17">
                  <c:v>1929</c:v>
                </c:pt>
                <c:pt idx="18">
                  <c:v>1930</c:v>
                </c:pt>
                <c:pt idx="19">
                  <c:v>1931</c:v>
                </c:pt>
                <c:pt idx="20">
                  <c:v>1932</c:v>
                </c:pt>
                <c:pt idx="21">
                  <c:v>1933</c:v>
                </c:pt>
                <c:pt idx="22">
                  <c:v>1934</c:v>
                </c:pt>
                <c:pt idx="23">
                  <c:v>1935</c:v>
                </c:pt>
                <c:pt idx="24">
                  <c:v>1936</c:v>
                </c:pt>
                <c:pt idx="25">
                  <c:v>1937</c:v>
                </c:pt>
                <c:pt idx="26">
                  <c:v>1938</c:v>
                </c:pt>
                <c:pt idx="27">
                  <c:v>1939</c:v>
                </c:pt>
                <c:pt idx="28">
                  <c:v>1940</c:v>
                </c:pt>
                <c:pt idx="29">
                  <c:v>1941</c:v>
                </c:pt>
                <c:pt idx="30">
                  <c:v>1942</c:v>
                </c:pt>
                <c:pt idx="31">
                  <c:v>1943</c:v>
                </c:pt>
                <c:pt idx="32">
                  <c:v>1944</c:v>
                </c:pt>
                <c:pt idx="33">
                  <c:v>1945</c:v>
                </c:pt>
                <c:pt idx="34">
                  <c:v>1946</c:v>
                </c:pt>
                <c:pt idx="35">
                  <c:v>1947</c:v>
                </c:pt>
                <c:pt idx="36">
                  <c:v>1948</c:v>
                </c:pt>
                <c:pt idx="37">
                  <c:v>1949</c:v>
                </c:pt>
                <c:pt idx="38">
                  <c:v>1950</c:v>
                </c:pt>
                <c:pt idx="39">
                  <c:v>1951</c:v>
                </c:pt>
                <c:pt idx="40">
                  <c:v>1952</c:v>
                </c:pt>
                <c:pt idx="41">
                  <c:v>1953</c:v>
                </c:pt>
                <c:pt idx="42">
                  <c:v>1954</c:v>
                </c:pt>
                <c:pt idx="43">
                  <c:v>1955</c:v>
                </c:pt>
                <c:pt idx="44">
                  <c:v>1956</c:v>
                </c:pt>
                <c:pt idx="45">
                  <c:v>1957</c:v>
                </c:pt>
                <c:pt idx="46">
                  <c:v>1958</c:v>
                </c:pt>
                <c:pt idx="47">
                  <c:v>1959</c:v>
                </c:pt>
                <c:pt idx="48">
                  <c:v>1960</c:v>
                </c:pt>
                <c:pt idx="49">
                  <c:v>1961</c:v>
                </c:pt>
                <c:pt idx="50">
                  <c:v>1962</c:v>
                </c:pt>
                <c:pt idx="51">
                  <c:v>1963</c:v>
                </c:pt>
                <c:pt idx="52">
                  <c:v>1964</c:v>
                </c:pt>
                <c:pt idx="53">
                  <c:v>1965</c:v>
                </c:pt>
                <c:pt idx="54">
                  <c:v>1966</c:v>
                </c:pt>
                <c:pt idx="55">
                  <c:v>1967</c:v>
                </c:pt>
                <c:pt idx="56">
                  <c:v>1968</c:v>
                </c:pt>
                <c:pt idx="57">
                  <c:v>1969</c:v>
                </c:pt>
                <c:pt idx="58">
                  <c:v>1970</c:v>
                </c:pt>
                <c:pt idx="59">
                  <c:v>1971</c:v>
                </c:pt>
                <c:pt idx="60">
                  <c:v>1972</c:v>
                </c:pt>
                <c:pt idx="61">
                  <c:v>1973</c:v>
                </c:pt>
                <c:pt idx="62">
                  <c:v>1974</c:v>
                </c:pt>
                <c:pt idx="63">
                  <c:v>1975</c:v>
                </c:pt>
                <c:pt idx="64">
                  <c:v>1976</c:v>
                </c:pt>
                <c:pt idx="65">
                  <c:v>1977</c:v>
                </c:pt>
                <c:pt idx="66">
                  <c:v>1978</c:v>
                </c:pt>
                <c:pt idx="67">
                  <c:v>1979</c:v>
                </c:pt>
                <c:pt idx="68">
                  <c:v>1980</c:v>
                </c:pt>
                <c:pt idx="69">
                  <c:v>1981</c:v>
                </c:pt>
                <c:pt idx="70">
                  <c:v>1982</c:v>
                </c:pt>
                <c:pt idx="71">
                  <c:v>1983</c:v>
                </c:pt>
                <c:pt idx="72">
                  <c:v>1984</c:v>
                </c:pt>
                <c:pt idx="73">
                  <c:v>1985</c:v>
                </c:pt>
                <c:pt idx="74">
                  <c:v>1986</c:v>
                </c:pt>
                <c:pt idx="75">
                  <c:v>1987</c:v>
                </c:pt>
                <c:pt idx="76">
                  <c:v>1988</c:v>
                </c:pt>
                <c:pt idx="77">
                  <c:v>1989</c:v>
                </c:pt>
                <c:pt idx="78">
                  <c:v>1990</c:v>
                </c:pt>
                <c:pt idx="79">
                  <c:v>1991</c:v>
                </c:pt>
                <c:pt idx="80">
                  <c:v>1992</c:v>
                </c:pt>
                <c:pt idx="81">
                  <c:v>1993</c:v>
                </c:pt>
                <c:pt idx="82">
                  <c:v>1994</c:v>
                </c:pt>
                <c:pt idx="83">
                  <c:v>1995</c:v>
                </c:pt>
                <c:pt idx="84">
                  <c:v>1996</c:v>
                </c:pt>
                <c:pt idx="85">
                  <c:v>1997</c:v>
                </c:pt>
                <c:pt idx="86">
                  <c:v>1998</c:v>
                </c:pt>
                <c:pt idx="87">
                  <c:v>1999</c:v>
                </c:pt>
                <c:pt idx="88">
                  <c:v>2000</c:v>
                </c:pt>
                <c:pt idx="89">
                  <c:v>2001</c:v>
                </c:pt>
                <c:pt idx="90">
                  <c:v>2002</c:v>
                </c:pt>
                <c:pt idx="91">
                  <c:v>2003</c:v>
                </c:pt>
                <c:pt idx="92">
                  <c:v>2004</c:v>
                </c:pt>
                <c:pt idx="93">
                  <c:v>2005</c:v>
                </c:pt>
                <c:pt idx="94">
                  <c:v>2006</c:v>
                </c:pt>
                <c:pt idx="95">
                  <c:v>2007</c:v>
                </c:pt>
                <c:pt idx="96">
                  <c:v>2008</c:v>
                </c:pt>
                <c:pt idx="97">
                  <c:v>2009</c:v>
                </c:pt>
                <c:pt idx="98">
                  <c:v>2010</c:v>
                </c:pt>
                <c:pt idx="99">
                  <c:v>2011</c:v>
                </c:pt>
                <c:pt idx="100">
                  <c:v>2012</c:v>
                </c:pt>
              </c:numCache>
            </c:numRef>
          </c:xVal>
          <c:yVal>
            <c:numRef>
              <c:f>'Exercício 7'!$C$11:$C$111</c:f>
              <c:numCache>
                <c:formatCode>General</c:formatCode>
                <c:ptCount val="101"/>
                <c:pt idx="0">
                  <c:v>1101.8</c:v>
                </c:pt>
                <c:pt idx="1">
                  <c:v>1010.6</c:v>
                </c:pt>
                <c:pt idx="2">
                  <c:v>878.1</c:v>
                </c:pt>
                <c:pt idx="3">
                  <c:v>296.8</c:v>
                </c:pt>
                <c:pt idx="4">
                  <c:v>584.70000000000005</c:v>
                </c:pt>
                <c:pt idx="5">
                  <c:v>1321</c:v>
                </c:pt>
                <c:pt idx="6">
                  <c:v>855</c:v>
                </c:pt>
                <c:pt idx="7">
                  <c:v>232.8</c:v>
                </c:pt>
                <c:pt idx="8">
                  <c:v>752.3</c:v>
                </c:pt>
                <c:pt idx="9">
                  <c:v>1207.9000000000001</c:v>
                </c:pt>
                <c:pt idx="10">
                  <c:v>1243.5999999999999</c:v>
                </c:pt>
                <c:pt idx="11">
                  <c:v>714.4</c:v>
                </c:pt>
                <c:pt idx="12">
                  <c:v>1585.1</c:v>
                </c:pt>
                <c:pt idx="13">
                  <c:v>821.6</c:v>
                </c:pt>
                <c:pt idx="14">
                  <c:v>785.4</c:v>
                </c:pt>
                <c:pt idx="15">
                  <c:v>784.6</c:v>
                </c:pt>
                <c:pt idx="16">
                  <c:v>466.9</c:v>
                </c:pt>
                <c:pt idx="17">
                  <c:v>925.4</c:v>
                </c:pt>
                <c:pt idx="18">
                  <c:v>514.29999999999995</c:v>
                </c:pt>
                <c:pt idx="19">
                  <c:v>603.1</c:v>
                </c:pt>
                <c:pt idx="20">
                  <c:v>327.39999999999998</c:v>
                </c:pt>
                <c:pt idx="21">
                  <c:v>707</c:v>
                </c:pt>
                <c:pt idx="22">
                  <c:v>1102.7</c:v>
                </c:pt>
                <c:pt idx="23">
                  <c:v>959.9</c:v>
                </c:pt>
                <c:pt idx="24">
                  <c:v>791.2</c:v>
                </c:pt>
                <c:pt idx="25">
                  <c:v>642.70000000000005</c:v>
                </c:pt>
                <c:pt idx="26">
                  <c:v>490.4</c:v>
                </c:pt>
                <c:pt idx="27">
                  <c:v>815.2</c:v>
                </c:pt>
                <c:pt idx="28">
                  <c:v>1288.3</c:v>
                </c:pt>
                <c:pt idx="29">
                  <c:v>503.4</c:v>
                </c:pt>
                <c:pt idx="30">
                  <c:v>227.1</c:v>
                </c:pt>
                <c:pt idx="31">
                  <c:v>410.6</c:v>
                </c:pt>
                <c:pt idx="32">
                  <c:v>762.6</c:v>
                </c:pt>
                <c:pt idx="33">
                  <c:v>896.8</c:v>
                </c:pt>
                <c:pt idx="34">
                  <c:v>863.6</c:v>
                </c:pt>
                <c:pt idx="35">
                  <c:v>727</c:v>
                </c:pt>
                <c:pt idx="36">
                  <c:v>586.6</c:v>
                </c:pt>
                <c:pt idx="37">
                  <c:v>783.2</c:v>
                </c:pt>
                <c:pt idx="38">
                  <c:v>873.1</c:v>
                </c:pt>
                <c:pt idx="39">
                  <c:v>246.7</c:v>
                </c:pt>
                <c:pt idx="40">
                  <c:v>604</c:v>
                </c:pt>
                <c:pt idx="41">
                  <c:v>446.4</c:v>
                </c:pt>
                <c:pt idx="42">
                  <c:v>444.8</c:v>
                </c:pt>
                <c:pt idx="43">
                  <c:v>586.4</c:v>
                </c:pt>
                <c:pt idx="44">
                  <c:v>508.6</c:v>
                </c:pt>
                <c:pt idx="45">
                  <c:v>687.3</c:v>
                </c:pt>
                <c:pt idx="46">
                  <c:v>291.60000000000002</c:v>
                </c:pt>
                <c:pt idx="47">
                  <c:v>570.5</c:v>
                </c:pt>
                <c:pt idx="48">
                  <c:v>549.70000000000005</c:v>
                </c:pt>
                <c:pt idx="49">
                  <c:v>860</c:v>
                </c:pt>
                <c:pt idx="50">
                  <c:v>897.8</c:v>
                </c:pt>
                <c:pt idx="51">
                  <c:v>767.6</c:v>
                </c:pt>
                <c:pt idx="52">
                  <c:v>1510.6</c:v>
                </c:pt>
                <c:pt idx="53">
                  <c:v>840.7</c:v>
                </c:pt>
                <c:pt idx="54">
                  <c:v>714.7</c:v>
                </c:pt>
                <c:pt idx="55">
                  <c:v>971.3</c:v>
                </c:pt>
                <c:pt idx="56">
                  <c:v>644</c:v>
                </c:pt>
                <c:pt idx="57">
                  <c:v>1078.4000000000001</c:v>
                </c:pt>
                <c:pt idx="58">
                  <c:v>521</c:v>
                </c:pt>
                <c:pt idx="59">
                  <c:v>853.4</c:v>
                </c:pt>
                <c:pt idx="60">
                  <c:v>833.7</c:v>
                </c:pt>
                <c:pt idx="61">
                  <c:v>997.6</c:v>
                </c:pt>
                <c:pt idx="62">
                  <c:v>1405.1</c:v>
                </c:pt>
                <c:pt idx="63">
                  <c:v>1067.5999999999999</c:v>
                </c:pt>
                <c:pt idx="64">
                  <c:v>633.29999999999995</c:v>
                </c:pt>
                <c:pt idx="65">
                  <c:v>928.7</c:v>
                </c:pt>
                <c:pt idx="66">
                  <c:v>948.2</c:v>
                </c:pt>
                <c:pt idx="67">
                  <c:v>717.6</c:v>
                </c:pt>
                <c:pt idx="68">
                  <c:v>851.5</c:v>
                </c:pt>
                <c:pt idx="69">
                  <c:v>614.29999999999995</c:v>
                </c:pt>
                <c:pt idx="70">
                  <c:v>555.70000000000005</c:v>
                </c:pt>
                <c:pt idx="71">
                  <c:v>362.4</c:v>
                </c:pt>
                <c:pt idx="72">
                  <c:v>998.4</c:v>
                </c:pt>
                <c:pt idx="73">
                  <c:v>1757.1</c:v>
                </c:pt>
                <c:pt idx="74">
                  <c:v>1568.5</c:v>
                </c:pt>
                <c:pt idx="75">
                  <c:v>764.1</c:v>
                </c:pt>
                <c:pt idx="76">
                  <c:v>915.4</c:v>
                </c:pt>
                <c:pt idx="77">
                  <c:v>1407.4</c:v>
                </c:pt>
                <c:pt idx="78">
                  <c:v>618.29999999999995</c:v>
                </c:pt>
                <c:pt idx="79">
                  <c:v>713.5</c:v>
                </c:pt>
                <c:pt idx="80">
                  <c:v>822.9</c:v>
                </c:pt>
                <c:pt idx="81">
                  <c:v>298.2</c:v>
                </c:pt>
                <c:pt idx="82">
                  <c:v>992.6</c:v>
                </c:pt>
                <c:pt idx="83">
                  <c:v>781.5</c:v>
                </c:pt>
                <c:pt idx="84">
                  <c:v>917.6</c:v>
                </c:pt>
                <c:pt idx="85">
                  <c:v>797</c:v>
                </c:pt>
                <c:pt idx="86">
                  <c:v>510.4</c:v>
                </c:pt>
                <c:pt idx="87">
                  <c:v>517.6</c:v>
                </c:pt>
                <c:pt idx="88">
                  <c:v>802.6</c:v>
                </c:pt>
                <c:pt idx="89">
                  <c:v>492.4</c:v>
                </c:pt>
                <c:pt idx="90">
                  <c:v>916.7</c:v>
                </c:pt>
                <c:pt idx="91">
                  <c:v>728</c:v>
                </c:pt>
                <c:pt idx="92">
                  <c:v>1135</c:v>
                </c:pt>
                <c:pt idx="93">
                  <c:v>793.4</c:v>
                </c:pt>
                <c:pt idx="94">
                  <c:v>677.9</c:v>
                </c:pt>
                <c:pt idx="95">
                  <c:v>669.9</c:v>
                </c:pt>
                <c:pt idx="96">
                  <c:v>771.4</c:v>
                </c:pt>
                <c:pt idx="97">
                  <c:v>1052.3</c:v>
                </c:pt>
                <c:pt idx="98">
                  <c:v>469.4</c:v>
                </c:pt>
                <c:pt idx="99">
                  <c:v>1173.8</c:v>
                </c:pt>
                <c:pt idx="100">
                  <c:v>306.39999999999998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A-44CF-A2E4-4B74F9100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54687"/>
        <c:axId val="768104767"/>
      </c:scatterChart>
      <c:valAx>
        <c:axId val="76815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8104767"/>
        <c:crosses val="autoZero"/>
        <c:crossBetween val="midCat"/>
      </c:valAx>
      <c:valAx>
        <c:axId val="7681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815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'Exercício 7'!$C$11:$C$111</c:f>
              <c:numCache>
                <c:formatCode>General</c:formatCode>
                <c:ptCount val="101"/>
                <c:pt idx="0">
                  <c:v>1101.8</c:v>
                </c:pt>
                <c:pt idx="1">
                  <c:v>1010.6</c:v>
                </c:pt>
                <c:pt idx="2">
                  <c:v>878.1</c:v>
                </c:pt>
                <c:pt idx="3">
                  <c:v>296.8</c:v>
                </c:pt>
                <c:pt idx="4">
                  <c:v>584.70000000000005</c:v>
                </c:pt>
                <c:pt idx="5">
                  <c:v>1321</c:v>
                </c:pt>
                <c:pt idx="6">
                  <c:v>855</c:v>
                </c:pt>
                <c:pt idx="7">
                  <c:v>232.8</c:v>
                </c:pt>
                <c:pt idx="8">
                  <c:v>752.3</c:v>
                </c:pt>
                <c:pt idx="9">
                  <c:v>1207.9000000000001</c:v>
                </c:pt>
                <c:pt idx="10">
                  <c:v>1243.5999999999999</c:v>
                </c:pt>
                <c:pt idx="11">
                  <c:v>714.4</c:v>
                </c:pt>
                <c:pt idx="12">
                  <c:v>1585.1</c:v>
                </c:pt>
                <c:pt idx="13">
                  <c:v>821.6</c:v>
                </c:pt>
                <c:pt idx="14">
                  <c:v>785.4</c:v>
                </c:pt>
                <c:pt idx="15">
                  <c:v>784.6</c:v>
                </c:pt>
                <c:pt idx="16">
                  <c:v>466.9</c:v>
                </c:pt>
                <c:pt idx="17">
                  <c:v>925.4</c:v>
                </c:pt>
                <c:pt idx="18">
                  <c:v>514.29999999999995</c:v>
                </c:pt>
                <c:pt idx="19">
                  <c:v>603.1</c:v>
                </c:pt>
                <c:pt idx="20">
                  <c:v>327.39999999999998</c:v>
                </c:pt>
                <c:pt idx="21">
                  <c:v>707</c:v>
                </c:pt>
                <c:pt idx="22">
                  <c:v>1102.7</c:v>
                </c:pt>
                <c:pt idx="23">
                  <c:v>959.9</c:v>
                </c:pt>
                <c:pt idx="24">
                  <c:v>791.2</c:v>
                </c:pt>
                <c:pt idx="25">
                  <c:v>642.70000000000005</c:v>
                </c:pt>
                <c:pt idx="26">
                  <c:v>490.4</c:v>
                </c:pt>
                <c:pt idx="27">
                  <c:v>815.2</c:v>
                </c:pt>
                <c:pt idx="28">
                  <c:v>1288.3</c:v>
                </c:pt>
                <c:pt idx="29">
                  <c:v>503.4</c:v>
                </c:pt>
                <c:pt idx="30">
                  <c:v>227.1</c:v>
                </c:pt>
                <c:pt idx="31">
                  <c:v>410.6</c:v>
                </c:pt>
                <c:pt idx="32">
                  <c:v>762.6</c:v>
                </c:pt>
                <c:pt idx="33">
                  <c:v>896.8</c:v>
                </c:pt>
                <c:pt idx="34">
                  <c:v>863.6</c:v>
                </c:pt>
                <c:pt idx="35">
                  <c:v>727</c:v>
                </c:pt>
                <c:pt idx="36">
                  <c:v>586.6</c:v>
                </c:pt>
                <c:pt idx="37">
                  <c:v>783.2</c:v>
                </c:pt>
                <c:pt idx="38">
                  <c:v>873.1</c:v>
                </c:pt>
                <c:pt idx="39">
                  <c:v>246.7</c:v>
                </c:pt>
                <c:pt idx="40">
                  <c:v>604</c:v>
                </c:pt>
                <c:pt idx="41">
                  <c:v>446.4</c:v>
                </c:pt>
                <c:pt idx="42">
                  <c:v>444.8</c:v>
                </c:pt>
                <c:pt idx="43">
                  <c:v>586.4</c:v>
                </c:pt>
                <c:pt idx="44">
                  <c:v>508.6</c:v>
                </c:pt>
                <c:pt idx="45">
                  <c:v>687.3</c:v>
                </c:pt>
                <c:pt idx="46">
                  <c:v>291.60000000000002</c:v>
                </c:pt>
                <c:pt idx="47">
                  <c:v>570.5</c:v>
                </c:pt>
                <c:pt idx="48">
                  <c:v>549.70000000000005</c:v>
                </c:pt>
                <c:pt idx="49">
                  <c:v>860</c:v>
                </c:pt>
                <c:pt idx="50">
                  <c:v>897.8</c:v>
                </c:pt>
                <c:pt idx="51">
                  <c:v>767.6</c:v>
                </c:pt>
                <c:pt idx="52">
                  <c:v>1510.6</c:v>
                </c:pt>
                <c:pt idx="53">
                  <c:v>840.7</c:v>
                </c:pt>
                <c:pt idx="54">
                  <c:v>714.7</c:v>
                </c:pt>
                <c:pt idx="55">
                  <c:v>971.3</c:v>
                </c:pt>
                <c:pt idx="56">
                  <c:v>644</c:v>
                </c:pt>
                <c:pt idx="57">
                  <c:v>1078.4000000000001</c:v>
                </c:pt>
                <c:pt idx="58">
                  <c:v>521</c:v>
                </c:pt>
                <c:pt idx="59">
                  <c:v>853.4</c:v>
                </c:pt>
                <c:pt idx="60">
                  <c:v>833.7</c:v>
                </c:pt>
                <c:pt idx="61">
                  <c:v>997.6</c:v>
                </c:pt>
                <c:pt idx="62">
                  <c:v>1405.1</c:v>
                </c:pt>
                <c:pt idx="63">
                  <c:v>1067.5999999999999</c:v>
                </c:pt>
                <c:pt idx="64">
                  <c:v>633.29999999999995</c:v>
                </c:pt>
                <c:pt idx="65">
                  <c:v>928.7</c:v>
                </c:pt>
                <c:pt idx="66">
                  <c:v>948.2</c:v>
                </c:pt>
                <c:pt idx="67">
                  <c:v>717.6</c:v>
                </c:pt>
                <c:pt idx="68">
                  <c:v>851.5</c:v>
                </c:pt>
                <c:pt idx="69">
                  <c:v>614.29999999999995</c:v>
                </c:pt>
                <c:pt idx="70">
                  <c:v>555.70000000000005</c:v>
                </c:pt>
                <c:pt idx="71">
                  <c:v>362.4</c:v>
                </c:pt>
                <c:pt idx="72">
                  <c:v>998.4</c:v>
                </c:pt>
                <c:pt idx="73">
                  <c:v>1757.1</c:v>
                </c:pt>
                <c:pt idx="74">
                  <c:v>1568.5</c:v>
                </c:pt>
                <c:pt idx="75">
                  <c:v>764.1</c:v>
                </c:pt>
                <c:pt idx="76">
                  <c:v>915.4</c:v>
                </c:pt>
                <c:pt idx="77">
                  <c:v>1407.4</c:v>
                </c:pt>
                <c:pt idx="78">
                  <c:v>618.29999999999995</c:v>
                </c:pt>
                <c:pt idx="79">
                  <c:v>713.5</c:v>
                </c:pt>
                <c:pt idx="80">
                  <c:v>822.9</c:v>
                </c:pt>
                <c:pt idx="81">
                  <c:v>298.2</c:v>
                </c:pt>
                <c:pt idx="82">
                  <c:v>992.6</c:v>
                </c:pt>
                <c:pt idx="83">
                  <c:v>781.5</c:v>
                </c:pt>
                <c:pt idx="84">
                  <c:v>917.6</c:v>
                </c:pt>
                <c:pt idx="85">
                  <c:v>797</c:v>
                </c:pt>
                <c:pt idx="86">
                  <c:v>510.4</c:v>
                </c:pt>
                <c:pt idx="87">
                  <c:v>517.6</c:v>
                </c:pt>
                <c:pt idx="88">
                  <c:v>802.6</c:v>
                </c:pt>
                <c:pt idx="89">
                  <c:v>492.4</c:v>
                </c:pt>
                <c:pt idx="90">
                  <c:v>916.7</c:v>
                </c:pt>
                <c:pt idx="91">
                  <c:v>728</c:v>
                </c:pt>
                <c:pt idx="92">
                  <c:v>1135</c:v>
                </c:pt>
                <c:pt idx="93">
                  <c:v>793.4</c:v>
                </c:pt>
                <c:pt idx="94">
                  <c:v>677.9</c:v>
                </c:pt>
                <c:pt idx="95">
                  <c:v>669.9</c:v>
                </c:pt>
                <c:pt idx="96">
                  <c:v>771.4</c:v>
                </c:pt>
                <c:pt idx="97">
                  <c:v>1052.3</c:v>
                </c:pt>
                <c:pt idx="98">
                  <c:v>469.4</c:v>
                </c:pt>
                <c:pt idx="99">
                  <c:v>1173.8</c:v>
                </c:pt>
                <c:pt idx="100">
                  <c:v>306.39999999999998</c:v>
                </c:pt>
              </c:numCache>
            </c:numRef>
          </c:xVal>
          <c:yVal>
            <c:numRef>
              <c:f>'Exercício 7'!$D$11:$D$111</c:f>
              <c:numCache>
                <c:formatCode>General</c:formatCode>
                <c:ptCount val="101"/>
                <c:pt idx="0">
                  <c:v>4.5</c:v>
                </c:pt>
                <c:pt idx="1">
                  <c:v>2.1</c:v>
                </c:pt>
                <c:pt idx="2">
                  <c:v>1.8</c:v>
                </c:pt>
                <c:pt idx="3">
                  <c:v>0</c:v>
                </c:pt>
                <c:pt idx="4">
                  <c:v>0.2</c:v>
                </c:pt>
                <c:pt idx="5">
                  <c:v>6.2</c:v>
                </c:pt>
                <c:pt idx="6">
                  <c:v>1.6</c:v>
                </c:pt>
                <c:pt idx="7">
                  <c:v>0</c:v>
                </c:pt>
                <c:pt idx="8">
                  <c:v>0.4</c:v>
                </c:pt>
                <c:pt idx="9">
                  <c:v>4.5</c:v>
                </c:pt>
                <c:pt idx="10">
                  <c:v>6.5</c:v>
                </c:pt>
                <c:pt idx="11">
                  <c:v>1.4</c:v>
                </c:pt>
                <c:pt idx="12">
                  <c:v>12.2</c:v>
                </c:pt>
                <c:pt idx="13">
                  <c:v>2.2000000000000002</c:v>
                </c:pt>
                <c:pt idx="14">
                  <c:v>1.3</c:v>
                </c:pt>
                <c:pt idx="15">
                  <c:v>1.2</c:v>
                </c:pt>
                <c:pt idx="16">
                  <c:v>0.2</c:v>
                </c:pt>
                <c:pt idx="17">
                  <c:v>1.7</c:v>
                </c:pt>
                <c:pt idx="18">
                  <c:v>0.3</c:v>
                </c:pt>
                <c:pt idx="19">
                  <c:v>0.3</c:v>
                </c:pt>
                <c:pt idx="20">
                  <c:v>0</c:v>
                </c:pt>
                <c:pt idx="21">
                  <c:v>0.7</c:v>
                </c:pt>
                <c:pt idx="22">
                  <c:v>3.8</c:v>
                </c:pt>
                <c:pt idx="23">
                  <c:v>3.4</c:v>
                </c:pt>
                <c:pt idx="24">
                  <c:v>1.4</c:v>
                </c:pt>
                <c:pt idx="25">
                  <c:v>0.6</c:v>
                </c:pt>
                <c:pt idx="26">
                  <c:v>0.4</c:v>
                </c:pt>
                <c:pt idx="27">
                  <c:v>0.8</c:v>
                </c:pt>
                <c:pt idx="28">
                  <c:v>6.3</c:v>
                </c:pt>
                <c:pt idx="29">
                  <c:v>0.3</c:v>
                </c:pt>
                <c:pt idx="30">
                  <c:v>0</c:v>
                </c:pt>
                <c:pt idx="31">
                  <c:v>0</c:v>
                </c:pt>
                <c:pt idx="32">
                  <c:v>0.5</c:v>
                </c:pt>
                <c:pt idx="33">
                  <c:v>1.9</c:v>
                </c:pt>
                <c:pt idx="34">
                  <c:v>1.3</c:v>
                </c:pt>
                <c:pt idx="35">
                  <c:v>0.7</c:v>
                </c:pt>
                <c:pt idx="36">
                  <c:v>0.4</c:v>
                </c:pt>
                <c:pt idx="37">
                  <c:v>0.8</c:v>
                </c:pt>
                <c:pt idx="38">
                  <c:v>2.2000000000000002</c:v>
                </c:pt>
                <c:pt idx="39">
                  <c:v>0</c:v>
                </c:pt>
                <c:pt idx="40">
                  <c:v>0.3</c:v>
                </c:pt>
                <c:pt idx="41">
                  <c:v>0.2</c:v>
                </c:pt>
                <c:pt idx="42">
                  <c:v>0.1</c:v>
                </c:pt>
                <c:pt idx="43">
                  <c:v>0.3</c:v>
                </c:pt>
                <c:pt idx="44">
                  <c:v>0.3</c:v>
                </c:pt>
                <c:pt idx="45">
                  <c:v>0.7</c:v>
                </c:pt>
                <c:pt idx="46">
                  <c:v>0</c:v>
                </c:pt>
                <c:pt idx="47">
                  <c:v>0.3</c:v>
                </c:pt>
                <c:pt idx="48">
                  <c:v>0.3</c:v>
                </c:pt>
                <c:pt idx="49">
                  <c:v>1.4</c:v>
                </c:pt>
                <c:pt idx="50">
                  <c:v>1.5</c:v>
                </c:pt>
                <c:pt idx="51">
                  <c:v>1.1000000000000001</c:v>
                </c:pt>
                <c:pt idx="52">
                  <c:v>9.9</c:v>
                </c:pt>
                <c:pt idx="53">
                  <c:v>1.9</c:v>
                </c:pt>
                <c:pt idx="54">
                  <c:v>0.7</c:v>
                </c:pt>
                <c:pt idx="55">
                  <c:v>2.2000000000000002</c:v>
                </c:pt>
                <c:pt idx="56">
                  <c:v>0.7</c:v>
                </c:pt>
                <c:pt idx="57">
                  <c:v>3.5</c:v>
                </c:pt>
                <c:pt idx="58">
                  <c:v>0.4</c:v>
                </c:pt>
                <c:pt idx="59">
                  <c:v>1.1000000000000001</c:v>
                </c:pt>
                <c:pt idx="60">
                  <c:v>0.9</c:v>
                </c:pt>
                <c:pt idx="61">
                  <c:v>2.4</c:v>
                </c:pt>
                <c:pt idx="62">
                  <c:v>8.8000000000000007</c:v>
                </c:pt>
                <c:pt idx="63">
                  <c:v>3</c:v>
                </c:pt>
                <c:pt idx="64">
                  <c:v>1.1000000000000001</c:v>
                </c:pt>
                <c:pt idx="65">
                  <c:v>1.7</c:v>
                </c:pt>
                <c:pt idx="66">
                  <c:v>1.8</c:v>
                </c:pt>
                <c:pt idx="67">
                  <c:v>0.6</c:v>
                </c:pt>
                <c:pt idx="68">
                  <c:v>2</c:v>
                </c:pt>
                <c:pt idx="69">
                  <c:v>0.5</c:v>
                </c:pt>
                <c:pt idx="70">
                  <c:v>0.4</c:v>
                </c:pt>
                <c:pt idx="71">
                  <c:v>0.1</c:v>
                </c:pt>
                <c:pt idx="72">
                  <c:v>2.5</c:v>
                </c:pt>
                <c:pt idx="73">
                  <c:v>10.6</c:v>
                </c:pt>
                <c:pt idx="74">
                  <c:v>13.1</c:v>
                </c:pt>
                <c:pt idx="75">
                  <c:v>2</c:v>
                </c:pt>
                <c:pt idx="76">
                  <c:v>1.9</c:v>
                </c:pt>
                <c:pt idx="77">
                  <c:v>6.9</c:v>
                </c:pt>
                <c:pt idx="78">
                  <c:v>1.2</c:v>
                </c:pt>
                <c:pt idx="79">
                  <c:v>1</c:v>
                </c:pt>
                <c:pt idx="80">
                  <c:v>1.6</c:v>
                </c:pt>
                <c:pt idx="81">
                  <c:v>0</c:v>
                </c:pt>
                <c:pt idx="82">
                  <c:v>1.5</c:v>
                </c:pt>
                <c:pt idx="83">
                  <c:v>1.5</c:v>
                </c:pt>
                <c:pt idx="84">
                  <c:v>2.2000000000000002</c:v>
                </c:pt>
                <c:pt idx="85">
                  <c:v>1.3</c:v>
                </c:pt>
                <c:pt idx="86">
                  <c:v>0.3</c:v>
                </c:pt>
                <c:pt idx="87">
                  <c:v>0.1</c:v>
                </c:pt>
                <c:pt idx="88">
                  <c:v>0.8</c:v>
                </c:pt>
                <c:pt idx="89">
                  <c:v>0.3</c:v>
                </c:pt>
                <c:pt idx="90">
                  <c:v>1.7</c:v>
                </c:pt>
                <c:pt idx="91">
                  <c:v>1</c:v>
                </c:pt>
                <c:pt idx="92">
                  <c:v>3.4</c:v>
                </c:pt>
                <c:pt idx="93">
                  <c:v>1.4</c:v>
                </c:pt>
                <c:pt idx="94">
                  <c:v>0.7</c:v>
                </c:pt>
                <c:pt idx="95">
                  <c:v>0.6</c:v>
                </c:pt>
                <c:pt idx="96">
                  <c:v>1.2</c:v>
                </c:pt>
                <c:pt idx="97">
                  <c:v>3.3</c:v>
                </c:pt>
                <c:pt idx="98">
                  <c:v>0.2</c:v>
                </c:pt>
                <c:pt idx="99">
                  <c:v>3.7</c:v>
                </c:pt>
                <c:pt idx="10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8-442A-A7BE-DD1BB5A65EE1}"/>
            </c:ext>
          </c:extLst>
        </c:ser>
        <c:ser>
          <c:idx val="1"/>
          <c:order val="1"/>
          <c:tx>
            <c:v>modelo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'Exercício 7'!$C$11:$C$111</c:f>
              <c:numCache>
                <c:formatCode>General</c:formatCode>
                <c:ptCount val="101"/>
                <c:pt idx="0">
                  <c:v>1101.8</c:v>
                </c:pt>
                <c:pt idx="1">
                  <c:v>1010.6</c:v>
                </c:pt>
                <c:pt idx="2">
                  <c:v>878.1</c:v>
                </c:pt>
                <c:pt idx="3">
                  <c:v>296.8</c:v>
                </c:pt>
                <c:pt idx="4">
                  <c:v>584.70000000000005</c:v>
                </c:pt>
                <c:pt idx="5">
                  <c:v>1321</c:v>
                </c:pt>
                <c:pt idx="6">
                  <c:v>855</c:v>
                </c:pt>
                <c:pt idx="7">
                  <c:v>232.8</c:v>
                </c:pt>
                <c:pt idx="8">
                  <c:v>752.3</c:v>
                </c:pt>
                <c:pt idx="9">
                  <c:v>1207.9000000000001</c:v>
                </c:pt>
                <c:pt idx="10">
                  <c:v>1243.5999999999999</c:v>
                </c:pt>
                <c:pt idx="11">
                  <c:v>714.4</c:v>
                </c:pt>
                <c:pt idx="12">
                  <c:v>1585.1</c:v>
                </c:pt>
                <c:pt idx="13">
                  <c:v>821.6</c:v>
                </c:pt>
                <c:pt idx="14">
                  <c:v>785.4</c:v>
                </c:pt>
                <c:pt idx="15">
                  <c:v>784.6</c:v>
                </c:pt>
                <c:pt idx="16">
                  <c:v>466.9</c:v>
                </c:pt>
                <c:pt idx="17">
                  <c:v>925.4</c:v>
                </c:pt>
                <c:pt idx="18">
                  <c:v>514.29999999999995</c:v>
                </c:pt>
                <c:pt idx="19">
                  <c:v>603.1</c:v>
                </c:pt>
                <c:pt idx="20">
                  <c:v>327.39999999999998</c:v>
                </c:pt>
                <c:pt idx="21">
                  <c:v>707</c:v>
                </c:pt>
                <c:pt idx="22">
                  <c:v>1102.7</c:v>
                </c:pt>
                <c:pt idx="23">
                  <c:v>959.9</c:v>
                </c:pt>
                <c:pt idx="24">
                  <c:v>791.2</c:v>
                </c:pt>
                <c:pt idx="25">
                  <c:v>642.70000000000005</c:v>
                </c:pt>
                <c:pt idx="26">
                  <c:v>490.4</c:v>
                </c:pt>
                <c:pt idx="27">
                  <c:v>815.2</c:v>
                </c:pt>
                <c:pt idx="28">
                  <c:v>1288.3</c:v>
                </c:pt>
                <c:pt idx="29">
                  <c:v>503.4</c:v>
                </c:pt>
                <c:pt idx="30">
                  <c:v>227.1</c:v>
                </c:pt>
                <c:pt idx="31">
                  <c:v>410.6</c:v>
                </c:pt>
                <c:pt idx="32">
                  <c:v>762.6</c:v>
                </c:pt>
                <c:pt idx="33">
                  <c:v>896.8</c:v>
                </c:pt>
                <c:pt idx="34">
                  <c:v>863.6</c:v>
                </c:pt>
                <c:pt idx="35">
                  <c:v>727</c:v>
                </c:pt>
                <c:pt idx="36">
                  <c:v>586.6</c:v>
                </c:pt>
                <c:pt idx="37">
                  <c:v>783.2</c:v>
                </c:pt>
                <c:pt idx="38">
                  <c:v>873.1</c:v>
                </c:pt>
                <c:pt idx="39">
                  <c:v>246.7</c:v>
                </c:pt>
                <c:pt idx="40">
                  <c:v>604</c:v>
                </c:pt>
                <c:pt idx="41">
                  <c:v>446.4</c:v>
                </c:pt>
                <c:pt idx="42">
                  <c:v>444.8</c:v>
                </c:pt>
                <c:pt idx="43">
                  <c:v>586.4</c:v>
                </c:pt>
                <c:pt idx="44">
                  <c:v>508.6</c:v>
                </c:pt>
                <c:pt idx="45">
                  <c:v>687.3</c:v>
                </c:pt>
                <c:pt idx="46">
                  <c:v>291.60000000000002</c:v>
                </c:pt>
                <c:pt idx="47">
                  <c:v>570.5</c:v>
                </c:pt>
                <c:pt idx="48">
                  <c:v>549.70000000000005</c:v>
                </c:pt>
                <c:pt idx="49">
                  <c:v>860</c:v>
                </c:pt>
                <c:pt idx="50">
                  <c:v>897.8</c:v>
                </c:pt>
                <c:pt idx="51">
                  <c:v>767.6</c:v>
                </c:pt>
                <c:pt idx="52">
                  <c:v>1510.6</c:v>
                </c:pt>
                <c:pt idx="53">
                  <c:v>840.7</c:v>
                </c:pt>
                <c:pt idx="54">
                  <c:v>714.7</c:v>
                </c:pt>
                <c:pt idx="55">
                  <c:v>971.3</c:v>
                </c:pt>
                <c:pt idx="56">
                  <c:v>644</c:v>
                </c:pt>
                <c:pt idx="57">
                  <c:v>1078.4000000000001</c:v>
                </c:pt>
                <c:pt idx="58">
                  <c:v>521</c:v>
                </c:pt>
                <c:pt idx="59">
                  <c:v>853.4</c:v>
                </c:pt>
                <c:pt idx="60">
                  <c:v>833.7</c:v>
                </c:pt>
                <c:pt idx="61">
                  <c:v>997.6</c:v>
                </c:pt>
                <c:pt idx="62">
                  <c:v>1405.1</c:v>
                </c:pt>
                <c:pt idx="63">
                  <c:v>1067.5999999999999</c:v>
                </c:pt>
                <c:pt idx="64">
                  <c:v>633.29999999999995</c:v>
                </c:pt>
                <c:pt idx="65">
                  <c:v>928.7</c:v>
                </c:pt>
                <c:pt idx="66">
                  <c:v>948.2</c:v>
                </c:pt>
                <c:pt idx="67">
                  <c:v>717.6</c:v>
                </c:pt>
                <c:pt idx="68">
                  <c:v>851.5</c:v>
                </c:pt>
                <c:pt idx="69">
                  <c:v>614.29999999999995</c:v>
                </c:pt>
                <c:pt idx="70">
                  <c:v>555.70000000000005</c:v>
                </c:pt>
                <c:pt idx="71">
                  <c:v>362.4</c:v>
                </c:pt>
                <c:pt idx="72">
                  <c:v>998.4</c:v>
                </c:pt>
                <c:pt idx="73">
                  <c:v>1757.1</c:v>
                </c:pt>
                <c:pt idx="74">
                  <c:v>1568.5</c:v>
                </c:pt>
                <c:pt idx="75">
                  <c:v>764.1</c:v>
                </c:pt>
                <c:pt idx="76">
                  <c:v>915.4</c:v>
                </c:pt>
                <c:pt idx="77">
                  <c:v>1407.4</c:v>
                </c:pt>
                <c:pt idx="78">
                  <c:v>618.29999999999995</c:v>
                </c:pt>
                <c:pt idx="79">
                  <c:v>713.5</c:v>
                </c:pt>
                <c:pt idx="80">
                  <c:v>822.9</c:v>
                </c:pt>
                <c:pt idx="81">
                  <c:v>298.2</c:v>
                </c:pt>
                <c:pt idx="82">
                  <c:v>992.6</c:v>
                </c:pt>
                <c:pt idx="83">
                  <c:v>781.5</c:v>
                </c:pt>
                <c:pt idx="84">
                  <c:v>917.6</c:v>
                </c:pt>
                <c:pt idx="85">
                  <c:v>797</c:v>
                </c:pt>
                <c:pt idx="86">
                  <c:v>510.4</c:v>
                </c:pt>
                <c:pt idx="87">
                  <c:v>517.6</c:v>
                </c:pt>
                <c:pt idx="88">
                  <c:v>802.6</c:v>
                </c:pt>
                <c:pt idx="89">
                  <c:v>492.4</c:v>
                </c:pt>
                <c:pt idx="90">
                  <c:v>916.7</c:v>
                </c:pt>
                <c:pt idx="91">
                  <c:v>728</c:v>
                </c:pt>
                <c:pt idx="92">
                  <c:v>1135</c:v>
                </c:pt>
                <c:pt idx="93">
                  <c:v>793.4</c:v>
                </c:pt>
                <c:pt idx="94">
                  <c:v>677.9</c:v>
                </c:pt>
                <c:pt idx="95">
                  <c:v>669.9</c:v>
                </c:pt>
                <c:pt idx="96">
                  <c:v>771.4</c:v>
                </c:pt>
                <c:pt idx="97">
                  <c:v>1052.3</c:v>
                </c:pt>
                <c:pt idx="98">
                  <c:v>469.4</c:v>
                </c:pt>
                <c:pt idx="99">
                  <c:v>1173.8</c:v>
                </c:pt>
                <c:pt idx="100">
                  <c:v>306.39999999999998</c:v>
                </c:pt>
              </c:numCache>
            </c:numRef>
          </c:xVal>
          <c:yVal>
            <c:numRef>
              <c:f>'Exercício 7'!$E$11:$E$111</c:f>
              <c:numCache>
                <c:formatCode>0.0</c:formatCode>
                <c:ptCount val="101"/>
                <c:pt idx="0">
                  <c:v>4.0282872008135957</c:v>
                </c:pt>
                <c:pt idx="1">
                  <c:v>3.4728246390695108</c:v>
                </c:pt>
                <c:pt idx="2">
                  <c:v>2.7372493621826357</c:v>
                </c:pt>
                <c:pt idx="3">
                  <c:v>0.51008556281194084</c:v>
                </c:pt>
                <c:pt idx="4">
                  <c:v>1.4095703130619952</c:v>
                </c:pt>
                <c:pt idx="5">
                  <c:v>5.5273127658092749</c:v>
                </c:pt>
                <c:pt idx="6">
                  <c:v>2.6176713673921381</c:v>
                </c:pt>
                <c:pt idx="7">
                  <c:v>0.36440464356167829</c:v>
                </c:pt>
                <c:pt idx="8">
                  <c:v>2.1171756945618356</c:v>
                </c:pt>
                <c:pt idx="9">
                  <c:v>4.7249466524137169</c:v>
                </c:pt>
                <c:pt idx="10">
                  <c:v>4.9715545196558928</c:v>
                </c:pt>
                <c:pt idx="11">
                  <c:v>1.9453163024020428</c:v>
                </c:pt>
                <c:pt idx="12">
                  <c:v>7.6409863833488698</c:v>
                </c:pt>
                <c:pt idx="13">
                  <c:v>2.4493227016602637</c:v>
                </c:pt>
                <c:pt idx="14">
                  <c:v>2.2729326765258744</c:v>
                </c:pt>
                <c:pt idx="15">
                  <c:v>2.2691058864195925</c:v>
                </c:pt>
                <c:pt idx="16">
                  <c:v>0.99323993277120615</c:v>
                </c:pt>
                <c:pt idx="17">
                  <c:v>2.9901241987677949</c:v>
                </c:pt>
                <c:pt idx="18">
                  <c:v>1.1527200425150324</c:v>
                </c:pt>
                <c:pt idx="19">
                  <c:v>1.4806391599598032</c:v>
                </c:pt>
                <c:pt idx="20">
                  <c:v>0.58671523236673917</c:v>
                </c:pt>
                <c:pt idx="21">
                  <c:v>1.9125684775753604</c:v>
                </c:pt>
                <c:pt idx="22">
                  <c:v>4.0339684929396862</c:v>
                </c:pt>
                <c:pt idx="23">
                  <c:v>3.1813686692012326</c:v>
                </c:pt>
                <c:pt idx="24">
                  <c:v>2.300769154418449</c:v>
                </c:pt>
                <c:pt idx="25">
                  <c:v>1.6391266556050899</c:v>
                </c:pt>
                <c:pt idx="26">
                  <c:v>1.0709535752596395</c:v>
                </c:pt>
                <c:pt idx="27">
                  <c:v>2.4176781154387981</c:v>
                </c:pt>
                <c:pt idx="28">
                  <c:v>5.2889932021346366</c:v>
                </c:pt>
                <c:pt idx="29">
                  <c:v>1.1150875817079648</c:v>
                </c:pt>
                <c:pt idx="30">
                  <c:v>0.35238735185124237</c:v>
                </c:pt>
                <c:pt idx="31">
                  <c:v>0.81788478283636634</c:v>
                </c:pt>
                <c:pt idx="32">
                  <c:v>2.16507794664756</c:v>
                </c:pt>
                <c:pt idx="33">
                  <c:v>2.8359342909288712</c:v>
                </c:pt>
                <c:pt idx="34">
                  <c:v>2.6618890717705188</c:v>
                </c:pt>
                <c:pt idx="35">
                  <c:v>2.0016833981551132</c:v>
                </c:pt>
                <c:pt idx="36">
                  <c:v>1.4168333947322398</c:v>
                </c:pt>
                <c:pt idx="37">
                  <c:v>2.2624164261169804</c:v>
                </c:pt>
                <c:pt idx="38">
                  <c:v>2.7111485865690952</c:v>
                </c:pt>
                <c:pt idx="39">
                  <c:v>0.39436651250902438</c:v>
                </c:pt>
                <c:pt idx="40">
                  <c:v>1.4841572129085001</c:v>
                </c:pt>
                <c:pt idx="41">
                  <c:v>0.92762087880355104</c:v>
                </c:pt>
                <c:pt idx="42">
                  <c:v>0.92258460448161705</c:v>
                </c:pt>
                <c:pt idx="43">
                  <c:v>1.4160680404655726</c:v>
                </c:pt>
                <c:pt idx="44">
                  <c:v>1.1329692538857496</c:v>
                </c:pt>
                <c:pt idx="45">
                  <c:v>1.8266750119143538</c:v>
                </c:pt>
                <c:pt idx="46">
                  <c:v>0.49751214788169706</c:v>
                </c:pt>
                <c:pt idx="47">
                  <c:v>1.3558392775388808</c:v>
                </c:pt>
                <c:pt idx="48">
                  <c:v>1.2788890436513136</c:v>
                </c:pt>
                <c:pt idx="49">
                  <c:v>2.6433359574887696</c:v>
                </c:pt>
                <c:pt idx="50">
                  <c:v>2.8412590341810486</c:v>
                </c:pt>
                <c:pt idx="51">
                  <c:v>2.1885158217296969</c:v>
                </c:pt>
                <c:pt idx="52">
                  <c:v>7.0107001231296255</c:v>
                </c:pt>
                <c:pt idx="53">
                  <c:v>2.5449357382837916</c:v>
                </c:pt>
                <c:pt idx="54">
                  <c:v>1.9466494837095798</c:v>
                </c:pt>
                <c:pt idx="55">
                  <c:v>3.2458234800348911</c:v>
                </c:pt>
                <c:pt idx="56">
                  <c:v>1.6444576604448022</c:v>
                </c:pt>
                <c:pt idx="57">
                  <c:v>3.8819439028204683</c:v>
                </c:pt>
                <c:pt idx="58">
                  <c:v>1.1761360933431573</c:v>
                </c:pt>
                <c:pt idx="59">
                  <c:v>2.60948414673281</c:v>
                </c:pt>
                <c:pt idx="60">
                  <c:v>2.5096901957059954</c:v>
                </c:pt>
                <c:pt idx="61">
                  <c:v>3.3969112643970045</c:v>
                </c:pt>
                <c:pt idx="62">
                  <c:v>6.1639104282174957</c:v>
                </c:pt>
                <c:pt idx="63">
                  <c:v>3.8152909498465157</c:v>
                </c:pt>
                <c:pt idx="64">
                  <c:v>1.6008217740359905</c:v>
                </c:pt>
                <c:pt idx="65">
                  <c:v>3.0081690284405584</c:v>
                </c:pt>
                <c:pt idx="66">
                  <c:v>3.1158689932768495</c:v>
                </c:pt>
                <c:pt idx="67">
                  <c:v>1.9595592665605039</c:v>
                </c:pt>
                <c:pt idx="68">
                  <c:v>2.599777847800341</c:v>
                </c:pt>
                <c:pt idx="69">
                  <c:v>1.5246973764282274</c:v>
                </c:pt>
                <c:pt idx="70">
                  <c:v>1.3008722305150906</c:v>
                </c:pt>
                <c:pt idx="71">
                  <c:v>0.67989659664695512</c:v>
                </c:pt>
                <c:pt idx="72">
                  <c:v>3.4015593364047358</c:v>
                </c:pt>
                <c:pt idx="73">
                  <c:v>9.198317368725732</c:v>
                </c:pt>
                <c:pt idx="74">
                  <c:v>7.498230542875735</c:v>
                </c:pt>
                <c:pt idx="75">
                  <c:v>2.1720966573823461</c:v>
                </c:pt>
                <c:pt idx="76">
                  <c:v>2.9357634087387798</c:v>
                </c:pt>
                <c:pt idx="77">
                  <c:v>6.1817992407175089</c:v>
                </c:pt>
                <c:pt idx="78">
                  <c:v>1.5405789735142248</c:v>
                </c:pt>
                <c:pt idx="79">
                  <c:v>1.941319361133345</c:v>
                </c:pt>
                <c:pt idx="80">
                  <c:v>2.4557746309824888</c:v>
                </c:pt>
                <c:pt idx="81">
                  <c:v>0.51349298013561295</c:v>
                </c:pt>
                <c:pt idx="82">
                  <c:v>3.367930700425974</c:v>
                </c:pt>
                <c:pt idx="83">
                  <c:v>2.2543062100223867</c:v>
                </c:pt>
                <c:pt idx="84">
                  <c:v>2.9476814292663227</c:v>
                </c:pt>
                <c:pt idx="85">
                  <c:v>2.3287677680103473</c:v>
                </c:pt>
                <c:pt idx="86">
                  <c:v>1.1391894277814041</c:v>
                </c:pt>
                <c:pt idx="87">
                  <c:v>1.164226282598805</c:v>
                </c:pt>
                <c:pt idx="88">
                  <c:v>2.3559547579326798</c:v>
                </c:pt>
                <c:pt idx="89">
                  <c:v>1.0776904053813812</c:v>
                </c:pt>
                <c:pt idx="90">
                  <c:v>2.9428030558724076</c:v>
                </c:pt>
                <c:pt idx="91">
                  <c:v>2.0061897513435212</c:v>
                </c:pt>
                <c:pt idx="92">
                  <c:v>4.2404479973447344</c:v>
                </c:pt>
                <c:pt idx="93">
                  <c:v>2.3113702320659901</c:v>
                </c:pt>
                <c:pt idx="94">
                  <c:v>1.7863495069628377</c:v>
                </c:pt>
                <c:pt idx="95">
                  <c:v>1.7523653814517108</c:v>
                </c:pt>
                <c:pt idx="96">
                  <c:v>2.2064091926688363</c:v>
                </c:pt>
                <c:pt idx="97">
                  <c:v>3.7218282644177667</c:v>
                </c:pt>
                <c:pt idx="98">
                  <c:v>1.0013808236480206</c:v>
                </c:pt>
                <c:pt idx="99">
                  <c:v>4.4951271504486519</c:v>
                </c:pt>
                <c:pt idx="100">
                  <c:v>0.5336404147261482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8-442A-A7BE-DD1BB5A6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6799"/>
        <c:axId val="768104351"/>
      </c:scatterChart>
      <c:valAx>
        <c:axId val="76813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Precipitação (mm)</a:t>
                </a:r>
              </a:p>
            </c:rich>
          </c:tx>
          <c:layout>
            <c:manualLayout>
              <c:xMode val="edge"/>
              <c:yMode val="edge"/>
              <c:x val="0.42748955445989811"/>
              <c:y val="0.90440479486917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8104351"/>
        <c:crosses val="autoZero"/>
        <c:crossBetween val="midCat"/>
      </c:valAx>
      <c:valAx>
        <c:axId val="7681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813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3.w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2</xdr:row>
      <xdr:rowOff>181134</xdr:rowOff>
    </xdr:from>
    <xdr:to>
      <xdr:col>9</xdr:col>
      <xdr:colOff>133350</xdr:colOff>
      <xdr:row>26</xdr:row>
      <xdr:rowOff>132410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B3C8461-8AD9-4FF6-9BA8-CB53CF0CC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562134"/>
          <a:ext cx="5343525" cy="491380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16</xdr:col>
      <xdr:colOff>161223</xdr:colOff>
      <xdr:row>9</xdr:row>
      <xdr:rowOff>180776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1B79D46-F4C3-4C42-9C1B-435581253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381000"/>
          <a:ext cx="5619048" cy="1590476"/>
        </a:xfrm>
        <a:prstGeom prst="rect">
          <a:avLst/>
        </a:prstGeom>
      </xdr:spPr>
    </xdr:pic>
    <xdr:clientData/>
  </xdr:twoCellAnchor>
  <xdr:twoCellAnchor>
    <xdr:from>
      <xdr:col>30</xdr:col>
      <xdr:colOff>447675</xdr:colOff>
      <xdr:row>5</xdr:row>
      <xdr:rowOff>204787</xdr:rowOff>
    </xdr:from>
    <xdr:to>
      <xdr:col>38</xdr:col>
      <xdr:colOff>142875</xdr:colOff>
      <xdr:row>20</xdr:row>
      <xdr:rowOff>14287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90E9CE6-CF80-4B0A-B496-12340DD31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214263</xdr:colOff>
      <xdr:row>2</xdr:row>
      <xdr:rowOff>28575</xdr:rowOff>
    </xdr:from>
    <xdr:to>
      <xdr:col>6</xdr:col>
      <xdr:colOff>628071</xdr:colOff>
      <xdr:row>17</xdr:row>
      <xdr:rowOff>107950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34077DE-5BCB-442C-BE02-C1D4AC66F0D6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263" y="409575"/>
          <a:ext cx="4067175" cy="312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590550</xdr:colOff>
      <xdr:row>19</xdr:row>
      <xdr:rowOff>127049</xdr:rowOff>
    </xdr:from>
    <xdr:to>
      <xdr:col>4</xdr:col>
      <xdr:colOff>527050</xdr:colOff>
      <xdr:row>25</xdr:row>
      <xdr:rowOff>69899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6B68B9BC-EDB0-4F51-AD25-75CD64EDE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90550" y="3746549"/>
          <a:ext cx="2374900" cy="1085850"/>
        </a:xfrm>
        <a:prstGeom prst="rect">
          <a:avLst/>
        </a:prstGeom>
        <a:solidFill>
          <a:srgbClr val="CCCC99"/>
        </a:solidFill>
        <a:ln w="9525">
          <a:noFill/>
          <a:round/>
          <a:headEnd/>
          <a:tailEnd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24</xdr:row>
      <xdr:rowOff>171450</xdr:rowOff>
    </xdr:from>
    <xdr:to>
      <xdr:col>1</xdr:col>
      <xdr:colOff>5029200</xdr:colOff>
      <xdr:row>39</xdr:row>
      <xdr:rowOff>66675</xdr:rowOff>
    </xdr:to>
    <xdr:pic>
      <xdr:nvPicPr>
        <xdr:cNvPr id="2" name="Imagem 1" descr="6.2 - Distribuição Normal - Probabilidades | Portal Action">
          <a:extLst>
            <a:ext uri="{FF2B5EF4-FFF2-40B4-BE49-F238E27FC236}">
              <a16:creationId xmlns:a16="http://schemas.microsoft.com/office/drawing/2014/main" id="{A6335580-1001-4FCC-8758-A94EDDA4D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695950"/>
          <a:ext cx="4876800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323849</xdr:colOff>
      <xdr:row>46</xdr:row>
      <xdr:rowOff>28575</xdr:rowOff>
    </xdr:from>
    <xdr:to>
      <xdr:col>1</xdr:col>
      <xdr:colOff>5248274</xdr:colOff>
      <xdr:row>83</xdr:row>
      <xdr:rowOff>106881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E9ED328-5962-488F-9AA4-48B481A6B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49" y="9744075"/>
          <a:ext cx="4924425" cy="71268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342900</xdr:colOff>
      <xdr:row>6</xdr:row>
      <xdr:rowOff>28575</xdr:rowOff>
    </xdr:from>
    <xdr:to>
      <xdr:col>1</xdr:col>
      <xdr:colOff>5351260</xdr:colOff>
      <xdr:row>21</xdr:row>
      <xdr:rowOff>95250</xdr:rowOff>
    </xdr:to>
    <xdr:pic>
      <xdr:nvPicPr>
        <xdr:cNvPr id="5" name="Imagem 4" descr="6.2 - Distribuição Normal - Probabilidades | Portal Action">
          <a:extLst>
            <a:ext uri="{FF2B5EF4-FFF2-40B4-BE49-F238E27FC236}">
              <a16:creationId xmlns:a16="http://schemas.microsoft.com/office/drawing/2014/main" id="{1E67ED54-9D49-4E17-89EC-8D5D6ECAA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124075"/>
          <a:ext cx="5617960" cy="292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266700</xdr:colOff>
      <xdr:row>1</xdr:row>
      <xdr:rowOff>114300</xdr:rowOff>
    </xdr:from>
    <xdr:to>
      <xdr:col>14</xdr:col>
      <xdr:colOff>96308</xdr:colOff>
      <xdr:row>13</xdr:row>
      <xdr:rowOff>3175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E375F2C-EE18-4E3F-8406-248D673BAB55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1225" y="304800"/>
          <a:ext cx="4096808" cy="312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8</xdr:row>
      <xdr:rowOff>38100</xdr:rowOff>
    </xdr:from>
    <xdr:to>
      <xdr:col>2</xdr:col>
      <xdr:colOff>5017885</xdr:colOff>
      <xdr:row>23</xdr:row>
      <xdr:rowOff>104775</xdr:rowOff>
    </xdr:to>
    <xdr:pic>
      <xdr:nvPicPr>
        <xdr:cNvPr id="6" name="Imagem 5" descr="6.2 - Distribuição Normal - Probabilidades | Portal Action">
          <a:extLst>
            <a:ext uri="{FF2B5EF4-FFF2-40B4-BE49-F238E27FC236}">
              <a16:creationId xmlns:a16="http://schemas.microsoft.com/office/drawing/2014/main" id="{72F9C9B0-429A-47F0-89D9-54B7BAC8E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514600"/>
          <a:ext cx="5617960" cy="292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304800</xdr:rowOff>
    </xdr:from>
    <xdr:to>
      <xdr:col>13</xdr:col>
      <xdr:colOff>439208</xdr:colOff>
      <xdr:row>17</xdr:row>
      <xdr:rowOff>3175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237FEB-4F47-4B92-81DF-3363277B05B8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1066800"/>
          <a:ext cx="4096808" cy="312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</xdr:row>
      <xdr:rowOff>14286</xdr:rowOff>
    </xdr:from>
    <xdr:to>
      <xdr:col>0</xdr:col>
      <xdr:colOff>6353175</xdr:colOff>
      <xdr:row>24</xdr:row>
      <xdr:rowOff>171449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91ADF8-5E53-4678-BD75-AEF338DD5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66674</xdr:colOff>
      <xdr:row>25</xdr:row>
      <xdr:rowOff>147636</xdr:rowOff>
    </xdr:from>
    <xdr:to>
      <xdr:col>0</xdr:col>
      <xdr:colOff>6248399</xdr:colOff>
      <xdr:row>43</xdr:row>
      <xdr:rowOff>152399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A59575E-7B21-4226-9340-FFB55DCCF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A074-DF6C-4DBD-AD30-E1DBD5B1D4F1}">
  <dimension ref="K6:AE28"/>
  <sheetViews>
    <sheetView zoomScale="140" zoomScaleNormal="140" workbookViewId="0">
      <selection activeCell="J20" sqref="J20"/>
    </sheetView>
  </sheetViews>
  <sheetFormatPr defaultRowHeight="15" x14ac:dyDescent="0.25"/>
  <cols>
    <col min="12" max="12" width="33.28515625" customWidth="1"/>
    <col min="15" max="15" width="12" bestFit="1" customWidth="1"/>
    <col min="23" max="23" width="39.85546875" customWidth="1"/>
  </cols>
  <sheetData>
    <row r="6" spans="11:29" ht="21" x14ac:dyDescent="0.35">
      <c r="U6" s="9" t="s">
        <v>31</v>
      </c>
      <c r="V6" s="6"/>
    </row>
    <row r="7" spans="11:29" x14ac:dyDescent="0.25">
      <c r="AB7" t="s">
        <v>7</v>
      </c>
      <c r="AC7">
        <v>100</v>
      </c>
    </row>
    <row r="9" spans="11:29" x14ac:dyDescent="0.25">
      <c r="AB9" t="s">
        <v>6</v>
      </c>
    </row>
    <row r="10" spans="11:29" x14ac:dyDescent="0.25">
      <c r="W10" t="s">
        <v>13</v>
      </c>
      <c r="X10" t="s">
        <v>7</v>
      </c>
      <c r="Y10" t="s">
        <v>19</v>
      </c>
      <c r="AB10" t="s">
        <v>9</v>
      </c>
      <c r="AC10" t="s">
        <v>8</v>
      </c>
    </row>
    <row r="11" spans="11:29" x14ac:dyDescent="0.25">
      <c r="W11" t="s">
        <v>14</v>
      </c>
      <c r="X11">
        <v>2</v>
      </c>
      <c r="Y11">
        <f t="shared" ref="Y11:Y16" si="0">1/X11</f>
        <v>0.5</v>
      </c>
      <c r="AB11">
        <v>5</v>
      </c>
      <c r="AC11" s="2">
        <f>528*(AC7)^(148/1000)/(AB11+6)^0.62</f>
        <v>236.03176704679598</v>
      </c>
    </row>
    <row r="12" spans="11:29" x14ac:dyDescent="0.25">
      <c r="W12" t="s">
        <v>15</v>
      </c>
      <c r="X12">
        <v>10</v>
      </c>
      <c r="Y12">
        <f t="shared" si="0"/>
        <v>0.1</v>
      </c>
      <c r="AB12">
        <v>10</v>
      </c>
      <c r="AC12" s="2">
        <f>528*(AC7)^(148/1000)/(AB12+6)^0.62</f>
        <v>187.10247538002005</v>
      </c>
    </row>
    <row r="13" spans="11:29" x14ac:dyDescent="0.25">
      <c r="K13" s="7" t="s">
        <v>2</v>
      </c>
      <c r="L13" s="7"/>
      <c r="W13" t="s">
        <v>16</v>
      </c>
      <c r="X13">
        <v>25</v>
      </c>
      <c r="Y13">
        <f t="shared" si="0"/>
        <v>0.04</v>
      </c>
      <c r="AB13">
        <v>15</v>
      </c>
      <c r="AC13" s="2">
        <f>528*(AC7)^(148/1000)/(AB13+6)^0.62</f>
        <v>158.07309614024697</v>
      </c>
    </row>
    <row r="14" spans="11:29" x14ac:dyDescent="0.25">
      <c r="L14" t="s">
        <v>0</v>
      </c>
      <c r="M14" t="s">
        <v>1</v>
      </c>
      <c r="X14">
        <v>100</v>
      </c>
      <c r="Y14">
        <f t="shared" si="0"/>
        <v>0.01</v>
      </c>
      <c r="AB14">
        <v>30</v>
      </c>
      <c r="AC14" s="2">
        <f>528*(AC7)^(148/1000)/(AB14+6)^0.62</f>
        <v>113.16871172666288</v>
      </c>
    </row>
    <row r="15" spans="11:29" x14ac:dyDescent="0.25">
      <c r="W15" t="s">
        <v>17</v>
      </c>
      <c r="X15">
        <v>1000</v>
      </c>
      <c r="Y15">
        <f t="shared" si="0"/>
        <v>1E-3</v>
      </c>
      <c r="AB15">
        <v>60</v>
      </c>
      <c r="AC15" s="2">
        <f>528*(AC7)^(148/1000)/(AB15+6)^0.62</f>
        <v>77.717117159617032</v>
      </c>
    </row>
    <row r="16" spans="11:29" x14ac:dyDescent="0.25">
      <c r="W16" t="s">
        <v>18</v>
      </c>
      <c r="X16">
        <v>10000</v>
      </c>
      <c r="Y16">
        <f t="shared" si="0"/>
        <v>1E-4</v>
      </c>
      <c r="AB16">
        <v>120</v>
      </c>
      <c r="AC16" s="2">
        <f>528*(AC7)^(148/1000)/(AB16+6)^0.62</f>
        <v>52.048016613286372</v>
      </c>
    </row>
    <row r="17" spans="11:31" x14ac:dyDescent="0.25">
      <c r="L17" t="s">
        <v>4</v>
      </c>
      <c r="M17">
        <v>10</v>
      </c>
    </row>
    <row r="18" spans="11:31" x14ac:dyDescent="0.25">
      <c r="L18" t="s">
        <v>5</v>
      </c>
      <c r="M18">
        <v>60</v>
      </c>
      <c r="N18" t="s">
        <v>12</v>
      </c>
      <c r="O18" t="s">
        <v>11</v>
      </c>
    </row>
    <row r="19" spans="11:31" ht="23.25" x14ac:dyDescent="0.35">
      <c r="L19" t="s">
        <v>3</v>
      </c>
      <c r="M19" s="2">
        <f>528*(M17)^(148/1000)/(M18+6)^0.62</f>
        <v>55.27346396609866</v>
      </c>
      <c r="N19" t="s">
        <v>20</v>
      </c>
      <c r="P19" s="30" t="s">
        <v>105</v>
      </c>
    </row>
    <row r="22" spans="11:31" x14ac:dyDescent="0.25">
      <c r="K22" s="8" t="s">
        <v>21</v>
      </c>
      <c r="L22" s="8"/>
      <c r="M22" s="8"/>
    </row>
    <row r="23" spans="11:31" x14ac:dyDescent="0.25">
      <c r="L23" t="s">
        <v>30</v>
      </c>
    </row>
    <row r="24" spans="11:31" ht="31.5" x14ac:dyDescent="0.5">
      <c r="K24" s="4" t="s">
        <v>29</v>
      </c>
      <c r="M24" t="s">
        <v>22</v>
      </c>
      <c r="AE24" s="3" t="s">
        <v>10</v>
      </c>
    </row>
    <row r="25" spans="11:31" x14ac:dyDescent="0.25">
      <c r="L25" t="s">
        <v>23</v>
      </c>
      <c r="M25">
        <v>0.5</v>
      </c>
    </row>
    <row r="26" spans="11:31" x14ac:dyDescent="0.25">
      <c r="L26" t="s">
        <v>26</v>
      </c>
      <c r="M26" s="2">
        <f>+M19</f>
        <v>55.27346396609866</v>
      </c>
      <c r="N26" t="s">
        <v>20</v>
      </c>
      <c r="O26">
        <f>10^(-3)/(3600)</f>
        <v>2.7777777777777776E-7</v>
      </c>
    </row>
    <row r="27" spans="11:31" x14ac:dyDescent="0.25">
      <c r="L27" t="s">
        <v>27</v>
      </c>
      <c r="M27">
        <v>2</v>
      </c>
      <c r="N27" t="s">
        <v>28</v>
      </c>
      <c r="O27">
        <f>10^6</f>
        <v>1000000</v>
      </c>
    </row>
    <row r="28" spans="11:31" x14ac:dyDescent="0.25">
      <c r="L28" s="6" t="s">
        <v>24</v>
      </c>
      <c r="M28" s="5">
        <f>0.278*M25*M26*M27</f>
        <v>15.366022982575428</v>
      </c>
      <c r="N28" t="s">
        <v>25</v>
      </c>
      <c r="O28" s="1">
        <f>+O27*O26</f>
        <v>0.27777777777777773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34F4-4A6A-446F-B259-3C63FE56D115}">
  <dimension ref="H5:K31"/>
  <sheetViews>
    <sheetView zoomScale="120" zoomScaleNormal="120" workbookViewId="0">
      <selection activeCell="J6" sqref="J6"/>
    </sheetView>
  </sheetViews>
  <sheetFormatPr defaultRowHeight="15" x14ac:dyDescent="0.25"/>
  <cols>
    <col min="7" max="7" width="11" customWidth="1"/>
    <col min="8" max="8" width="17.140625" customWidth="1"/>
    <col min="10" max="10" width="149.85546875" customWidth="1"/>
  </cols>
  <sheetData>
    <row r="5" spans="8:10" x14ac:dyDescent="0.25">
      <c r="J5" s="31" t="s">
        <v>110</v>
      </c>
    </row>
    <row r="6" spans="8:10" x14ac:dyDescent="0.25">
      <c r="J6" s="10" t="s">
        <v>32</v>
      </c>
    </row>
    <row r="7" spans="8:10" x14ac:dyDescent="0.25">
      <c r="J7" s="10" t="s">
        <v>33</v>
      </c>
    </row>
    <row r="8" spans="8:10" x14ac:dyDescent="0.25">
      <c r="J8" s="10" t="s">
        <v>34</v>
      </c>
    </row>
    <row r="13" spans="8:10" x14ac:dyDescent="0.25">
      <c r="I13" t="s">
        <v>7</v>
      </c>
      <c r="J13" s="12">
        <v>10000</v>
      </c>
    </row>
    <row r="14" spans="8:10" ht="30" x14ac:dyDescent="0.25">
      <c r="H14" s="13" t="s">
        <v>41</v>
      </c>
      <c r="I14" t="s">
        <v>40</v>
      </c>
      <c r="J14" s="12">
        <f>1/J13</f>
        <v>1E-4</v>
      </c>
    </row>
    <row r="15" spans="8:10" x14ac:dyDescent="0.25">
      <c r="I15" t="s">
        <v>47</v>
      </c>
      <c r="J15" s="12">
        <f>1-J14</f>
        <v>0.99990000000000001</v>
      </c>
    </row>
    <row r="17" spans="8:11" x14ac:dyDescent="0.25">
      <c r="H17" s="6" t="s">
        <v>42</v>
      </c>
    </row>
    <row r="19" spans="8:11" x14ac:dyDescent="0.25">
      <c r="H19" t="s">
        <v>43</v>
      </c>
      <c r="I19" t="s">
        <v>44</v>
      </c>
    </row>
    <row r="20" spans="8:11" x14ac:dyDescent="0.25">
      <c r="H20" s="14" t="s">
        <v>45</v>
      </c>
      <c r="I20" s="14" t="s">
        <v>45</v>
      </c>
      <c r="J20" s="15">
        <f>+J14*J14</f>
        <v>1E-8</v>
      </c>
      <c r="K20">
        <f>+J20*100</f>
        <v>9.9999999999999995E-7</v>
      </c>
    </row>
    <row r="21" spans="8:11" x14ac:dyDescent="0.25">
      <c r="H21" t="s">
        <v>45</v>
      </c>
      <c r="I21" t="s">
        <v>46</v>
      </c>
      <c r="J21" s="12">
        <f>+J14*J15</f>
        <v>9.999000000000001E-5</v>
      </c>
    </row>
    <row r="22" spans="8:11" x14ac:dyDescent="0.25">
      <c r="H22" t="s">
        <v>46</v>
      </c>
      <c r="I22" t="s">
        <v>45</v>
      </c>
      <c r="J22" s="12">
        <f>+J15*J14</f>
        <v>9.999000000000001E-5</v>
      </c>
    </row>
    <row r="23" spans="8:11" x14ac:dyDescent="0.25">
      <c r="H23" s="3" t="s">
        <v>46</v>
      </c>
      <c r="I23" s="3" t="s">
        <v>46</v>
      </c>
      <c r="J23" s="17">
        <f>+J15*J15</f>
        <v>0.99980001000000007</v>
      </c>
    </row>
    <row r="25" spans="8:11" x14ac:dyDescent="0.25">
      <c r="J25" s="16">
        <f>+SUM(J20:J22)</f>
        <v>1.9999000000000001E-4</v>
      </c>
    </row>
    <row r="26" spans="8:11" x14ac:dyDescent="0.25">
      <c r="H26" t="s">
        <v>48</v>
      </c>
      <c r="J26" s="16">
        <f>1-J23</f>
        <v>1.9998999999992773E-4</v>
      </c>
    </row>
    <row r="29" spans="8:11" x14ac:dyDescent="0.25">
      <c r="H29" s="6" t="s">
        <v>49</v>
      </c>
    </row>
    <row r="30" spans="8:11" x14ac:dyDescent="0.25">
      <c r="H30" t="s">
        <v>51</v>
      </c>
      <c r="I30">
        <v>50</v>
      </c>
    </row>
    <row r="31" spans="8:11" x14ac:dyDescent="0.25">
      <c r="H31" t="s">
        <v>50</v>
      </c>
      <c r="I31" s="18">
        <f>1-(1-1/J13)^I30</f>
        <v>4.9877695769898756E-3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B5DC8-E8BA-4C0A-B648-1AB3CCA0F063}">
  <dimension ref="B2:H21"/>
  <sheetViews>
    <sheetView zoomScale="130" zoomScaleNormal="130" workbookViewId="0">
      <selection activeCell="B3" sqref="B3"/>
    </sheetView>
  </sheetViews>
  <sheetFormatPr defaultRowHeight="15" x14ac:dyDescent="0.25"/>
  <cols>
    <col min="2" max="2" width="83.7109375" customWidth="1"/>
    <col min="4" max="4" width="13.5703125" customWidth="1"/>
  </cols>
  <sheetData>
    <row r="2" spans="2:8" ht="60" x14ac:dyDescent="0.25">
      <c r="B2" s="10" t="s">
        <v>109</v>
      </c>
    </row>
    <row r="3" spans="2:8" ht="30" x14ac:dyDescent="0.25">
      <c r="B3" s="10" t="s">
        <v>35</v>
      </c>
      <c r="D3" t="s">
        <v>51</v>
      </c>
      <c r="E3">
        <v>40</v>
      </c>
    </row>
    <row r="4" spans="2:8" ht="30" x14ac:dyDescent="0.25">
      <c r="B4" s="10" t="s">
        <v>36</v>
      </c>
      <c r="D4" t="s">
        <v>52</v>
      </c>
      <c r="E4">
        <v>1800</v>
      </c>
      <c r="F4" t="s">
        <v>54</v>
      </c>
    </row>
    <row r="5" spans="2:8" x14ac:dyDescent="0.25">
      <c r="D5" t="s">
        <v>53</v>
      </c>
      <c r="E5">
        <v>350</v>
      </c>
      <c r="F5" t="s">
        <v>54</v>
      </c>
    </row>
    <row r="6" spans="2:8" x14ac:dyDescent="0.25">
      <c r="D6" t="s">
        <v>66</v>
      </c>
      <c r="E6" s="2">
        <f>+E5/E4</f>
        <v>0.19444444444444445</v>
      </c>
    </row>
    <row r="8" spans="2:8" x14ac:dyDescent="0.25">
      <c r="C8" t="s">
        <v>56</v>
      </c>
      <c r="D8" t="s">
        <v>7</v>
      </c>
      <c r="E8">
        <v>40</v>
      </c>
      <c r="F8" t="s">
        <v>55</v>
      </c>
    </row>
    <row r="9" spans="2:8" x14ac:dyDescent="0.25">
      <c r="D9" t="s">
        <v>57</v>
      </c>
    </row>
    <row r="10" spans="2:8" x14ac:dyDescent="0.25">
      <c r="D10" t="s">
        <v>59</v>
      </c>
      <c r="E10">
        <f>1/E8</f>
        <v>2.5000000000000001E-2</v>
      </c>
    </row>
    <row r="11" spans="2:8" x14ac:dyDescent="0.25">
      <c r="D11" t="s">
        <v>60</v>
      </c>
      <c r="E11">
        <f>1-E10</f>
        <v>0.97499999999999998</v>
      </c>
    </row>
    <row r="12" spans="2:8" x14ac:dyDescent="0.25">
      <c r="D12" t="s">
        <v>61</v>
      </c>
      <c r="E12">
        <v>1.96</v>
      </c>
      <c r="F12" s="2">
        <f>+_xlfn.NORM.S.INV(E11)</f>
        <v>1.9599639845400536</v>
      </c>
    </row>
    <row r="13" spans="2:8" x14ac:dyDescent="0.25">
      <c r="E13" s="1" t="s">
        <v>102</v>
      </c>
      <c r="G13" t="s">
        <v>103</v>
      </c>
    </row>
    <row r="14" spans="2:8" x14ac:dyDescent="0.25">
      <c r="D14" s="6" t="s">
        <v>58</v>
      </c>
      <c r="E14" s="6">
        <f>+E4+E12*E5</f>
        <v>2486</v>
      </c>
      <c r="F14" t="s">
        <v>54</v>
      </c>
      <c r="G14" s="19">
        <f>+_xlfn.NORM.INV(E11,E4,E5)</f>
        <v>2485.9873945890185</v>
      </c>
      <c r="H14" t="s">
        <v>54</v>
      </c>
    </row>
    <row r="15" spans="2:8" x14ac:dyDescent="0.25">
      <c r="G15">
        <f>+G14/E4</f>
        <v>1.3811041081050104</v>
      </c>
    </row>
    <row r="17" spans="3:7" x14ac:dyDescent="0.25">
      <c r="C17" t="s">
        <v>64</v>
      </c>
      <c r="D17" t="s">
        <v>65</v>
      </c>
      <c r="E17">
        <v>40</v>
      </c>
    </row>
    <row r="18" spans="3:7" x14ac:dyDescent="0.25">
      <c r="D18" t="s">
        <v>60</v>
      </c>
      <c r="E18">
        <f>1/E17</f>
        <v>2.5000000000000001E-2</v>
      </c>
    </row>
    <row r="19" spans="3:7" x14ac:dyDescent="0.25">
      <c r="D19" t="s">
        <v>61</v>
      </c>
      <c r="E19" s="2">
        <f>+_xlfn.NORM.S.INV(E18)</f>
        <v>-1.9599639845400538</v>
      </c>
    </row>
    <row r="21" spans="3:7" x14ac:dyDescent="0.25">
      <c r="D21" t="s">
        <v>58</v>
      </c>
      <c r="E21" s="19">
        <f>+E4+E19*E5</f>
        <v>1114.012605410981</v>
      </c>
      <c r="F21" t="s">
        <v>54</v>
      </c>
      <c r="G21">
        <f>+E21/E4</f>
        <v>0.61889589189498939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C989C-460C-4DA4-B350-7EAB0CEB6BC2}">
  <dimension ref="C5:I27"/>
  <sheetViews>
    <sheetView topLeftCell="C1" zoomScale="140" zoomScaleNormal="140" workbookViewId="0">
      <selection activeCell="C6" sqref="C6"/>
    </sheetView>
  </sheetViews>
  <sheetFormatPr defaultRowHeight="15" x14ac:dyDescent="0.25"/>
  <cols>
    <col min="3" max="3" width="75.5703125" customWidth="1"/>
  </cols>
  <sheetData>
    <row r="5" spans="3:7" ht="60" x14ac:dyDescent="0.25">
      <c r="C5" s="10" t="s">
        <v>108</v>
      </c>
    </row>
    <row r="6" spans="3:7" ht="30" x14ac:dyDescent="0.25">
      <c r="C6" s="10" t="s">
        <v>35</v>
      </c>
    </row>
    <row r="7" spans="3:7" ht="30" x14ac:dyDescent="0.25">
      <c r="C7" s="10" t="s">
        <v>36</v>
      </c>
    </row>
    <row r="9" spans="3:7" x14ac:dyDescent="0.25">
      <c r="E9" t="s">
        <v>51</v>
      </c>
      <c r="F9">
        <v>101</v>
      </c>
    </row>
    <row r="10" spans="3:7" x14ac:dyDescent="0.25">
      <c r="E10" t="s">
        <v>52</v>
      </c>
      <c r="F10">
        <v>785</v>
      </c>
      <c r="G10" t="s">
        <v>54</v>
      </c>
    </row>
    <row r="11" spans="3:7" x14ac:dyDescent="0.25">
      <c r="E11" t="s">
        <v>53</v>
      </c>
      <c r="F11">
        <v>309</v>
      </c>
      <c r="G11" t="s">
        <v>54</v>
      </c>
    </row>
    <row r="12" spans="3:7" x14ac:dyDescent="0.25">
      <c r="E12" t="s">
        <v>66</v>
      </c>
      <c r="F12" s="2">
        <f>+F11/F10</f>
        <v>0.39363057324840767</v>
      </c>
    </row>
    <row r="14" spans="3:7" x14ac:dyDescent="0.25">
      <c r="D14" t="s">
        <v>56</v>
      </c>
      <c r="E14" t="s">
        <v>7</v>
      </c>
      <c r="F14">
        <v>40</v>
      </c>
      <c r="G14" t="s">
        <v>55</v>
      </c>
    </row>
    <row r="15" spans="3:7" x14ac:dyDescent="0.25">
      <c r="E15" t="s">
        <v>57</v>
      </c>
    </row>
    <row r="16" spans="3:7" x14ac:dyDescent="0.25">
      <c r="E16" t="s">
        <v>59</v>
      </c>
      <c r="F16">
        <f>1/F14</f>
        <v>2.5000000000000001E-2</v>
      </c>
    </row>
    <row r="17" spans="4:9" x14ac:dyDescent="0.25">
      <c r="E17" t="s">
        <v>60</v>
      </c>
      <c r="F17">
        <f>1-F16</f>
        <v>0.97499999999999998</v>
      </c>
    </row>
    <row r="18" spans="4:9" x14ac:dyDescent="0.25">
      <c r="E18" t="s">
        <v>61</v>
      </c>
      <c r="F18">
        <v>1.96</v>
      </c>
    </row>
    <row r="19" spans="4:9" x14ac:dyDescent="0.25">
      <c r="F19" s="1" t="s">
        <v>62</v>
      </c>
      <c r="H19" t="s">
        <v>63</v>
      </c>
    </row>
    <row r="20" spans="4:9" x14ac:dyDescent="0.25">
      <c r="E20" s="6" t="s">
        <v>104</v>
      </c>
      <c r="F20" s="6">
        <f>+F10+F18*F11</f>
        <v>1390.6399999999999</v>
      </c>
      <c r="G20" t="s">
        <v>54</v>
      </c>
      <c r="H20" s="19">
        <f>+_xlfn.NORM.INV(F17,F10,F11)</f>
        <v>1390.6288712228766</v>
      </c>
      <c r="I20" t="s">
        <v>54</v>
      </c>
    </row>
    <row r="21" spans="4:9" x14ac:dyDescent="0.25">
      <c r="H21">
        <f>+H20/F10</f>
        <v>1.7715017467807346</v>
      </c>
    </row>
    <row r="23" spans="4:9" x14ac:dyDescent="0.25">
      <c r="D23" t="s">
        <v>64</v>
      </c>
      <c r="E23" t="s">
        <v>65</v>
      </c>
      <c r="F23">
        <v>40</v>
      </c>
    </row>
    <row r="24" spans="4:9" x14ac:dyDescent="0.25">
      <c r="E24" t="s">
        <v>60</v>
      </c>
      <c r="F24">
        <f>1/F23</f>
        <v>2.5000000000000001E-2</v>
      </c>
    </row>
    <row r="25" spans="4:9" x14ac:dyDescent="0.25">
      <c r="E25" t="s">
        <v>61</v>
      </c>
      <c r="F25" s="2">
        <f>+_xlfn.NORM.S.INV(F24)</f>
        <v>-1.9599639845400538</v>
      </c>
    </row>
    <row r="27" spans="4:9" x14ac:dyDescent="0.25">
      <c r="E27" t="s">
        <v>58</v>
      </c>
      <c r="F27" s="19">
        <f>+F10+F25*F11</f>
        <v>179.37112877712332</v>
      </c>
      <c r="G27" t="s">
        <v>54</v>
      </c>
      <c r="H27">
        <f>+F27/F10</f>
        <v>0.22849825321926537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5A67-4F91-455D-B309-C0ACF0007583}">
  <dimension ref="D6:H19"/>
  <sheetViews>
    <sheetView workbookViewId="0">
      <selection activeCell="D7" sqref="D7"/>
    </sheetView>
  </sheetViews>
  <sheetFormatPr defaultRowHeight="15" x14ac:dyDescent="0.25"/>
  <cols>
    <col min="4" max="4" width="86" customWidth="1"/>
    <col min="6" max="6" width="11" bestFit="1" customWidth="1"/>
  </cols>
  <sheetData>
    <row r="6" spans="4:8" ht="63" x14ac:dyDescent="0.25">
      <c r="D6" s="31" t="s">
        <v>107</v>
      </c>
    </row>
    <row r="7" spans="4:8" ht="30" x14ac:dyDescent="0.25">
      <c r="D7" s="10" t="s">
        <v>37</v>
      </c>
      <c r="E7" s="6" t="s">
        <v>69</v>
      </c>
      <c r="F7" s="6"/>
      <c r="G7" s="6"/>
    </row>
    <row r="8" spans="4:8" x14ac:dyDescent="0.25">
      <c r="E8" t="s">
        <v>67</v>
      </c>
      <c r="F8">
        <v>1200</v>
      </c>
      <c r="G8" t="s">
        <v>75</v>
      </c>
    </row>
    <row r="9" spans="4:8" x14ac:dyDescent="0.25">
      <c r="E9" t="s">
        <v>68</v>
      </c>
      <c r="F9">
        <v>800</v>
      </c>
      <c r="G9" t="s">
        <v>75</v>
      </c>
      <c r="H9" s="3" t="s">
        <v>71</v>
      </c>
    </row>
    <row r="10" spans="4:8" x14ac:dyDescent="0.25">
      <c r="D10" t="s">
        <v>72</v>
      </c>
      <c r="E10" t="s">
        <v>24</v>
      </c>
      <c r="F10">
        <v>40</v>
      </c>
      <c r="G10" t="s">
        <v>25</v>
      </c>
    </row>
    <row r="11" spans="4:8" x14ac:dyDescent="0.25">
      <c r="D11" t="s">
        <v>73</v>
      </c>
    </row>
    <row r="12" spans="4:8" x14ac:dyDescent="0.25">
      <c r="D12" s="6" t="s">
        <v>74</v>
      </c>
      <c r="E12" s="6" t="s">
        <v>70</v>
      </c>
      <c r="F12" s="6"/>
      <c r="G12" s="6" t="s">
        <v>28</v>
      </c>
    </row>
    <row r="14" spans="4:8" x14ac:dyDescent="0.25">
      <c r="D14" t="s">
        <v>76</v>
      </c>
      <c r="E14" t="s">
        <v>67</v>
      </c>
      <c r="F14">
        <f>+F8/1000</f>
        <v>1.2</v>
      </c>
      <c r="G14" t="s">
        <v>79</v>
      </c>
    </row>
    <row r="15" spans="4:8" x14ac:dyDescent="0.25">
      <c r="D15" t="s">
        <v>77</v>
      </c>
      <c r="E15" t="s">
        <v>68</v>
      </c>
      <c r="F15">
        <f>+F9/1000</f>
        <v>0.8</v>
      </c>
      <c r="G15" t="s">
        <v>79</v>
      </c>
    </row>
    <row r="16" spans="4:8" x14ac:dyDescent="0.25">
      <c r="D16" t="s">
        <v>78</v>
      </c>
      <c r="E16" t="s">
        <v>24</v>
      </c>
      <c r="F16">
        <f>+F10*3600*24*365</f>
        <v>1261440000</v>
      </c>
      <c r="G16" t="s">
        <v>80</v>
      </c>
    </row>
    <row r="18" spans="5:7" x14ac:dyDescent="0.25">
      <c r="E18" t="s">
        <v>81</v>
      </c>
      <c r="F18">
        <f>+F16/(F14-F15)</f>
        <v>3153600000.0000005</v>
      </c>
      <c r="G18" t="s">
        <v>82</v>
      </c>
    </row>
    <row r="19" spans="5:7" x14ac:dyDescent="0.25">
      <c r="F19" s="6">
        <f>+F18/10^6</f>
        <v>3153.6000000000004</v>
      </c>
      <c r="G19" s="6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0614-E6B0-4A3A-B30B-C7502749A56D}">
  <dimension ref="D7:K27"/>
  <sheetViews>
    <sheetView workbookViewId="0">
      <selection activeCell="D8" sqref="D8"/>
    </sheetView>
  </sheetViews>
  <sheetFormatPr defaultRowHeight="15" x14ac:dyDescent="0.25"/>
  <cols>
    <col min="4" max="4" width="99.140625" customWidth="1"/>
    <col min="6" max="6" width="12" bestFit="1" customWidth="1"/>
  </cols>
  <sheetData>
    <row r="7" spans="4:11" ht="48" x14ac:dyDescent="0.25">
      <c r="D7" s="10" t="s">
        <v>106</v>
      </c>
    </row>
    <row r="8" spans="4:11" ht="30" x14ac:dyDescent="0.25">
      <c r="D8" s="10" t="s">
        <v>38</v>
      </c>
    </row>
    <row r="9" spans="4:11" ht="30" x14ac:dyDescent="0.25">
      <c r="D9" s="10" t="s">
        <v>39</v>
      </c>
    </row>
    <row r="10" spans="4:11" x14ac:dyDescent="0.25">
      <c r="E10" t="s">
        <v>83</v>
      </c>
    </row>
    <row r="11" spans="4:11" x14ac:dyDescent="0.25">
      <c r="E11" t="s">
        <v>67</v>
      </c>
      <c r="F11">
        <v>785</v>
      </c>
      <c r="G11" t="s">
        <v>75</v>
      </c>
    </row>
    <row r="12" spans="4:11" x14ac:dyDescent="0.25">
      <c r="E12" t="s">
        <v>68</v>
      </c>
      <c r="F12">
        <v>2088</v>
      </c>
      <c r="G12" t="s">
        <v>75</v>
      </c>
      <c r="H12" s="6" t="s">
        <v>71</v>
      </c>
    </row>
    <row r="13" spans="4:11" x14ac:dyDescent="0.25">
      <c r="E13" t="s">
        <v>24</v>
      </c>
      <c r="F13">
        <v>1.9</v>
      </c>
      <c r="G13" t="s">
        <v>25</v>
      </c>
      <c r="K13" s="11"/>
    </row>
    <row r="15" spans="4:11" x14ac:dyDescent="0.25">
      <c r="D15" t="s">
        <v>86</v>
      </c>
      <c r="E15" s="6" t="s">
        <v>70</v>
      </c>
      <c r="F15" s="6"/>
      <c r="G15" s="6" t="s">
        <v>28</v>
      </c>
    </row>
    <row r="16" spans="4:11" x14ac:dyDescent="0.25">
      <c r="D16" t="s">
        <v>87</v>
      </c>
    </row>
    <row r="17" spans="4:8" x14ac:dyDescent="0.25">
      <c r="D17" t="s">
        <v>88</v>
      </c>
      <c r="E17" t="s">
        <v>67</v>
      </c>
      <c r="F17">
        <f>+F11/1000</f>
        <v>0.78500000000000003</v>
      </c>
      <c r="G17" t="s">
        <v>79</v>
      </c>
    </row>
    <row r="18" spans="4:8" x14ac:dyDescent="0.25">
      <c r="E18" t="s">
        <v>68</v>
      </c>
      <c r="F18">
        <f>+F12/1000</f>
        <v>2.0880000000000001</v>
      </c>
      <c r="G18" t="s">
        <v>79</v>
      </c>
    </row>
    <row r="19" spans="4:8" x14ac:dyDescent="0.25">
      <c r="E19" t="s">
        <v>24</v>
      </c>
      <c r="F19">
        <f>+F13*3600*24*365</f>
        <v>59918400</v>
      </c>
      <c r="G19" t="s">
        <v>80</v>
      </c>
    </row>
    <row r="21" spans="4:8" x14ac:dyDescent="0.25">
      <c r="E21" t="s">
        <v>81</v>
      </c>
      <c r="F21">
        <f>+F19/(F17-F18)</f>
        <v>-45984957.789716043</v>
      </c>
      <c r="G21" t="s">
        <v>82</v>
      </c>
    </row>
    <row r="22" spans="4:8" x14ac:dyDescent="0.25">
      <c r="F22" s="6">
        <f>+F21/10^6</f>
        <v>-45.984957789716042</v>
      </c>
      <c r="G22" s="6" t="s">
        <v>28</v>
      </c>
    </row>
    <row r="24" spans="4:8" x14ac:dyDescent="0.25">
      <c r="E24" t="s">
        <v>84</v>
      </c>
    </row>
    <row r="25" spans="4:8" x14ac:dyDescent="0.25">
      <c r="E25" t="s">
        <v>85</v>
      </c>
      <c r="F25">
        <v>0.08</v>
      </c>
      <c r="H25" s="20">
        <v>0.08</v>
      </c>
    </row>
    <row r="26" spans="4:8" x14ac:dyDescent="0.25">
      <c r="E26" t="s">
        <v>81</v>
      </c>
      <c r="F26" s="19">
        <f>+F19/(F25*F17)</f>
        <v>954114649.68152857</v>
      </c>
      <c r="G26" t="s">
        <v>82</v>
      </c>
    </row>
    <row r="27" spans="4:8" x14ac:dyDescent="0.25">
      <c r="F27" s="22">
        <f>+F26/10^6</f>
        <v>954.11464968152859</v>
      </c>
      <c r="G27" s="6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DE43-EB68-49E4-85FB-A8F2B2CA47F7}">
  <dimension ref="A4:H111"/>
  <sheetViews>
    <sheetView workbookViewId="0">
      <selection activeCell="K4" sqref="K4"/>
    </sheetView>
  </sheetViews>
  <sheetFormatPr defaultRowHeight="15" x14ac:dyDescent="0.25"/>
  <cols>
    <col min="1" max="1" width="100.85546875" customWidth="1"/>
    <col min="5" max="5" width="10" bestFit="1" customWidth="1"/>
    <col min="6" max="6" width="10.5703125" customWidth="1"/>
  </cols>
  <sheetData>
    <row r="4" spans="1:8" ht="60" x14ac:dyDescent="0.25">
      <c r="A4" s="27" t="s">
        <v>92</v>
      </c>
    </row>
    <row r="5" spans="1:8" x14ac:dyDescent="0.25">
      <c r="A5" s="27"/>
      <c r="D5" t="s">
        <v>93</v>
      </c>
      <c r="E5">
        <v>2.4098647343015045E-6</v>
      </c>
    </row>
    <row r="6" spans="1:8" x14ac:dyDescent="0.25">
      <c r="D6" t="s">
        <v>94</v>
      </c>
      <c r="E6">
        <v>9.9999999999927577E-4</v>
      </c>
    </row>
    <row r="7" spans="1:8" x14ac:dyDescent="0.25">
      <c r="C7">
        <f>+AVERAGE(C11:C111)</f>
        <v>785.39702970296992</v>
      </c>
      <c r="D7" t="s">
        <v>95</v>
      </c>
      <c r="E7">
        <v>9.9999999999999894E-4</v>
      </c>
      <c r="F7" t="s">
        <v>98</v>
      </c>
      <c r="G7" s="19">
        <f>+SUM(F11:F111)</f>
        <v>164.31905363016415</v>
      </c>
    </row>
    <row r="8" spans="1:8" x14ac:dyDescent="0.25">
      <c r="B8" s="6" t="s">
        <v>99</v>
      </c>
      <c r="C8" s="3" t="s">
        <v>100</v>
      </c>
      <c r="D8" s="3"/>
      <c r="E8" s="3" t="s">
        <v>24</v>
      </c>
      <c r="G8" s="1"/>
    </row>
    <row r="9" spans="1:8" ht="15.75" thickBot="1" x14ac:dyDescent="0.3">
      <c r="C9" s="3">
        <v>1500</v>
      </c>
      <c r="D9" s="3"/>
      <c r="E9" s="29">
        <f>+$E$5*C9^2+$E$6*C9+$E$7</f>
        <v>6.9231956521772995</v>
      </c>
      <c r="G9" s="1"/>
    </row>
    <row r="10" spans="1:8" ht="15.75" thickBot="1" x14ac:dyDescent="0.3">
      <c r="B10" s="23" t="s">
        <v>89</v>
      </c>
      <c r="C10" s="24" t="s">
        <v>90</v>
      </c>
      <c r="D10" s="24" t="s">
        <v>91</v>
      </c>
      <c r="E10" s="28" t="s">
        <v>96</v>
      </c>
      <c r="F10" s="28" t="s">
        <v>97</v>
      </c>
    </row>
    <row r="11" spans="1:8" ht="15.75" thickBot="1" x14ac:dyDescent="0.3">
      <c r="B11" s="25">
        <v>1912</v>
      </c>
      <c r="C11" s="26">
        <v>1101.8</v>
      </c>
      <c r="D11" s="26">
        <v>4.5</v>
      </c>
      <c r="E11" s="21">
        <f>+$E$5*C11^2+$E$6*C11+$E$7</f>
        <v>4.0282872008135957</v>
      </c>
      <c r="F11" s="1">
        <f>+(E11-D11)^2</f>
        <v>0.22251296491627298</v>
      </c>
      <c r="H11" t="s">
        <v>101</v>
      </c>
    </row>
    <row r="12" spans="1:8" ht="15.75" thickBot="1" x14ac:dyDescent="0.3">
      <c r="B12" s="25">
        <v>1913</v>
      </c>
      <c r="C12" s="26">
        <v>1010.6</v>
      </c>
      <c r="D12" s="26">
        <v>2.1</v>
      </c>
      <c r="E12" s="21">
        <f t="shared" ref="E12:E75" si="0">+$E$5*C12^2+$E$6*C12+$E$7</f>
        <v>3.4728246390695108</v>
      </c>
      <c r="F12" s="1">
        <f t="shared" ref="F12:F75" si="1">+(E12-D12)^2</f>
        <v>1.8846474896363323</v>
      </c>
    </row>
    <row r="13" spans="1:8" ht="15.75" thickBot="1" x14ac:dyDescent="0.3">
      <c r="B13" s="25">
        <v>1914</v>
      </c>
      <c r="C13" s="26">
        <v>878.1</v>
      </c>
      <c r="D13" s="26">
        <v>1.8</v>
      </c>
      <c r="E13" s="21">
        <f t="shared" si="0"/>
        <v>2.7372493621826357</v>
      </c>
      <c r="F13" s="1">
        <f t="shared" si="1"/>
        <v>0.8784363669117573</v>
      </c>
    </row>
    <row r="14" spans="1:8" ht="15.75" thickBot="1" x14ac:dyDescent="0.3">
      <c r="B14" s="25">
        <v>1915</v>
      </c>
      <c r="C14" s="26">
        <v>296.8</v>
      </c>
      <c r="D14" s="26">
        <v>0</v>
      </c>
      <c r="E14" s="21">
        <f t="shared" si="0"/>
        <v>0.51008556281194084</v>
      </c>
      <c r="F14" s="1">
        <f t="shared" si="1"/>
        <v>0.26018728138917446</v>
      </c>
    </row>
    <row r="15" spans="1:8" ht="15.75" thickBot="1" x14ac:dyDescent="0.3">
      <c r="B15" s="25">
        <v>1916</v>
      </c>
      <c r="C15" s="26">
        <v>584.70000000000005</v>
      </c>
      <c r="D15" s="26">
        <v>0.2</v>
      </c>
      <c r="E15" s="21">
        <f t="shared" si="0"/>
        <v>1.4095703130619952</v>
      </c>
      <c r="F15" s="1">
        <f t="shared" si="1"/>
        <v>1.4630603422408932</v>
      </c>
    </row>
    <row r="16" spans="1:8" ht="15.75" thickBot="1" x14ac:dyDescent="0.3">
      <c r="B16" s="25">
        <v>1917</v>
      </c>
      <c r="C16" s="26">
        <v>1321</v>
      </c>
      <c r="D16" s="26">
        <v>6.2</v>
      </c>
      <c r="E16" s="21">
        <f t="shared" si="0"/>
        <v>5.5273127658092749</v>
      </c>
      <c r="F16" s="1">
        <f t="shared" si="1"/>
        <v>0.45250811504316768</v>
      </c>
    </row>
    <row r="17" spans="2:6" ht="15.75" thickBot="1" x14ac:dyDescent="0.3">
      <c r="B17" s="25">
        <v>1918</v>
      </c>
      <c r="C17" s="26">
        <v>855</v>
      </c>
      <c r="D17" s="26">
        <v>1.6</v>
      </c>
      <c r="E17" s="21">
        <f t="shared" si="0"/>
        <v>2.6176713673921381</v>
      </c>
      <c r="F17" s="1">
        <f t="shared" si="1"/>
        <v>1.035655012009784</v>
      </c>
    </row>
    <row r="18" spans="2:6" ht="15.75" thickBot="1" x14ac:dyDescent="0.3">
      <c r="B18" s="25">
        <v>1919</v>
      </c>
      <c r="C18" s="26">
        <v>232.8</v>
      </c>
      <c r="D18" s="26">
        <v>0</v>
      </c>
      <c r="E18" s="21">
        <f t="shared" si="0"/>
        <v>0.36440464356167829</v>
      </c>
      <c r="F18" s="1">
        <f t="shared" si="1"/>
        <v>0.13279074424931381</v>
      </c>
    </row>
    <row r="19" spans="2:6" ht="15.75" thickBot="1" x14ac:dyDescent="0.3">
      <c r="B19" s="25">
        <v>1920</v>
      </c>
      <c r="C19" s="26">
        <v>752.3</v>
      </c>
      <c r="D19" s="26">
        <v>0.4</v>
      </c>
      <c r="E19" s="21">
        <f t="shared" si="0"/>
        <v>2.1171756945618356</v>
      </c>
      <c r="F19" s="1">
        <f t="shared" si="1"/>
        <v>2.948692365993923</v>
      </c>
    </row>
    <row r="20" spans="2:6" ht="15.75" thickBot="1" x14ac:dyDescent="0.3">
      <c r="B20" s="25">
        <v>1921</v>
      </c>
      <c r="C20" s="26">
        <v>1207.9000000000001</v>
      </c>
      <c r="D20" s="26">
        <v>4.5</v>
      </c>
      <c r="E20" s="21">
        <f t="shared" si="0"/>
        <v>4.7249466524137169</v>
      </c>
      <c r="F20" s="1">
        <f t="shared" si="1"/>
        <v>5.0600996432137578E-2</v>
      </c>
    </row>
    <row r="21" spans="2:6" ht="15.75" thickBot="1" x14ac:dyDescent="0.3">
      <c r="B21" s="25">
        <v>1922</v>
      </c>
      <c r="C21" s="26">
        <v>1243.5999999999999</v>
      </c>
      <c r="D21" s="26">
        <v>6.5</v>
      </c>
      <c r="E21" s="21">
        <f t="shared" si="0"/>
        <v>4.9715545196558928</v>
      </c>
      <c r="F21" s="1">
        <f t="shared" si="1"/>
        <v>2.3361455863843288</v>
      </c>
    </row>
    <row r="22" spans="2:6" ht="15.75" thickBot="1" x14ac:dyDescent="0.3">
      <c r="B22" s="25">
        <v>1923</v>
      </c>
      <c r="C22" s="26">
        <v>714.4</v>
      </c>
      <c r="D22" s="26">
        <v>1.4</v>
      </c>
      <c r="E22" s="21">
        <f t="shared" si="0"/>
        <v>1.9453163024020428</v>
      </c>
      <c r="F22" s="1">
        <f t="shared" si="1"/>
        <v>0.29736986966543627</v>
      </c>
    </row>
    <row r="23" spans="2:6" ht="15.75" thickBot="1" x14ac:dyDescent="0.3">
      <c r="B23" s="25">
        <v>1924</v>
      </c>
      <c r="C23" s="26">
        <v>1585.1</v>
      </c>
      <c r="D23" s="26">
        <v>12.2</v>
      </c>
      <c r="E23" s="21">
        <f t="shared" si="0"/>
        <v>7.6409863833488698</v>
      </c>
      <c r="F23" s="1">
        <f t="shared" si="1"/>
        <v>20.784605156810411</v>
      </c>
    </row>
    <row r="24" spans="2:6" ht="15.75" thickBot="1" x14ac:dyDescent="0.3">
      <c r="B24" s="25">
        <v>1925</v>
      </c>
      <c r="C24" s="26">
        <v>821.6</v>
      </c>
      <c r="D24" s="26">
        <v>2.2000000000000002</v>
      </c>
      <c r="E24" s="21">
        <f t="shared" si="0"/>
        <v>2.4493227016602637</v>
      </c>
      <c r="F24" s="1">
        <f t="shared" si="1"/>
        <v>6.2161809563172757E-2</v>
      </c>
    </row>
    <row r="25" spans="2:6" ht="15.75" thickBot="1" x14ac:dyDescent="0.3">
      <c r="B25" s="25">
        <v>1926</v>
      </c>
      <c r="C25" s="26">
        <v>785.4</v>
      </c>
      <c r="D25" s="26">
        <v>1.3</v>
      </c>
      <c r="E25" s="21">
        <f t="shared" si="0"/>
        <v>2.2729326765258744</v>
      </c>
      <c r="F25" s="1">
        <f t="shared" si="1"/>
        <v>0.94659799305180159</v>
      </c>
    </row>
    <row r="26" spans="2:6" ht="15.75" thickBot="1" x14ac:dyDescent="0.3">
      <c r="B26" s="25">
        <v>1927</v>
      </c>
      <c r="C26" s="26">
        <v>784.6</v>
      </c>
      <c r="D26" s="26">
        <v>1.2</v>
      </c>
      <c r="E26" s="21">
        <f t="shared" si="0"/>
        <v>2.2691058864195925</v>
      </c>
      <c r="F26" s="1">
        <f t="shared" si="1"/>
        <v>1.1429873963770227</v>
      </c>
    </row>
    <row r="27" spans="2:6" ht="15.75" thickBot="1" x14ac:dyDescent="0.3">
      <c r="B27" s="25">
        <v>1928</v>
      </c>
      <c r="C27" s="26">
        <v>466.9</v>
      </c>
      <c r="D27" s="26">
        <v>0.2</v>
      </c>
      <c r="E27" s="21">
        <f t="shared" si="0"/>
        <v>0.99323993277120615</v>
      </c>
      <c r="F27" s="1">
        <f t="shared" si="1"/>
        <v>0.62922959094286757</v>
      </c>
    </row>
    <row r="28" spans="2:6" ht="15.75" thickBot="1" x14ac:dyDescent="0.3">
      <c r="B28" s="25">
        <v>1929</v>
      </c>
      <c r="C28" s="26">
        <v>925.4</v>
      </c>
      <c r="D28" s="26">
        <v>1.7</v>
      </c>
      <c r="E28" s="21">
        <f t="shared" si="0"/>
        <v>2.9901241987677949</v>
      </c>
      <c r="F28" s="1">
        <f t="shared" si="1"/>
        <v>1.6644204482462448</v>
      </c>
    </row>
    <row r="29" spans="2:6" ht="15.75" thickBot="1" x14ac:dyDescent="0.3">
      <c r="B29" s="25">
        <v>1930</v>
      </c>
      <c r="C29" s="26">
        <v>514.29999999999995</v>
      </c>
      <c r="D29" s="26">
        <v>0.3</v>
      </c>
      <c r="E29" s="21">
        <f t="shared" si="0"/>
        <v>1.1527200425150324</v>
      </c>
      <c r="F29" s="1">
        <f t="shared" si="1"/>
        <v>0.7271314709068385</v>
      </c>
    </row>
    <row r="30" spans="2:6" ht="15.75" thickBot="1" x14ac:dyDescent="0.3">
      <c r="B30" s="25">
        <v>1931</v>
      </c>
      <c r="C30" s="26">
        <v>603.1</v>
      </c>
      <c r="D30" s="26">
        <v>0.3</v>
      </c>
      <c r="E30" s="21">
        <f t="shared" si="0"/>
        <v>1.4806391599598032</v>
      </c>
      <c r="F30" s="1">
        <f t="shared" si="1"/>
        <v>1.3939088260305896</v>
      </c>
    </row>
    <row r="31" spans="2:6" ht="15.75" thickBot="1" x14ac:dyDescent="0.3">
      <c r="B31" s="25">
        <v>1932</v>
      </c>
      <c r="C31" s="26">
        <v>327.39999999999998</v>
      </c>
      <c r="D31" s="26">
        <v>0</v>
      </c>
      <c r="E31" s="21">
        <f t="shared" si="0"/>
        <v>0.58671523236673917</v>
      </c>
      <c r="F31" s="1">
        <f t="shared" si="1"/>
        <v>0.34423476389115676</v>
      </c>
    </row>
    <row r="32" spans="2:6" ht="15.75" thickBot="1" x14ac:dyDescent="0.3">
      <c r="B32" s="25">
        <v>1933</v>
      </c>
      <c r="C32" s="26">
        <v>707</v>
      </c>
      <c r="D32" s="26">
        <v>0.7</v>
      </c>
      <c r="E32" s="21">
        <f t="shared" si="0"/>
        <v>1.9125684775753604</v>
      </c>
      <c r="F32" s="1">
        <f t="shared" si="1"/>
        <v>1.4703223128094274</v>
      </c>
    </row>
    <row r="33" spans="2:6" ht="15.75" thickBot="1" x14ac:dyDescent="0.3">
      <c r="B33" s="25">
        <v>1934</v>
      </c>
      <c r="C33" s="26">
        <v>1102.7</v>
      </c>
      <c r="D33" s="26">
        <v>3.8</v>
      </c>
      <c r="E33" s="21">
        <f t="shared" si="0"/>
        <v>4.0339684929396862</v>
      </c>
      <c r="F33" s="1">
        <f t="shared" si="1"/>
        <v>5.4741255688468063E-2</v>
      </c>
    </row>
    <row r="34" spans="2:6" ht="15.75" thickBot="1" x14ac:dyDescent="0.3">
      <c r="B34" s="25">
        <v>1935</v>
      </c>
      <c r="C34" s="26">
        <v>959.9</v>
      </c>
      <c r="D34" s="26">
        <v>3.4</v>
      </c>
      <c r="E34" s="21">
        <f t="shared" si="0"/>
        <v>3.1813686692012326</v>
      </c>
      <c r="F34" s="1">
        <f t="shared" si="1"/>
        <v>4.7799658806840006E-2</v>
      </c>
    </row>
    <row r="35" spans="2:6" ht="15.75" thickBot="1" x14ac:dyDescent="0.3">
      <c r="B35" s="25">
        <v>1936</v>
      </c>
      <c r="C35" s="26">
        <v>791.2</v>
      </c>
      <c r="D35" s="26">
        <v>1.4</v>
      </c>
      <c r="E35" s="21">
        <f t="shared" si="0"/>
        <v>2.300769154418449</v>
      </c>
      <c r="F35" s="1">
        <f t="shared" si="1"/>
        <v>0.81138506955172773</v>
      </c>
    </row>
    <row r="36" spans="2:6" ht="15.75" thickBot="1" x14ac:dyDescent="0.3">
      <c r="B36" s="25">
        <v>1937</v>
      </c>
      <c r="C36" s="26">
        <v>642.70000000000005</v>
      </c>
      <c r="D36" s="26">
        <v>0.6</v>
      </c>
      <c r="E36" s="21">
        <f t="shared" si="0"/>
        <v>1.6391266556050899</v>
      </c>
      <c r="F36" s="1">
        <f t="shared" si="1"/>
        <v>1.0797842063890188</v>
      </c>
    </row>
    <row r="37" spans="2:6" ht="15.75" thickBot="1" x14ac:dyDescent="0.3">
      <c r="B37" s="25">
        <v>1938</v>
      </c>
      <c r="C37" s="26">
        <v>490.4</v>
      </c>
      <c r="D37" s="26">
        <v>0.4</v>
      </c>
      <c r="E37" s="21">
        <f t="shared" si="0"/>
        <v>1.0709535752596395</v>
      </c>
      <c r="F37" s="1">
        <f t="shared" si="1"/>
        <v>0.45017870015369271</v>
      </c>
    </row>
    <row r="38" spans="2:6" ht="15.75" thickBot="1" x14ac:dyDescent="0.3">
      <c r="B38" s="25">
        <v>1939</v>
      </c>
      <c r="C38" s="26">
        <v>815.2</v>
      </c>
      <c r="D38" s="26">
        <v>0.8</v>
      </c>
      <c r="E38" s="21">
        <f t="shared" si="0"/>
        <v>2.4176781154387981</v>
      </c>
      <c r="F38" s="1">
        <f t="shared" si="1"/>
        <v>2.6168824851696213</v>
      </c>
    </row>
    <row r="39" spans="2:6" ht="15.75" thickBot="1" x14ac:dyDescent="0.3">
      <c r="B39" s="25">
        <v>1940</v>
      </c>
      <c r="C39" s="26">
        <v>1288.3</v>
      </c>
      <c r="D39" s="26">
        <v>6.3</v>
      </c>
      <c r="E39" s="21">
        <f t="shared" si="0"/>
        <v>5.2889932021346366</v>
      </c>
      <c r="F39" s="1">
        <f t="shared" si="1"/>
        <v>1.0221347453299754</v>
      </c>
    </row>
    <row r="40" spans="2:6" ht="15.75" thickBot="1" x14ac:dyDescent="0.3">
      <c r="B40" s="25">
        <v>1941</v>
      </c>
      <c r="C40" s="26">
        <v>503.4</v>
      </c>
      <c r="D40" s="26">
        <v>0.3</v>
      </c>
      <c r="E40" s="21">
        <f t="shared" si="0"/>
        <v>1.1150875817079648</v>
      </c>
      <c r="F40" s="1">
        <f t="shared" si="1"/>
        <v>0.66436776585453816</v>
      </c>
    </row>
    <row r="41" spans="2:6" ht="15.75" thickBot="1" x14ac:dyDescent="0.3">
      <c r="B41" s="25">
        <v>1942</v>
      </c>
      <c r="C41" s="26">
        <v>227.1</v>
      </c>
      <c r="D41" s="26">
        <v>0</v>
      </c>
      <c r="E41" s="21">
        <f t="shared" si="0"/>
        <v>0.35238735185124237</v>
      </c>
      <c r="F41" s="1">
        <f t="shared" si="1"/>
        <v>0.12417684574473128</v>
      </c>
    </row>
    <row r="42" spans="2:6" ht="15.75" thickBot="1" x14ac:dyDescent="0.3">
      <c r="B42" s="25">
        <v>1943</v>
      </c>
      <c r="C42" s="26">
        <v>410.6</v>
      </c>
      <c r="D42" s="26">
        <v>0</v>
      </c>
      <c r="E42" s="21">
        <f t="shared" si="0"/>
        <v>0.81788478283636634</v>
      </c>
      <c r="F42" s="1">
        <f t="shared" si="1"/>
        <v>0.66893551799529016</v>
      </c>
    </row>
    <row r="43" spans="2:6" ht="15.75" thickBot="1" x14ac:dyDescent="0.3">
      <c r="B43" s="25">
        <v>1944</v>
      </c>
      <c r="C43" s="26">
        <v>762.6</v>
      </c>
      <c r="D43" s="26">
        <v>0.5</v>
      </c>
      <c r="E43" s="21">
        <f t="shared" si="0"/>
        <v>2.16507794664756</v>
      </c>
      <c r="F43" s="1">
        <f t="shared" si="1"/>
        <v>2.7724845684120547</v>
      </c>
    </row>
    <row r="44" spans="2:6" ht="15.75" thickBot="1" x14ac:dyDescent="0.3">
      <c r="B44" s="25">
        <v>1945</v>
      </c>
      <c r="C44" s="26">
        <v>896.8</v>
      </c>
      <c r="D44" s="26">
        <v>1.9</v>
      </c>
      <c r="E44" s="21">
        <f t="shared" si="0"/>
        <v>2.8359342909288712</v>
      </c>
      <c r="F44" s="1">
        <f t="shared" si="1"/>
        <v>0.87597299693652908</v>
      </c>
    </row>
    <row r="45" spans="2:6" ht="15.75" thickBot="1" x14ac:dyDescent="0.3">
      <c r="B45" s="25">
        <v>1946</v>
      </c>
      <c r="C45" s="26">
        <v>863.6</v>
      </c>
      <c r="D45" s="26">
        <v>1.3</v>
      </c>
      <c r="E45" s="21">
        <f t="shared" si="0"/>
        <v>2.6618890717705188</v>
      </c>
      <c r="F45" s="1">
        <f t="shared" si="1"/>
        <v>1.8547418438079653</v>
      </c>
    </row>
    <row r="46" spans="2:6" ht="15.75" thickBot="1" x14ac:dyDescent="0.3">
      <c r="B46" s="25">
        <v>1947</v>
      </c>
      <c r="C46" s="26">
        <v>727</v>
      </c>
      <c r="D46" s="26">
        <v>0.7</v>
      </c>
      <c r="E46" s="21">
        <f t="shared" si="0"/>
        <v>2.0016833981551132</v>
      </c>
      <c r="F46" s="1">
        <f t="shared" si="1"/>
        <v>1.6943796690326431</v>
      </c>
    </row>
    <row r="47" spans="2:6" ht="15.75" thickBot="1" x14ac:dyDescent="0.3">
      <c r="B47" s="25">
        <v>1948</v>
      </c>
      <c r="C47" s="26">
        <v>586.6</v>
      </c>
      <c r="D47" s="26">
        <v>0.4</v>
      </c>
      <c r="E47" s="21">
        <f t="shared" si="0"/>
        <v>1.4168333947322398</v>
      </c>
      <c r="F47" s="1">
        <f t="shared" si="1"/>
        <v>1.0339501526426911</v>
      </c>
    </row>
    <row r="48" spans="2:6" ht="15.75" thickBot="1" x14ac:dyDescent="0.3">
      <c r="B48" s="25">
        <v>1949</v>
      </c>
      <c r="C48" s="26">
        <v>783.2</v>
      </c>
      <c r="D48" s="26">
        <v>0.8</v>
      </c>
      <c r="E48" s="21">
        <f t="shared" si="0"/>
        <v>2.2624164261169804</v>
      </c>
      <c r="F48" s="1">
        <f t="shared" si="1"/>
        <v>2.1386618033767615</v>
      </c>
    </row>
    <row r="49" spans="2:6" ht="15.75" thickBot="1" x14ac:dyDescent="0.3">
      <c r="B49" s="25">
        <v>1950</v>
      </c>
      <c r="C49" s="26">
        <v>873.1</v>
      </c>
      <c r="D49" s="26">
        <v>2.2000000000000002</v>
      </c>
      <c r="E49" s="21">
        <f t="shared" si="0"/>
        <v>2.7111485865690952</v>
      </c>
      <c r="F49" s="1">
        <f t="shared" si="1"/>
        <v>0.26127287755158363</v>
      </c>
    </row>
    <row r="50" spans="2:6" ht="15.75" thickBot="1" x14ac:dyDescent="0.3">
      <c r="B50" s="25">
        <v>1951</v>
      </c>
      <c r="C50" s="26">
        <v>246.7</v>
      </c>
      <c r="D50" s="26">
        <v>0</v>
      </c>
      <c r="E50" s="21">
        <f t="shared" si="0"/>
        <v>0.39436651250902438</v>
      </c>
      <c r="F50" s="1">
        <f t="shared" si="1"/>
        <v>0.15552494618853049</v>
      </c>
    </row>
    <row r="51" spans="2:6" ht="15.75" thickBot="1" x14ac:dyDescent="0.3">
      <c r="B51" s="25">
        <v>1952</v>
      </c>
      <c r="C51" s="26">
        <v>604</v>
      </c>
      <c r="D51" s="26">
        <v>0.3</v>
      </c>
      <c r="E51" s="21">
        <f t="shared" si="0"/>
        <v>1.4841572129085001</v>
      </c>
      <c r="F51" s="1">
        <f t="shared" si="1"/>
        <v>1.4022283048832267</v>
      </c>
    </row>
    <row r="52" spans="2:6" ht="15.75" thickBot="1" x14ac:dyDescent="0.3">
      <c r="B52" s="25">
        <v>1953</v>
      </c>
      <c r="C52" s="26">
        <v>446.4</v>
      </c>
      <c r="D52" s="26">
        <v>0.2</v>
      </c>
      <c r="E52" s="21">
        <f t="shared" si="0"/>
        <v>0.92762087880355104</v>
      </c>
      <c r="F52" s="1">
        <f t="shared" si="1"/>
        <v>0.52943214327085186</v>
      </c>
    </row>
    <row r="53" spans="2:6" ht="15.75" thickBot="1" x14ac:dyDescent="0.3">
      <c r="B53" s="25">
        <v>1954</v>
      </c>
      <c r="C53" s="26">
        <v>444.8</v>
      </c>
      <c r="D53" s="26">
        <v>0.1</v>
      </c>
      <c r="E53" s="21">
        <f t="shared" si="0"/>
        <v>0.92258460448161705</v>
      </c>
      <c r="F53" s="1">
        <f t="shared" si="1"/>
        <v>0.67664543153017842</v>
      </c>
    </row>
    <row r="54" spans="2:6" ht="15.75" thickBot="1" x14ac:dyDescent="0.3">
      <c r="B54" s="25">
        <v>1955</v>
      </c>
      <c r="C54" s="26">
        <v>586.4</v>
      </c>
      <c r="D54" s="26">
        <v>0.3</v>
      </c>
      <c r="E54" s="21">
        <f t="shared" si="0"/>
        <v>1.4160680404655726</v>
      </c>
      <c r="F54" s="1">
        <f t="shared" si="1"/>
        <v>1.2456078709486629</v>
      </c>
    </row>
    <row r="55" spans="2:6" ht="15.75" thickBot="1" x14ac:dyDescent="0.3">
      <c r="B55" s="25">
        <v>1956</v>
      </c>
      <c r="C55" s="26">
        <v>508.6</v>
      </c>
      <c r="D55" s="26">
        <v>0.3</v>
      </c>
      <c r="E55" s="21">
        <f t="shared" si="0"/>
        <v>1.1329692538857496</v>
      </c>
      <c r="F55" s="1">
        <f t="shared" si="1"/>
        <v>0.69383777791898238</v>
      </c>
    </row>
    <row r="56" spans="2:6" ht="15.75" thickBot="1" x14ac:dyDescent="0.3">
      <c r="B56" s="25">
        <v>1957</v>
      </c>
      <c r="C56" s="26">
        <v>687.3</v>
      </c>
      <c r="D56" s="26">
        <v>0.7</v>
      </c>
      <c r="E56" s="21">
        <f t="shared" si="0"/>
        <v>1.8266750119143538</v>
      </c>
      <c r="F56" s="1">
        <f t="shared" si="1"/>
        <v>1.2693965824722093</v>
      </c>
    </row>
    <row r="57" spans="2:6" ht="15.75" thickBot="1" x14ac:dyDescent="0.3">
      <c r="B57" s="25">
        <v>1958</v>
      </c>
      <c r="C57" s="26">
        <v>291.60000000000002</v>
      </c>
      <c r="D57" s="26">
        <v>0</v>
      </c>
      <c r="E57" s="21">
        <f t="shared" si="0"/>
        <v>0.49751214788169706</v>
      </c>
      <c r="F57" s="1">
        <f t="shared" si="1"/>
        <v>0.24751833728985961</v>
      </c>
    </row>
    <row r="58" spans="2:6" ht="15.75" thickBot="1" x14ac:dyDescent="0.3">
      <c r="B58" s="25">
        <v>1959</v>
      </c>
      <c r="C58" s="26">
        <v>570.5</v>
      </c>
      <c r="D58" s="26">
        <v>0.3</v>
      </c>
      <c r="E58" s="21">
        <f t="shared" si="0"/>
        <v>1.3558392775388808</v>
      </c>
      <c r="F58" s="1">
        <f t="shared" si="1"/>
        <v>1.1147965799938255</v>
      </c>
    </row>
    <row r="59" spans="2:6" ht="15.75" thickBot="1" x14ac:dyDescent="0.3">
      <c r="B59" s="25">
        <v>1960</v>
      </c>
      <c r="C59" s="26">
        <v>549.70000000000005</v>
      </c>
      <c r="D59" s="26">
        <v>0.3</v>
      </c>
      <c r="E59" s="21">
        <f t="shared" si="0"/>
        <v>1.2788890436513136</v>
      </c>
      <c r="F59" s="1">
        <f t="shared" si="1"/>
        <v>0.95822375978058327</v>
      </c>
    </row>
    <row r="60" spans="2:6" ht="15.75" thickBot="1" x14ac:dyDescent="0.3">
      <c r="B60" s="25">
        <v>1961</v>
      </c>
      <c r="C60" s="26">
        <v>860</v>
      </c>
      <c r="D60" s="26">
        <v>1.4</v>
      </c>
      <c r="E60" s="21">
        <f t="shared" si="0"/>
        <v>2.6433359574887696</v>
      </c>
      <c r="F60" s="1">
        <f t="shared" si="1"/>
        <v>1.5458843031845158</v>
      </c>
    </row>
    <row r="61" spans="2:6" ht="15.75" thickBot="1" x14ac:dyDescent="0.3">
      <c r="B61" s="25">
        <v>1962</v>
      </c>
      <c r="C61" s="26">
        <v>897.8</v>
      </c>
      <c r="D61" s="26">
        <v>1.5</v>
      </c>
      <c r="E61" s="21">
        <f t="shared" si="0"/>
        <v>2.8412590341810486</v>
      </c>
      <c r="F61" s="1">
        <f t="shared" si="1"/>
        <v>1.7989757967722795</v>
      </c>
    </row>
    <row r="62" spans="2:6" ht="15.75" thickBot="1" x14ac:dyDescent="0.3">
      <c r="B62" s="25">
        <v>1963</v>
      </c>
      <c r="C62" s="26">
        <v>767.6</v>
      </c>
      <c r="D62" s="26">
        <v>1.1000000000000001</v>
      </c>
      <c r="E62" s="21">
        <f t="shared" si="0"/>
        <v>2.1885158217296969</v>
      </c>
      <c r="F62" s="1">
        <f t="shared" si="1"/>
        <v>1.1848666941558772</v>
      </c>
    </row>
    <row r="63" spans="2:6" ht="15.75" thickBot="1" x14ac:dyDescent="0.3">
      <c r="B63" s="25">
        <v>1964</v>
      </c>
      <c r="C63" s="26">
        <v>1510.6</v>
      </c>
      <c r="D63" s="26">
        <v>9.9</v>
      </c>
      <c r="E63" s="21">
        <f t="shared" si="0"/>
        <v>7.0107001231296255</v>
      </c>
      <c r="F63" s="1">
        <f t="shared" si="1"/>
        <v>8.3480537784831625</v>
      </c>
    </row>
    <row r="64" spans="2:6" ht="15.75" thickBot="1" x14ac:dyDescent="0.3">
      <c r="B64" s="25">
        <v>1965</v>
      </c>
      <c r="C64" s="26">
        <v>840.7</v>
      </c>
      <c r="D64" s="26">
        <v>1.9</v>
      </c>
      <c r="E64" s="21">
        <f t="shared" si="0"/>
        <v>2.5449357382837916</v>
      </c>
      <c r="F64" s="1">
        <f t="shared" si="1"/>
        <v>0.41594210651565944</v>
      </c>
    </row>
    <row r="65" spans="2:6" ht="15.75" thickBot="1" x14ac:dyDescent="0.3">
      <c r="B65" s="25">
        <v>1966</v>
      </c>
      <c r="C65" s="26">
        <v>714.7</v>
      </c>
      <c r="D65" s="26">
        <v>0.7</v>
      </c>
      <c r="E65" s="21">
        <f t="shared" si="0"/>
        <v>1.9466494837095798</v>
      </c>
      <c r="F65" s="1">
        <f t="shared" si="1"/>
        <v>1.554134935233362</v>
      </c>
    </row>
    <row r="66" spans="2:6" ht="15.75" thickBot="1" x14ac:dyDescent="0.3">
      <c r="B66" s="25">
        <v>1967</v>
      </c>
      <c r="C66" s="26">
        <v>971.3</v>
      </c>
      <c r="D66" s="26">
        <v>2.2000000000000002</v>
      </c>
      <c r="E66" s="21">
        <f t="shared" si="0"/>
        <v>3.2458234800348911</v>
      </c>
      <c r="F66" s="1">
        <f t="shared" si="1"/>
        <v>1.0937467513922898</v>
      </c>
    </row>
    <row r="67" spans="2:6" ht="15.75" thickBot="1" x14ac:dyDescent="0.3">
      <c r="B67" s="25">
        <v>1968</v>
      </c>
      <c r="C67" s="26">
        <v>644</v>
      </c>
      <c r="D67" s="26">
        <v>0.7</v>
      </c>
      <c r="E67" s="21">
        <f t="shared" si="0"/>
        <v>1.6444576604448022</v>
      </c>
      <c r="F67" s="1">
        <f t="shared" si="1"/>
        <v>0.8920002723728695</v>
      </c>
    </row>
    <row r="68" spans="2:6" ht="15.75" thickBot="1" x14ac:dyDescent="0.3">
      <c r="B68" s="25">
        <v>1969</v>
      </c>
      <c r="C68" s="26">
        <v>1078.4000000000001</v>
      </c>
      <c r="D68" s="26">
        <v>3.5</v>
      </c>
      <c r="E68" s="21">
        <f t="shared" si="0"/>
        <v>3.8819439028204683</v>
      </c>
      <c r="F68" s="1">
        <f t="shared" si="1"/>
        <v>0.14588114490173135</v>
      </c>
    </row>
    <row r="69" spans="2:6" ht="15.75" thickBot="1" x14ac:dyDescent="0.3">
      <c r="B69" s="25">
        <v>1970</v>
      </c>
      <c r="C69" s="26">
        <v>521</v>
      </c>
      <c r="D69" s="26">
        <v>0.4</v>
      </c>
      <c r="E69" s="21">
        <f t="shared" si="0"/>
        <v>1.1761360933431573</v>
      </c>
      <c r="F69" s="1">
        <f t="shared" si="1"/>
        <v>0.60238723538997807</v>
      </c>
    </row>
    <row r="70" spans="2:6" ht="15.75" thickBot="1" x14ac:dyDescent="0.3">
      <c r="B70" s="25">
        <v>1971</v>
      </c>
      <c r="C70" s="26">
        <v>853.4</v>
      </c>
      <c r="D70" s="26">
        <v>1.1000000000000001</v>
      </c>
      <c r="E70" s="21">
        <f t="shared" si="0"/>
        <v>2.60948414673281</v>
      </c>
      <c r="F70" s="1">
        <f t="shared" si="1"/>
        <v>2.2785423892376793</v>
      </c>
    </row>
    <row r="71" spans="2:6" ht="15.75" thickBot="1" x14ac:dyDescent="0.3">
      <c r="B71" s="25">
        <v>1972</v>
      </c>
      <c r="C71" s="26">
        <v>833.7</v>
      </c>
      <c r="D71" s="26">
        <v>0.9</v>
      </c>
      <c r="E71" s="21">
        <f t="shared" si="0"/>
        <v>2.5096901957059954</v>
      </c>
      <c r="F71" s="1">
        <f t="shared" si="1"/>
        <v>2.5911025261520062</v>
      </c>
    </row>
    <row r="72" spans="2:6" ht="15.75" thickBot="1" x14ac:dyDescent="0.3">
      <c r="B72" s="25">
        <v>1973</v>
      </c>
      <c r="C72" s="26">
        <v>997.6</v>
      </c>
      <c r="D72" s="26">
        <v>2.4</v>
      </c>
      <c r="E72" s="21">
        <f t="shared" si="0"/>
        <v>3.3969112643970045</v>
      </c>
      <c r="F72" s="1">
        <f t="shared" si="1"/>
        <v>0.99383206908163446</v>
      </c>
    </row>
    <row r="73" spans="2:6" ht="15.75" thickBot="1" x14ac:dyDescent="0.3">
      <c r="B73" s="25">
        <v>1974</v>
      </c>
      <c r="C73" s="26">
        <v>1405.1</v>
      </c>
      <c r="D73" s="26">
        <v>8.8000000000000007</v>
      </c>
      <c r="E73" s="21">
        <f t="shared" si="0"/>
        <v>6.1639104282174957</v>
      </c>
      <c r="F73" s="1">
        <f t="shared" si="1"/>
        <v>6.948968230460471</v>
      </c>
    </row>
    <row r="74" spans="2:6" ht="15.75" thickBot="1" x14ac:dyDescent="0.3">
      <c r="B74" s="25">
        <v>1975</v>
      </c>
      <c r="C74" s="26">
        <v>1067.5999999999999</v>
      </c>
      <c r="D74" s="26">
        <v>3</v>
      </c>
      <c r="E74" s="21">
        <f t="shared" si="0"/>
        <v>3.8152909498465157</v>
      </c>
      <c r="F74" s="1">
        <f t="shared" si="1"/>
        <v>0.66469933290163385</v>
      </c>
    </row>
    <row r="75" spans="2:6" ht="15.75" thickBot="1" x14ac:dyDescent="0.3">
      <c r="B75" s="25">
        <v>1976</v>
      </c>
      <c r="C75" s="26">
        <v>633.29999999999995</v>
      </c>
      <c r="D75" s="26">
        <v>1.1000000000000001</v>
      </c>
      <c r="E75" s="21">
        <f t="shared" si="0"/>
        <v>1.6008217740359905</v>
      </c>
      <c r="F75" s="1">
        <f t="shared" si="1"/>
        <v>0.25082244934855658</v>
      </c>
    </row>
    <row r="76" spans="2:6" ht="15.75" thickBot="1" x14ac:dyDescent="0.3">
      <c r="B76" s="25">
        <v>1977</v>
      </c>
      <c r="C76" s="26">
        <v>928.7</v>
      </c>
      <c r="D76" s="26">
        <v>1.7</v>
      </c>
      <c r="E76" s="21">
        <f t="shared" ref="E76:E111" si="2">+$E$5*C76^2+$E$6*C76+$E$7</f>
        <v>3.0081690284405584</v>
      </c>
      <c r="F76" s="1">
        <f t="shared" ref="F76:F111" si="3">+(E76-D76)^2</f>
        <v>1.7113062069711147</v>
      </c>
    </row>
    <row r="77" spans="2:6" ht="15.75" thickBot="1" x14ac:dyDescent="0.3">
      <c r="B77" s="25">
        <v>1978</v>
      </c>
      <c r="C77" s="26">
        <v>948.2</v>
      </c>
      <c r="D77" s="26">
        <v>1.8</v>
      </c>
      <c r="E77" s="21">
        <f t="shared" si="2"/>
        <v>3.1158689932768495</v>
      </c>
      <c r="F77" s="1">
        <f t="shared" si="3"/>
        <v>1.7315112074674293</v>
      </c>
    </row>
    <row r="78" spans="2:6" ht="15.75" thickBot="1" x14ac:dyDescent="0.3">
      <c r="B78" s="25">
        <v>1979</v>
      </c>
      <c r="C78" s="26">
        <v>717.6</v>
      </c>
      <c r="D78" s="26">
        <v>0.6</v>
      </c>
      <c r="E78" s="21">
        <f t="shared" si="2"/>
        <v>1.9595592665605039</v>
      </c>
      <c r="F78" s="1">
        <f t="shared" si="3"/>
        <v>1.8484013992905353</v>
      </c>
    </row>
    <row r="79" spans="2:6" ht="15.75" thickBot="1" x14ac:dyDescent="0.3">
      <c r="B79" s="25">
        <v>1980</v>
      </c>
      <c r="C79" s="26">
        <v>851.5</v>
      </c>
      <c r="D79" s="26">
        <v>2</v>
      </c>
      <c r="E79" s="21">
        <f t="shared" si="2"/>
        <v>2.599777847800341</v>
      </c>
      <c r="F79" s="1">
        <f t="shared" si="3"/>
        <v>0.35973346671200906</v>
      </c>
    </row>
    <row r="80" spans="2:6" ht="15.75" thickBot="1" x14ac:dyDescent="0.3">
      <c r="B80" s="25">
        <v>1981</v>
      </c>
      <c r="C80" s="26">
        <v>614.29999999999995</v>
      </c>
      <c r="D80" s="26">
        <v>0.5</v>
      </c>
      <c r="E80" s="21">
        <f t="shared" si="2"/>
        <v>1.5246973764282274</v>
      </c>
      <c r="F80" s="1">
        <f t="shared" si="3"/>
        <v>1.0500047132588926</v>
      </c>
    </row>
    <row r="81" spans="2:6" ht="15.75" thickBot="1" x14ac:dyDescent="0.3">
      <c r="B81" s="25">
        <v>1982</v>
      </c>
      <c r="C81" s="26">
        <v>555.70000000000005</v>
      </c>
      <c r="D81" s="26">
        <v>0.4</v>
      </c>
      <c r="E81" s="21">
        <f t="shared" si="2"/>
        <v>1.3008722305150906</v>
      </c>
      <c r="F81" s="1">
        <f t="shared" si="3"/>
        <v>0.81157077571323455</v>
      </c>
    </row>
    <row r="82" spans="2:6" ht="15.75" thickBot="1" x14ac:dyDescent="0.3">
      <c r="B82" s="25">
        <v>1983</v>
      </c>
      <c r="C82" s="26">
        <v>362.4</v>
      </c>
      <c r="D82" s="26">
        <v>0.1</v>
      </c>
      <c r="E82" s="21">
        <f t="shared" si="2"/>
        <v>0.67989659664695512</v>
      </c>
      <c r="F82" s="1">
        <f t="shared" si="3"/>
        <v>0.33628006280272138</v>
      </c>
    </row>
    <row r="83" spans="2:6" ht="15.75" thickBot="1" x14ac:dyDescent="0.3">
      <c r="B83" s="25">
        <v>1984</v>
      </c>
      <c r="C83" s="26">
        <v>998.4</v>
      </c>
      <c r="D83" s="26">
        <v>2.5</v>
      </c>
      <c r="E83" s="21">
        <f t="shared" si="2"/>
        <v>3.4015593364047358</v>
      </c>
      <c r="F83" s="1">
        <f t="shared" si="3"/>
        <v>0.81280923705854768</v>
      </c>
    </row>
    <row r="84" spans="2:6" ht="15.75" thickBot="1" x14ac:dyDescent="0.3">
      <c r="B84" s="25">
        <v>1985</v>
      </c>
      <c r="C84" s="26">
        <v>1757.1</v>
      </c>
      <c r="D84" s="26">
        <v>10.6</v>
      </c>
      <c r="E84" s="21">
        <f t="shared" si="2"/>
        <v>9.198317368725732</v>
      </c>
      <c r="F84" s="1">
        <f t="shared" si="3"/>
        <v>1.9647141988159544</v>
      </c>
    </row>
    <row r="85" spans="2:6" ht="15.75" thickBot="1" x14ac:dyDescent="0.3">
      <c r="B85" s="25">
        <v>1986</v>
      </c>
      <c r="C85" s="26">
        <v>1568.5</v>
      </c>
      <c r="D85" s="26">
        <v>13.1</v>
      </c>
      <c r="E85" s="21">
        <f t="shared" si="2"/>
        <v>7.498230542875735</v>
      </c>
      <c r="F85" s="1">
        <f t="shared" si="3"/>
        <v>31.379821050770278</v>
      </c>
    </row>
    <row r="86" spans="2:6" ht="15.75" thickBot="1" x14ac:dyDescent="0.3">
      <c r="B86" s="25">
        <v>1987</v>
      </c>
      <c r="C86" s="26">
        <v>764.1</v>
      </c>
      <c r="D86" s="26">
        <v>2</v>
      </c>
      <c r="E86" s="21">
        <f t="shared" si="2"/>
        <v>2.1720966573823461</v>
      </c>
      <c r="F86" s="1">
        <f t="shared" si="3"/>
        <v>2.9617259482176635E-2</v>
      </c>
    </row>
    <row r="87" spans="2:6" ht="15.75" thickBot="1" x14ac:dyDescent="0.3">
      <c r="B87" s="25">
        <v>1988</v>
      </c>
      <c r="C87" s="26">
        <v>915.4</v>
      </c>
      <c r="D87" s="26">
        <v>1.9</v>
      </c>
      <c r="E87" s="21">
        <f t="shared" si="2"/>
        <v>2.9357634087387798</v>
      </c>
      <c r="F87" s="1">
        <f t="shared" si="3"/>
        <v>1.0728058388821768</v>
      </c>
    </row>
    <row r="88" spans="2:6" ht="15.75" thickBot="1" x14ac:dyDescent="0.3">
      <c r="B88" s="25">
        <v>1989</v>
      </c>
      <c r="C88" s="26">
        <v>1407.4</v>
      </c>
      <c r="D88" s="26">
        <v>6.9</v>
      </c>
      <c r="E88" s="21">
        <f t="shared" si="2"/>
        <v>6.1817992407175089</v>
      </c>
      <c r="F88" s="1">
        <f t="shared" si="3"/>
        <v>0.51581233063394727</v>
      </c>
    </row>
    <row r="89" spans="2:6" ht="15.75" thickBot="1" x14ac:dyDescent="0.3">
      <c r="B89" s="25">
        <v>1990</v>
      </c>
      <c r="C89" s="26">
        <v>618.29999999999995</v>
      </c>
      <c r="D89" s="26">
        <v>1.2</v>
      </c>
      <c r="E89" s="21">
        <f t="shared" si="2"/>
        <v>1.5405789735142248</v>
      </c>
      <c r="F89" s="1">
        <f t="shared" si="3"/>
        <v>0.11599403720000306</v>
      </c>
    </row>
    <row r="90" spans="2:6" ht="15.75" thickBot="1" x14ac:dyDescent="0.3">
      <c r="B90" s="25">
        <v>1991</v>
      </c>
      <c r="C90" s="26">
        <v>713.5</v>
      </c>
      <c r="D90" s="26">
        <v>1</v>
      </c>
      <c r="E90" s="21">
        <f t="shared" si="2"/>
        <v>1.941319361133345</v>
      </c>
      <c r="F90" s="1">
        <f t="shared" si="3"/>
        <v>0.88608213964448879</v>
      </c>
    </row>
    <row r="91" spans="2:6" ht="15.75" thickBot="1" x14ac:dyDescent="0.3">
      <c r="B91" s="25">
        <v>1992</v>
      </c>
      <c r="C91" s="26">
        <v>822.9</v>
      </c>
      <c r="D91" s="26">
        <v>1.6</v>
      </c>
      <c r="E91" s="21">
        <f t="shared" si="2"/>
        <v>2.4557746309824888</v>
      </c>
      <c r="F91" s="1">
        <f t="shared" si="3"/>
        <v>0.73235021903321473</v>
      </c>
    </row>
    <row r="92" spans="2:6" ht="15.75" thickBot="1" x14ac:dyDescent="0.3">
      <c r="B92" s="25">
        <v>1993</v>
      </c>
      <c r="C92" s="26">
        <v>298.2</v>
      </c>
      <c r="D92" s="26">
        <v>0</v>
      </c>
      <c r="E92" s="21">
        <f t="shared" si="2"/>
        <v>0.51349298013561295</v>
      </c>
      <c r="F92" s="1">
        <f t="shared" si="3"/>
        <v>0.26367504064855302</v>
      </c>
    </row>
    <row r="93" spans="2:6" ht="15.75" thickBot="1" x14ac:dyDescent="0.3">
      <c r="B93" s="25">
        <v>1994</v>
      </c>
      <c r="C93" s="26">
        <v>992.6</v>
      </c>
      <c r="D93" s="26">
        <v>1.5</v>
      </c>
      <c r="E93" s="21">
        <f t="shared" si="2"/>
        <v>3.367930700425974</v>
      </c>
      <c r="F93" s="1">
        <f t="shared" si="3"/>
        <v>3.4891651015938696</v>
      </c>
    </row>
    <row r="94" spans="2:6" ht="15.75" thickBot="1" x14ac:dyDescent="0.3">
      <c r="B94" s="25">
        <v>1995</v>
      </c>
      <c r="C94" s="26">
        <v>781.5</v>
      </c>
      <c r="D94" s="26">
        <v>1.5</v>
      </c>
      <c r="E94" s="21">
        <f t="shared" si="2"/>
        <v>2.2543062100223867</v>
      </c>
      <c r="F94" s="1">
        <f t="shared" si="3"/>
        <v>0.56897785847833704</v>
      </c>
    </row>
    <row r="95" spans="2:6" ht="15.75" thickBot="1" x14ac:dyDescent="0.3">
      <c r="B95" s="25">
        <v>1996</v>
      </c>
      <c r="C95" s="26">
        <v>917.6</v>
      </c>
      <c r="D95" s="26">
        <v>2.2000000000000002</v>
      </c>
      <c r="E95" s="21">
        <f t="shared" si="2"/>
        <v>2.9476814292663227</v>
      </c>
      <c r="F95" s="1">
        <f t="shared" si="3"/>
        <v>0.55902751966973085</v>
      </c>
    </row>
    <row r="96" spans="2:6" ht="15.75" thickBot="1" x14ac:dyDescent="0.3">
      <c r="B96" s="25">
        <v>1997</v>
      </c>
      <c r="C96" s="26">
        <v>797</v>
      </c>
      <c r="D96" s="26">
        <v>1.3</v>
      </c>
      <c r="E96" s="21">
        <f t="shared" si="2"/>
        <v>2.3287677680103473</v>
      </c>
      <c r="F96" s="1">
        <f t="shared" si="3"/>
        <v>1.0583631204969919</v>
      </c>
    </row>
    <row r="97" spans="2:6" ht="15.75" thickBot="1" x14ac:dyDescent="0.3">
      <c r="B97" s="25">
        <v>1998</v>
      </c>
      <c r="C97" s="26">
        <v>510.4</v>
      </c>
      <c r="D97" s="26">
        <v>0.3</v>
      </c>
      <c r="E97" s="21">
        <f t="shared" si="2"/>
        <v>1.1391894277814041</v>
      </c>
      <c r="F97" s="1">
        <f t="shared" si="3"/>
        <v>0.70423889570008036</v>
      </c>
    </row>
    <row r="98" spans="2:6" ht="15.75" thickBot="1" x14ac:dyDescent="0.3">
      <c r="B98" s="25">
        <v>1999</v>
      </c>
      <c r="C98" s="26">
        <v>517.6</v>
      </c>
      <c r="D98" s="26">
        <v>0.1</v>
      </c>
      <c r="E98" s="21">
        <f t="shared" si="2"/>
        <v>1.164226282598805</v>
      </c>
      <c r="F98" s="1">
        <f t="shared" si="3"/>
        <v>1.1325775805740714</v>
      </c>
    </row>
    <row r="99" spans="2:6" ht="15.75" thickBot="1" x14ac:dyDescent="0.3">
      <c r="B99" s="25">
        <v>2000</v>
      </c>
      <c r="C99" s="26">
        <v>802.6</v>
      </c>
      <c r="D99" s="26">
        <v>0.8</v>
      </c>
      <c r="E99" s="21">
        <f t="shared" si="2"/>
        <v>2.3559547579326798</v>
      </c>
      <c r="F99" s="1">
        <f t="shared" si="3"/>
        <v>2.420995208733344</v>
      </c>
    </row>
    <row r="100" spans="2:6" ht="15.75" thickBot="1" x14ac:dyDescent="0.3">
      <c r="B100" s="25">
        <v>2001</v>
      </c>
      <c r="C100" s="26">
        <v>492.4</v>
      </c>
      <c r="D100" s="26">
        <v>0.3</v>
      </c>
      <c r="E100" s="21">
        <f t="shared" si="2"/>
        <v>1.0776904053813812</v>
      </c>
      <c r="F100" s="1">
        <f t="shared" si="3"/>
        <v>0.60480236662225695</v>
      </c>
    </row>
    <row r="101" spans="2:6" ht="15.75" thickBot="1" x14ac:dyDescent="0.3">
      <c r="B101" s="25">
        <v>2002</v>
      </c>
      <c r="C101" s="26">
        <v>916.7</v>
      </c>
      <c r="D101" s="26">
        <v>1.7</v>
      </c>
      <c r="E101" s="21">
        <f t="shared" si="2"/>
        <v>2.9428030558724076</v>
      </c>
      <c r="F101" s="1">
        <f t="shared" si="3"/>
        <v>1.544559435685795</v>
      </c>
    </row>
    <row r="102" spans="2:6" ht="15.75" thickBot="1" x14ac:dyDescent="0.3">
      <c r="B102" s="25">
        <v>2003</v>
      </c>
      <c r="C102" s="26">
        <v>728</v>
      </c>
      <c r="D102" s="26">
        <v>1</v>
      </c>
      <c r="E102" s="21">
        <f t="shared" si="2"/>
        <v>2.0061897513435212</v>
      </c>
      <c r="F102" s="1">
        <f t="shared" si="3"/>
        <v>1.0124178157087369</v>
      </c>
    </row>
    <row r="103" spans="2:6" ht="15.75" thickBot="1" x14ac:dyDescent="0.3">
      <c r="B103" s="25">
        <v>2004</v>
      </c>
      <c r="C103" s="26">
        <v>1135</v>
      </c>
      <c r="D103" s="26">
        <v>3.4</v>
      </c>
      <c r="E103" s="21">
        <f t="shared" si="2"/>
        <v>4.2404479973447344</v>
      </c>
      <c r="F103" s="1">
        <f t="shared" si="3"/>
        <v>0.70635283624077494</v>
      </c>
    </row>
    <row r="104" spans="2:6" ht="15.75" thickBot="1" x14ac:dyDescent="0.3">
      <c r="B104" s="25">
        <v>2005</v>
      </c>
      <c r="C104" s="26">
        <v>793.4</v>
      </c>
      <c r="D104" s="26">
        <v>1.4</v>
      </c>
      <c r="E104" s="21">
        <f t="shared" si="2"/>
        <v>2.3113702320659901</v>
      </c>
      <c r="F104" s="1">
        <f t="shared" si="3"/>
        <v>0.83059569989601689</v>
      </c>
    </row>
    <row r="105" spans="2:6" ht="15.75" thickBot="1" x14ac:dyDescent="0.3">
      <c r="B105" s="25">
        <v>2006</v>
      </c>
      <c r="C105" s="26">
        <v>677.9</v>
      </c>
      <c r="D105" s="26">
        <v>0.7</v>
      </c>
      <c r="E105" s="21">
        <f t="shared" si="2"/>
        <v>1.7863495069628377</v>
      </c>
      <c r="F105" s="1">
        <f t="shared" si="3"/>
        <v>1.1801552512784006</v>
      </c>
    </row>
    <row r="106" spans="2:6" ht="15.75" thickBot="1" x14ac:dyDescent="0.3">
      <c r="B106" s="25">
        <v>2007</v>
      </c>
      <c r="C106" s="26">
        <v>669.9</v>
      </c>
      <c r="D106" s="26">
        <v>0.6</v>
      </c>
      <c r="E106" s="21">
        <f t="shared" si="2"/>
        <v>1.7523653814517108</v>
      </c>
      <c r="F106" s="1">
        <f t="shared" si="3"/>
        <v>1.3279459723683469</v>
      </c>
    </row>
    <row r="107" spans="2:6" ht="15.75" thickBot="1" x14ac:dyDescent="0.3">
      <c r="B107" s="25">
        <v>2008</v>
      </c>
      <c r="C107" s="26">
        <v>771.4</v>
      </c>
      <c r="D107" s="26">
        <v>1.2</v>
      </c>
      <c r="E107" s="21">
        <f t="shared" si="2"/>
        <v>2.2064091926688363</v>
      </c>
      <c r="F107" s="1">
        <f t="shared" si="3"/>
        <v>1.012859463088339</v>
      </c>
    </row>
    <row r="108" spans="2:6" ht="15.75" thickBot="1" x14ac:dyDescent="0.3">
      <c r="B108" s="25">
        <v>2009</v>
      </c>
      <c r="C108" s="26">
        <v>1052.3</v>
      </c>
      <c r="D108" s="26">
        <v>3.3</v>
      </c>
      <c r="E108" s="21">
        <f t="shared" si="2"/>
        <v>3.7218282644177667</v>
      </c>
      <c r="F108" s="1">
        <f t="shared" si="3"/>
        <v>0.17793908466170547</v>
      </c>
    </row>
    <row r="109" spans="2:6" ht="15.75" thickBot="1" x14ac:dyDescent="0.3">
      <c r="B109" s="25">
        <v>2010</v>
      </c>
      <c r="C109" s="26">
        <v>469.4</v>
      </c>
      <c r="D109" s="26">
        <v>0.2</v>
      </c>
      <c r="E109" s="21">
        <f t="shared" si="2"/>
        <v>1.0013808236480206</v>
      </c>
      <c r="F109" s="1">
        <f t="shared" si="3"/>
        <v>0.64221122451077994</v>
      </c>
    </row>
    <row r="110" spans="2:6" ht="15.75" thickBot="1" x14ac:dyDescent="0.3">
      <c r="B110" s="25">
        <v>2011</v>
      </c>
      <c r="C110" s="26">
        <v>1173.8</v>
      </c>
      <c r="D110" s="26">
        <v>3.7</v>
      </c>
      <c r="E110" s="21">
        <f t="shared" si="2"/>
        <v>4.4951271504486519</v>
      </c>
      <c r="F110" s="1">
        <f t="shared" si="3"/>
        <v>0.63222718538059275</v>
      </c>
    </row>
    <row r="111" spans="2:6" ht="15.75" thickBot="1" x14ac:dyDescent="0.3">
      <c r="B111" s="25">
        <v>2012</v>
      </c>
      <c r="C111" s="26">
        <v>306.39999999999998</v>
      </c>
      <c r="D111" s="26">
        <v>0.1</v>
      </c>
      <c r="E111" s="21">
        <f t="shared" si="2"/>
        <v>0.5336404147261482</v>
      </c>
      <c r="F111" s="1">
        <f t="shared" si="3"/>
        <v>0.18804400928386583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77299-234B-42E5-8427-0C80E852BA06}">
  <dimension ref="E6"/>
  <sheetViews>
    <sheetView tabSelected="1" workbookViewId="0">
      <selection activeCell="I13" sqref="I13"/>
    </sheetView>
  </sheetViews>
  <sheetFormatPr defaultRowHeight="15" x14ac:dyDescent="0.25"/>
  <sheetData>
    <row r="6" spans="5:5" x14ac:dyDescent="0.25">
      <c r="E6" t="s">
        <v>111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Exercício 1</vt:lpstr>
      <vt:lpstr>Exercicio 2</vt:lpstr>
      <vt:lpstr>Exercício 3</vt:lpstr>
      <vt:lpstr>Exercício 4</vt:lpstr>
      <vt:lpstr>Exercício 5</vt:lpstr>
      <vt:lpstr>Exercício 6</vt:lpstr>
      <vt:lpstr>Exercício 7</vt:lpstr>
      <vt:lpstr>teste 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2020-12-10T10:52:39Z</dcterms:created>
  <dcterms:modified xsi:type="dcterms:W3CDTF">2023-08-14T18:13:29Z</dcterms:modified>
</cp:coreProperties>
</file>