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rinterSettings/printerSettings1.bin" ContentType="application/vnd.openxmlformats-officedocument.spreadsheetml.printerSettings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GDRIVEUFC\GDRIVEPESSOAL\CURSOS\AA_Aulas_Permanentes\1.Hidrologia_Graduacao\2.Bacia Hidrografica\Problemas_Tipo\"/>
    </mc:Choice>
  </mc:AlternateContent>
  <xr:revisionPtr revIDLastSave="0" documentId="13_ncr:1_{BD89B87B-3E20-4F13-AC2B-336A67B1697E}" xr6:coauthVersionLast="47" xr6:coauthVersionMax="47" xr10:uidLastSave="{00000000-0000-0000-0000-000000000000}"/>
  <bookViews>
    <workbookView xWindow="28680" yWindow="-120" windowWidth="29040" windowHeight="15840" activeTab="7" xr2:uid="{00000000-000D-0000-FFFF-FFFF00000000}"/>
  </bookViews>
  <sheets>
    <sheet name="Painel" sheetId="4" r:id="rId1"/>
    <sheet name="1Questaão" sheetId="2" r:id="rId2"/>
    <sheet name="2Questão" sheetId="3" r:id="rId3"/>
    <sheet name="4Questão" sheetId="6" r:id="rId4"/>
    <sheet name="3Questao" sheetId="9" r:id="rId5"/>
    <sheet name="5Questao" sheetId="5" r:id="rId6"/>
    <sheet name="6Questão" sheetId="8" r:id="rId7"/>
    <sheet name="7Questão " sheetId="7" r:id="rId8"/>
    <sheet name="Plan1" sheetId="1" r:id="rId9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9" l="1"/>
  <c r="F16" i="9"/>
  <c r="F17" i="9" s="1"/>
  <c r="F19" i="9" s="1"/>
  <c r="F21" i="9" s="1"/>
  <c r="L15" i="8"/>
  <c r="L14" i="8"/>
  <c r="L11" i="8"/>
  <c r="L9" i="8"/>
  <c r="L8" i="8"/>
  <c r="H14" i="6"/>
  <c r="H13" i="6"/>
  <c r="H11" i="6"/>
  <c r="G18" i="3"/>
  <c r="G17" i="3"/>
  <c r="F17" i="3"/>
  <c r="F18" i="3" s="1"/>
  <c r="G16" i="3"/>
  <c r="F16" i="3"/>
  <c r="G9" i="3"/>
  <c r="G8" i="3"/>
  <c r="G10" i="3" s="1"/>
  <c r="F9" i="3"/>
  <c r="F8" i="3"/>
  <c r="F10" i="3" s="1"/>
  <c r="F27" i="2"/>
  <c r="K20" i="2"/>
  <c r="G20" i="2"/>
  <c r="J20" i="2" s="1"/>
  <c r="D20" i="2"/>
  <c r="H20" i="2" s="1"/>
  <c r="B20" i="2"/>
  <c r="K19" i="2"/>
  <c r="G19" i="2"/>
  <c r="J19" i="2" s="1"/>
  <c r="D19" i="2"/>
  <c r="B19" i="2"/>
  <c r="K18" i="2"/>
  <c r="G18" i="2"/>
  <c r="J18" i="2" s="1"/>
  <c r="D18" i="2"/>
  <c r="H18" i="2" s="1"/>
  <c r="B18" i="2"/>
  <c r="K17" i="2"/>
  <c r="K21" i="2" s="1"/>
  <c r="G17" i="2"/>
  <c r="J17" i="2" s="1"/>
  <c r="L17" i="2" s="1"/>
  <c r="D17" i="2"/>
  <c r="B17" i="2"/>
  <c r="D16" i="2"/>
  <c r="G10" i="1"/>
  <c r="C7" i="1"/>
  <c r="G7" i="1" s="1"/>
  <c r="C8" i="1"/>
  <c r="G8" i="1" s="1"/>
  <c r="C9" i="1"/>
  <c r="C10" i="1"/>
  <c r="C6" i="1"/>
  <c r="A8" i="1"/>
  <c r="A9" i="1"/>
  <c r="A10" i="1"/>
  <c r="A7" i="1"/>
  <c r="J8" i="1"/>
  <c r="J9" i="1"/>
  <c r="J10" i="1"/>
  <c r="J7" i="1"/>
  <c r="E17" i="1"/>
  <c r="F8" i="1"/>
  <c r="F9" i="1"/>
  <c r="F10" i="1"/>
  <c r="F7" i="1"/>
  <c r="I7" i="1" s="1"/>
  <c r="H17" i="2" l="1"/>
  <c r="H19" i="2"/>
  <c r="L19" i="2"/>
  <c r="L18" i="2"/>
  <c r="L20" i="2"/>
  <c r="H21" i="2"/>
  <c r="G9" i="1"/>
  <c r="G11" i="1" s="1"/>
  <c r="K7" i="1"/>
  <c r="J11" i="1"/>
  <c r="I8" i="1"/>
  <c r="K8" i="1" s="1"/>
  <c r="I9" i="1"/>
  <c r="K9" i="1" s="1"/>
  <c r="I10" i="1"/>
  <c r="K10" i="1" s="1"/>
  <c r="L21" i="2" l="1"/>
  <c r="F33" i="2" s="1"/>
  <c r="F30" i="2"/>
  <c r="I22" i="2"/>
  <c r="K11" i="1"/>
  <c r="E23" i="1" s="1"/>
  <c r="E20" i="1"/>
  <c r="H12" i="1"/>
</calcChain>
</file>

<file path=xl/sharedStrings.xml><?xml version="1.0" encoding="utf-8"?>
<sst xmlns="http://schemas.openxmlformats.org/spreadsheetml/2006/main" count="187" uniqueCount="138">
  <si>
    <t>Elevação(m)</t>
  </si>
  <si>
    <t>Dist (m)</t>
  </si>
  <si>
    <t>Dist - L (km)</t>
  </si>
  <si>
    <t>Declividade por segmento</t>
  </si>
  <si>
    <t>Total</t>
  </si>
  <si>
    <t>Questão 1  - Bacia hidrografica</t>
  </si>
  <si>
    <t xml:space="preserve">a) </t>
  </si>
  <si>
    <t>S1</t>
  </si>
  <si>
    <t>m/m</t>
  </si>
  <si>
    <t>b)</t>
  </si>
  <si>
    <t>Area Trapezio</t>
  </si>
  <si>
    <t>Area Quadrado</t>
  </si>
  <si>
    <t>S2</t>
  </si>
  <si>
    <t>(S)^0,5 - Si</t>
  </si>
  <si>
    <t>Dist. Segmento - Li(km)</t>
  </si>
  <si>
    <t>Li/Si^2</t>
  </si>
  <si>
    <t>c)</t>
  </si>
  <si>
    <t>S3</t>
  </si>
  <si>
    <t>nível</t>
  </si>
  <si>
    <t>1. Para o cálculo da declividade de um curso d’água natural, é dado o seu perfil longitudinal, conforme tabela abaixo.</t>
  </si>
  <si>
    <t>distância da foz (km)</t>
  </si>
  <si>
    <t>0,00</t>
  </si>
  <si>
    <t>5,00</t>
  </si>
  <si>
    <t>10,00</t>
  </si>
  <si>
    <t>15,00</t>
  </si>
  <si>
    <t>20,00</t>
  </si>
  <si>
    <t>elevação em relação ao nível do mar (m)</t>
  </si>
  <si>
    <t>a) Calcular a “declividade entre extremos”, S1, e a declividade S10-85;</t>
  </si>
  <si>
    <t>b) calcular a “declividade média”, S2, definida de modo que se tenha a mesma área abaixo da curva “cota do leito versus distância”;</t>
  </si>
  <si>
    <t>c) calcular a “declividade equivalente constante”, S3, definida a partir da suposição de que o tempo de percurso de uma partícula de água no canal natural é igual àquele no canal de declividade S3.</t>
  </si>
  <si>
    <r>
      <t>2.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Para o estudo das características fisiográficas de duas bacias foram efetuados levantamentos topográficos que produziram os resultados dados na tabela abaixo. Com base nestes elementos, calcular a densidade de drenagem, o coeficiente de compacidade e o fator de forma da bacia hidrográfica. Interpretar os resultados.</t>
    </r>
  </si>
  <si>
    <t>Parâmetro</t>
  </si>
  <si>
    <t>Bacia A</t>
  </si>
  <si>
    <t>Bacia B</t>
  </si>
  <si>
    <r>
      <t>Área de drenagem (km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)</t>
    </r>
  </si>
  <si>
    <t>Perímetro da bacia hidrográfica (km)</t>
  </si>
  <si>
    <t>Comprimento do rio principal (km)</t>
  </si>
  <si>
    <t>Comprimento total dos cursos d’água na bacia (km)</t>
  </si>
  <si>
    <t>a) Coeficiente de Compacidade</t>
  </si>
  <si>
    <t>Kc</t>
  </si>
  <si>
    <t>P</t>
  </si>
  <si>
    <t>A</t>
  </si>
  <si>
    <t>b)Fator de Foram</t>
  </si>
  <si>
    <t>L</t>
  </si>
  <si>
    <r>
      <t>5.</t>
    </r>
    <r>
      <rPr>
        <sz val="12"/>
        <color rgb="FF010202"/>
        <rFont val="Arial"/>
        <family val="2"/>
      </rPr>
      <t xml:space="preserve"> Uma mesma precipitação, que ocorreu em duas bacias hidrográficas de mesma área de drenagem, resultou nos hidrogramas representados a seguir. Com base nessas informações é possível concluir que a diferença dos hidrogramas é originada em quais fatores?</t>
    </r>
  </si>
  <si>
    <t>a) A Bacia 2 pode apresentar, de forma predominante, solos hidrológicos do grupo A, com maior permeabilidade e profundidade do que a Bacia 1, com solos hidrológicos predominantemente do tipo B.</t>
  </si>
  <si>
    <t>b) A Bacia 2 pode apresentar maior área florestada e natural que a Bacia 1, que apresenta grandes manchas urbanas e áreas impermeáveis.</t>
  </si>
  <si>
    <t>c) A Bacia 1 pode apresentar formato mais semelhante à circunferência (coeficiente de Gravelius próximo à unidade) que a Bacia 2.</t>
  </si>
  <si>
    <t>d) A Bacia 1 pode apresentar declividade média superior à Bacia 2.</t>
  </si>
  <si>
    <t>e) Ocorrência de todos ou alguns elementos supracitados.</t>
  </si>
  <si>
    <t>4. Calcular o tempo de concentração por duas equações formulações:</t>
  </si>
  <si>
    <r>
      <t>- Área da bacia: 38,8 km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;</t>
    </r>
  </si>
  <si>
    <t>- Comprimento do talvegue: 15 km;</t>
  </si>
  <si>
    <t>- Altitude média: 1133 m;</t>
  </si>
  <si>
    <t>- Altitude da seção de controle: 809 m;</t>
  </si>
  <si>
    <t>- Declividade média da bacia: 0,022 m/m;</t>
  </si>
  <si>
    <t>- Elevação máxima: 1480 m.</t>
  </si>
  <si>
    <t>Cálculo do Tempo de Concetração</t>
  </si>
  <si>
    <t>Hmax</t>
  </si>
  <si>
    <t>Hmin</t>
  </si>
  <si>
    <t>DH</t>
  </si>
  <si>
    <t>Tc</t>
  </si>
  <si>
    <t>km</t>
  </si>
  <si>
    <t>m</t>
  </si>
  <si>
    <t>minutos</t>
  </si>
  <si>
    <t>hora</t>
  </si>
  <si>
    <t>Ques</t>
  </si>
  <si>
    <t>7. Considerando as Bacias Hidrográficas mostradas abaixo, defina a ordem de cada rio.</t>
  </si>
  <si>
    <r>
      <t>6. Em uma bacia hidrográfica de 100 km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 de área ocorreu uma precipitação de 90 mm. O uso do do solo nesta bacia caracteriza-se por pastagens em condições de superfícies normais e o solo tem uma capacidade de infiltração abaixo da média após a pré-saturação, contendo porcentagem considerável de argila e colóide.Desaja-se saber qual a Precipitação Efetiva devio a este evento de chuva, assim como, o volume escoado. </t>
    </r>
  </si>
  <si>
    <t>km2</t>
  </si>
  <si>
    <t xml:space="preserve">P </t>
  </si>
  <si>
    <t>mm</t>
  </si>
  <si>
    <t xml:space="preserve">Solo </t>
  </si>
  <si>
    <t>Capacidade de iniltração baixa</t>
  </si>
  <si>
    <t xml:space="preserve">Uso do Solo </t>
  </si>
  <si>
    <t>Pastagem</t>
  </si>
  <si>
    <t xml:space="preserve">Precipitação Efetiva? </t>
  </si>
  <si>
    <t>Utilização da terra</t>
  </si>
  <si>
    <t>Condições de superfície</t>
  </si>
  <si>
    <t>Tipos de solos de área</t>
  </si>
  <si>
    <t>B</t>
  </si>
  <si>
    <t>C</t>
  </si>
  <si>
    <t>D</t>
  </si>
  <si>
    <t>Terrenos cultivados</t>
  </si>
  <si>
    <t xml:space="preserve">Com sulcos retilíneos </t>
  </si>
  <si>
    <t>Em fileiras retas</t>
  </si>
  <si>
    <t>Plantações regulares</t>
  </si>
  <si>
    <t xml:space="preserve">Em curvas de nível </t>
  </si>
  <si>
    <t xml:space="preserve">Terraceado em nível </t>
  </si>
  <si>
    <t>Plantações de cereais</t>
  </si>
  <si>
    <t>Plantações de legumes ou campos cultivados</t>
  </si>
  <si>
    <t>Pobres</t>
  </si>
  <si>
    <t>Normais</t>
  </si>
  <si>
    <t xml:space="preserve">Boas </t>
  </si>
  <si>
    <t>Pastagens</t>
  </si>
  <si>
    <t xml:space="preserve">Pobres, em curvas de nível </t>
  </si>
  <si>
    <t>Normais, em curvas de nível</t>
  </si>
  <si>
    <t>Boas, em curvas de nível</t>
  </si>
  <si>
    <t>Campos permanentes</t>
  </si>
  <si>
    <t>Esparsas, de baixa transpiração</t>
  </si>
  <si>
    <t xml:space="preserve">Normais </t>
  </si>
  <si>
    <t xml:space="preserve">Densas, de alta transpiração </t>
  </si>
  <si>
    <t>Chácaras</t>
  </si>
  <si>
    <t xml:space="preserve">Estradas de terra </t>
  </si>
  <si>
    <t>Más</t>
  </si>
  <si>
    <t>De superfície dura</t>
  </si>
  <si>
    <t>Florestas</t>
  </si>
  <si>
    <t>Muito esparsas, baixa tanspiração</t>
  </si>
  <si>
    <t>Esparsas</t>
  </si>
  <si>
    <t>Densas, alta transpiração</t>
  </si>
  <si>
    <t>Superfícies impermeáveis</t>
  </si>
  <si>
    <t>Áreas urbanizadas</t>
  </si>
  <si>
    <t>solo do Tipo D</t>
  </si>
  <si>
    <t>CN</t>
  </si>
  <si>
    <t>Cálculo Precipitação Efetiva</t>
  </si>
  <si>
    <t>S</t>
  </si>
  <si>
    <t>cm</t>
  </si>
  <si>
    <t>Pe</t>
  </si>
  <si>
    <t>Vol.Escoado</t>
  </si>
  <si>
    <t>m3</t>
  </si>
  <si>
    <t>hm3</t>
  </si>
  <si>
    <t>SCS</t>
  </si>
  <si>
    <t>Cp</t>
  </si>
  <si>
    <t>l/dia</t>
  </si>
  <si>
    <t>Np</t>
  </si>
  <si>
    <t>mm/ano</t>
  </si>
  <si>
    <t>Área impermeável</t>
  </si>
  <si>
    <t>Precipitação</t>
  </si>
  <si>
    <t>DADOS</t>
  </si>
  <si>
    <t>DEMANDA</t>
  </si>
  <si>
    <t xml:space="preserve">RESOLUÇÃO </t>
  </si>
  <si>
    <t>Demanda</t>
  </si>
  <si>
    <t>l/ano</t>
  </si>
  <si>
    <t>m3/ano</t>
  </si>
  <si>
    <t>Q prod</t>
  </si>
  <si>
    <t>m2</t>
  </si>
  <si>
    <t>3. Considera-se para o dimensionamento de estruturas de abastecimento de água que um habitante  consome cerca de 20 litros de água por dia. Qual é a área de captação de água da chuva necessária para abastecer uma casa de 4 pessoas em uma cidade com precipitações anuais de 700 mm, como Tauá? Considere que a área de captação seja completamente impermeável.</t>
  </si>
  <si>
    <t>m3/ANO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</si>
</sst>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"/>
    <numFmt numFmtId="167" formatCode="0.00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"/>
      <color theme="1"/>
      <name val="Times New Roman"/>
      <family val="1"/>
    </font>
    <font>
      <b/>
      <sz val="10"/>
      <color theme="1"/>
      <name val="Arial"/>
      <family val="2"/>
    </font>
    <font>
      <sz val="11"/>
      <color theme="1"/>
      <name val="Times New Roman"/>
      <family val="1"/>
    </font>
    <font>
      <b/>
      <sz val="12"/>
      <color theme="1"/>
      <name val="Arial"/>
      <family val="2"/>
    </font>
    <font>
      <sz val="10"/>
      <color theme="1"/>
      <name val="Times New Roman"/>
      <family val="1"/>
    </font>
    <font>
      <sz val="2.5"/>
      <color theme="1"/>
      <name val="Times New Roman"/>
      <family val="1"/>
    </font>
    <font>
      <vertAlign val="superscript"/>
      <sz val="10"/>
      <color theme="1"/>
      <name val="Arial"/>
      <family val="2"/>
    </font>
    <font>
      <sz val="11"/>
      <name val="Calibri"/>
      <family val="2"/>
      <scheme val="minor"/>
    </font>
    <font>
      <sz val="12"/>
      <color rgb="FF010202"/>
      <name val="Arial"/>
      <family val="2"/>
    </font>
    <font>
      <sz val="12"/>
      <color rgb="FFFF0000"/>
      <name val="Arial"/>
      <family val="2"/>
    </font>
    <font>
      <vertAlign val="superscript"/>
      <sz val="12"/>
      <color theme="1"/>
      <name val="Arial"/>
      <family val="2"/>
    </font>
    <font>
      <sz val="11"/>
      <color rgb="FF0070C0"/>
      <name val="Calibri"/>
      <family val="2"/>
      <scheme val="minor"/>
    </font>
    <font>
      <b/>
      <sz val="11"/>
      <color rgb="FF000000"/>
      <name val="Tahoma"/>
      <family val="2"/>
    </font>
    <font>
      <b/>
      <sz val="11"/>
      <color rgb="FFFF0000"/>
      <name val="Tahoma"/>
      <family val="2"/>
    </font>
    <font>
      <sz val="16"/>
      <color rgb="FFFF0000"/>
      <name val="Calibri"/>
      <family val="2"/>
      <scheme val="minor"/>
    </font>
    <font>
      <sz val="16"/>
      <color rgb="FFC0000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right"/>
    </xf>
    <xf numFmtId="1" fontId="0" fillId="2" borderId="1" xfId="0" applyNumberFormat="1" applyFill="1" applyBorder="1" applyAlignment="1">
      <alignment horizontal="center"/>
    </xf>
    <xf numFmtId="167" fontId="0" fillId="0" borderId="0" xfId="0" applyNumberFormat="1"/>
    <xf numFmtId="166" fontId="0" fillId="2" borderId="1" xfId="0" applyNumberFormat="1" applyFill="1" applyBorder="1" applyAlignment="1">
      <alignment horizontal="center"/>
    </xf>
    <xf numFmtId="1" fontId="0" fillId="0" borderId="0" xfId="0" applyNumberFormat="1"/>
    <xf numFmtId="0" fontId="2" fillId="0" borderId="0" xfId="0" applyFont="1" applyAlignment="1">
      <alignment horizontal="justify" vertical="center"/>
    </xf>
    <xf numFmtId="0" fontId="3" fillId="3" borderId="0" xfId="0" applyFont="1" applyFill="1" applyAlignment="1">
      <alignment horizontal="justify" vertical="center"/>
    </xf>
    <xf numFmtId="0" fontId="0" fillId="3" borderId="0" xfId="0" applyFill="1"/>
    <xf numFmtId="0" fontId="4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left" vertical="center" wrapText="1" indent="7"/>
    </xf>
    <xf numFmtId="0" fontId="3" fillId="3" borderId="1" xfId="0" applyFont="1" applyFill="1" applyBorder="1" applyAlignment="1">
      <alignment horizontal="left" vertical="center" wrapText="1" indent="2"/>
    </xf>
    <xf numFmtId="0" fontId="3" fillId="3" borderId="1" xfId="0" applyFont="1" applyFill="1" applyBorder="1" applyAlignment="1">
      <alignment horizontal="left" vertical="center" wrapText="1" indent="1"/>
    </xf>
    <xf numFmtId="0" fontId="5" fillId="3" borderId="1" xfId="0" applyFont="1" applyFill="1" applyBorder="1" applyAlignment="1">
      <alignment horizontal="left" vertical="center" wrapText="1" indent="1"/>
    </xf>
    <xf numFmtId="0" fontId="6" fillId="3" borderId="0" xfId="0" applyFont="1" applyFill="1" applyAlignment="1">
      <alignment vertical="center"/>
    </xf>
    <xf numFmtId="0" fontId="2" fillId="3" borderId="0" xfId="0" applyFont="1" applyFill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8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/>
    <xf numFmtId="2" fontId="11" fillId="0" borderId="0" xfId="0" applyNumberFormat="1" applyFont="1"/>
    <xf numFmtId="0" fontId="2" fillId="2" borderId="0" xfId="0" applyFont="1" applyFill="1" applyAlignment="1">
      <alignment horizontal="justify" vertical="center"/>
    </xf>
    <xf numFmtId="0" fontId="12" fillId="2" borderId="0" xfId="0" applyFont="1" applyFill="1" applyAlignment="1">
      <alignment horizontal="justify" vertical="center"/>
    </xf>
    <xf numFmtId="0" fontId="13" fillId="2" borderId="0" xfId="0" applyFont="1" applyFill="1" applyAlignment="1">
      <alignment horizontal="justify" vertical="center"/>
    </xf>
    <xf numFmtId="0" fontId="0" fillId="2" borderId="0" xfId="0" applyFill="1"/>
    <xf numFmtId="0" fontId="1" fillId="0" borderId="0" xfId="0" applyFont="1"/>
    <xf numFmtId="166" fontId="1" fillId="0" borderId="0" xfId="0" applyNumberFormat="1" applyFont="1"/>
    <xf numFmtId="0" fontId="2" fillId="0" borderId="0" xfId="0" applyFont="1" applyAlignment="1">
      <alignment vertical="center"/>
    </xf>
    <xf numFmtId="0" fontId="15" fillId="0" borderId="0" xfId="0" applyFont="1"/>
    <xf numFmtId="0" fontId="16" fillId="4" borderId="7" xfId="0" applyFont="1" applyFill="1" applyBorder="1" applyAlignment="1">
      <alignment horizontal="center" vertical="center" wrapText="1" readingOrder="1"/>
    </xf>
    <xf numFmtId="0" fontId="16" fillId="4" borderId="6" xfId="0" applyFont="1" applyFill="1" applyBorder="1" applyAlignment="1">
      <alignment horizontal="center" vertical="center" wrapText="1" readingOrder="1"/>
    </xf>
    <xf numFmtId="0" fontId="16" fillId="5" borderId="7" xfId="0" applyFont="1" applyFill="1" applyBorder="1" applyAlignment="1">
      <alignment horizontal="justify" vertical="center" wrapText="1" readingOrder="1"/>
    </xf>
    <xf numFmtId="0" fontId="16" fillId="5" borderId="8" xfId="0" applyFont="1" applyFill="1" applyBorder="1" applyAlignment="1">
      <alignment horizontal="justify" vertical="center" wrapText="1" readingOrder="1"/>
    </xf>
    <xf numFmtId="0" fontId="16" fillId="5" borderId="7" xfId="0" applyFont="1" applyFill="1" applyBorder="1" applyAlignment="1">
      <alignment horizontal="center" vertical="center" wrapText="1" readingOrder="1"/>
    </xf>
    <xf numFmtId="0" fontId="16" fillId="5" borderId="8" xfId="0" applyFont="1" applyFill="1" applyBorder="1" applyAlignment="1">
      <alignment horizontal="center" vertical="center" wrapText="1" readingOrder="1"/>
    </xf>
    <xf numFmtId="0" fontId="16" fillId="4" borderId="7" xfId="0" applyFont="1" applyFill="1" applyBorder="1" applyAlignment="1">
      <alignment horizontal="justify" vertical="center" wrapText="1" readingOrder="1"/>
    </xf>
    <xf numFmtId="0" fontId="16" fillId="4" borderId="12" xfId="0" applyFont="1" applyFill="1" applyBorder="1" applyAlignment="1">
      <alignment horizontal="justify" vertical="center" wrapText="1" readingOrder="1"/>
    </xf>
    <xf numFmtId="0" fontId="16" fillId="4" borderId="8" xfId="0" applyFont="1" applyFill="1" applyBorder="1" applyAlignment="1">
      <alignment horizontal="justify" vertical="center" wrapText="1" readingOrder="1"/>
    </xf>
    <xf numFmtId="0" fontId="16" fillId="4" borderId="12" xfId="0" applyFont="1" applyFill="1" applyBorder="1" applyAlignment="1">
      <alignment horizontal="center" vertical="center" wrapText="1" readingOrder="1"/>
    </xf>
    <xf numFmtId="0" fontId="16" fillId="4" borderId="8" xfId="0" applyFont="1" applyFill="1" applyBorder="1" applyAlignment="1">
      <alignment horizontal="center" vertical="center" wrapText="1" readingOrder="1"/>
    </xf>
    <xf numFmtId="0" fontId="16" fillId="5" borderId="12" xfId="0" applyFont="1" applyFill="1" applyBorder="1" applyAlignment="1">
      <alignment horizontal="justify" vertical="center" wrapText="1" readingOrder="1"/>
    </xf>
    <xf numFmtId="0" fontId="16" fillId="5" borderId="12" xfId="0" applyFont="1" applyFill="1" applyBorder="1" applyAlignment="1">
      <alignment horizontal="center" vertical="center" wrapText="1" readingOrder="1"/>
    </xf>
    <xf numFmtId="0" fontId="0" fillId="5" borderId="8" xfId="0" applyFill="1" applyBorder="1" applyAlignment="1">
      <alignment horizontal="justify" vertical="top" wrapText="1"/>
    </xf>
    <xf numFmtId="0" fontId="16" fillId="5" borderId="6" xfId="0" applyFont="1" applyFill="1" applyBorder="1" applyAlignment="1">
      <alignment horizontal="justify" vertical="center" wrapText="1" readingOrder="1"/>
    </xf>
    <xf numFmtId="0" fontId="16" fillId="5" borderId="6" xfId="0" applyFont="1" applyFill="1" applyBorder="1" applyAlignment="1">
      <alignment horizontal="left" vertical="center" wrapText="1" indent="4" readingOrder="1"/>
    </xf>
    <xf numFmtId="0" fontId="16" fillId="5" borderId="6" xfId="0" applyFont="1" applyFill="1" applyBorder="1" applyAlignment="1">
      <alignment horizontal="center" vertical="center" wrapText="1" readingOrder="1"/>
    </xf>
    <xf numFmtId="0" fontId="17" fillId="5" borderId="12" xfId="0" applyFont="1" applyFill="1" applyBorder="1" applyAlignment="1">
      <alignment horizontal="center" vertical="center" wrapText="1" readingOrder="1"/>
    </xf>
    <xf numFmtId="0" fontId="18" fillId="0" borderId="0" xfId="0" applyFont="1"/>
    <xf numFmtId="166" fontId="0" fillId="0" borderId="0" xfId="0" applyNumberFormat="1"/>
    <xf numFmtId="0" fontId="1" fillId="2" borderId="0" xfId="0" applyFont="1" applyFill="1"/>
    <xf numFmtId="166" fontId="1" fillId="2" borderId="0" xfId="0" applyNumberFormat="1" applyFont="1" applyFill="1"/>
    <xf numFmtId="0" fontId="19" fillId="0" borderId="0" xfId="0" applyFont="1"/>
    <xf numFmtId="0" fontId="20" fillId="0" borderId="0" xfId="0" applyFont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 vertical="center" wrapText="1"/>
    </xf>
    <xf numFmtId="0" fontId="16" fillId="4" borderId="7" xfId="0" applyFont="1" applyFill="1" applyBorder="1" applyAlignment="1">
      <alignment horizontal="center" vertical="center" wrapText="1" readingOrder="1"/>
    </xf>
    <xf numFmtId="0" fontId="16" fillId="4" borderId="8" xfId="0" applyFont="1" applyFill="1" applyBorder="1" applyAlignment="1">
      <alignment horizontal="center" vertical="center" wrapText="1" readingOrder="1"/>
    </xf>
    <xf numFmtId="0" fontId="16" fillId="4" borderId="9" xfId="0" applyFont="1" applyFill="1" applyBorder="1" applyAlignment="1">
      <alignment horizontal="center" vertical="center" wrapText="1" readingOrder="1"/>
    </xf>
    <xf numFmtId="0" fontId="16" fillId="4" borderId="10" xfId="0" applyFont="1" applyFill="1" applyBorder="1" applyAlignment="1">
      <alignment horizontal="center" vertical="center" wrapText="1" readingOrder="1"/>
    </xf>
    <xf numFmtId="0" fontId="16" fillId="4" borderId="11" xfId="0" applyFont="1" applyFill="1" applyBorder="1" applyAlignment="1">
      <alignment horizontal="center" vertical="center" wrapText="1" readingOrder="1"/>
    </xf>
    <xf numFmtId="0" fontId="16" fillId="5" borderId="7" xfId="0" applyFont="1" applyFill="1" applyBorder="1" applyAlignment="1">
      <alignment horizontal="justify" vertical="center" wrapText="1" readingOrder="1"/>
    </xf>
    <xf numFmtId="0" fontId="16" fillId="5" borderId="8" xfId="0" applyFont="1" applyFill="1" applyBorder="1" applyAlignment="1">
      <alignment horizontal="justify" vertical="center" wrapText="1" readingOrder="1"/>
    </xf>
    <xf numFmtId="0" fontId="16" fillId="4" borderId="7" xfId="0" applyFont="1" applyFill="1" applyBorder="1" applyAlignment="1">
      <alignment horizontal="justify" vertical="center" wrapText="1" readingOrder="1"/>
    </xf>
    <xf numFmtId="0" fontId="16" fillId="4" borderId="12" xfId="0" applyFont="1" applyFill="1" applyBorder="1" applyAlignment="1">
      <alignment horizontal="justify" vertical="center" wrapText="1" readingOrder="1"/>
    </xf>
    <xf numFmtId="0" fontId="16" fillId="4" borderId="8" xfId="0" applyFont="1" applyFill="1" applyBorder="1" applyAlignment="1">
      <alignment horizontal="justify" vertical="center" wrapText="1" readingOrder="1"/>
    </xf>
    <xf numFmtId="0" fontId="16" fillId="5" borderId="12" xfId="0" applyFont="1" applyFill="1" applyBorder="1" applyAlignment="1">
      <alignment horizontal="justify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025371828521456E-2"/>
          <c:y val="0.17820610965296016"/>
          <c:w val="0.87753018372703373"/>
          <c:h val="0.7357713619130945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Plan1!$D$6:$D$10</c:f>
              <c:numCache>
                <c:formatCode>General</c:formatCode>
                <c:ptCount val="5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cat>
          <c:val>
            <c:numRef>
              <c:f>Plan1!$B$6:$B$10</c:f>
              <c:numCache>
                <c:formatCode>General</c:formatCode>
                <c:ptCount val="5"/>
                <c:pt idx="0">
                  <c:v>900</c:v>
                </c:pt>
                <c:pt idx="1">
                  <c:v>910</c:v>
                </c:pt>
                <c:pt idx="2">
                  <c:v>930</c:v>
                </c:pt>
                <c:pt idx="3">
                  <c:v>960</c:v>
                </c:pt>
                <c:pt idx="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E-467B-B41D-45FE07167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73824"/>
        <c:axId val="93979008"/>
      </c:lineChart>
      <c:catAx>
        <c:axId val="9417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979008"/>
        <c:crosses val="autoZero"/>
        <c:auto val="1"/>
        <c:lblAlgn val="ctr"/>
        <c:lblOffset val="100"/>
        <c:noMultiLvlLbl val="0"/>
      </c:catAx>
      <c:valAx>
        <c:axId val="939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17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41" footer="0.3149606200000004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025371828521456E-2"/>
          <c:y val="0.17820610965296016"/>
          <c:w val="0.87753018372703373"/>
          <c:h val="0.7357713619130945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Plan1!$D$6:$D$10</c:f>
              <c:numCache>
                <c:formatCode>General</c:formatCode>
                <c:ptCount val="5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cat>
          <c:val>
            <c:numRef>
              <c:f>Plan1!$B$6:$B$10</c:f>
              <c:numCache>
                <c:formatCode>General</c:formatCode>
                <c:ptCount val="5"/>
                <c:pt idx="0">
                  <c:v>900</c:v>
                </c:pt>
                <c:pt idx="1">
                  <c:v>910</c:v>
                </c:pt>
                <c:pt idx="2">
                  <c:v>930</c:v>
                </c:pt>
                <c:pt idx="3">
                  <c:v>960</c:v>
                </c:pt>
                <c:pt idx="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159-B10D-F7D60D9D1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73824"/>
        <c:axId val="93979008"/>
      </c:lineChart>
      <c:catAx>
        <c:axId val="9417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979008"/>
        <c:crosses val="autoZero"/>
        <c:auto val="1"/>
        <c:lblAlgn val="ctr"/>
        <c:lblOffset val="100"/>
        <c:noMultiLvlLbl val="0"/>
      </c:catAx>
      <c:valAx>
        <c:axId val="939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17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41" footer="0.31496062000000041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sv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wmf"/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13</xdr:col>
      <xdr:colOff>304800</xdr:colOff>
      <xdr:row>35</xdr:row>
      <xdr:rowOff>120550</xdr:rowOff>
    </xdr:to>
    <xdr:pic>
      <xdr:nvPicPr>
        <xdr:cNvPr id="2" name="Picture 3" descr="slide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95300" y="0"/>
          <a:ext cx="7734300" cy="6788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257175</xdr:colOff>
      <xdr:row>7</xdr:row>
      <xdr:rowOff>0</xdr:rowOff>
    </xdr:from>
    <xdr:to>
      <xdr:col>27</xdr:col>
      <xdr:colOff>28571</xdr:colOff>
      <xdr:row>28</xdr:row>
      <xdr:rowOff>61914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8181975" y="1333500"/>
          <a:ext cx="8305796" cy="406241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109536</xdr:colOff>
      <xdr:row>22</xdr:row>
      <xdr:rowOff>176212</xdr:rowOff>
    </xdr:from>
    <xdr:to>
      <xdr:col>14</xdr:col>
      <xdr:colOff>590550</xdr:colOff>
      <xdr:row>40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342900</xdr:colOff>
      <xdr:row>10</xdr:row>
      <xdr:rowOff>9525</xdr:rowOff>
    </xdr:from>
    <xdr:to>
      <xdr:col>0</xdr:col>
      <xdr:colOff>6114329</xdr:colOff>
      <xdr:row>34</xdr:row>
      <xdr:rowOff>66096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" y="2486025"/>
          <a:ext cx="5771429" cy="46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</xdr:col>
      <xdr:colOff>132563</xdr:colOff>
      <xdr:row>62</xdr:row>
      <xdr:rowOff>18429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429500"/>
          <a:ext cx="6295238" cy="49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1</xdr:col>
      <xdr:colOff>75420</xdr:colOff>
      <xdr:row>89</xdr:row>
      <xdr:rowOff>47024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763500"/>
          <a:ext cx="6238095" cy="48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12</xdr:row>
      <xdr:rowOff>114300</xdr:rowOff>
    </xdr:from>
    <xdr:to>
      <xdr:col>3</xdr:col>
      <xdr:colOff>56354</xdr:colOff>
      <xdr:row>37</xdr:row>
      <xdr:rowOff>104181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3124200"/>
          <a:ext cx="6371429" cy="4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39</xdr:row>
      <xdr:rowOff>0</xdr:rowOff>
    </xdr:from>
    <xdr:to>
      <xdr:col>3</xdr:col>
      <xdr:colOff>27782</xdr:colOff>
      <xdr:row>62</xdr:row>
      <xdr:rowOff>37548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" y="8153400"/>
          <a:ext cx="6342857" cy="44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11</xdr:row>
      <xdr:rowOff>114300</xdr:rowOff>
    </xdr:from>
    <xdr:to>
      <xdr:col>4</xdr:col>
      <xdr:colOff>323064</xdr:colOff>
      <xdr:row>34</xdr:row>
      <xdr:rowOff>66133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2438400"/>
          <a:ext cx="6285714" cy="4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35</xdr:row>
      <xdr:rowOff>104775</xdr:rowOff>
    </xdr:from>
    <xdr:to>
      <xdr:col>4</xdr:col>
      <xdr:colOff>132558</xdr:colOff>
      <xdr:row>60</xdr:row>
      <xdr:rowOff>47037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7000875"/>
          <a:ext cx="6333333" cy="47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373062</xdr:colOff>
      <xdr:row>14</xdr:row>
      <xdr:rowOff>33338</xdr:rowOff>
    </xdr:from>
    <xdr:to>
      <xdr:col>1</xdr:col>
      <xdr:colOff>3487737</xdr:colOff>
      <xdr:row>26</xdr:row>
      <xdr:rowOff>166688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984250" y="3462338"/>
          <a:ext cx="3114675" cy="241935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103188</xdr:colOff>
      <xdr:row>5</xdr:row>
      <xdr:rowOff>136525</xdr:rowOff>
    </xdr:from>
    <xdr:to>
      <xdr:col>1</xdr:col>
      <xdr:colOff>3846513</xdr:colOff>
      <xdr:row>14</xdr:row>
      <xdr:rowOff>98425</xdr:rowOff>
    </xdr:to>
    <xdr:sp macro="" textlink="">
      <xdr:nvSpPr>
        <xdr:cNvPr id="3" name="Triângulo isósceles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714376" y="1851025"/>
          <a:ext cx="3743325" cy="1676400"/>
        </a:xfrm>
        <a:prstGeom prst="triangl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3316288</xdr:colOff>
      <xdr:row>6</xdr:row>
      <xdr:rowOff>25400</xdr:rowOff>
    </xdr:from>
    <xdr:to>
      <xdr:col>1</xdr:col>
      <xdr:colOff>3602038</xdr:colOff>
      <xdr:row>10</xdr:row>
      <xdr:rowOff>25400</xdr:rowOff>
    </xdr:to>
    <xdr:sp macro="" textlink="">
      <xdr:nvSpPr>
        <xdr:cNvPr id="4" name="Seta: para Baix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3927476" y="1930400"/>
          <a:ext cx="285750" cy="7620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4317999</xdr:colOff>
      <xdr:row>21</xdr:row>
      <xdr:rowOff>0</xdr:rowOff>
    </xdr:from>
    <xdr:to>
      <xdr:col>1</xdr:col>
      <xdr:colOff>5381624</xdr:colOff>
      <xdr:row>26</xdr:row>
      <xdr:rowOff>55563</xdr:rowOff>
    </xdr:to>
    <xdr:sp macro="" textlink="">
      <xdr:nvSpPr>
        <xdr:cNvPr id="5" name="Cilindr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4929187" y="4762500"/>
          <a:ext cx="1063625" cy="1008063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3659186</xdr:colOff>
      <xdr:row>14</xdr:row>
      <xdr:rowOff>71438</xdr:rowOff>
    </xdr:from>
    <xdr:to>
      <xdr:col>1</xdr:col>
      <xdr:colOff>4849811</xdr:colOff>
      <xdr:row>21</xdr:row>
      <xdr:rowOff>0</xdr:rowOff>
    </xdr:to>
    <xdr:cxnSp macro="">
      <xdr:nvCxnSpPr>
        <xdr:cNvPr id="7" name="Conector: Angulad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>
          <a:endCxn id="5" idx="1"/>
        </xdr:cNvCxnSpPr>
      </xdr:nvCxnSpPr>
      <xdr:spPr>
        <a:xfrm rot="16200000" flipH="1">
          <a:off x="4234656" y="3536156"/>
          <a:ext cx="1262062" cy="1190625"/>
        </a:xfrm>
        <a:prstGeom prst="bentConnector3">
          <a:avLst>
            <a:gd name="adj1" fmla="val 50000"/>
          </a:avLst>
        </a:prstGeom>
        <a:ln w="381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5849937</xdr:colOff>
      <xdr:row>20</xdr:row>
      <xdr:rowOff>142875</xdr:rowOff>
    </xdr:from>
    <xdr:to>
      <xdr:col>3</xdr:col>
      <xdr:colOff>255587</xdr:colOff>
      <xdr:row>25</xdr:row>
      <xdr:rowOff>104775</xdr:rowOff>
    </xdr:to>
    <xdr:pic>
      <xdr:nvPicPr>
        <xdr:cNvPr id="13" name="Gráfico 12" descr="Acesso universal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461125" y="4714875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5461000</xdr:colOff>
      <xdr:row>23</xdr:row>
      <xdr:rowOff>39688</xdr:rowOff>
    </xdr:from>
    <xdr:to>
      <xdr:col>1</xdr:col>
      <xdr:colOff>5770562</xdr:colOff>
      <xdr:row>23</xdr:row>
      <xdr:rowOff>158750</xdr:rowOff>
    </xdr:to>
    <xdr:sp macro="" textlink="">
      <xdr:nvSpPr>
        <xdr:cNvPr id="14" name="Seta: para a Direita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6072188" y="5183188"/>
          <a:ext cx="309562" cy="11906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13</xdr:row>
      <xdr:rowOff>47625</xdr:rowOff>
    </xdr:from>
    <xdr:to>
      <xdr:col>2</xdr:col>
      <xdr:colOff>5772150</xdr:colOff>
      <xdr:row>30</xdr:row>
      <xdr:rowOff>133112</xdr:rowOff>
    </xdr:to>
    <xdr:pic>
      <xdr:nvPicPr>
        <xdr:cNvPr id="3" name="Imagem 5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857625"/>
          <a:ext cx="5657850" cy="33239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5</xdr:row>
      <xdr:rowOff>4</xdr:rowOff>
    </xdr:from>
    <xdr:to>
      <xdr:col>2</xdr:col>
      <xdr:colOff>6543675</xdr:colOff>
      <xdr:row>25</xdr:row>
      <xdr:rowOff>47625</xdr:rowOff>
    </xdr:to>
    <xdr:grpSp>
      <xdr:nvGrpSpPr>
        <xdr:cNvPr id="2" name="Group 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>
          <a:grpSpLocks/>
        </xdr:cNvGrpSpPr>
      </xdr:nvGrpSpPr>
      <xdr:grpSpPr bwMode="auto">
        <a:xfrm>
          <a:off x="714375" y="1752604"/>
          <a:ext cx="7391400" cy="3933821"/>
          <a:chOff x="521" y="1888"/>
          <a:chExt cx="4990" cy="2302"/>
        </a:xfrm>
      </xdr:grpSpPr>
      <xdr:sp macro="" textlink="">
        <xdr:nvSpPr>
          <xdr:cNvPr id="3" name="Rectangle 5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4507" y="3714"/>
            <a:ext cx="1004" cy="44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pt-BR" sz="2000">
                <a:solidFill>
                  <a:srgbClr val="1F497D"/>
                </a:solidFill>
                <a:latin typeface="Times New Roman" pitchFamily="18" charset="0"/>
              </a:rPr>
              <a:t>Volume  Infiltrado</a:t>
            </a:r>
          </a:p>
        </xdr:txBody>
      </xdr:sp>
      <xdr:sp macro="" textlink="">
        <xdr:nvSpPr>
          <xdr:cNvPr id="4" name="Line 6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1768" y="3683"/>
            <a:ext cx="3024" cy="0"/>
          </a:xfrm>
          <a:prstGeom prst="line">
            <a:avLst/>
          </a:prstGeom>
          <a:noFill/>
          <a:ln w="28575">
            <a:solidFill>
              <a:schemeClr val="tx1"/>
            </a:solidFill>
            <a:round/>
            <a:headEnd/>
            <a:tailEnd type="triangle" w="med" len="med"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5" name="Line 7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768" y="2051"/>
            <a:ext cx="0" cy="1632"/>
          </a:xfrm>
          <a:prstGeom prst="line">
            <a:avLst/>
          </a:prstGeom>
          <a:noFill/>
          <a:ln w="28575">
            <a:solidFill>
              <a:schemeClr val="tx1"/>
            </a:solidFill>
            <a:round/>
            <a:headEnd/>
            <a:tailEnd type="triangle" w="med" len="med"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6" name="Line 8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>
            <a:spLocks noChangeShapeType="1"/>
          </xdr:cNvSpPr>
        </xdr:nvSpPr>
        <xdr:spPr bwMode="auto">
          <a:xfrm>
            <a:off x="1768" y="3347"/>
            <a:ext cx="432" cy="0"/>
          </a:xfrm>
          <a:prstGeom prst="line">
            <a:avLst/>
          </a:prstGeom>
          <a:noFill/>
          <a:ln w="285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7" name="Line 9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2200" y="2963"/>
            <a:ext cx="432" cy="0"/>
          </a:xfrm>
          <a:prstGeom prst="line">
            <a:avLst/>
          </a:prstGeom>
          <a:noFill/>
          <a:ln w="285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8" name="Line 10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2632" y="2435"/>
            <a:ext cx="384" cy="0"/>
          </a:xfrm>
          <a:prstGeom prst="line">
            <a:avLst/>
          </a:prstGeom>
          <a:noFill/>
          <a:ln w="285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9" name="Line 11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3016" y="2099"/>
            <a:ext cx="432" cy="0"/>
          </a:xfrm>
          <a:prstGeom prst="line">
            <a:avLst/>
          </a:prstGeom>
          <a:noFill/>
          <a:ln w="285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10" name="Line 12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200" y="2963"/>
            <a:ext cx="0" cy="384"/>
          </a:xfrm>
          <a:prstGeom prst="line">
            <a:avLst/>
          </a:prstGeom>
          <a:noFill/>
          <a:ln w="285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11" name="Line 13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016" y="2099"/>
            <a:ext cx="0" cy="336"/>
          </a:xfrm>
          <a:prstGeom prst="line">
            <a:avLst/>
          </a:prstGeom>
          <a:noFill/>
          <a:ln w="285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12" name="Line 14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632" y="2435"/>
            <a:ext cx="0" cy="528"/>
          </a:xfrm>
          <a:prstGeom prst="line">
            <a:avLst/>
          </a:prstGeom>
          <a:noFill/>
          <a:ln w="285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13" name="Line 15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SpPr>
            <a:spLocks noChangeShapeType="1"/>
          </xdr:cNvSpPr>
        </xdr:nvSpPr>
        <xdr:spPr bwMode="auto">
          <a:xfrm>
            <a:off x="3448" y="2099"/>
            <a:ext cx="0" cy="624"/>
          </a:xfrm>
          <a:prstGeom prst="line">
            <a:avLst/>
          </a:prstGeom>
          <a:noFill/>
          <a:ln w="285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14" name="Line 16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SpPr>
            <a:spLocks noChangeShapeType="1"/>
          </xdr:cNvSpPr>
        </xdr:nvSpPr>
        <xdr:spPr bwMode="auto">
          <a:xfrm>
            <a:off x="3880" y="2723"/>
            <a:ext cx="0" cy="432"/>
          </a:xfrm>
          <a:prstGeom prst="line">
            <a:avLst/>
          </a:prstGeom>
          <a:noFill/>
          <a:ln w="285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15" name="Line 17"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SpPr>
            <a:spLocks noChangeShapeType="1"/>
          </xdr:cNvSpPr>
        </xdr:nvSpPr>
        <xdr:spPr bwMode="auto">
          <a:xfrm>
            <a:off x="4408" y="3155"/>
            <a:ext cx="0" cy="528"/>
          </a:xfrm>
          <a:prstGeom prst="line">
            <a:avLst/>
          </a:prstGeom>
          <a:noFill/>
          <a:ln w="285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16" name="Line 18">
            <a:extLst>
              <a:ext uri="{FF2B5EF4-FFF2-40B4-BE49-F238E27FC236}">
                <a16:creationId xmlns:a16="http://schemas.microsoft.com/office/drawing/2014/main" id="{00000000-0008-0000-0600-000010000000}"/>
              </a:ext>
            </a:extLst>
          </xdr:cNvPr>
          <xdr:cNvSpPr>
            <a:spLocks noChangeShapeType="1"/>
          </xdr:cNvSpPr>
        </xdr:nvSpPr>
        <xdr:spPr bwMode="auto">
          <a:xfrm>
            <a:off x="3448" y="2723"/>
            <a:ext cx="432" cy="0"/>
          </a:xfrm>
          <a:prstGeom prst="line">
            <a:avLst/>
          </a:prstGeom>
          <a:noFill/>
          <a:ln w="285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17" name="Line 19">
            <a:extLst>
              <a:ext uri="{FF2B5EF4-FFF2-40B4-BE49-F238E27FC236}">
                <a16:creationId xmlns:a16="http://schemas.microsoft.com/office/drawing/2014/main" id="{00000000-0008-0000-0600-000011000000}"/>
              </a:ext>
            </a:extLst>
          </xdr:cNvPr>
          <xdr:cNvSpPr>
            <a:spLocks noChangeShapeType="1"/>
          </xdr:cNvSpPr>
        </xdr:nvSpPr>
        <xdr:spPr bwMode="auto">
          <a:xfrm>
            <a:off x="3880" y="3155"/>
            <a:ext cx="528" cy="0"/>
          </a:xfrm>
          <a:prstGeom prst="line">
            <a:avLst/>
          </a:prstGeom>
          <a:noFill/>
          <a:ln w="285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18" name="Freeform 20">
            <a:extLst>
              <a:ext uri="{FF2B5EF4-FFF2-40B4-BE49-F238E27FC236}">
                <a16:creationId xmlns:a16="http://schemas.microsoft.com/office/drawing/2014/main" id="{00000000-0008-0000-0600-000012000000}"/>
              </a:ext>
            </a:extLst>
          </xdr:cNvPr>
          <xdr:cNvSpPr>
            <a:spLocks/>
          </xdr:cNvSpPr>
        </xdr:nvSpPr>
        <xdr:spPr bwMode="auto">
          <a:xfrm>
            <a:off x="2056" y="2051"/>
            <a:ext cx="2640" cy="1392"/>
          </a:xfrm>
          <a:custGeom>
            <a:avLst/>
            <a:gdLst>
              <a:gd name="T0" fmla="*/ 0 w 2736"/>
              <a:gd name="T1" fmla="*/ 0 h 1344"/>
              <a:gd name="T2" fmla="*/ 690 w 2736"/>
              <a:gd name="T3" fmla="*/ 906 h 1344"/>
              <a:gd name="T4" fmla="*/ 1596 w 2736"/>
              <a:gd name="T5" fmla="*/ 1387 h 1344"/>
              <a:gd name="T6" fmla="*/ 2458 w 2736"/>
              <a:gd name="T7" fmla="*/ 1493 h 1344"/>
              <a:gd name="T8" fmla="*/ 0 60000 65536"/>
              <a:gd name="T9" fmla="*/ 0 60000 65536"/>
              <a:gd name="T10" fmla="*/ 0 60000 65536"/>
              <a:gd name="T11" fmla="*/ 0 60000 65536"/>
              <a:gd name="T12" fmla="*/ 0 w 2736"/>
              <a:gd name="T13" fmla="*/ 0 h 1344"/>
              <a:gd name="T14" fmla="*/ 2736 w 2736"/>
              <a:gd name="T15" fmla="*/ 1344 h 1344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736" h="1344">
                <a:moveTo>
                  <a:pt x="0" y="0"/>
                </a:moveTo>
                <a:cubicBezTo>
                  <a:pt x="236" y="304"/>
                  <a:pt x="472" y="608"/>
                  <a:pt x="768" y="816"/>
                </a:cubicBezTo>
                <a:cubicBezTo>
                  <a:pt x="1064" y="1024"/>
                  <a:pt x="1448" y="1160"/>
                  <a:pt x="1776" y="1248"/>
                </a:cubicBezTo>
                <a:cubicBezTo>
                  <a:pt x="2104" y="1336"/>
                  <a:pt x="2420" y="1340"/>
                  <a:pt x="2736" y="1344"/>
                </a:cubicBezTo>
              </a:path>
            </a:pathLst>
          </a:custGeom>
          <a:noFill/>
          <a:ln w="285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19" name="Text Box 21">
            <a:extLst>
              <a:ext uri="{FF2B5EF4-FFF2-40B4-BE49-F238E27FC236}">
                <a16:creationId xmlns:a16="http://schemas.microsoft.com/office/drawing/2014/main" id="{00000000-0008-0000-0600-00001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84" y="1960"/>
            <a:ext cx="382" cy="2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spcBef>
                <a:spcPct val="50000"/>
              </a:spcBef>
            </a:pPr>
            <a:r>
              <a:rPr kumimoji="1" lang="pt-BR" sz="2000">
                <a:solidFill>
                  <a:prstClr val="black"/>
                </a:solidFill>
                <a:latin typeface="Times New Roman" pitchFamily="18" charset="0"/>
              </a:rPr>
              <a:t>i, f</a:t>
            </a:r>
          </a:p>
        </xdr:txBody>
      </xdr:sp>
      <xdr:sp macro="" textlink="">
        <xdr:nvSpPr>
          <xdr:cNvPr id="20" name="Text Box 22">
            <a:extLst>
              <a:ext uri="{FF2B5EF4-FFF2-40B4-BE49-F238E27FC236}">
                <a16:creationId xmlns:a16="http://schemas.microsoft.com/office/drawing/2014/main" id="{00000000-0008-0000-0600-00001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740" y="3543"/>
            <a:ext cx="227" cy="2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spcBef>
                <a:spcPct val="50000"/>
              </a:spcBef>
            </a:pPr>
            <a:r>
              <a:rPr kumimoji="1" lang="pt-BR" sz="2000">
                <a:solidFill>
                  <a:prstClr val="black"/>
                </a:solidFill>
                <a:latin typeface="Times New Roman" pitchFamily="18" charset="0"/>
              </a:rPr>
              <a:t>t</a:t>
            </a:r>
          </a:p>
        </xdr:txBody>
      </xdr:sp>
      <xdr:sp macro="" textlink="">
        <xdr:nvSpPr>
          <xdr:cNvPr id="21" name="Line 23">
            <a:extLst>
              <a:ext uri="{FF2B5EF4-FFF2-40B4-BE49-F238E27FC236}">
                <a16:creationId xmlns:a16="http://schemas.microsoft.com/office/drawing/2014/main" id="{00000000-0008-0000-0600-000015000000}"/>
              </a:ext>
            </a:extLst>
          </xdr:cNvPr>
          <xdr:cNvSpPr>
            <a:spLocks noChangeShapeType="1"/>
          </xdr:cNvSpPr>
        </xdr:nvSpPr>
        <xdr:spPr bwMode="auto">
          <a:xfrm>
            <a:off x="2632" y="2963"/>
            <a:ext cx="0" cy="720"/>
          </a:xfrm>
          <a:prstGeom prst="line">
            <a:avLst/>
          </a:prstGeom>
          <a:noFill/>
          <a:ln w="28575">
            <a:solidFill>
              <a:schemeClr val="tx1"/>
            </a:solidFill>
            <a:prstDash val="lgDashDotDot"/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22" name="Text Box 24">
            <a:extLst>
              <a:ext uri="{FF2B5EF4-FFF2-40B4-BE49-F238E27FC236}">
                <a16:creationId xmlns:a16="http://schemas.microsoft.com/office/drawing/2014/main" id="{00000000-0008-0000-06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56" y="2003"/>
            <a:ext cx="384" cy="2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spcBef>
                <a:spcPct val="50000"/>
              </a:spcBef>
            </a:pPr>
            <a:r>
              <a:rPr kumimoji="1" lang="pt-BR" sz="2000">
                <a:solidFill>
                  <a:srgbClr val="1F497D"/>
                </a:solidFill>
                <a:latin typeface="Times New Roman" pitchFamily="18" charset="0"/>
              </a:rPr>
              <a:t>f</a:t>
            </a:r>
          </a:p>
        </xdr:txBody>
      </xdr:sp>
      <xdr:sp macro="" textlink="">
        <xdr:nvSpPr>
          <xdr:cNvPr id="23" name="Text Box 25">
            <a:extLst>
              <a:ext uri="{FF2B5EF4-FFF2-40B4-BE49-F238E27FC236}">
                <a16:creationId xmlns:a16="http://schemas.microsoft.com/office/drawing/2014/main" id="{00000000-0008-0000-0600-00001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52" y="1955"/>
            <a:ext cx="384" cy="2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spcBef>
                <a:spcPct val="50000"/>
              </a:spcBef>
            </a:pPr>
            <a:r>
              <a:rPr kumimoji="1" lang="pt-BR" sz="2000">
                <a:solidFill>
                  <a:srgbClr val="1F497D"/>
                </a:solidFill>
                <a:latin typeface="Times New Roman" pitchFamily="18" charset="0"/>
              </a:rPr>
              <a:t>i</a:t>
            </a:r>
          </a:p>
        </xdr:txBody>
      </xdr:sp>
      <xdr:sp macro="" textlink="">
        <xdr:nvSpPr>
          <xdr:cNvPr id="24" name="Line 26">
            <a:extLst>
              <a:ext uri="{FF2B5EF4-FFF2-40B4-BE49-F238E27FC236}">
                <a16:creationId xmlns:a16="http://schemas.microsoft.com/office/drawing/2014/main" id="{00000000-0008-0000-06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2728" y="2435"/>
            <a:ext cx="0" cy="384"/>
          </a:xfrm>
          <a:prstGeom prst="line">
            <a:avLst/>
          </a:prstGeom>
          <a:noFill/>
          <a:ln w="28575">
            <a:solidFill>
              <a:srgbClr val="0000FF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25" name="Line 27">
            <a:extLst>
              <a:ext uri="{FF2B5EF4-FFF2-40B4-BE49-F238E27FC236}">
                <a16:creationId xmlns:a16="http://schemas.microsoft.com/office/drawing/2014/main" id="{00000000-0008-0000-06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3016" y="2435"/>
            <a:ext cx="0" cy="624"/>
          </a:xfrm>
          <a:prstGeom prst="line">
            <a:avLst/>
          </a:prstGeom>
          <a:noFill/>
          <a:ln w="28575">
            <a:solidFill>
              <a:srgbClr val="0000FF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26" name="Line 28">
            <a:extLst>
              <a:ext uri="{FF2B5EF4-FFF2-40B4-BE49-F238E27FC236}">
                <a16:creationId xmlns:a16="http://schemas.microsoft.com/office/drawing/2014/main" id="{00000000-0008-0000-06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3448" y="2723"/>
            <a:ext cx="0" cy="528"/>
          </a:xfrm>
          <a:prstGeom prst="line">
            <a:avLst/>
          </a:prstGeom>
          <a:noFill/>
          <a:ln w="28575">
            <a:solidFill>
              <a:srgbClr val="0000FF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27" name="Line 29">
            <a:extLst>
              <a:ext uri="{FF2B5EF4-FFF2-40B4-BE49-F238E27FC236}">
                <a16:creationId xmlns:a16="http://schemas.microsoft.com/office/drawing/2014/main" id="{00000000-0008-0000-06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3592" y="2723"/>
            <a:ext cx="0" cy="576"/>
          </a:xfrm>
          <a:prstGeom prst="line">
            <a:avLst/>
          </a:prstGeom>
          <a:noFill/>
          <a:ln w="28575">
            <a:solidFill>
              <a:srgbClr val="0000FF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28" name="Line 30">
            <a:extLst>
              <a:ext uri="{FF2B5EF4-FFF2-40B4-BE49-F238E27FC236}">
                <a16:creationId xmlns:a16="http://schemas.microsoft.com/office/drawing/2014/main" id="{00000000-0008-0000-0600-00001C000000}"/>
              </a:ext>
            </a:extLst>
          </xdr:cNvPr>
          <xdr:cNvSpPr>
            <a:spLocks noChangeShapeType="1"/>
          </xdr:cNvSpPr>
        </xdr:nvSpPr>
        <xdr:spPr bwMode="auto">
          <a:xfrm>
            <a:off x="3736" y="2723"/>
            <a:ext cx="0" cy="624"/>
          </a:xfrm>
          <a:prstGeom prst="line">
            <a:avLst/>
          </a:prstGeom>
          <a:noFill/>
          <a:ln w="28575">
            <a:solidFill>
              <a:srgbClr val="0000FF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29" name="Line 31">
            <a:extLst>
              <a:ext uri="{FF2B5EF4-FFF2-40B4-BE49-F238E27FC236}">
                <a16:creationId xmlns:a16="http://schemas.microsoft.com/office/drawing/2014/main" id="{00000000-0008-0000-06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3880" y="3155"/>
            <a:ext cx="0" cy="240"/>
          </a:xfrm>
          <a:prstGeom prst="line">
            <a:avLst/>
          </a:prstGeom>
          <a:noFill/>
          <a:ln w="28575">
            <a:solidFill>
              <a:srgbClr val="0000FF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30" name="Line 32">
            <a:extLst>
              <a:ext uri="{FF2B5EF4-FFF2-40B4-BE49-F238E27FC236}">
                <a16:creationId xmlns:a16="http://schemas.microsoft.com/office/drawing/2014/main" id="{00000000-0008-0000-06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4024" y="3155"/>
            <a:ext cx="0" cy="240"/>
          </a:xfrm>
          <a:prstGeom prst="line">
            <a:avLst/>
          </a:prstGeom>
          <a:noFill/>
          <a:ln w="28575">
            <a:solidFill>
              <a:srgbClr val="0000FF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31" name="Line 33">
            <a:extLst>
              <a:ext uri="{FF2B5EF4-FFF2-40B4-BE49-F238E27FC236}">
                <a16:creationId xmlns:a16="http://schemas.microsoft.com/office/drawing/2014/main" id="{00000000-0008-0000-06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4312" y="3155"/>
            <a:ext cx="0" cy="288"/>
          </a:xfrm>
          <a:prstGeom prst="line">
            <a:avLst/>
          </a:prstGeom>
          <a:noFill/>
          <a:ln w="28575">
            <a:solidFill>
              <a:srgbClr val="0000FF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32" name="Line 34">
            <a:extLst>
              <a:ext uri="{FF2B5EF4-FFF2-40B4-BE49-F238E27FC236}">
                <a16:creationId xmlns:a16="http://schemas.microsoft.com/office/drawing/2014/main" id="{00000000-0008-0000-06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3160" y="2099"/>
            <a:ext cx="0" cy="1008"/>
          </a:xfrm>
          <a:prstGeom prst="line">
            <a:avLst/>
          </a:prstGeom>
          <a:noFill/>
          <a:ln w="28575">
            <a:solidFill>
              <a:srgbClr val="0000FF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33" name="Line 35">
            <a:extLst>
              <a:ext uri="{FF2B5EF4-FFF2-40B4-BE49-F238E27FC236}">
                <a16:creationId xmlns:a16="http://schemas.microsoft.com/office/drawing/2014/main" id="{00000000-0008-0000-06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3304" y="2099"/>
            <a:ext cx="0" cy="1104"/>
          </a:xfrm>
          <a:prstGeom prst="line">
            <a:avLst/>
          </a:prstGeom>
          <a:noFill/>
          <a:ln w="28575">
            <a:solidFill>
              <a:srgbClr val="0000FF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34" name="Line 36">
            <a:extLst>
              <a:ext uri="{FF2B5EF4-FFF2-40B4-BE49-F238E27FC236}">
                <a16:creationId xmlns:a16="http://schemas.microsoft.com/office/drawing/2014/main" id="{00000000-0008-0000-06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4168" y="3155"/>
            <a:ext cx="0" cy="288"/>
          </a:xfrm>
          <a:prstGeom prst="line">
            <a:avLst/>
          </a:prstGeom>
          <a:noFill/>
          <a:ln w="28575">
            <a:solidFill>
              <a:srgbClr val="0000FF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35" name="Line 37">
            <a:extLst>
              <a:ext uri="{FF2B5EF4-FFF2-40B4-BE49-F238E27FC236}">
                <a16:creationId xmlns:a16="http://schemas.microsoft.com/office/drawing/2014/main" id="{00000000-0008-0000-0600-000023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2872" y="2435"/>
            <a:ext cx="0" cy="528"/>
          </a:xfrm>
          <a:prstGeom prst="line">
            <a:avLst/>
          </a:prstGeom>
          <a:noFill/>
          <a:ln w="28575">
            <a:solidFill>
              <a:srgbClr val="0000FF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36" name="Line 38">
            <a:extLst>
              <a:ext uri="{FF2B5EF4-FFF2-40B4-BE49-F238E27FC236}">
                <a16:creationId xmlns:a16="http://schemas.microsoft.com/office/drawing/2014/main" id="{00000000-0008-0000-06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1768" y="3539"/>
            <a:ext cx="864" cy="0"/>
          </a:xfrm>
          <a:prstGeom prst="line">
            <a:avLst/>
          </a:prstGeom>
          <a:noFill/>
          <a:ln w="28575">
            <a:solidFill>
              <a:srgbClr val="00CC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37" name="Line 39">
            <a:extLst>
              <a:ext uri="{FF2B5EF4-FFF2-40B4-BE49-F238E27FC236}">
                <a16:creationId xmlns:a16="http://schemas.microsoft.com/office/drawing/2014/main" id="{00000000-0008-0000-0600-000025000000}"/>
              </a:ext>
            </a:extLst>
          </xdr:cNvPr>
          <xdr:cNvSpPr>
            <a:spLocks noChangeShapeType="1"/>
          </xdr:cNvSpPr>
        </xdr:nvSpPr>
        <xdr:spPr bwMode="auto">
          <a:xfrm>
            <a:off x="1768" y="3443"/>
            <a:ext cx="864" cy="0"/>
          </a:xfrm>
          <a:prstGeom prst="line">
            <a:avLst/>
          </a:prstGeom>
          <a:noFill/>
          <a:ln w="28575">
            <a:solidFill>
              <a:srgbClr val="00CC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38" name="Line 40">
            <a:extLst>
              <a:ext uri="{FF2B5EF4-FFF2-40B4-BE49-F238E27FC236}">
                <a16:creationId xmlns:a16="http://schemas.microsoft.com/office/drawing/2014/main" id="{00000000-0008-0000-0600-000026000000}"/>
              </a:ext>
            </a:extLst>
          </xdr:cNvPr>
          <xdr:cNvSpPr>
            <a:spLocks noChangeShapeType="1"/>
          </xdr:cNvSpPr>
        </xdr:nvSpPr>
        <xdr:spPr bwMode="auto">
          <a:xfrm>
            <a:off x="2200" y="3155"/>
            <a:ext cx="432" cy="0"/>
          </a:xfrm>
          <a:prstGeom prst="line">
            <a:avLst/>
          </a:prstGeom>
          <a:noFill/>
          <a:ln w="28575">
            <a:solidFill>
              <a:srgbClr val="00CC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39" name="Line 41">
            <a:extLst>
              <a:ext uri="{FF2B5EF4-FFF2-40B4-BE49-F238E27FC236}">
                <a16:creationId xmlns:a16="http://schemas.microsoft.com/office/drawing/2014/main" id="{00000000-0008-0000-0600-000027000000}"/>
              </a:ext>
            </a:extLst>
          </xdr:cNvPr>
          <xdr:cNvSpPr>
            <a:spLocks noChangeShapeType="1"/>
          </xdr:cNvSpPr>
        </xdr:nvSpPr>
        <xdr:spPr bwMode="auto">
          <a:xfrm>
            <a:off x="2200" y="3299"/>
            <a:ext cx="432" cy="0"/>
          </a:xfrm>
          <a:prstGeom prst="line">
            <a:avLst/>
          </a:prstGeom>
          <a:noFill/>
          <a:ln w="28575">
            <a:solidFill>
              <a:srgbClr val="00CC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40" name="Line 42">
            <a:extLst>
              <a:ext uri="{FF2B5EF4-FFF2-40B4-BE49-F238E27FC236}">
                <a16:creationId xmlns:a16="http://schemas.microsoft.com/office/drawing/2014/main" id="{00000000-0008-0000-0600-000028000000}"/>
              </a:ext>
            </a:extLst>
          </xdr:cNvPr>
          <xdr:cNvSpPr>
            <a:spLocks noChangeShapeType="1"/>
          </xdr:cNvSpPr>
        </xdr:nvSpPr>
        <xdr:spPr bwMode="auto">
          <a:xfrm>
            <a:off x="2200" y="3059"/>
            <a:ext cx="432" cy="0"/>
          </a:xfrm>
          <a:prstGeom prst="line">
            <a:avLst/>
          </a:prstGeom>
          <a:noFill/>
          <a:ln w="28575">
            <a:solidFill>
              <a:srgbClr val="00CC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41" name="Line 43">
            <a:extLst>
              <a:ext uri="{FF2B5EF4-FFF2-40B4-BE49-F238E27FC236}">
                <a16:creationId xmlns:a16="http://schemas.microsoft.com/office/drawing/2014/main" id="{00000000-0008-0000-0600-000029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632" y="3155"/>
            <a:ext cx="672" cy="528"/>
          </a:xfrm>
          <a:prstGeom prst="line">
            <a:avLst/>
          </a:prstGeom>
          <a:noFill/>
          <a:ln w="28575">
            <a:solidFill>
              <a:srgbClr val="FF33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42" name="Line 44">
            <a:extLst>
              <a:ext uri="{FF2B5EF4-FFF2-40B4-BE49-F238E27FC236}">
                <a16:creationId xmlns:a16="http://schemas.microsoft.com/office/drawing/2014/main" id="{00000000-0008-0000-0600-00002A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824" y="3203"/>
            <a:ext cx="624" cy="480"/>
          </a:xfrm>
          <a:prstGeom prst="line">
            <a:avLst/>
          </a:prstGeom>
          <a:noFill/>
          <a:ln w="28575">
            <a:solidFill>
              <a:srgbClr val="FF33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43" name="Line 45">
            <a:extLst>
              <a:ext uri="{FF2B5EF4-FFF2-40B4-BE49-F238E27FC236}">
                <a16:creationId xmlns:a16="http://schemas.microsoft.com/office/drawing/2014/main" id="{00000000-0008-0000-0600-00002B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064" y="3299"/>
            <a:ext cx="480" cy="384"/>
          </a:xfrm>
          <a:prstGeom prst="line">
            <a:avLst/>
          </a:prstGeom>
          <a:noFill/>
          <a:ln w="28575">
            <a:solidFill>
              <a:srgbClr val="FF33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44" name="Line 46">
            <a:extLst>
              <a:ext uri="{FF2B5EF4-FFF2-40B4-BE49-F238E27FC236}">
                <a16:creationId xmlns:a16="http://schemas.microsoft.com/office/drawing/2014/main" id="{00000000-0008-0000-0600-00002C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256" y="3347"/>
            <a:ext cx="432" cy="336"/>
          </a:xfrm>
          <a:prstGeom prst="line">
            <a:avLst/>
          </a:prstGeom>
          <a:noFill/>
          <a:ln w="28575">
            <a:solidFill>
              <a:srgbClr val="FF33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45" name="Line 47">
            <a:extLst>
              <a:ext uri="{FF2B5EF4-FFF2-40B4-BE49-F238E27FC236}">
                <a16:creationId xmlns:a16="http://schemas.microsoft.com/office/drawing/2014/main" id="{00000000-0008-0000-0600-00002D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496" y="3395"/>
            <a:ext cx="384" cy="288"/>
          </a:xfrm>
          <a:prstGeom prst="line">
            <a:avLst/>
          </a:prstGeom>
          <a:noFill/>
          <a:ln w="28575">
            <a:solidFill>
              <a:srgbClr val="FF33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46" name="Line 48">
            <a:extLst>
              <a:ext uri="{FF2B5EF4-FFF2-40B4-BE49-F238E27FC236}">
                <a16:creationId xmlns:a16="http://schemas.microsoft.com/office/drawing/2014/main" id="{00000000-0008-0000-0600-00002E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736" y="3395"/>
            <a:ext cx="336" cy="288"/>
          </a:xfrm>
          <a:prstGeom prst="line">
            <a:avLst/>
          </a:prstGeom>
          <a:noFill/>
          <a:ln w="28575">
            <a:solidFill>
              <a:srgbClr val="FF33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47" name="Line 49">
            <a:extLst>
              <a:ext uri="{FF2B5EF4-FFF2-40B4-BE49-F238E27FC236}">
                <a16:creationId xmlns:a16="http://schemas.microsoft.com/office/drawing/2014/main" id="{00000000-0008-0000-0600-00002F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928" y="3443"/>
            <a:ext cx="336" cy="240"/>
          </a:xfrm>
          <a:prstGeom prst="line">
            <a:avLst/>
          </a:prstGeom>
          <a:noFill/>
          <a:ln w="28575">
            <a:solidFill>
              <a:srgbClr val="FF33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48" name="Line 50">
            <a:extLst>
              <a:ext uri="{FF2B5EF4-FFF2-40B4-BE49-F238E27FC236}">
                <a16:creationId xmlns:a16="http://schemas.microsoft.com/office/drawing/2014/main" id="{00000000-0008-0000-0600-00003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4168" y="3491"/>
            <a:ext cx="240" cy="192"/>
          </a:xfrm>
          <a:prstGeom prst="line">
            <a:avLst/>
          </a:prstGeom>
          <a:noFill/>
          <a:ln w="28575">
            <a:solidFill>
              <a:srgbClr val="FF33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49" name="Line 51">
            <a:extLst>
              <a:ext uri="{FF2B5EF4-FFF2-40B4-BE49-F238E27FC236}">
                <a16:creationId xmlns:a16="http://schemas.microsoft.com/office/drawing/2014/main" id="{00000000-0008-0000-0600-000031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632" y="3107"/>
            <a:ext cx="480" cy="384"/>
          </a:xfrm>
          <a:prstGeom prst="line">
            <a:avLst/>
          </a:prstGeom>
          <a:noFill/>
          <a:ln w="28575">
            <a:solidFill>
              <a:srgbClr val="FF33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50" name="Line 52">
            <a:extLst>
              <a:ext uri="{FF2B5EF4-FFF2-40B4-BE49-F238E27FC236}">
                <a16:creationId xmlns:a16="http://schemas.microsoft.com/office/drawing/2014/main" id="{00000000-0008-0000-0600-000032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632" y="3011"/>
            <a:ext cx="384" cy="288"/>
          </a:xfrm>
          <a:prstGeom prst="line">
            <a:avLst/>
          </a:prstGeom>
          <a:noFill/>
          <a:ln w="28575">
            <a:solidFill>
              <a:srgbClr val="FF33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51" name="Line 53">
            <a:extLst>
              <a:ext uri="{FF2B5EF4-FFF2-40B4-BE49-F238E27FC236}">
                <a16:creationId xmlns:a16="http://schemas.microsoft.com/office/drawing/2014/main" id="{00000000-0008-0000-0600-000033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632" y="2915"/>
            <a:ext cx="240" cy="192"/>
          </a:xfrm>
          <a:prstGeom prst="line">
            <a:avLst/>
          </a:prstGeom>
          <a:noFill/>
          <a:ln w="28575">
            <a:solidFill>
              <a:srgbClr val="FF33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52" name="Line 54">
            <a:extLst>
              <a:ext uri="{FF2B5EF4-FFF2-40B4-BE49-F238E27FC236}">
                <a16:creationId xmlns:a16="http://schemas.microsoft.com/office/drawing/2014/main" id="{00000000-0008-0000-0600-000034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632" y="2867"/>
            <a:ext cx="144" cy="96"/>
          </a:xfrm>
          <a:prstGeom prst="line">
            <a:avLst/>
          </a:prstGeom>
          <a:noFill/>
          <a:ln w="28575">
            <a:solidFill>
              <a:srgbClr val="FF33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53" name="Text Box 55">
            <a:extLst>
              <a:ext uri="{FF2B5EF4-FFF2-40B4-BE49-F238E27FC236}">
                <a16:creationId xmlns:a16="http://schemas.microsoft.com/office/drawing/2014/main" id="{00000000-0008-0000-0600-00003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928" y="1888"/>
            <a:ext cx="1130" cy="1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spcBef>
                <a:spcPct val="50000"/>
              </a:spcBef>
            </a:pPr>
            <a:r>
              <a:rPr kumimoji="1" lang="pt-BR" sz="2000">
                <a:solidFill>
                  <a:srgbClr val="0000FF"/>
                </a:solidFill>
                <a:latin typeface="Times New Roman" pitchFamily="18" charset="0"/>
              </a:rPr>
              <a:t>Excesso que se converte em lâmina do escoamento ou chuva efetiva Pe</a:t>
            </a:r>
          </a:p>
        </xdr:txBody>
      </xdr:sp>
      <xdr:sp macro="" textlink="">
        <xdr:nvSpPr>
          <xdr:cNvPr id="54" name="Line 56">
            <a:extLst>
              <a:ext uri="{FF2B5EF4-FFF2-40B4-BE49-F238E27FC236}">
                <a16:creationId xmlns:a16="http://schemas.microsoft.com/office/drawing/2014/main" id="{00000000-0008-0000-0600-000036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3640" y="2531"/>
            <a:ext cx="336" cy="288"/>
          </a:xfrm>
          <a:prstGeom prst="line">
            <a:avLst/>
          </a:prstGeom>
          <a:noFill/>
          <a:ln w="28575">
            <a:solidFill>
              <a:srgbClr val="0000FF"/>
            </a:solidFill>
            <a:round/>
            <a:headEnd/>
            <a:tailEnd type="triangle" w="med" len="med"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55" name="Text Box 57">
            <a:extLst>
              <a:ext uri="{FF2B5EF4-FFF2-40B4-BE49-F238E27FC236}">
                <a16:creationId xmlns:a16="http://schemas.microsoft.com/office/drawing/2014/main" id="{00000000-0008-0000-0600-00003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21" y="3748"/>
            <a:ext cx="1819" cy="44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spcBef>
                <a:spcPct val="50000"/>
              </a:spcBef>
            </a:pPr>
            <a:r>
              <a:rPr kumimoji="1" lang="pt-BR" sz="2000">
                <a:solidFill>
                  <a:srgbClr val="1F497D"/>
                </a:solidFill>
                <a:latin typeface="Times New Roman" pitchFamily="18" charset="0"/>
              </a:rPr>
              <a:t>Ia = Abstração iniciais (infiltra na taxa da chuva)</a:t>
            </a:r>
          </a:p>
        </xdr:txBody>
      </xdr:sp>
      <xdr:sp macro="" textlink="">
        <xdr:nvSpPr>
          <xdr:cNvPr id="56" name="Line 58">
            <a:extLst>
              <a:ext uri="{FF2B5EF4-FFF2-40B4-BE49-F238E27FC236}">
                <a16:creationId xmlns:a16="http://schemas.microsoft.com/office/drawing/2014/main" id="{00000000-0008-0000-0600-000038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474" y="3566"/>
            <a:ext cx="507" cy="227"/>
          </a:xfrm>
          <a:prstGeom prst="line">
            <a:avLst/>
          </a:prstGeom>
          <a:noFill/>
          <a:ln w="28575">
            <a:solidFill>
              <a:srgbClr val="00CC00"/>
            </a:solidFill>
            <a:round/>
            <a:headEnd/>
            <a:tailEnd type="triangle" w="med" len="med"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57" name="Text Box 59">
            <a:extLst>
              <a:ext uri="{FF2B5EF4-FFF2-40B4-BE49-F238E27FC236}">
                <a16:creationId xmlns:a16="http://schemas.microsoft.com/office/drawing/2014/main" id="{00000000-0008-0000-0600-00003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54" y="3714"/>
            <a:ext cx="1680" cy="44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spcBef>
                <a:spcPct val="50000"/>
              </a:spcBef>
            </a:pPr>
            <a:r>
              <a:rPr kumimoji="1" lang="pt-BR" sz="2000">
                <a:solidFill>
                  <a:srgbClr val="1F497D"/>
                </a:solidFill>
                <a:latin typeface="Times New Roman" pitchFamily="18" charset="0"/>
              </a:rPr>
              <a:t>Infiltração na Taxa Potencial</a:t>
            </a:r>
          </a:p>
        </xdr:txBody>
      </xdr:sp>
      <xdr:sp macro="" textlink="">
        <xdr:nvSpPr>
          <xdr:cNvPr id="58" name="Line 60">
            <a:extLst>
              <a:ext uri="{FF2B5EF4-FFF2-40B4-BE49-F238E27FC236}">
                <a16:creationId xmlns:a16="http://schemas.microsoft.com/office/drawing/2014/main" id="{00000000-0008-0000-0600-00003A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379" y="3430"/>
            <a:ext cx="1" cy="363"/>
          </a:xfrm>
          <a:prstGeom prst="line">
            <a:avLst/>
          </a:prstGeom>
          <a:noFill/>
          <a:ln w="28575">
            <a:solidFill>
              <a:srgbClr val="FF3300"/>
            </a:solidFill>
            <a:round/>
            <a:headEnd/>
            <a:tailEnd type="triangle" w="med" len="med"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59" name="Rectangle 61">
            <a:extLst>
              <a:ext uri="{FF2B5EF4-FFF2-40B4-BE49-F238E27FC236}">
                <a16:creationId xmlns:a16="http://schemas.microsoft.com/office/drawing/2014/main" id="{00000000-0008-0000-0600-00003B000000}"/>
              </a:ext>
            </a:extLst>
          </xdr:cNvPr>
          <xdr:cNvSpPr>
            <a:spLocks noChangeArrowheads="1"/>
          </xdr:cNvSpPr>
        </xdr:nvSpPr>
        <xdr:spPr bwMode="auto">
          <a:xfrm>
            <a:off x="2265" y="3299"/>
            <a:ext cx="240" cy="2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pt-BR" sz="2000">
                <a:solidFill>
                  <a:srgbClr val="1F497D"/>
                </a:solidFill>
                <a:latin typeface="Times New Roman" pitchFamily="18" charset="0"/>
              </a:rPr>
              <a:t>Ia</a:t>
            </a:r>
          </a:p>
        </xdr:txBody>
      </xdr:sp>
      <xdr:sp macro="" textlink="">
        <xdr:nvSpPr>
          <xdr:cNvPr id="60" name="Rectangle 62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>
            <a:spLocks noChangeArrowheads="1"/>
          </xdr:cNvSpPr>
        </xdr:nvSpPr>
        <xdr:spPr bwMode="auto">
          <a:xfrm>
            <a:off x="2518" y="3748"/>
            <a:ext cx="206" cy="2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pt-BR" sz="2000">
                <a:solidFill>
                  <a:srgbClr val="1F497D"/>
                </a:solidFill>
                <a:latin typeface="Times New Roman" pitchFamily="18" charset="0"/>
              </a:rPr>
              <a:t>+</a:t>
            </a:r>
          </a:p>
        </xdr:txBody>
      </xdr:sp>
      <xdr:sp macro="" textlink="">
        <xdr:nvSpPr>
          <xdr:cNvPr id="61" name="Rectangle 63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>
            <a:spLocks noChangeArrowheads="1"/>
          </xdr:cNvSpPr>
        </xdr:nvSpPr>
        <xdr:spPr bwMode="auto">
          <a:xfrm>
            <a:off x="3013" y="2531"/>
            <a:ext cx="276" cy="2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pt-BR" sz="2000">
                <a:solidFill>
                  <a:prstClr val="black"/>
                </a:solidFill>
                <a:latin typeface="Times New Roman" pitchFamily="18" charset="0"/>
              </a:rPr>
              <a:t>Pe</a:t>
            </a:r>
          </a:p>
        </xdr:txBody>
      </xdr:sp>
      <xdr:sp macro="" textlink="">
        <xdr:nvSpPr>
          <xdr:cNvPr id="62" name="Rectangle 64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>
            <a:spLocks noChangeArrowheads="1"/>
          </xdr:cNvSpPr>
        </xdr:nvSpPr>
        <xdr:spPr bwMode="auto">
          <a:xfrm>
            <a:off x="4308" y="3724"/>
            <a:ext cx="206" cy="2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pt-BR" sz="2000">
                <a:solidFill>
                  <a:srgbClr val="1F497D"/>
                </a:solidFill>
                <a:latin typeface="Times New Roman" pitchFamily="18" charset="0"/>
              </a:rPr>
              <a:t>=</a:t>
            </a:r>
          </a:p>
        </xdr:txBody>
      </xdr:sp>
    </xdr:grpSp>
    <xdr:clientData/>
  </xdr:twoCellAnchor>
  <xdr:twoCellAnchor editAs="oneCell">
    <xdr:from>
      <xdr:col>0</xdr:col>
      <xdr:colOff>0</xdr:colOff>
      <xdr:row>62</xdr:row>
      <xdr:rowOff>0</xdr:rowOff>
    </xdr:from>
    <xdr:to>
      <xdr:col>2</xdr:col>
      <xdr:colOff>6491288</xdr:colOff>
      <xdr:row>91</xdr:row>
      <xdr:rowOff>147637</xdr:rowOff>
    </xdr:to>
    <xdr:pic>
      <xdr:nvPicPr>
        <xdr:cNvPr id="124" name="Picture 6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4954250"/>
          <a:ext cx="8053388" cy="56721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5</xdr:row>
          <xdr:rowOff>104775</xdr:rowOff>
        </xdr:from>
        <xdr:to>
          <xdr:col>18</xdr:col>
          <xdr:colOff>171450</xdr:colOff>
          <xdr:row>10</xdr:row>
          <xdr:rowOff>152400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6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14</xdr:col>
      <xdr:colOff>0</xdr:colOff>
      <xdr:row>13</xdr:row>
      <xdr:rowOff>0</xdr:rowOff>
    </xdr:from>
    <xdr:to>
      <xdr:col>19</xdr:col>
      <xdr:colOff>46693</xdr:colOff>
      <xdr:row>19</xdr:row>
      <xdr:rowOff>180439</xdr:rowOff>
    </xdr:to>
    <xdr:sp macro="" textlink="">
      <xdr:nvSpPr>
        <xdr:cNvPr id="126" name="Text Box 6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 txBox="1">
          <a:spLocks noChangeArrowheads="1"/>
        </xdr:cNvSpPr>
      </xdr:nvSpPr>
      <xdr:spPr bwMode="auto">
        <a:xfrm>
          <a:off x="15468600" y="3276600"/>
          <a:ext cx="3094693" cy="13234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2000">
              <a:solidFill>
                <a:srgbClr val="000000"/>
              </a:solidFill>
            </a:rPr>
            <a:t>onde:</a:t>
          </a:r>
        </a:p>
        <a:p>
          <a:r>
            <a:rPr lang="pt-BR" sz="2000">
              <a:solidFill>
                <a:srgbClr val="000000"/>
              </a:solidFill>
            </a:rPr>
            <a:t>PE = excesso de chuva</a:t>
          </a:r>
        </a:p>
        <a:p>
          <a:r>
            <a:rPr lang="pt-BR" sz="2000">
              <a:solidFill>
                <a:srgbClr val="000000"/>
              </a:solidFill>
            </a:rPr>
            <a:t>P = precipitação</a:t>
          </a:r>
        </a:p>
        <a:p>
          <a:r>
            <a:rPr lang="pt-BR" sz="2000">
              <a:solidFill>
                <a:srgbClr val="000000"/>
              </a:solidFill>
            </a:rPr>
            <a:t>S = Armazenamento no solo</a:t>
          </a:r>
        </a:p>
      </xdr:txBody>
    </xdr:sp>
    <xdr:clientData/>
  </xdr:twoCellAnchor>
  <xdr:twoCellAnchor editAs="oneCell">
    <xdr:from>
      <xdr:col>16</xdr:col>
      <xdr:colOff>387350</xdr:colOff>
      <xdr:row>21</xdr:row>
      <xdr:rowOff>0</xdr:rowOff>
    </xdr:from>
    <xdr:to>
      <xdr:col>18</xdr:col>
      <xdr:colOff>311150</xdr:colOff>
      <xdr:row>23</xdr:row>
      <xdr:rowOff>130175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75150" y="4800600"/>
          <a:ext cx="1143000" cy="51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21</xdr:row>
      <xdr:rowOff>53975</xdr:rowOff>
    </xdr:from>
    <xdr:to>
      <xdr:col>16</xdr:col>
      <xdr:colOff>374650</xdr:colOff>
      <xdr:row>23</xdr:row>
      <xdr:rowOff>41275</xdr:rowOff>
    </xdr:to>
    <xdr:sp macro="" textlink="">
      <xdr:nvSpPr>
        <xdr:cNvPr id="128" name="Text Box 18"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 txBox="1">
          <a:spLocks noChangeArrowheads="1"/>
        </xdr:cNvSpPr>
      </xdr:nvSpPr>
      <xdr:spPr bwMode="auto">
        <a:xfrm>
          <a:off x="15468600" y="4854575"/>
          <a:ext cx="1593850" cy="368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>
              <a:solidFill>
                <a:srgbClr val="000000"/>
              </a:solidFill>
            </a:rPr>
            <a:t>Em polegada:</a:t>
          </a:r>
        </a:p>
      </xdr:txBody>
    </xdr:sp>
    <xdr:clientData/>
  </xdr:twoCellAnchor>
  <xdr:twoCellAnchor>
    <xdr:from>
      <xdr:col>14</xdr:col>
      <xdr:colOff>0</xdr:colOff>
      <xdr:row>25</xdr:row>
      <xdr:rowOff>0</xdr:rowOff>
    </xdr:from>
    <xdr:to>
      <xdr:col>16</xdr:col>
      <xdr:colOff>577850</xdr:colOff>
      <xdr:row>26</xdr:row>
      <xdr:rowOff>177800</xdr:rowOff>
    </xdr:to>
    <xdr:sp macro="" textlink="">
      <xdr:nvSpPr>
        <xdr:cNvPr id="129" name="Text Box 19"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 txBox="1">
          <a:spLocks noChangeArrowheads="1"/>
        </xdr:cNvSpPr>
      </xdr:nvSpPr>
      <xdr:spPr bwMode="auto">
        <a:xfrm>
          <a:off x="15468600" y="5562600"/>
          <a:ext cx="1797050" cy="368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>
              <a:solidFill>
                <a:srgbClr val="000000"/>
              </a:solidFill>
            </a:rPr>
            <a:t>; Em centímero: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428625</xdr:colOff>
          <xdr:row>26</xdr:row>
          <xdr:rowOff>66675</xdr:rowOff>
        </xdr:from>
        <xdr:to>
          <xdr:col>18</xdr:col>
          <xdr:colOff>533400</xdr:colOff>
          <xdr:row>29</xdr:row>
          <xdr:rowOff>0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</xdr:col>
      <xdr:colOff>3219450</xdr:colOff>
      <xdr:row>24</xdr:row>
      <xdr:rowOff>145415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74" t="12221" r="7917" b="15512"/>
        <a:stretch/>
      </xdr:blipFill>
      <xdr:spPr bwMode="auto">
        <a:xfrm>
          <a:off x="1219200" y="1524000"/>
          <a:ext cx="3219450" cy="31934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4400550</xdr:colOff>
      <xdr:row>5</xdr:row>
      <xdr:rowOff>114300</xdr:rowOff>
    </xdr:from>
    <xdr:to>
      <xdr:col>8</xdr:col>
      <xdr:colOff>447675</xdr:colOff>
      <xdr:row>27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569" r="16441"/>
        <a:stretch/>
      </xdr:blipFill>
      <xdr:spPr bwMode="auto">
        <a:xfrm>
          <a:off x="5619750" y="1066800"/>
          <a:ext cx="3810000" cy="40767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71436</xdr:colOff>
      <xdr:row>13</xdr:row>
      <xdr:rowOff>147637</xdr:rowOff>
    </xdr:from>
    <xdr:to>
      <xdr:col>9</xdr:col>
      <xdr:colOff>485774</xdr:colOff>
      <xdr:row>30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Relationship Id="rId6" Type="http://schemas.openxmlformats.org/officeDocument/2006/relationships/image" Target="../media/image14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3.emf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DDB1-FFB8-422D-B462-7757B0717159}">
  <dimension ref="A1"/>
  <sheetViews>
    <sheetView workbookViewId="0">
      <selection activeCell="Q2" sqref="Q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B312C-CAB3-4AD0-8DB6-FF07EB3FC97C}">
  <dimension ref="A1:L33"/>
  <sheetViews>
    <sheetView workbookViewId="0">
      <selection activeCell="G8" sqref="G8"/>
    </sheetView>
  </sheetViews>
  <sheetFormatPr defaultRowHeight="15" x14ac:dyDescent="0.25"/>
  <cols>
    <col min="1" max="1" width="92.42578125" customWidth="1"/>
    <col min="3" max="3" width="11.140625" customWidth="1"/>
    <col min="6" max="6" width="12.140625" customWidth="1"/>
    <col min="7" max="7" width="23.7109375" customWidth="1"/>
    <col min="8" max="8" width="18.42578125" customWidth="1"/>
    <col min="9" max="9" width="20.28515625" customWidth="1"/>
    <col min="10" max="10" width="24.28515625" customWidth="1"/>
    <col min="11" max="11" width="22.85546875" customWidth="1"/>
  </cols>
  <sheetData>
    <row r="1" spans="1:12" x14ac:dyDescent="0.25">
      <c r="A1" s="11"/>
    </row>
    <row r="2" spans="1:12" x14ac:dyDescent="0.25">
      <c r="A2" s="64" t="s">
        <v>19</v>
      </c>
      <c r="B2" s="64"/>
      <c r="C2" s="64"/>
      <c r="D2" s="64"/>
      <c r="E2" s="64"/>
      <c r="F2" s="64"/>
    </row>
    <row r="3" spans="1:12" x14ac:dyDescent="0.25">
      <c r="A3" s="12"/>
      <c r="B3" s="13"/>
      <c r="C3" s="13"/>
      <c r="D3" s="13"/>
      <c r="E3" s="13"/>
      <c r="F3" s="13"/>
    </row>
    <row r="4" spans="1:12" x14ac:dyDescent="0.25">
      <c r="A4" s="14"/>
      <c r="B4" s="13"/>
      <c r="C4" s="13"/>
      <c r="D4" s="13"/>
      <c r="E4" s="13"/>
      <c r="F4" s="13"/>
    </row>
    <row r="5" spans="1:12" x14ac:dyDescent="0.25">
      <c r="A5" s="15" t="s">
        <v>20</v>
      </c>
      <c r="B5" s="16" t="s">
        <v>21</v>
      </c>
      <c r="C5" s="16" t="s">
        <v>22</v>
      </c>
      <c r="D5" s="17" t="s">
        <v>23</v>
      </c>
      <c r="E5" s="17" t="s">
        <v>24</v>
      </c>
      <c r="F5" s="17" t="s">
        <v>25</v>
      </c>
    </row>
    <row r="6" spans="1:12" x14ac:dyDescent="0.25">
      <c r="A6" s="18" t="s">
        <v>26</v>
      </c>
      <c r="B6" s="16">
        <v>900</v>
      </c>
      <c r="C6" s="16">
        <v>910</v>
      </c>
      <c r="D6" s="16">
        <v>930</v>
      </c>
      <c r="E6" s="16">
        <v>960</v>
      </c>
      <c r="F6" s="17">
        <v>1000</v>
      </c>
    </row>
    <row r="7" spans="1:12" x14ac:dyDescent="0.25">
      <c r="A7" s="19"/>
      <c r="B7" s="13"/>
      <c r="C7" s="13"/>
      <c r="D7" s="13"/>
      <c r="E7" s="13"/>
      <c r="F7" s="13"/>
    </row>
    <row r="8" spans="1:12" x14ac:dyDescent="0.25">
      <c r="A8" s="20" t="s">
        <v>27</v>
      </c>
      <c r="B8" s="13"/>
      <c r="C8" s="13"/>
      <c r="D8" s="13"/>
      <c r="E8" s="13"/>
      <c r="F8" s="13"/>
    </row>
    <row r="9" spans="1:12" ht="30" x14ac:dyDescent="0.25">
      <c r="A9" s="20" t="s">
        <v>28</v>
      </c>
      <c r="B9" s="13"/>
      <c r="C9" s="13"/>
      <c r="D9" s="13"/>
      <c r="E9" s="13"/>
      <c r="F9" s="13"/>
    </row>
    <row r="10" spans="1:12" ht="45" x14ac:dyDescent="0.25">
      <c r="A10" s="20" t="s">
        <v>29</v>
      </c>
      <c r="B10" s="13"/>
      <c r="C10" s="13"/>
      <c r="D10" s="13"/>
      <c r="E10" s="13"/>
      <c r="F10" s="13"/>
    </row>
    <row r="12" spans="1:12" x14ac:dyDescent="0.25">
      <c r="C12" s="65" t="s">
        <v>5</v>
      </c>
      <c r="D12" s="65"/>
      <c r="E12" s="65"/>
      <c r="F12" s="65"/>
      <c r="G12" s="65"/>
      <c r="H12" s="65"/>
      <c r="I12" s="65"/>
      <c r="J12" s="65"/>
      <c r="K12" s="65"/>
      <c r="L12" s="65"/>
    </row>
    <row r="14" spans="1:12" x14ac:dyDescent="0.25">
      <c r="C14" s="4">
        <v>1</v>
      </c>
      <c r="D14" s="4"/>
      <c r="E14" s="4">
        <v>2</v>
      </c>
      <c r="F14" s="4">
        <v>3</v>
      </c>
      <c r="G14" s="4">
        <v>4</v>
      </c>
      <c r="H14" s="4">
        <v>5</v>
      </c>
      <c r="I14" s="4">
        <v>6</v>
      </c>
      <c r="J14" s="4">
        <v>6</v>
      </c>
      <c r="K14" s="4">
        <v>7</v>
      </c>
      <c r="L14" s="4">
        <v>8</v>
      </c>
    </row>
    <row r="15" spans="1:12" x14ac:dyDescent="0.25">
      <c r="C15" s="4" t="s">
        <v>0</v>
      </c>
      <c r="D15" s="4" t="s">
        <v>18</v>
      </c>
      <c r="E15" s="4" t="s">
        <v>1</v>
      </c>
      <c r="F15" s="4" t="s">
        <v>2</v>
      </c>
      <c r="G15" s="4" t="s">
        <v>3</v>
      </c>
      <c r="H15" s="4" t="s">
        <v>10</v>
      </c>
      <c r="I15" s="4" t="s">
        <v>11</v>
      </c>
      <c r="J15" s="4" t="s">
        <v>13</v>
      </c>
      <c r="K15" s="4" t="s">
        <v>14</v>
      </c>
      <c r="L15" s="4" t="s">
        <v>15</v>
      </c>
    </row>
    <row r="16" spans="1:12" x14ac:dyDescent="0.25">
      <c r="C16" s="1">
        <v>900</v>
      </c>
      <c r="D16" s="1">
        <f>+C16-$B$4</f>
        <v>900</v>
      </c>
      <c r="E16" s="1">
        <v>0</v>
      </c>
      <c r="F16" s="1">
        <v>0</v>
      </c>
      <c r="G16" s="2"/>
      <c r="H16" s="2"/>
      <c r="I16" s="2"/>
      <c r="J16" s="2"/>
      <c r="K16" s="3"/>
      <c r="L16" s="1"/>
    </row>
    <row r="17" spans="2:12" x14ac:dyDescent="0.25">
      <c r="B17">
        <f>+C17-C$4</f>
        <v>910</v>
      </c>
      <c r="C17" s="1">
        <v>910</v>
      </c>
      <c r="D17" s="1">
        <f t="shared" ref="D17:D20" si="0">+C17-$B$4</f>
        <v>910</v>
      </c>
      <c r="E17" s="1">
        <v>5000</v>
      </c>
      <c r="F17" s="1">
        <v>5</v>
      </c>
      <c r="G17" s="2">
        <f>+(C17-C16)/(E17-E16)</f>
        <v>2E-3</v>
      </c>
      <c r="H17" s="6">
        <f>0.5*(D17+D16)*(E17-E16)</f>
        <v>4525000</v>
      </c>
      <c r="I17" s="2"/>
      <c r="J17" s="2">
        <f>G17^0.5</f>
        <v>4.4721359549995794E-2</v>
      </c>
      <c r="K17" s="5">
        <f>+(E17-E16)/1000</f>
        <v>5</v>
      </c>
      <c r="L17" s="5">
        <f>+K17/J17</f>
        <v>111.80339887498948</v>
      </c>
    </row>
    <row r="18" spans="2:12" x14ac:dyDescent="0.25">
      <c r="B18">
        <f t="shared" ref="B18:B20" si="1">+C18-C$4</f>
        <v>930</v>
      </c>
      <c r="C18" s="1">
        <v>930</v>
      </c>
      <c r="D18" s="1">
        <f t="shared" si="0"/>
        <v>930</v>
      </c>
      <c r="E18" s="1">
        <v>10000</v>
      </c>
      <c r="F18" s="1">
        <v>10</v>
      </c>
      <c r="G18" s="2">
        <f t="shared" ref="G18:G20" si="2">+(C18-C17)/(E18-E17)</f>
        <v>4.0000000000000001E-3</v>
      </c>
      <c r="H18" s="6">
        <f t="shared" ref="H18:H20" si="3">0.5*(D18+D17)*(E18-E17)</f>
        <v>4600000</v>
      </c>
      <c r="I18" s="2"/>
      <c r="J18" s="2">
        <f>G18^0.5</f>
        <v>6.3245553203367583E-2</v>
      </c>
      <c r="K18" s="5">
        <f t="shared" ref="K18:K20" si="4">+(E18-E17)/1000</f>
        <v>5</v>
      </c>
      <c r="L18" s="5">
        <f t="shared" ref="L18:L20" si="5">+K18/J18</f>
        <v>79.05694150420949</v>
      </c>
    </row>
    <row r="19" spans="2:12" x14ac:dyDescent="0.25">
      <c r="B19">
        <f t="shared" si="1"/>
        <v>960</v>
      </c>
      <c r="C19" s="1">
        <v>960</v>
      </c>
      <c r="D19" s="1">
        <f t="shared" si="0"/>
        <v>960</v>
      </c>
      <c r="E19" s="1">
        <v>15000</v>
      </c>
      <c r="F19" s="1">
        <v>15</v>
      </c>
      <c r="G19" s="2">
        <f t="shared" si="2"/>
        <v>6.0000000000000001E-3</v>
      </c>
      <c r="H19" s="6">
        <f t="shared" si="3"/>
        <v>4725000</v>
      </c>
      <c r="I19" s="2"/>
      <c r="J19" s="2">
        <f>G19^0.5</f>
        <v>7.7459666924148338E-2</v>
      </c>
      <c r="K19" s="5">
        <f t="shared" si="4"/>
        <v>5</v>
      </c>
      <c r="L19" s="5">
        <f t="shared" si="5"/>
        <v>64.549722436790276</v>
      </c>
    </row>
    <row r="20" spans="2:12" x14ac:dyDescent="0.25">
      <c r="B20">
        <f t="shared" si="1"/>
        <v>1000</v>
      </c>
      <c r="C20" s="1">
        <v>1000</v>
      </c>
      <c r="D20" s="1">
        <f t="shared" si="0"/>
        <v>1000</v>
      </c>
      <c r="E20" s="1">
        <v>20000</v>
      </c>
      <c r="F20" s="1">
        <v>20</v>
      </c>
      <c r="G20" s="2">
        <f t="shared" si="2"/>
        <v>8.0000000000000002E-3</v>
      </c>
      <c r="H20" s="6">
        <f t="shared" si="3"/>
        <v>4900000</v>
      </c>
      <c r="I20" s="6">
        <v>0</v>
      </c>
      <c r="J20" s="2">
        <f>G20^0.5</f>
        <v>8.9442719099991588E-2</v>
      </c>
      <c r="K20" s="5">
        <f t="shared" si="4"/>
        <v>5</v>
      </c>
      <c r="L20" s="5">
        <f t="shared" si="5"/>
        <v>55.901699437494742</v>
      </c>
    </row>
    <row r="21" spans="2:12" x14ac:dyDescent="0.25">
      <c r="C21" s="4" t="s">
        <v>4</v>
      </c>
      <c r="D21" s="4"/>
      <c r="E21" s="4"/>
      <c r="F21" s="4"/>
      <c r="G21" s="4"/>
      <c r="H21" s="7">
        <f>SUM(H17:H20)</f>
        <v>18750000</v>
      </c>
      <c r="I21" s="4"/>
      <c r="J21" s="4"/>
      <c r="K21" s="7">
        <f>SUM(K16:K20)</f>
        <v>20</v>
      </c>
      <c r="L21" s="9">
        <f>SUM(L17:L20)</f>
        <v>311.31176225348401</v>
      </c>
    </row>
    <row r="22" spans="2:12" x14ac:dyDescent="0.25">
      <c r="I22" s="10">
        <f>+H21-I20</f>
        <v>18750000</v>
      </c>
    </row>
    <row r="26" spans="2:12" x14ac:dyDescent="0.25">
      <c r="C26" t="s">
        <v>6</v>
      </c>
    </row>
    <row r="27" spans="2:12" x14ac:dyDescent="0.25">
      <c r="E27" t="s">
        <v>7</v>
      </c>
      <c r="F27" s="8">
        <f>+(C20-C16)/E20</f>
        <v>5.0000000000000001E-3</v>
      </c>
      <c r="G27" t="s">
        <v>8</v>
      </c>
    </row>
    <row r="30" spans="2:12" x14ac:dyDescent="0.25">
      <c r="C30" t="s">
        <v>9</v>
      </c>
      <c r="E30" t="s">
        <v>12</v>
      </c>
      <c r="F30">
        <f>2*(H21-I20)/E20^2</f>
        <v>9.375E-2</v>
      </c>
      <c r="G30" t="s">
        <v>8</v>
      </c>
    </row>
    <row r="33" spans="3:7" x14ac:dyDescent="0.25">
      <c r="C33" t="s">
        <v>16</v>
      </c>
      <c r="E33" t="s">
        <v>17</v>
      </c>
      <c r="F33" s="8">
        <f>+(K21/L21)^2</f>
        <v>4.1273275038420636E-3</v>
      </c>
      <c r="G33" t="s">
        <v>8</v>
      </c>
    </row>
  </sheetData>
  <mergeCells count="2">
    <mergeCell ref="A2:F2"/>
    <mergeCell ref="C12:L1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45AE8-AB4B-41D7-BBFB-DBCD5E164B84}">
  <dimension ref="A4:G18"/>
  <sheetViews>
    <sheetView workbookViewId="0">
      <selection activeCell="H23" sqref="H23"/>
    </sheetView>
  </sheetViews>
  <sheetFormatPr defaultRowHeight="15" x14ac:dyDescent="0.25"/>
  <cols>
    <col min="1" max="1" width="80.42578125" customWidth="1"/>
  </cols>
  <sheetData>
    <row r="4" spans="1:7" ht="67.5" customHeight="1" x14ac:dyDescent="0.25">
      <c r="A4" s="66" t="s">
        <v>30</v>
      </c>
      <c r="B4" s="66"/>
      <c r="C4" s="66"/>
    </row>
    <row r="5" spans="1:7" x14ac:dyDescent="0.25">
      <c r="A5" s="22"/>
      <c r="B5" s="13"/>
      <c r="C5" s="13"/>
      <c r="E5" t="s">
        <v>38</v>
      </c>
    </row>
    <row r="6" spans="1:7" ht="15.75" thickBot="1" x14ac:dyDescent="0.3">
      <c r="A6" s="23"/>
      <c r="B6" s="13"/>
      <c r="C6" s="13"/>
    </row>
    <row r="7" spans="1:7" ht="15.75" thickBot="1" x14ac:dyDescent="0.3">
      <c r="A7" s="24" t="s">
        <v>31</v>
      </c>
      <c r="B7" s="25" t="s">
        <v>32</v>
      </c>
      <c r="C7" s="25" t="s">
        <v>33</v>
      </c>
      <c r="F7" s="28" t="s">
        <v>32</v>
      </c>
      <c r="G7" s="28" t="s">
        <v>33</v>
      </c>
    </row>
    <row r="8" spans="1:7" ht="15.75" thickBot="1" x14ac:dyDescent="0.3">
      <c r="A8" s="26" t="s">
        <v>34</v>
      </c>
      <c r="B8" s="27">
        <v>320</v>
      </c>
      <c r="C8" s="27">
        <v>450</v>
      </c>
      <c r="E8" t="s">
        <v>40</v>
      </c>
      <c r="F8">
        <f>+B9</f>
        <v>71</v>
      </c>
      <c r="G8">
        <f>+C9</f>
        <v>120</v>
      </c>
    </row>
    <row r="9" spans="1:7" ht="15.75" thickBot="1" x14ac:dyDescent="0.3">
      <c r="A9" s="26" t="s">
        <v>35</v>
      </c>
      <c r="B9" s="27">
        <v>71</v>
      </c>
      <c r="C9" s="27">
        <v>120</v>
      </c>
      <c r="E9" t="s">
        <v>41</v>
      </c>
      <c r="F9" s="10">
        <f>+B8</f>
        <v>320</v>
      </c>
      <c r="G9">
        <f>+C8</f>
        <v>450</v>
      </c>
    </row>
    <row r="10" spans="1:7" ht="15.75" thickBot="1" x14ac:dyDescent="0.3">
      <c r="A10" s="26" t="s">
        <v>36</v>
      </c>
      <c r="B10" s="27">
        <v>22</v>
      </c>
      <c r="C10" s="27">
        <v>63</v>
      </c>
      <c r="E10" s="28" t="s">
        <v>39</v>
      </c>
      <c r="F10" s="30">
        <f>0.28*F8/B8^0.5</f>
        <v>1.1113257848173956</v>
      </c>
      <c r="G10" s="29">
        <f>0.28*G8/C8^0.5</f>
        <v>1.5839191898578664</v>
      </c>
    </row>
    <row r="11" spans="1:7" ht="15.75" thickBot="1" x14ac:dyDescent="0.3">
      <c r="A11" s="26" t="s">
        <v>37</v>
      </c>
      <c r="B11" s="27">
        <v>112</v>
      </c>
      <c r="C11" s="27">
        <v>315</v>
      </c>
    </row>
    <row r="12" spans="1:7" x14ac:dyDescent="0.25">
      <c r="A12" s="21"/>
    </row>
    <row r="13" spans="1:7" x14ac:dyDescent="0.25">
      <c r="A13" s="21"/>
      <c r="E13" t="s">
        <v>42</v>
      </c>
    </row>
    <row r="15" spans="1:7" x14ac:dyDescent="0.25">
      <c r="F15" s="28" t="s">
        <v>32</v>
      </c>
      <c r="G15" s="28" t="s">
        <v>33</v>
      </c>
    </row>
    <row r="16" spans="1:7" x14ac:dyDescent="0.25">
      <c r="E16" t="s">
        <v>43</v>
      </c>
      <c r="F16">
        <f>+B10</f>
        <v>22</v>
      </c>
      <c r="G16">
        <f>+C10</f>
        <v>63</v>
      </c>
    </row>
    <row r="17" spans="5:7" x14ac:dyDescent="0.25">
      <c r="E17" t="s">
        <v>41</v>
      </c>
      <c r="F17" s="10">
        <f>+B8</f>
        <v>320</v>
      </c>
      <c r="G17" s="10">
        <f>+C8</f>
        <v>450</v>
      </c>
    </row>
    <row r="18" spans="5:7" x14ac:dyDescent="0.25">
      <c r="E18" s="28" t="s">
        <v>39</v>
      </c>
      <c r="F18" s="30">
        <f>+F17/F16^2</f>
        <v>0.66115702479338845</v>
      </c>
      <c r="G18" s="31">
        <f>+G17/G16^2</f>
        <v>0.11337868480725624</v>
      </c>
    </row>
  </sheetData>
  <mergeCells count="1">
    <mergeCell ref="A4:C4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1625-335F-4EF4-96F1-238ECA2C622E}">
  <dimension ref="C5:J14"/>
  <sheetViews>
    <sheetView workbookViewId="0">
      <selection activeCell="H13" sqref="H13"/>
    </sheetView>
  </sheetViews>
  <sheetFormatPr defaultRowHeight="15" x14ac:dyDescent="0.25"/>
  <cols>
    <col min="3" max="3" width="66.5703125" customWidth="1"/>
  </cols>
  <sheetData>
    <row r="5" spans="3:10" ht="30" x14ac:dyDescent="0.25">
      <c r="C5" s="32" t="s">
        <v>50</v>
      </c>
    </row>
    <row r="6" spans="3:10" ht="18" x14ac:dyDescent="0.25">
      <c r="C6" s="32" t="s">
        <v>51</v>
      </c>
      <c r="G6" s="35" t="s">
        <v>57</v>
      </c>
      <c r="H6" s="35"/>
      <c r="I6" s="35"/>
      <c r="J6" s="35"/>
    </row>
    <row r="7" spans="3:10" x14ac:dyDescent="0.25">
      <c r="C7" s="32" t="s">
        <v>52</v>
      </c>
    </row>
    <row r="8" spans="3:10" x14ac:dyDescent="0.25">
      <c r="C8" s="32" t="s">
        <v>53</v>
      </c>
      <c r="G8" t="s">
        <v>43</v>
      </c>
      <c r="H8">
        <v>15</v>
      </c>
      <c r="I8" t="s">
        <v>62</v>
      </c>
    </row>
    <row r="9" spans="3:10" x14ac:dyDescent="0.25">
      <c r="C9" s="32" t="s">
        <v>54</v>
      </c>
      <c r="G9" t="s">
        <v>58</v>
      </c>
      <c r="H9">
        <v>1480</v>
      </c>
      <c r="I9" t="s">
        <v>63</v>
      </c>
    </row>
    <row r="10" spans="3:10" x14ac:dyDescent="0.25">
      <c r="C10" s="32" t="s">
        <v>55</v>
      </c>
      <c r="G10" t="s">
        <v>59</v>
      </c>
      <c r="H10">
        <v>809</v>
      </c>
      <c r="I10" t="s">
        <v>63</v>
      </c>
    </row>
    <row r="11" spans="3:10" x14ac:dyDescent="0.25">
      <c r="C11" s="32" t="s">
        <v>56</v>
      </c>
      <c r="G11" t="s">
        <v>60</v>
      </c>
      <c r="H11">
        <f>+H9-H10</f>
        <v>671</v>
      </c>
      <c r="I11" t="s">
        <v>63</v>
      </c>
    </row>
    <row r="12" spans="3:10" x14ac:dyDescent="0.25">
      <c r="C12" s="11"/>
    </row>
    <row r="13" spans="3:10" x14ac:dyDescent="0.25">
      <c r="G13" s="36" t="s">
        <v>61</v>
      </c>
      <c r="H13" s="37">
        <f>57*(H8^3/H11)^0.385</f>
        <v>106.16273284300333</v>
      </c>
      <c r="I13" t="s">
        <v>64</v>
      </c>
    </row>
    <row r="14" spans="3:10" x14ac:dyDescent="0.25">
      <c r="H14" s="29">
        <f>+H13/60</f>
        <v>1.7693788807167221</v>
      </c>
      <c r="I14" t="s">
        <v>65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88C4-8DC0-471D-A373-1924D32415E8}">
  <dimension ref="B5:G21"/>
  <sheetViews>
    <sheetView topLeftCell="A4" zoomScale="120" zoomScaleNormal="120" workbookViewId="0">
      <selection activeCell="G19" sqref="G19"/>
    </sheetView>
  </sheetViews>
  <sheetFormatPr defaultRowHeight="15" x14ac:dyDescent="0.25"/>
  <cols>
    <col min="2" max="2" width="88.42578125" customWidth="1"/>
  </cols>
  <sheetData>
    <row r="5" spans="2:7" ht="75" x14ac:dyDescent="0.25">
      <c r="B5" s="32" t="s">
        <v>136</v>
      </c>
    </row>
    <row r="6" spans="2:7" x14ac:dyDescent="0.25">
      <c r="E6" t="s">
        <v>128</v>
      </c>
    </row>
    <row r="7" spans="2:7" x14ac:dyDescent="0.25">
      <c r="E7" s="39" t="s">
        <v>122</v>
      </c>
      <c r="F7" s="39">
        <v>20</v>
      </c>
      <c r="G7" s="39" t="s">
        <v>123</v>
      </c>
    </row>
    <row r="8" spans="2:7" x14ac:dyDescent="0.25">
      <c r="B8" s="63" t="s">
        <v>127</v>
      </c>
      <c r="E8" s="39" t="s">
        <v>124</v>
      </c>
      <c r="F8" s="39">
        <v>4</v>
      </c>
      <c r="G8" s="39"/>
    </row>
    <row r="9" spans="2:7" x14ac:dyDescent="0.25">
      <c r="E9" s="39" t="s">
        <v>40</v>
      </c>
      <c r="F9" s="39">
        <v>700</v>
      </c>
      <c r="G9" s="39" t="s">
        <v>125</v>
      </c>
    </row>
    <row r="10" spans="2:7" x14ac:dyDescent="0.25">
      <c r="E10" s="39" t="s">
        <v>126</v>
      </c>
      <c r="F10" s="39"/>
      <c r="G10" s="39"/>
    </row>
    <row r="13" spans="2:7" x14ac:dyDescent="0.25">
      <c r="E13" s="36" t="s">
        <v>130</v>
      </c>
    </row>
    <row r="15" spans="2:7" x14ac:dyDescent="0.25">
      <c r="E15" t="s">
        <v>131</v>
      </c>
    </row>
    <row r="16" spans="2:7" x14ac:dyDescent="0.25">
      <c r="F16">
        <f>+F8*F7*365</f>
        <v>29200</v>
      </c>
      <c r="G16" t="s">
        <v>132</v>
      </c>
    </row>
    <row r="17" spans="3:7" x14ac:dyDescent="0.25">
      <c r="F17">
        <f>+F16/1000</f>
        <v>29.2</v>
      </c>
      <c r="G17" t="s">
        <v>133</v>
      </c>
    </row>
    <row r="19" spans="3:7" x14ac:dyDescent="0.25">
      <c r="E19" t="s">
        <v>134</v>
      </c>
      <c r="F19">
        <f>+F17</f>
        <v>29.2</v>
      </c>
      <c r="G19" t="s">
        <v>137</v>
      </c>
    </row>
    <row r="20" spans="3:7" x14ac:dyDescent="0.25">
      <c r="C20" t="s">
        <v>129</v>
      </c>
      <c r="E20" t="s">
        <v>40</v>
      </c>
      <c r="F20">
        <f>+F9/1000</f>
        <v>0.7</v>
      </c>
      <c r="G20" t="s">
        <v>63</v>
      </c>
    </row>
    <row r="21" spans="3:7" x14ac:dyDescent="0.25">
      <c r="E21" t="s">
        <v>41</v>
      </c>
      <c r="F21" s="10">
        <f>+F19/F20</f>
        <v>41.714285714285715</v>
      </c>
      <c r="G21" t="s">
        <v>135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3125-9744-41B0-BB29-7A0D2E68C989}">
  <dimension ref="C6:D14"/>
  <sheetViews>
    <sheetView workbookViewId="0">
      <selection activeCell="C7" sqref="C7"/>
    </sheetView>
  </sheetViews>
  <sheetFormatPr defaultRowHeight="15" x14ac:dyDescent="0.25"/>
  <cols>
    <col min="3" max="3" width="94.28515625" customWidth="1"/>
    <col min="4" max="4" width="12.42578125" bestFit="1" customWidth="1"/>
  </cols>
  <sheetData>
    <row r="6" spans="3:4" ht="60" x14ac:dyDescent="0.25">
      <c r="C6" s="32" t="s">
        <v>44</v>
      </c>
    </row>
    <row r="7" spans="3:4" ht="45" x14ac:dyDescent="0.25">
      <c r="C7" s="33" t="s">
        <v>45</v>
      </c>
      <c r="D7" t="b">
        <v>1</v>
      </c>
    </row>
    <row r="8" spans="3:4" ht="30" x14ac:dyDescent="0.25">
      <c r="C8" s="33" t="s">
        <v>46</v>
      </c>
      <c r="D8" t="b">
        <v>1</v>
      </c>
    </row>
    <row r="9" spans="3:4" ht="30" x14ac:dyDescent="0.25">
      <c r="C9" s="33" t="s">
        <v>47</v>
      </c>
      <c r="D9" t="b">
        <v>1</v>
      </c>
    </row>
    <row r="10" spans="3:4" x14ac:dyDescent="0.25">
      <c r="C10" s="33" t="s">
        <v>48</v>
      </c>
      <c r="D10" t="b">
        <v>1</v>
      </c>
    </row>
    <row r="11" spans="3:4" x14ac:dyDescent="0.25">
      <c r="C11" s="34" t="s">
        <v>49</v>
      </c>
    </row>
    <row r="13" spans="3:4" x14ac:dyDescent="0.25">
      <c r="C13" s="11"/>
    </row>
    <row r="14" spans="3:4" x14ac:dyDescent="0.25">
      <c r="C14" s="11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240C5-BFC3-4120-BA8F-C84B36366977}">
  <dimension ref="B4:T60"/>
  <sheetViews>
    <sheetView topLeftCell="B1" workbookViewId="0">
      <selection activeCell="L11" sqref="L11"/>
    </sheetView>
  </sheetViews>
  <sheetFormatPr defaultRowHeight="15" x14ac:dyDescent="0.25"/>
  <cols>
    <col min="2" max="2" width="14.28515625" customWidth="1"/>
    <col min="3" max="3" width="103.28515625" customWidth="1"/>
    <col min="4" max="4" width="13.85546875" customWidth="1"/>
    <col min="11" max="11" width="12.140625" customWidth="1"/>
  </cols>
  <sheetData>
    <row r="4" spans="3:20" ht="78" x14ac:dyDescent="0.35">
      <c r="C4" s="32" t="s">
        <v>68</v>
      </c>
      <c r="K4" s="58" t="s">
        <v>114</v>
      </c>
    </row>
    <row r="5" spans="3:20" x14ac:dyDescent="0.25">
      <c r="D5" s="39" t="s">
        <v>41</v>
      </c>
      <c r="E5" s="39">
        <v>100</v>
      </c>
      <c r="F5" s="39" t="s">
        <v>69</v>
      </c>
      <c r="G5" s="39"/>
    </row>
    <row r="6" spans="3:20" x14ac:dyDescent="0.25">
      <c r="D6" s="39" t="s">
        <v>70</v>
      </c>
      <c r="E6" s="39">
        <v>90</v>
      </c>
      <c r="F6" s="39" t="s">
        <v>71</v>
      </c>
      <c r="G6" s="39"/>
      <c r="K6" t="s">
        <v>113</v>
      </c>
      <c r="L6">
        <v>83</v>
      </c>
    </row>
    <row r="7" spans="3:20" ht="21" x14ac:dyDescent="0.35">
      <c r="D7" s="39" t="s">
        <v>72</v>
      </c>
      <c r="E7" s="39" t="s">
        <v>73</v>
      </c>
      <c r="F7" s="39"/>
      <c r="G7" s="39"/>
      <c r="H7" t="s">
        <v>112</v>
      </c>
      <c r="T7" s="62" t="s">
        <v>121</v>
      </c>
    </row>
    <row r="8" spans="3:20" x14ac:dyDescent="0.25">
      <c r="D8" s="39" t="s">
        <v>74</v>
      </c>
      <c r="E8" s="39" t="s">
        <v>75</v>
      </c>
      <c r="F8" s="39"/>
      <c r="G8" s="39"/>
      <c r="K8" t="s">
        <v>115</v>
      </c>
      <c r="L8" s="59">
        <f>2540/L6-25.4</f>
        <v>5.2024096385542187</v>
      </c>
      <c r="M8" t="s">
        <v>116</v>
      </c>
    </row>
    <row r="9" spans="3:20" x14ac:dyDescent="0.25">
      <c r="L9" s="59">
        <f>+L8*10</f>
        <v>52.024096385542187</v>
      </c>
      <c r="M9" t="s">
        <v>71</v>
      </c>
    </row>
    <row r="10" spans="3:20" x14ac:dyDescent="0.25">
      <c r="D10" s="36" t="s">
        <v>76</v>
      </c>
    </row>
    <row r="11" spans="3:20" x14ac:dyDescent="0.25">
      <c r="K11" s="60" t="s">
        <v>117</v>
      </c>
      <c r="L11" s="61">
        <f>+(E6-0.2*L9)^2/(E6+0.8*L9)</f>
        <v>48.134231804740843</v>
      </c>
      <c r="M11" s="60" t="s">
        <v>71</v>
      </c>
    </row>
    <row r="14" spans="3:20" x14ac:dyDescent="0.25">
      <c r="K14" s="60" t="s">
        <v>118</v>
      </c>
      <c r="L14" s="60">
        <f>+L11/1000*E5*10^6</f>
        <v>4813423.1804740839</v>
      </c>
      <c r="M14" s="60" t="s">
        <v>119</v>
      </c>
    </row>
    <row r="15" spans="3:20" x14ac:dyDescent="0.25">
      <c r="L15" s="29">
        <f>+L14/10^6</f>
        <v>4.8134231804740839</v>
      </c>
      <c r="M15" t="s">
        <v>120</v>
      </c>
    </row>
    <row r="29" spans="2:7" ht="15.75" thickBot="1" x14ac:dyDescent="0.3"/>
    <row r="30" spans="2:7" ht="26.25" customHeight="1" thickTop="1" thickBot="1" x14ac:dyDescent="0.3">
      <c r="B30" s="67" t="s">
        <v>77</v>
      </c>
      <c r="C30" s="67" t="s">
        <v>78</v>
      </c>
      <c r="D30" s="69" t="s">
        <v>79</v>
      </c>
      <c r="E30" s="70"/>
      <c r="F30" s="70"/>
      <c r="G30" s="71"/>
    </row>
    <row r="31" spans="2:7" ht="16.5" thickTop="1" thickBot="1" x14ac:dyDescent="0.3">
      <c r="B31" s="68"/>
      <c r="C31" s="68"/>
      <c r="D31" s="41" t="s">
        <v>41</v>
      </c>
      <c r="E31" s="41" t="s">
        <v>80</v>
      </c>
      <c r="F31" s="41" t="s">
        <v>81</v>
      </c>
      <c r="G31" s="41" t="s">
        <v>82</v>
      </c>
    </row>
    <row r="32" spans="2:7" ht="41.25" customHeight="1" thickTop="1" x14ac:dyDescent="0.25">
      <c r="B32" s="72" t="s">
        <v>83</v>
      </c>
      <c r="C32" s="42" t="s">
        <v>84</v>
      </c>
      <c r="D32" s="44">
        <v>77</v>
      </c>
      <c r="E32" s="44">
        <v>86</v>
      </c>
      <c r="F32" s="44">
        <v>91</v>
      </c>
      <c r="G32" s="44">
        <v>94</v>
      </c>
    </row>
    <row r="33" spans="2:7" ht="15.75" thickBot="1" x14ac:dyDescent="0.3">
      <c r="B33" s="73"/>
      <c r="C33" s="43" t="s">
        <v>85</v>
      </c>
      <c r="D33" s="45">
        <v>70</v>
      </c>
      <c r="E33" s="45">
        <v>80</v>
      </c>
      <c r="F33" s="45">
        <v>87</v>
      </c>
      <c r="G33" s="45">
        <v>90</v>
      </c>
    </row>
    <row r="34" spans="2:7" ht="26.25" customHeight="1" thickTop="1" x14ac:dyDescent="0.25">
      <c r="B34" s="74" t="s">
        <v>86</v>
      </c>
      <c r="C34" s="46" t="s">
        <v>87</v>
      </c>
      <c r="D34" s="40">
        <v>67</v>
      </c>
      <c r="E34" s="40">
        <v>77</v>
      </c>
      <c r="F34" s="40">
        <v>83</v>
      </c>
      <c r="G34" s="40">
        <v>87</v>
      </c>
    </row>
    <row r="35" spans="2:7" x14ac:dyDescent="0.25">
      <c r="B35" s="75"/>
      <c r="C35" s="47" t="s">
        <v>88</v>
      </c>
      <c r="D35" s="49">
        <v>64</v>
      </c>
      <c r="E35" s="49">
        <v>73</v>
      </c>
      <c r="F35" s="49">
        <v>79</v>
      </c>
      <c r="G35" s="49">
        <v>82</v>
      </c>
    </row>
    <row r="36" spans="2:7" ht="15.75" thickBot="1" x14ac:dyDescent="0.3">
      <c r="B36" s="76"/>
      <c r="C36" s="48" t="s">
        <v>85</v>
      </c>
      <c r="D36" s="50">
        <v>64</v>
      </c>
      <c r="E36" s="50">
        <v>76</v>
      </c>
      <c r="F36" s="50">
        <v>84</v>
      </c>
      <c r="G36" s="50">
        <v>88</v>
      </c>
    </row>
    <row r="37" spans="2:7" ht="15.75" thickTop="1" x14ac:dyDescent="0.25">
      <c r="B37" s="72" t="s">
        <v>89</v>
      </c>
      <c r="C37" s="42" t="s">
        <v>87</v>
      </c>
      <c r="D37" s="44">
        <v>62</v>
      </c>
      <c r="E37" s="44">
        <v>74</v>
      </c>
      <c r="F37" s="44">
        <v>82</v>
      </c>
      <c r="G37" s="44">
        <v>85</v>
      </c>
    </row>
    <row r="38" spans="2:7" x14ac:dyDescent="0.25">
      <c r="B38" s="77"/>
      <c r="C38" s="51" t="s">
        <v>88</v>
      </c>
      <c r="D38" s="52">
        <v>60</v>
      </c>
      <c r="E38" s="52">
        <v>71</v>
      </c>
      <c r="F38" s="52">
        <v>79</v>
      </c>
      <c r="G38" s="52">
        <v>82</v>
      </c>
    </row>
    <row r="39" spans="2:7" ht="15.75" thickBot="1" x14ac:dyDescent="0.3">
      <c r="B39" s="73"/>
      <c r="C39" s="43" t="s">
        <v>85</v>
      </c>
      <c r="D39" s="45">
        <v>62</v>
      </c>
      <c r="E39" s="45">
        <v>75</v>
      </c>
      <c r="F39" s="45">
        <v>83</v>
      </c>
      <c r="G39" s="45">
        <v>87</v>
      </c>
    </row>
    <row r="40" spans="2:7" ht="39" customHeight="1" thickTop="1" x14ac:dyDescent="0.25">
      <c r="B40" s="74" t="s">
        <v>90</v>
      </c>
      <c r="C40" s="46" t="s">
        <v>87</v>
      </c>
      <c r="D40" s="40">
        <v>60</v>
      </c>
      <c r="E40" s="40">
        <v>72</v>
      </c>
      <c r="F40" s="40">
        <v>81</v>
      </c>
      <c r="G40" s="40">
        <v>84</v>
      </c>
    </row>
    <row r="41" spans="2:7" x14ac:dyDescent="0.25">
      <c r="B41" s="75"/>
      <c r="C41" s="47" t="s">
        <v>88</v>
      </c>
      <c r="D41" s="49">
        <v>57</v>
      </c>
      <c r="E41" s="49">
        <v>70</v>
      </c>
      <c r="F41" s="49">
        <v>78</v>
      </c>
      <c r="G41" s="49">
        <v>89</v>
      </c>
    </row>
    <row r="42" spans="2:7" x14ac:dyDescent="0.25">
      <c r="B42" s="75"/>
      <c r="C42" s="47" t="s">
        <v>91</v>
      </c>
      <c r="D42" s="49">
        <v>68</v>
      </c>
      <c r="E42" s="49">
        <v>79</v>
      </c>
      <c r="F42" s="49">
        <v>86</v>
      </c>
      <c r="G42" s="49">
        <v>89</v>
      </c>
    </row>
    <row r="43" spans="2:7" x14ac:dyDescent="0.25">
      <c r="B43" s="75"/>
      <c r="C43" s="47" t="s">
        <v>92</v>
      </c>
      <c r="D43" s="49">
        <v>49</v>
      </c>
      <c r="E43" s="49">
        <v>69</v>
      </c>
      <c r="F43" s="49">
        <v>79</v>
      </c>
      <c r="G43" s="49">
        <v>94</v>
      </c>
    </row>
    <row r="44" spans="2:7" ht="15.75" thickBot="1" x14ac:dyDescent="0.3">
      <c r="B44" s="76"/>
      <c r="C44" s="48" t="s">
        <v>93</v>
      </c>
      <c r="D44" s="50">
        <v>39</v>
      </c>
      <c r="E44" s="50">
        <v>61</v>
      </c>
      <c r="F44" s="50">
        <v>74</v>
      </c>
      <c r="G44" s="50">
        <v>80</v>
      </c>
    </row>
    <row r="45" spans="2:7" ht="15.75" thickTop="1" x14ac:dyDescent="0.25">
      <c r="B45" s="72" t="s">
        <v>94</v>
      </c>
      <c r="C45" s="42" t="s">
        <v>95</v>
      </c>
      <c r="D45" s="44">
        <v>47</v>
      </c>
      <c r="E45" s="44">
        <v>67</v>
      </c>
      <c r="F45" s="44">
        <v>81</v>
      </c>
      <c r="G45" s="44">
        <v>88</v>
      </c>
    </row>
    <row r="46" spans="2:7" x14ac:dyDescent="0.25">
      <c r="B46" s="77"/>
      <c r="C46" s="51" t="s">
        <v>96</v>
      </c>
      <c r="D46" s="52">
        <v>25</v>
      </c>
      <c r="E46" s="52">
        <v>59</v>
      </c>
      <c r="F46" s="52">
        <v>75</v>
      </c>
      <c r="G46" s="57">
        <v>83</v>
      </c>
    </row>
    <row r="47" spans="2:7" ht="15.75" thickBot="1" x14ac:dyDescent="0.3">
      <c r="B47" s="73"/>
      <c r="C47" s="43" t="s">
        <v>97</v>
      </c>
      <c r="D47" s="45">
        <v>6</v>
      </c>
      <c r="E47" s="45">
        <v>35</v>
      </c>
      <c r="F47" s="45">
        <v>70</v>
      </c>
      <c r="G47" s="45">
        <v>79</v>
      </c>
    </row>
    <row r="48" spans="2:7" ht="15.75" thickTop="1" x14ac:dyDescent="0.25">
      <c r="B48" s="74" t="s">
        <v>98</v>
      </c>
      <c r="C48" s="46" t="s">
        <v>92</v>
      </c>
      <c r="D48" s="40">
        <v>30</v>
      </c>
      <c r="E48" s="40">
        <v>58</v>
      </c>
      <c r="F48" s="40">
        <v>71</v>
      </c>
      <c r="G48" s="40">
        <v>78</v>
      </c>
    </row>
    <row r="49" spans="2:7" x14ac:dyDescent="0.25">
      <c r="B49" s="75"/>
      <c r="C49" s="47" t="s">
        <v>99</v>
      </c>
      <c r="D49" s="49">
        <v>45</v>
      </c>
      <c r="E49" s="49">
        <v>66</v>
      </c>
      <c r="F49" s="49">
        <v>77</v>
      </c>
      <c r="G49" s="49">
        <v>83</v>
      </c>
    </row>
    <row r="50" spans="2:7" x14ac:dyDescent="0.25">
      <c r="B50" s="75"/>
      <c r="C50" s="47" t="s">
        <v>100</v>
      </c>
      <c r="D50" s="49">
        <v>36</v>
      </c>
      <c r="E50" s="49">
        <v>60</v>
      </c>
      <c r="F50" s="49">
        <v>73</v>
      </c>
      <c r="G50" s="49">
        <v>79</v>
      </c>
    </row>
    <row r="51" spans="2:7" ht="15.75" thickBot="1" x14ac:dyDescent="0.3">
      <c r="B51" s="76"/>
      <c r="C51" s="48" t="s">
        <v>101</v>
      </c>
      <c r="D51" s="50">
        <v>25</v>
      </c>
      <c r="E51" s="50">
        <v>55</v>
      </c>
      <c r="F51" s="50">
        <v>70</v>
      </c>
      <c r="G51" s="50">
        <v>77</v>
      </c>
    </row>
    <row r="52" spans="2:7" ht="15.75" thickTop="1" x14ac:dyDescent="0.25">
      <c r="B52" s="42" t="s">
        <v>102</v>
      </c>
      <c r="C52" s="42" t="s">
        <v>92</v>
      </c>
      <c r="D52" s="44">
        <v>59</v>
      </c>
      <c r="E52" s="44">
        <v>74</v>
      </c>
      <c r="F52" s="44">
        <v>82</v>
      </c>
      <c r="G52" s="44">
        <v>86</v>
      </c>
    </row>
    <row r="53" spans="2:7" ht="28.5" x14ac:dyDescent="0.25">
      <c r="B53" s="51" t="s">
        <v>103</v>
      </c>
      <c r="C53" s="51" t="s">
        <v>104</v>
      </c>
      <c r="D53" s="52">
        <v>72</v>
      </c>
      <c r="E53" s="52">
        <v>82</v>
      </c>
      <c r="F53" s="52">
        <v>87</v>
      </c>
      <c r="G53" s="52">
        <v>89</v>
      </c>
    </row>
    <row r="54" spans="2:7" ht="15.75" thickBot="1" x14ac:dyDescent="0.3">
      <c r="B54" s="53"/>
      <c r="C54" s="43" t="s">
        <v>105</v>
      </c>
      <c r="D54" s="45">
        <v>74</v>
      </c>
      <c r="E54" s="45">
        <v>84</v>
      </c>
      <c r="F54" s="45">
        <v>90</v>
      </c>
      <c r="G54" s="45">
        <v>92</v>
      </c>
    </row>
    <row r="55" spans="2:7" ht="15.75" thickTop="1" x14ac:dyDescent="0.25">
      <c r="B55" s="74" t="s">
        <v>106</v>
      </c>
      <c r="C55" s="46" t="s">
        <v>107</v>
      </c>
      <c r="D55" s="40">
        <v>56</v>
      </c>
      <c r="E55" s="40">
        <v>75</v>
      </c>
      <c r="F55" s="40">
        <v>86</v>
      </c>
      <c r="G55" s="40">
        <v>91</v>
      </c>
    </row>
    <row r="56" spans="2:7" x14ac:dyDescent="0.25">
      <c r="B56" s="75"/>
      <c r="C56" s="47" t="s">
        <v>108</v>
      </c>
      <c r="D56" s="49">
        <v>46</v>
      </c>
      <c r="E56" s="49">
        <v>68</v>
      </c>
      <c r="F56" s="49">
        <v>78</v>
      </c>
      <c r="G56" s="49">
        <v>84</v>
      </c>
    </row>
    <row r="57" spans="2:7" x14ac:dyDescent="0.25">
      <c r="B57" s="75"/>
      <c r="C57" s="47" t="s">
        <v>109</v>
      </c>
      <c r="D57" s="49">
        <v>26</v>
      </c>
      <c r="E57" s="49">
        <v>52</v>
      </c>
      <c r="F57" s="49">
        <v>62</v>
      </c>
      <c r="G57" s="49">
        <v>69</v>
      </c>
    </row>
    <row r="58" spans="2:7" ht="15.75" thickBot="1" x14ac:dyDescent="0.3">
      <c r="B58" s="76"/>
      <c r="C58" s="48" t="s">
        <v>100</v>
      </c>
      <c r="D58" s="50">
        <v>36</v>
      </c>
      <c r="E58" s="50">
        <v>60</v>
      </c>
      <c r="F58" s="50">
        <v>70</v>
      </c>
      <c r="G58" s="50">
        <v>76</v>
      </c>
    </row>
    <row r="59" spans="2:7" ht="44.25" thickTop="1" thickBot="1" x14ac:dyDescent="0.3">
      <c r="B59" s="54" t="s">
        <v>110</v>
      </c>
      <c r="C59" s="54" t="s">
        <v>111</v>
      </c>
      <c r="D59" s="55">
        <v>100</v>
      </c>
      <c r="E59" s="56">
        <v>100</v>
      </c>
      <c r="F59" s="56">
        <v>100</v>
      </c>
      <c r="G59" s="55">
        <v>100</v>
      </c>
    </row>
    <row r="60" spans="2:7" ht="15.75" thickTop="1" x14ac:dyDescent="0.25"/>
  </sheetData>
  <mergeCells count="10">
    <mergeCell ref="B40:B44"/>
    <mergeCell ref="B45:B47"/>
    <mergeCell ref="B48:B51"/>
    <mergeCell ref="B55:B58"/>
    <mergeCell ref="B30:B31"/>
    <mergeCell ref="C30:C31"/>
    <mergeCell ref="D30:G30"/>
    <mergeCell ref="B32:B33"/>
    <mergeCell ref="B34:B36"/>
    <mergeCell ref="B37:B39"/>
  </mergeCells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shapeId="8193" r:id="rId3">
          <objectPr defaultSize="0" r:id="rId4">
            <anchor moveWithCells="1">
              <from>
                <xdr:col>14</xdr:col>
                <xdr:colOff>19050</xdr:colOff>
                <xdr:row>5</xdr:row>
                <xdr:rowOff>104775</xdr:rowOff>
              </from>
              <to>
                <xdr:col>18</xdr:col>
                <xdr:colOff>171450</xdr:colOff>
                <xdr:row>10</xdr:row>
                <xdr:rowOff>152400</xdr:rowOff>
              </to>
            </anchor>
          </objectPr>
        </oleObject>
      </mc:Choice>
      <mc:Fallback>
        <oleObject shapeId="8193" r:id="rId3"/>
      </mc:Fallback>
    </mc:AlternateContent>
    <mc:AlternateContent xmlns:mc="http://schemas.openxmlformats.org/markup-compatibility/2006">
      <mc:Choice Requires="x14">
        <oleObject shapeId="8194" r:id="rId5">
          <objectPr defaultSize="0" r:id="rId6">
            <anchor moveWithCells="1">
              <from>
                <xdr:col>16</xdr:col>
                <xdr:colOff>428625</xdr:colOff>
                <xdr:row>26</xdr:row>
                <xdr:rowOff>66675</xdr:rowOff>
              </from>
              <to>
                <xdr:col>18</xdr:col>
                <xdr:colOff>533400</xdr:colOff>
                <xdr:row>29</xdr:row>
                <xdr:rowOff>0</xdr:rowOff>
              </to>
            </anchor>
          </objectPr>
        </oleObject>
      </mc:Choice>
      <mc:Fallback>
        <oleObject shapeId="8194" r:id="rId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7F2F-1FB7-44A2-95CD-35A4D808B28C}">
  <dimension ref="A1:C4"/>
  <sheetViews>
    <sheetView tabSelected="1" workbookViewId="0">
      <selection activeCell="C7" sqref="C7"/>
    </sheetView>
  </sheetViews>
  <sheetFormatPr defaultRowHeight="15" x14ac:dyDescent="0.25"/>
  <cols>
    <col min="3" max="3" width="70.7109375" customWidth="1"/>
  </cols>
  <sheetData>
    <row r="1" spans="1:3" x14ac:dyDescent="0.25">
      <c r="A1" t="s">
        <v>66</v>
      </c>
    </row>
    <row r="4" spans="1:3" x14ac:dyDescent="0.25">
      <c r="C4" s="38" t="s">
        <v>67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3"/>
  <sheetViews>
    <sheetView workbookViewId="0">
      <selection activeCell="A2" sqref="A2:K31"/>
    </sheetView>
  </sheetViews>
  <sheetFormatPr defaultRowHeight="15" x14ac:dyDescent="0.25"/>
  <cols>
    <col min="2" max="2" width="11.85546875" bestFit="1" customWidth="1"/>
    <col min="3" max="3" width="11.85546875" customWidth="1"/>
    <col min="4" max="4" width="8" bestFit="1" customWidth="1"/>
    <col min="5" max="5" width="11.42578125" bestFit="1" customWidth="1"/>
    <col min="6" max="6" width="24.5703125" bestFit="1" customWidth="1"/>
    <col min="7" max="8" width="24.5703125" customWidth="1"/>
    <col min="9" max="9" width="23.85546875" customWidth="1"/>
    <col min="10" max="10" width="26.7109375" customWidth="1"/>
    <col min="11" max="11" width="12" bestFit="1" customWidth="1"/>
  </cols>
  <sheetData>
    <row r="2" spans="1:11" x14ac:dyDescent="0.25">
      <c r="B2" s="65" t="s">
        <v>5</v>
      </c>
      <c r="C2" s="65"/>
      <c r="D2" s="65"/>
      <c r="E2" s="65"/>
      <c r="F2" s="65"/>
      <c r="G2" s="65"/>
      <c r="H2" s="65"/>
      <c r="I2" s="65"/>
      <c r="J2" s="65"/>
      <c r="K2" s="65"/>
    </row>
    <row r="4" spans="1:11" x14ac:dyDescent="0.25">
      <c r="B4" s="4">
        <v>1</v>
      </c>
      <c r="C4" s="4"/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6</v>
      </c>
      <c r="J4" s="4">
        <v>7</v>
      </c>
      <c r="K4" s="4">
        <v>8</v>
      </c>
    </row>
    <row r="5" spans="1:11" x14ac:dyDescent="0.25">
      <c r="B5" s="4" t="s">
        <v>0</v>
      </c>
      <c r="C5" s="4" t="s">
        <v>18</v>
      </c>
      <c r="D5" s="4" t="s">
        <v>1</v>
      </c>
      <c r="E5" s="4" t="s">
        <v>2</v>
      </c>
      <c r="F5" s="4" t="s">
        <v>3</v>
      </c>
      <c r="G5" s="4" t="s">
        <v>10</v>
      </c>
      <c r="H5" s="4" t="s">
        <v>11</v>
      </c>
      <c r="I5" s="4" t="s">
        <v>13</v>
      </c>
      <c r="J5" s="4" t="s">
        <v>14</v>
      </c>
      <c r="K5" s="4" t="s">
        <v>15</v>
      </c>
    </row>
    <row r="6" spans="1:11" x14ac:dyDescent="0.25">
      <c r="B6" s="1">
        <v>900</v>
      </c>
      <c r="C6" s="1">
        <f>+B6-$B$6</f>
        <v>0</v>
      </c>
      <c r="D6" s="1">
        <v>0</v>
      </c>
      <c r="E6" s="1">
        <v>0</v>
      </c>
      <c r="F6" s="2"/>
      <c r="G6" s="2"/>
      <c r="H6" s="2"/>
      <c r="I6" s="2"/>
      <c r="J6" s="3"/>
      <c r="K6" s="1"/>
    </row>
    <row r="7" spans="1:11" x14ac:dyDescent="0.25">
      <c r="A7">
        <f>+B7-B$6</f>
        <v>10</v>
      </c>
      <c r="B7" s="1">
        <v>910</v>
      </c>
      <c r="C7" s="1">
        <f t="shared" ref="C7:C10" si="0">+B7-$B$6</f>
        <v>10</v>
      </c>
      <c r="D7" s="1">
        <v>5000</v>
      </c>
      <c r="E7" s="1">
        <v>5</v>
      </c>
      <c r="F7" s="2">
        <f>+(B7-B6)/(D7-D6)</f>
        <v>2E-3</v>
      </c>
      <c r="G7" s="6">
        <f>0.5*(C7+C6)*(D7-D6)</f>
        <v>25000</v>
      </c>
      <c r="H7" s="2"/>
      <c r="I7" s="2">
        <f>F7^0.5</f>
        <v>4.4721359549995794E-2</v>
      </c>
      <c r="J7" s="5">
        <f>+(D7-D6)/1000</f>
        <v>5</v>
      </c>
      <c r="K7" s="5">
        <f>+J7/I7</f>
        <v>111.80339887498948</v>
      </c>
    </row>
    <row r="8" spans="1:11" x14ac:dyDescent="0.25">
      <c r="A8">
        <f t="shared" ref="A8:A10" si="1">+B8-B$6</f>
        <v>30</v>
      </c>
      <c r="B8" s="1">
        <v>930</v>
      </c>
      <c r="C8" s="1">
        <f t="shared" si="0"/>
        <v>30</v>
      </c>
      <c r="D8" s="1">
        <v>10000</v>
      </c>
      <c r="E8" s="1">
        <v>10</v>
      </c>
      <c r="F8" s="2">
        <f t="shared" ref="F8:F10" si="2">+(B8-B7)/(D8-D7)</f>
        <v>4.0000000000000001E-3</v>
      </c>
      <c r="G8" s="6">
        <f t="shared" ref="G8:G10" si="3">0.5*(C8+C7)*(D8-D7)</f>
        <v>100000</v>
      </c>
      <c r="H8" s="2"/>
      <c r="I8" s="2">
        <f>F8^0.5</f>
        <v>6.3245553203367583E-2</v>
      </c>
      <c r="J8" s="5">
        <f t="shared" ref="J8:J10" si="4">+(D8-D7)/1000</f>
        <v>5</v>
      </c>
      <c r="K8" s="5">
        <f t="shared" ref="K8:K10" si="5">+J8/I8</f>
        <v>79.05694150420949</v>
      </c>
    </row>
    <row r="9" spans="1:11" x14ac:dyDescent="0.25">
      <c r="A9">
        <f t="shared" si="1"/>
        <v>60</v>
      </c>
      <c r="B9" s="1">
        <v>960</v>
      </c>
      <c r="C9" s="1">
        <f t="shared" si="0"/>
        <v>60</v>
      </c>
      <c r="D9" s="1">
        <v>15000</v>
      </c>
      <c r="E9" s="1">
        <v>15</v>
      </c>
      <c r="F9" s="2">
        <f t="shared" si="2"/>
        <v>6.0000000000000001E-3</v>
      </c>
      <c r="G9" s="6">
        <f t="shared" si="3"/>
        <v>225000</v>
      </c>
      <c r="H9" s="2"/>
      <c r="I9" s="2">
        <f>F9^0.5</f>
        <v>7.7459666924148338E-2</v>
      </c>
      <c r="J9" s="5">
        <f t="shared" si="4"/>
        <v>5</v>
      </c>
      <c r="K9" s="5">
        <f t="shared" si="5"/>
        <v>64.549722436790276</v>
      </c>
    </row>
    <row r="10" spans="1:11" x14ac:dyDescent="0.25">
      <c r="A10">
        <f t="shared" si="1"/>
        <v>100</v>
      </c>
      <c r="B10" s="1">
        <v>1000</v>
      </c>
      <c r="C10" s="1">
        <f t="shared" si="0"/>
        <v>100</v>
      </c>
      <c r="D10" s="1">
        <v>20000</v>
      </c>
      <c r="E10" s="1">
        <v>20</v>
      </c>
      <c r="F10" s="2">
        <f t="shared" si="2"/>
        <v>8.0000000000000002E-3</v>
      </c>
      <c r="G10" s="6">
        <f t="shared" si="3"/>
        <v>400000</v>
      </c>
      <c r="H10" s="6">
        <v>0</v>
      </c>
      <c r="I10" s="2">
        <f>F10^0.5</f>
        <v>8.9442719099991588E-2</v>
      </c>
      <c r="J10" s="5">
        <f t="shared" si="4"/>
        <v>5</v>
      </c>
      <c r="K10" s="5">
        <f t="shared" si="5"/>
        <v>55.901699437494742</v>
      </c>
    </row>
    <row r="11" spans="1:11" x14ac:dyDescent="0.25">
      <c r="B11" s="4" t="s">
        <v>4</v>
      </c>
      <c r="C11" s="4"/>
      <c r="D11" s="4"/>
      <c r="E11" s="4"/>
      <c r="F11" s="4"/>
      <c r="G11" s="7">
        <f>SUM(G7:G10)</f>
        <v>750000</v>
      </c>
      <c r="H11" s="4"/>
      <c r="I11" s="4"/>
      <c r="J11" s="7">
        <f>SUM(J6:J10)</f>
        <v>20</v>
      </c>
      <c r="K11" s="9">
        <f>SUM(K7:K10)</f>
        <v>311.31176225348401</v>
      </c>
    </row>
    <row r="12" spans="1:11" x14ac:dyDescent="0.25">
      <c r="H12" s="10">
        <f>+G11-H10</f>
        <v>750000</v>
      </c>
    </row>
    <row r="16" spans="1:11" x14ac:dyDescent="0.25">
      <c r="B16" t="s">
        <v>6</v>
      </c>
    </row>
    <row r="17" spans="2:6" x14ac:dyDescent="0.25">
      <c r="D17" t="s">
        <v>7</v>
      </c>
      <c r="E17" s="8">
        <f>+(B10-B6)/D10</f>
        <v>5.0000000000000001E-3</v>
      </c>
      <c r="F17" t="s">
        <v>8</v>
      </c>
    </row>
    <row r="20" spans="2:6" x14ac:dyDescent="0.25">
      <c r="B20" t="s">
        <v>9</v>
      </c>
      <c r="D20" t="s">
        <v>12</v>
      </c>
      <c r="E20">
        <f>2*(G11-H10)/D10^2</f>
        <v>3.7499999999999999E-3</v>
      </c>
      <c r="F20" t="s">
        <v>8</v>
      </c>
    </row>
    <row r="23" spans="2:6" x14ac:dyDescent="0.25">
      <c r="B23" t="s">
        <v>16</v>
      </c>
      <c r="D23" t="s">
        <v>17</v>
      </c>
      <c r="E23" s="8">
        <f>+(J11/K11)^2</f>
        <v>4.1273275038420636E-3</v>
      </c>
      <c r="F23" t="s">
        <v>8</v>
      </c>
    </row>
  </sheetData>
  <mergeCells count="1">
    <mergeCell ref="B2:K2"/>
  </mergeCells>
  <pageMargins left="0.51181102362204722" right="0.51181102362204722" top="0.78740157480314965" bottom="0.78740157480314965" header="0.31496062992125984" footer="0.31496062992125984"/>
  <pageSetup paperSize="9" scale="7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Painel</vt:lpstr>
      <vt:lpstr>1Questaão</vt:lpstr>
      <vt:lpstr>2Questão</vt:lpstr>
      <vt:lpstr>4Questão</vt:lpstr>
      <vt:lpstr>3Questao</vt:lpstr>
      <vt:lpstr>5Questao</vt:lpstr>
      <vt:lpstr>6Questão</vt:lpstr>
      <vt:lpstr>7Questão 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Junior</dc:creator>
  <cp:lastModifiedBy>usuario</cp:lastModifiedBy>
  <cp:lastPrinted>2015-03-09T11:43:33Z</cp:lastPrinted>
  <dcterms:created xsi:type="dcterms:W3CDTF">2015-03-05T21:11:32Z</dcterms:created>
  <dcterms:modified xsi:type="dcterms:W3CDTF">2021-05-31T14:40:05Z</dcterms:modified>
</cp:coreProperties>
</file>