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1.bin" ContentType="application/vnd.openxmlformats-officedocument.spreadsheetml.printerSettings"/>
  <Override PartName="/xl/drawings/drawing6.xml" ContentType="application/vnd.openxmlformats-officedocument.drawing+xml"/>
  <Override PartName="/xl/printerSettings/printerSettings2.bin" ContentType="application/vnd.openxmlformats-officedocument.spreadsheetml.printerSettings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GDRIVEPESSOAL\CURSOS\AA_Aulas_Permanentes\1.Hidrologia_Graduacao\3.Climatologia e Hidrometeorologia\Problema_Tipo\"/>
    </mc:Choice>
  </mc:AlternateContent>
  <xr:revisionPtr revIDLastSave="0" documentId="13_ncr:1_{50647F86-8E46-4ABD-BB3A-F5B2882B93DD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Inicial" sheetId="9" r:id="rId1"/>
    <sheet name="1 Exercicio" sheetId="4" r:id="rId2"/>
    <sheet name="2 Exercicio" sheetId="6" r:id="rId3"/>
    <sheet name="3 Exercicio" sheetId="7" r:id="rId4"/>
    <sheet name=" 4 Exercício" sheetId="2" r:id="rId5"/>
    <sheet name="4 Exercicio_planilha de calculo" sheetId="1" r:id="rId6"/>
    <sheet name="5 Exercício" sheetId="5" r:id="rId7"/>
    <sheet name="6_Exercicio_El Nino_dipolo" sheetId="3" r:id="rId8"/>
    <sheet name="6_Exercicio_TSM_Anomalia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X5" i="3" l="1"/>
  <c r="X7" i="3"/>
  <c r="X11" i="3"/>
  <c r="X12" i="3"/>
  <c r="X13" i="3"/>
  <c r="X15" i="3"/>
  <c r="X19" i="3"/>
  <c r="X20" i="3"/>
  <c r="X21" i="3"/>
  <c r="X23" i="3"/>
  <c r="X27" i="3"/>
  <c r="X28" i="3"/>
  <c r="X29" i="3"/>
  <c r="X31" i="3"/>
  <c r="X35" i="3"/>
  <c r="X36" i="3"/>
  <c r="X37" i="3"/>
  <c r="X39" i="3"/>
  <c r="X43" i="3"/>
  <c r="X44" i="3"/>
  <c r="X45" i="3"/>
  <c r="X47" i="3"/>
  <c r="X51" i="3"/>
  <c r="X52" i="3"/>
  <c r="X53" i="3"/>
  <c r="X55" i="3"/>
  <c r="X59" i="3"/>
  <c r="X60" i="3"/>
  <c r="X61" i="3"/>
  <c r="X63" i="3"/>
  <c r="X67" i="3"/>
  <c r="X68" i="3"/>
  <c r="X69" i="3"/>
  <c r="X71" i="3"/>
  <c r="X75" i="3"/>
  <c r="X76" i="3"/>
  <c r="X77" i="3"/>
  <c r="X79" i="3"/>
  <c r="X83" i="3"/>
  <c r="X84" i="3"/>
  <c r="X85" i="3"/>
  <c r="X87" i="3"/>
  <c r="X91" i="3"/>
  <c r="X92" i="3"/>
  <c r="X93" i="3"/>
  <c r="X95" i="3"/>
  <c r="X99" i="3"/>
  <c r="X100" i="3"/>
  <c r="X101" i="3"/>
  <c r="X103" i="3"/>
  <c r="X107" i="3"/>
  <c r="X108" i="3"/>
  <c r="X109" i="3"/>
  <c r="X111" i="3"/>
  <c r="X115" i="3"/>
  <c r="X116" i="3"/>
  <c r="X117" i="3"/>
  <c r="X119" i="3"/>
  <c r="X123" i="3"/>
  <c r="X124" i="3"/>
  <c r="X125" i="3"/>
  <c r="X127" i="3"/>
  <c r="X131" i="3"/>
  <c r="X132" i="3"/>
  <c r="X133" i="3"/>
  <c r="X135" i="3"/>
  <c r="X139" i="3"/>
  <c r="X140" i="3"/>
  <c r="X141" i="3"/>
  <c r="X143" i="3"/>
  <c r="X147" i="3"/>
  <c r="X148" i="3"/>
  <c r="X149" i="3"/>
  <c r="X151" i="3"/>
  <c r="X155" i="3"/>
  <c r="X156" i="3"/>
  <c r="X4" i="3"/>
  <c r="W1" i="3"/>
  <c r="X6" i="3" s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4" i="3"/>
  <c r="X154" i="3" l="1"/>
  <c r="X146" i="3"/>
  <c r="X138" i="3"/>
  <c r="X130" i="3"/>
  <c r="X122" i="3"/>
  <c r="X114" i="3"/>
  <c r="X106" i="3"/>
  <c r="X98" i="3"/>
  <c r="X90" i="3"/>
  <c r="X82" i="3"/>
  <c r="X74" i="3"/>
  <c r="X66" i="3"/>
  <c r="X58" i="3"/>
  <c r="X50" i="3"/>
  <c r="X42" i="3"/>
  <c r="X34" i="3"/>
  <c r="X26" i="3"/>
  <c r="X18" i="3"/>
  <c r="X10" i="3"/>
  <c r="X153" i="3"/>
  <c r="X145" i="3"/>
  <c r="X137" i="3"/>
  <c r="X129" i="3"/>
  <c r="X121" i="3"/>
  <c r="X113" i="3"/>
  <c r="X105" i="3"/>
  <c r="X97" i="3"/>
  <c r="X89" i="3"/>
  <c r="X81" i="3"/>
  <c r="X73" i="3"/>
  <c r="X65" i="3"/>
  <c r="X57" i="3"/>
  <c r="X49" i="3"/>
  <c r="X41" i="3"/>
  <c r="X33" i="3"/>
  <c r="X25" i="3"/>
  <c r="X17" i="3"/>
  <c r="X9" i="3"/>
  <c r="X152" i="3"/>
  <c r="X144" i="3"/>
  <c r="X136" i="3"/>
  <c r="X128" i="3"/>
  <c r="X120" i="3"/>
  <c r="X112" i="3"/>
  <c r="X104" i="3"/>
  <c r="X96" i="3"/>
  <c r="X88" i="3"/>
  <c r="X80" i="3"/>
  <c r="X72" i="3"/>
  <c r="X64" i="3"/>
  <c r="X56" i="3"/>
  <c r="X48" i="3"/>
  <c r="X40" i="3"/>
  <c r="X32" i="3"/>
  <c r="X24" i="3"/>
  <c r="X16" i="3"/>
  <c r="X8" i="3"/>
  <c r="X150" i="3"/>
  <c r="X142" i="3"/>
  <c r="X134" i="3"/>
  <c r="X126" i="3"/>
  <c r="X118" i="3"/>
  <c r="X110" i="3"/>
  <c r="X102" i="3"/>
  <c r="X94" i="3"/>
  <c r="X86" i="3"/>
  <c r="X78" i="3"/>
  <c r="X70" i="3"/>
  <c r="X62" i="3"/>
  <c r="X54" i="3"/>
  <c r="X46" i="3"/>
  <c r="X38" i="3"/>
  <c r="X30" i="3"/>
  <c r="X22" i="3"/>
  <c r="X14" i="3"/>
  <c r="Y11" i="4"/>
  <c r="W11" i="4"/>
  <c r="O3" i="8"/>
  <c r="AC62" i="8" s="1"/>
  <c r="N3" i="8"/>
  <c r="AB62" i="8" s="1"/>
  <c r="M3" i="8"/>
  <c r="AA62" i="8" s="1"/>
  <c r="L3" i="8"/>
  <c r="Z62" i="8" s="1"/>
  <c r="K3" i="8"/>
  <c r="Y63" i="8" s="1"/>
  <c r="J3" i="8"/>
  <c r="X63" i="8" s="1"/>
  <c r="I3" i="8"/>
  <c r="W63" i="8" s="1"/>
  <c r="H3" i="8"/>
  <c r="V63" i="8" s="1"/>
  <c r="G3" i="8"/>
  <c r="U62" i="8" s="1"/>
  <c r="F3" i="8"/>
  <c r="T62" i="8" s="1"/>
  <c r="E3" i="8"/>
  <c r="S62" i="8" s="1"/>
  <c r="D3" i="8"/>
  <c r="R62" i="8" s="1"/>
  <c r="D11" i="7"/>
  <c r="D12" i="7" s="1"/>
  <c r="D13" i="7" s="1"/>
  <c r="D8" i="6"/>
  <c r="D14" i="6" s="1"/>
  <c r="D15" i="5"/>
  <c r="D16" i="5"/>
  <c r="F16" i="5" s="1"/>
  <c r="F12" i="5"/>
  <c r="H16" i="1"/>
  <c r="I16" i="1" s="1"/>
  <c r="G5" i="1"/>
  <c r="E16" i="1"/>
  <c r="G16" i="1" s="1"/>
  <c r="C17" i="1"/>
  <c r="C18" i="1" s="1"/>
  <c r="C19" i="1" s="1"/>
  <c r="C20" i="1" s="1"/>
  <c r="C21" i="1" s="1"/>
  <c r="D21" i="1" s="1"/>
  <c r="U5" i="8" l="1"/>
  <c r="AC5" i="8"/>
  <c r="Y6" i="8"/>
  <c r="U7" i="8"/>
  <c r="AC7" i="8"/>
  <c r="Y8" i="8"/>
  <c r="U9" i="8"/>
  <c r="AC9" i="8"/>
  <c r="Y10" i="8"/>
  <c r="U11" i="8"/>
  <c r="AC11" i="8"/>
  <c r="Y12" i="8"/>
  <c r="U13" i="8"/>
  <c r="AC13" i="8"/>
  <c r="Y14" i="8"/>
  <c r="U15" i="8"/>
  <c r="AC15" i="8"/>
  <c r="Y16" i="8"/>
  <c r="U17" i="8"/>
  <c r="AC17" i="8"/>
  <c r="Y18" i="8"/>
  <c r="U19" i="8"/>
  <c r="AC19" i="8"/>
  <c r="Y20" i="8"/>
  <c r="U21" i="8"/>
  <c r="AC21" i="8"/>
  <c r="Y22" i="8"/>
  <c r="U23" i="8"/>
  <c r="AC23" i="8"/>
  <c r="Y24" i="8"/>
  <c r="U25" i="8"/>
  <c r="AC25" i="8"/>
  <c r="Y26" i="8"/>
  <c r="U27" i="8"/>
  <c r="AC27" i="8"/>
  <c r="Y28" i="8"/>
  <c r="U29" i="8"/>
  <c r="AC29" i="8"/>
  <c r="Y30" i="8"/>
  <c r="U31" i="8"/>
  <c r="AC31" i="8"/>
  <c r="Y32" i="8"/>
  <c r="U33" i="8"/>
  <c r="AC33" i="8"/>
  <c r="Y34" i="8"/>
  <c r="U35" i="8"/>
  <c r="AC35" i="8"/>
  <c r="Y36" i="8"/>
  <c r="U37" i="8"/>
  <c r="AC37" i="8"/>
  <c r="Y38" i="8"/>
  <c r="U39" i="8"/>
  <c r="AC39" i="8"/>
  <c r="Y40" i="8"/>
  <c r="U41" i="8"/>
  <c r="AC41" i="8"/>
  <c r="Y42" i="8"/>
  <c r="U43" i="8"/>
  <c r="AC43" i="8"/>
  <c r="Y44" i="8"/>
  <c r="U45" i="8"/>
  <c r="AC45" i="8"/>
  <c r="Y46" i="8"/>
  <c r="U47" i="8"/>
  <c r="AC47" i="8"/>
  <c r="Y48" i="8"/>
  <c r="U49" i="8"/>
  <c r="AC49" i="8"/>
  <c r="Y50" i="8"/>
  <c r="U51" i="8"/>
  <c r="AC51" i="8"/>
  <c r="Y52" i="8"/>
  <c r="U53" i="8"/>
  <c r="AC53" i="8"/>
  <c r="Y54" i="8"/>
  <c r="U55" i="8"/>
  <c r="AC55" i="8"/>
  <c r="Y56" i="8"/>
  <c r="U57" i="8"/>
  <c r="AC57" i="8"/>
  <c r="Y58" i="8"/>
  <c r="U59" i="8"/>
  <c r="AC59" i="8"/>
  <c r="Y60" i="8"/>
  <c r="U61" i="8"/>
  <c r="AC61" i="8"/>
  <c r="Y62" i="8"/>
  <c r="U63" i="8"/>
  <c r="AC63" i="8"/>
  <c r="T5" i="8"/>
  <c r="AB5" i="8"/>
  <c r="X6" i="8"/>
  <c r="T7" i="8"/>
  <c r="AB7" i="8"/>
  <c r="X8" i="8"/>
  <c r="T9" i="8"/>
  <c r="AB9" i="8"/>
  <c r="X10" i="8"/>
  <c r="T11" i="8"/>
  <c r="AB11" i="8"/>
  <c r="X12" i="8"/>
  <c r="T13" i="8"/>
  <c r="AB13" i="8"/>
  <c r="X14" i="8"/>
  <c r="T15" i="8"/>
  <c r="AB15" i="8"/>
  <c r="X16" i="8"/>
  <c r="T17" i="8"/>
  <c r="AB17" i="8"/>
  <c r="X18" i="8"/>
  <c r="T19" i="8"/>
  <c r="AB19" i="8"/>
  <c r="X20" i="8"/>
  <c r="T21" i="8"/>
  <c r="AB21" i="8"/>
  <c r="X22" i="8"/>
  <c r="T23" i="8"/>
  <c r="AB23" i="8"/>
  <c r="X24" i="8"/>
  <c r="T25" i="8"/>
  <c r="AB25" i="8"/>
  <c r="X26" i="8"/>
  <c r="T27" i="8"/>
  <c r="AB27" i="8"/>
  <c r="X28" i="8"/>
  <c r="T29" i="8"/>
  <c r="AB29" i="8"/>
  <c r="X30" i="8"/>
  <c r="T31" i="8"/>
  <c r="AB31" i="8"/>
  <c r="X32" i="8"/>
  <c r="T33" i="8"/>
  <c r="AB33" i="8"/>
  <c r="X34" i="8"/>
  <c r="T35" i="8"/>
  <c r="AB35" i="8"/>
  <c r="X36" i="8"/>
  <c r="T37" i="8"/>
  <c r="AB37" i="8"/>
  <c r="X38" i="8"/>
  <c r="T39" i="8"/>
  <c r="AB39" i="8"/>
  <c r="X40" i="8"/>
  <c r="T41" i="8"/>
  <c r="AB41" i="8"/>
  <c r="X42" i="8"/>
  <c r="T43" i="8"/>
  <c r="AB43" i="8"/>
  <c r="X44" i="8"/>
  <c r="T45" i="8"/>
  <c r="AB45" i="8"/>
  <c r="X46" i="8"/>
  <c r="T47" i="8"/>
  <c r="AB47" i="8"/>
  <c r="X48" i="8"/>
  <c r="T49" i="8"/>
  <c r="AB49" i="8"/>
  <c r="X50" i="8"/>
  <c r="T51" i="8"/>
  <c r="AB51" i="8"/>
  <c r="X52" i="8"/>
  <c r="T53" i="8"/>
  <c r="AB53" i="8"/>
  <c r="X54" i="8"/>
  <c r="T55" i="8"/>
  <c r="AB55" i="8"/>
  <c r="X56" i="8"/>
  <c r="T57" i="8"/>
  <c r="AB57" i="8"/>
  <c r="X58" i="8"/>
  <c r="T59" i="8"/>
  <c r="AB59" i="8"/>
  <c r="X60" i="8"/>
  <c r="T61" i="8"/>
  <c r="AB61" i="8"/>
  <c r="X62" i="8"/>
  <c r="T63" i="8"/>
  <c r="AB63" i="8"/>
  <c r="S5" i="8"/>
  <c r="AA5" i="8"/>
  <c r="W6" i="8"/>
  <c r="S7" i="8"/>
  <c r="AA7" i="8"/>
  <c r="W8" i="8"/>
  <c r="S9" i="8"/>
  <c r="AA9" i="8"/>
  <c r="W10" i="8"/>
  <c r="S11" i="8"/>
  <c r="AA11" i="8"/>
  <c r="W12" i="8"/>
  <c r="S13" i="8"/>
  <c r="AA13" i="8"/>
  <c r="W14" i="8"/>
  <c r="S15" i="8"/>
  <c r="AA15" i="8"/>
  <c r="W16" i="8"/>
  <c r="S17" i="8"/>
  <c r="AA17" i="8"/>
  <c r="W18" i="8"/>
  <c r="S19" i="8"/>
  <c r="AA19" i="8"/>
  <c r="W20" i="8"/>
  <c r="S21" i="8"/>
  <c r="AA21" i="8"/>
  <c r="W22" i="8"/>
  <c r="S23" i="8"/>
  <c r="AA23" i="8"/>
  <c r="W24" i="8"/>
  <c r="S25" i="8"/>
  <c r="AA25" i="8"/>
  <c r="W26" i="8"/>
  <c r="S27" i="8"/>
  <c r="AA27" i="8"/>
  <c r="W28" i="8"/>
  <c r="S29" i="8"/>
  <c r="AA29" i="8"/>
  <c r="W30" i="8"/>
  <c r="S31" i="8"/>
  <c r="AA31" i="8"/>
  <c r="W32" i="8"/>
  <c r="S33" i="8"/>
  <c r="AA33" i="8"/>
  <c r="W34" i="8"/>
  <c r="S35" i="8"/>
  <c r="AA35" i="8"/>
  <c r="W36" i="8"/>
  <c r="S37" i="8"/>
  <c r="AA37" i="8"/>
  <c r="W38" i="8"/>
  <c r="S39" i="8"/>
  <c r="AA39" i="8"/>
  <c r="W40" i="8"/>
  <c r="S41" i="8"/>
  <c r="AA41" i="8"/>
  <c r="W42" i="8"/>
  <c r="S43" i="8"/>
  <c r="AA43" i="8"/>
  <c r="W44" i="8"/>
  <c r="S45" i="8"/>
  <c r="AA45" i="8"/>
  <c r="W46" i="8"/>
  <c r="S47" i="8"/>
  <c r="AA47" i="8"/>
  <c r="W48" i="8"/>
  <c r="S49" i="8"/>
  <c r="AA49" i="8"/>
  <c r="W50" i="8"/>
  <c r="S51" i="8"/>
  <c r="AA51" i="8"/>
  <c r="W52" i="8"/>
  <c r="S53" i="8"/>
  <c r="AA53" i="8"/>
  <c r="W54" i="8"/>
  <c r="S55" i="8"/>
  <c r="AA55" i="8"/>
  <c r="W56" i="8"/>
  <c r="S57" i="8"/>
  <c r="AA57" i="8"/>
  <c r="W58" i="8"/>
  <c r="S59" i="8"/>
  <c r="AA59" i="8"/>
  <c r="W60" i="8"/>
  <c r="S61" i="8"/>
  <c r="AA61" i="8"/>
  <c r="W62" i="8"/>
  <c r="S63" i="8"/>
  <c r="AA63" i="8"/>
  <c r="R5" i="8"/>
  <c r="Z5" i="8"/>
  <c r="V6" i="8"/>
  <c r="R7" i="8"/>
  <c r="Z7" i="8"/>
  <c r="V8" i="8"/>
  <c r="R9" i="8"/>
  <c r="Z9" i="8"/>
  <c r="V10" i="8"/>
  <c r="R11" i="8"/>
  <c r="Z11" i="8"/>
  <c r="V12" i="8"/>
  <c r="R13" i="8"/>
  <c r="Z13" i="8"/>
  <c r="V14" i="8"/>
  <c r="R15" i="8"/>
  <c r="Z15" i="8"/>
  <c r="V16" i="8"/>
  <c r="R17" i="8"/>
  <c r="Z17" i="8"/>
  <c r="V18" i="8"/>
  <c r="R19" i="8"/>
  <c r="Z19" i="8"/>
  <c r="V20" i="8"/>
  <c r="R21" i="8"/>
  <c r="Z21" i="8"/>
  <c r="V22" i="8"/>
  <c r="R23" i="8"/>
  <c r="Z23" i="8"/>
  <c r="V24" i="8"/>
  <c r="R25" i="8"/>
  <c r="Z25" i="8"/>
  <c r="V26" i="8"/>
  <c r="R27" i="8"/>
  <c r="Z27" i="8"/>
  <c r="V28" i="8"/>
  <c r="R29" i="8"/>
  <c r="Z29" i="8"/>
  <c r="V30" i="8"/>
  <c r="R31" i="8"/>
  <c r="Z31" i="8"/>
  <c r="V32" i="8"/>
  <c r="R33" i="8"/>
  <c r="Z33" i="8"/>
  <c r="V34" i="8"/>
  <c r="R35" i="8"/>
  <c r="Z35" i="8"/>
  <c r="V36" i="8"/>
  <c r="R37" i="8"/>
  <c r="Z37" i="8"/>
  <c r="V38" i="8"/>
  <c r="R39" i="8"/>
  <c r="Z39" i="8"/>
  <c r="V40" i="8"/>
  <c r="R41" i="8"/>
  <c r="Z41" i="8"/>
  <c r="V42" i="8"/>
  <c r="R43" i="8"/>
  <c r="Z43" i="8"/>
  <c r="V44" i="8"/>
  <c r="R45" i="8"/>
  <c r="Z45" i="8"/>
  <c r="V46" i="8"/>
  <c r="R47" i="8"/>
  <c r="Z47" i="8"/>
  <c r="V48" i="8"/>
  <c r="R49" i="8"/>
  <c r="Z49" i="8"/>
  <c r="V50" i="8"/>
  <c r="R51" i="8"/>
  <c r="Z51" i="8"/>
  <c r="V52" i="8"/>
  <c r="R53" i="8"/>
  <c r="Z53" i="8"/>
  <c r="V54" i="8"/>
  <c r="R55" i="8"/>
  <c r="Z55" i="8"/>
  <c r="V56" i="8"/>
  <c r="R57" i="8"/>
  <c r="Z57" i="8"/>
  <c r="V58" i="8"/>
  <c r="R59" i="8"/>
  <c r="Z59" i="8"/>
  <c r="V60" i="8"/>
  <c r="R61" i="8"/>
  <c r="Z61" i="8"/>
  <c r="V62" i="8"/>
  <c r="R63" i="8"/>
  <c r="Z63" i="8"/>
  <c r="Y5" i="8"/>
  <c r="U6" i="8"/>
  <c r="AC6" i="8"/>
  <c r="Y7" i="8"/>
  <c r="U8" i="8"/>
  <c r="AC8" i="8"/>
  <c r="Y9" i="8"/>
  <c r="U10" i="8"/>
  <c r="AC10" i="8"/>
  <c r="Y11" i="8"/>
  <c r="U12" i="8"/>
  <c r="AC12" i="8"/>
  <c r="Y13" i="8"/>
  <c r="U14" i="8"/>
  <c r="AC14" i="8"/>
  <c r="Y15" i="8"/>
  <c r="U16" i="8"/>
  <c r="AC16" i="8"/>
  <c r="Y17" i="8"/>
  <c r="U18" i="8"/>
  <c r="AC18" i="8"/>
  <c r="Y19" i="8"/>
  <c r="U20" i="8"/>
  <c r="AC20" i="8"/>
  <c r="Y21" i="8"/>
  <c r="U22" i="8"/>
  <c r="AC22" i="8"/>
  <c r="Y23" i="8"/>
  <c r="U24" i="8"/>
  <c r="AC24" i="8"/>
  <c r="Y25" i="8"/>
  <c r="U26" i="8"/>
  <c r="AC26" i="8"/>
  <c r="Y27" i="8"/>
  <c r="U28" i="8"/>
  <c r="AC28" i="8"/>
  <c r="Y29" i="8"/>
  <c r="U30" i="8"/>
  <c r="AC30" i="8"/>
  <c r="Y31" i="8"/>
  <c r="U32" i="8"/>
  <c r="AC32" i="8"/>
  <c r="Y33" i="8"/>
  <c r="U34" i="8"/>
  <c r="AC34" i="8"/>
  <c r="Y35" i="8"/>
  <c r="U36" i="8"/>
  <c r="AC36" i="8"/>
  <c r="Y37" i="8"/>
  <c r="U38" i="8"/>
  <c r="AC38" i="8"/>
  <c r="Y39" i="8"/>
  <c r="U40" i="8"/>
  <c r="AC40" i="8"/>
  <c r="Y41" i="8"/>
  <c r="U42" i="8"/>
  <c r="AC42" i="8"/>
  <c r="Y43" i="8"/>
  <c r="U44" i="8"/>
  <c r="AC44" i="8"/>
  <c r="Y45" i="8"/>
  <c r="U46" i="8"/>
  <c r="AC46" i="8"/>
  <c r="Y47" i="8"/>
  <c r="U48" i="8"/>
  <c r="AC48" i="8"/>
  <c r="Y49" i="8"/>
  <c r="U50" i="8"/>
  <c r="AC50" i="8"/>
  <c r="Y51" i="8"/>
  <c r="U52" i="8"/>
  <c r="AC52" i="8"/>
  <c r="Y53" i="8"/>
  <c r="U54" i="8"/>
  <c r="AC54" i="8"/>
  <c r="Y55" i="8"/>
  <c r="U56" i="8"/>
  <c r="AC56" i="8"/>
  <c r="Y57" i="8"/>
  <c r="U58" i="8"/>
  <c r="AC58" i="8"/>
  <c r="Y59" i="8"/>
  <c r="U60" i="8"/>
  <c r="AC60" i="8"/>
  <c r="Y61" i="8"/>
  <c r="X5" i="8"/>
  <c r="T6" i="8"/>
  <c r="AB6" i="8"/>
  <c r="X7" i="8"/>
  <c r="T8" i="8"/>
  <c r="AB8" i="8"/>
  <c r="X9" i="8"/>
  <c r="T10" i="8"/>
  <c r="AB10" i="8"/>
  <c r="X11" i="8"/>
  <c r="T12" i="8"/>
  <c r="AB12" i="8"/>
  <c r="X13" i="8"/>
  <c r="T14" i="8"/>
  <c r="AB14" i="8"/>
  <c r="X15" i="8"/>
  <c r="T16" i="8"/>
  <c r="AB16" i="8"/>
  <c r="X17" i="8"/>
  <c r="T18" i="8"/>
  <c r="AB18" i="8"/>
  <c r="X19" i="8"/>
  <c r="T20" i="8"/>
  <c r="AB20" i="8"/>
  <c r="X21" i="8"/>
  <c r="T22" i="8"/>
  <c r="AB22" i="8"/>
  <c r="X23" i="8"/>
  <c r="T24" i="8"/>
  <c r="AB24" i="8"/>
  <c r="X25" i="8"/>
  <c r="T26" i="8"/>
  <c r="AB26" i="8"/>
  <c r="X27" i="8"/>
  <c r="T28" i="8"/>
  <c r="AB28" i="8"/>
  <c r="X29" i="8"/>
  <c r="T30" i="8"/>
  <c r="AB30" i="8"/>
  <c r="X31" i="8"/>
  <c r="T32" i="8"/>
  <c r="AB32" i="8"/>
  <c r="X33" i="8"/>
  <c r="T34" i="8"/>
  <c r="AB34" i="8"/>
  <c r="X35" i="8"/>
  <c r="T36" i="8"/>
  <c r="AB36" i="8"/>
  <c r="X37" i="8"/>
  <c r="T38" i="8"/>
  <c r="AB38" i="8"/>
  <c r="X39" i="8"/>
  <c r="T40" i="8"/>
  <c r="AB40" i="8"/>
  <c r="X41" i="8"/>
  <c r="T42" i="8"/>
  <c r="AB42" i="8"/>
  <c r="X43" i="8"/>
  <c r="T44" i="8"/>
  <c r="AB44" i="8"/>
  <c r="X45" i="8"/>
  <c r="T46" i="8"/>
  <c r="AB46" i="8"/>
  <c r="X47" i="8"/>
  <c r="T48" i="8"/>
  <c r="AB48" i="8"/>
  <c r="X49" i="8"/>
  <c r="T50" i="8"/>
  <c r="AB50" i="8"/>
  <c r="X51" i="8"/>
  <c r="T52" i="8"/>
  <c r="AB52" i="8"/>
  <c r="X53" i="8"/>
  <c r="T54" i="8"/>
  <c r="AB54" i="8"/>
  <c r="X55" i="8"/>
  <c r="T56" i="8"/>
  <c r="AB56" i="8"/>
  <c r="X57" i="8"/>
  <c r="T58" i="8"/>
  <c r="AB58" i="8"/>
  <c r="X59" i="8"/>
  <c r="T60" i="8"/>
  <c r="AB60" i="8"/>
  <c r="X61" i="8"/>
  <c r="W5" i="8"/>
  <c r="S6" i="8"/>
  <c r="AA6" i="8"/>
  <c r="W7" i="8"/>
  <c r="S8" i="8"/>
  <c r="AA8" i="8"/>
  <c r="W9" i="8"/>
  <c r="S10" i="8"/>
  <c r="AA10" i="8"/>
  <c r="W11" i="8"/>
  <c r="S12" i="8"/>
  <c r="AA12" i="8"/>
  <c r="W13" i="8"/>
  <c r="S14" i="8"/>
  <c r="AA14" i="8"/>
  <c r="W15" i="8"/>
  <c r="S16" i="8"/>
  <c r="AA16" i="8"/>
  <c r="W17" i="8"/>
  <c r="S18" i="8"/>
  <c r="AA18" i="8"/>
  <c r="W19" i="8"/>
  <c r="S20" i="8"/>
  <c r="AA20" i="8"/>
  <c r="W21" i="8"/>
  <c r="S22" i="8"/>
  <c r="AA22" i="8"/>
  <c r="W23" i="8"/>
  <c r="S24" i="8"/>
  <c r="AA24" i="8"/>
  <c r="W25" i="8"/>
  <c r="S26" i="8"/>
  <c r="AA26" i="8"/>
  <c r="W27" i="8"/>
  <c r="S28" i="8"/>
  <c r="AA28" i="8"/>
  <c r="W29" i="8"/>
  <c r="S30" i="8"/>
  <c r="AA30" i="8"/>
  <c r="W31" i="8"/>
  <c r="S32" i="8"/>
  <c r="AA32" i="8"/>
  <c r="W33" i="8"/>
  <c r="S34" i="8"/>
  <c r="AA34" i="8"/>
  <c r="W35" i="8"/>
  <c r="S36" i="8"/>
  <c r="AA36" i="8"/>
  <c r="W37" i="8"/>
  <c r="S38" i="8"/>
  <c r="AA38" i="8"/>
  <c r="W39" i="8"/>
  <c r="S40" i="8"/>
  <c r="AA40" i="8"/>
  <c r="W41" i="8"/>
  <c r="S42" i="8"/>
  <c r="AA42" i="8"/>
  <c r="W43" i="8"/>
  <c r="S44" i="8"/>
  <c r="AA44" i="8"/>
  <c r="W45" i="8"/>
  <c r="S46" i="8"/>
  <c r="AA46" i="8"/>
  <c r="W47" i="8"/>
  <c r="S48" i="8"/>
  <c r="AA48" i="8"/>
  <c r="W49" i="8"/>
  <c r="S50" i="8"/>
  <c r="AA50" i="8"/>
  <c r="W51" i="8"/>
  <c r="S52" i="8"/>
  <c r="AA52" i="8"/>
  <c r="W53" i="8"/>
  <c r="S54" i="8"/>
  <c r="AA54" i="8"/>
  <c r="W55" i="8"/>
  <c r="S56" i="8"/>
  <c r="AA56" i="8"/>
  <c r="W57" i="8"/>
  <c r="S58" i="8"/>
  <c r="AA58" i="8"/>
  <c r="W59" i="8"/>
  <c r="S60" i="8"/>
  <c r="AA60" i="8"/>
  <c r="W61" i="8"/>
  <c r="V5" i="8"/>
  <c r="R6" i="8"/>
  <c r="Z6" i="8"/>
  <c r="V7" i="8"/>
  <c r="R8" i="8"/>
  <c r="Z8" i="8"/>
  <c r="V9" i="8"/>
  <c r="R10" i="8"/>
  <c r="Z10" i="8"/>
  <c r="V11" i="8"/>
  <c r="R12" i="8"/>
  <c r="Z12" i="8"/>
  <c r="V13" i="8"/>
  <c r="R14" i="8"/>
  <c r="Z14" i="8"/>
  <c r="V15" i="8"/>
  <c r="R16" i="8"/>
  <c r="Z16" i="8"/>
  <c r="V17" i="8"/>
  <c r="R18" i="8"/>
  <c r="Z18" i="8"/>
  <c r="V19" i="8"/>
  <c r="R20" i="8"/>
  <c r="Z20" i="8"/>
  <c r="V21" i="8"/>
  <c r="R22" i="8"/>
  <c r="Z22" i="8"/>
  <c r="V23" i="8"/>
  <c r="R24" i="8"/>
  <c r="Z24" i="8"/>
  <c r="V25" i="8"/>
  <c r="R26" i="8"/>
  <c r="Z26" i="8"/>
  <c r="V27" i="8"/>
  <c r="R28" i="8"/>
  <c r="Z28" i="8"/>
  <c r="V29" i="8"/>
  <c r="R30" i="8"/>
  <c r="Z30" i="8"/>
  <c r="V31" i="8"/>
  <c r="R32" i="8"/>
  <c r="Z32" i="8"/>
  <c r="V33" i="8"/>
  <c r="R34" i="8"/>
  <c r="Z34" i="8"/>
  <c r="V35" i="8"/>
  <c r="R36" i="8"/>
  <c r="Z36" i="8"/>
  <c r="V37" i="8"/>
  <c r="R38" i="8"/>
  <c r="Z38" i="8"/>
  <c r="V39" i="8"/>
  <c r="R40" i="8"/>
  <c r="Z40" i="8"/>
  <c r="V41" i="8"/>
  <c r="R42" i="8"/>
  <c r="Z42" i="8"/>
  <c r="V43" i="8"/>
  <c r="R44" i="8"/>
  <c r="Z44" i="8"/>
  <c r="V45" i="8"/>
  <c r="R46" i="8"/>
  <c r="Z46" i="8"/>
  <c r="V47" i="8"/>
  <c r="R48" i="8"/>
  <c r="Z48" i="8"/>
  <c r="V49" i="8"/>
  <c r="R50" i="8"/>
  <c r="Z50" i="8"/>
  <c r="V51" i="8"/>
  <c r="R52" i="8"/>
  <c r="Z52" i="8"/>
  <c r="V53" i="8"/>
  <c r="R54" i="8"/>
  <c r="Z54" i="8"/>
  <c r="V55" i="8"/>
  <c r="R56" i="8"/>
  <c r="Z56" i="8"/>
  <c r="V57" i="8"/>
  <c r="R58" i="8"/>
  <c r="Z58" i="8"/>
  <c r="V59" i="8"/>
  <c r="R60" i="8"/>
  <c r="Z60" i="8"/>
  <c r="V61" i="8"/>
  <c r="D18" i="5"/>
  <c r="D17" i="1"/>
  <c r="E17" i="1" s="1"/>
  <c r="F17" i="1" s="1"/>
  <c r="G17" i="1" s="1"/>
  <c r="K17" i="1" s="1"/>
  <c r="D18" i="1"/>
  <c r="H18" i="1" s="1"/>
  <c r="D20" i="1"/>
  <c r="H20" i="1" s="1"/>
  <c r="E21" i="1"/>
  <c r="H21" i="1"/>
  <c r="D19" i="1"/>
  <c r="D20" i="5" l="1"/>
  <c r="D22" i="5" s="1"/>
  <c r="E20" i="1"/>
  <c r="H17" i="1"/>
  <c r="I17" i="1" s="1"/>
  <c r="J17" i="1" s="1"/>
  <c r="L17" i="1" s="1"/>
  <c r="E18" i="1"/>
  <c r="F18" i="1" s="1"/>
  <c r="G18" i="1" s="1"/>
  <c r="K18" i="1" s="1"/>
  <c r="H19" i="1"/>
  <c r="E19" i="1"/>
  <c r="F19" i="1" l="1"/>
  <c r="G19" i="1" s="1"/>
  <c r="K19" i="1" s="1"/>
  <c r="I18" i="1"/>
  <c r="J18" i="1" s="1"/>
  <c r="L18" i="1" s="1"/>
  <c r="F20" i="1" l="1"/>
  <c r="F21" i="1" s="1"/>
  <c r="I19" i="1"/>
  <c r="J19" i="1"/>
  <c r="L19" i="1" s="1"/>
  <c r="I20" i="1" l="1"/>
  <c r="J20" i="1" s="1"/>
  <c r="L20" i="1" s="1"/>
  <c r="G20" i="1"/>
  <c r="K20" i="1" s="1"/>
  <c r="G21" i="1"/>
  <c r="K21" i="1" s="1"/>
  <c r="I21" i="1"/>
  <c r="J21" i="1" l="1"/>
  <c r="L21" i="1" s="1"/>
  <c r="L23" i="1" s="1"/>
  <c r="L24" i="1" l="1"/>
  <c r="L25" i="1" s="1"/>
</calcChain>
</file>

<file path=xl/sharedStrings.xml><?xml version="1.0" encoding="utf-8"?>
<sst xmlns="http://schemas.openxmlformats.org/spreadsheetml/2006/main" count="186" uniqueCount="127">
  <si>
    <t>Elevaçao</t>
  </si>
  <si>
    <t>km</t>
  </si>
  <si>
    <t>Temperatura</t>
  </si>
  <si>
    <t>C</t>
  </si>
  <si>
    <t>K</t>
  </si>
  <si>
    <t>Pressao</t>
  </si>
  <si>
    <t>Kpa</t>
  </si>
  <si>
    <t>Kg/m3</t>
  </si>
  <si>
    <t>Pressão de Vapor</t>
  </si>
  <si>
    <r>
      <t xml:space="preserve">r </t>
    </r>
    <r>
      <rPr>
        <sz val="11"/>
        <color theme="1"/>
        <rFont val="Cambria"/>
        <family val="1"/>
        <scheme val="major"/>
      </rPr>
      <t>ar</t>
    </r>
  </si>
  <si>
    <t>P</t>
  </si>
  <si>
    <t>Z</t>
  </si>
  <si>
    <t>Umidade Específica</t>
  </si>
  <si>
    <t>kg/kg</t>
  </si>
  <si>
    <t>qv</t>
  </si>
  <si>
    <t>Massa Incremental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</si>
  <si>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</t>
    </r>
  </si>
  <si>
    <t>col.1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</si>
  <si>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</si>
  <si>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</si>
  <si>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</si>
  <si>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</si>
  <si>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</si>
  <si>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</si>
  <si>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</si>
  <si>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</si>
  <si>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</si>
  <si>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alfa</t>
  </si>
  <si>
    <t>C/Km</t>
  </si>
  <si>
    <t>Ra</t>
  </si>
  <si>
    <t>J/Kg.K</t>
  </si>
  <si>
    <t>g</t>
  </si>
  <si>
    <t>m/s2</t>
  </si>
  <si>
    <t>C/m</t>
  </si>
  <si>
    <t>Área</t>
  </si>
  <si>
    <t>m2</t>
  </si>
  <si>
    <t>kg</t>
  </si>
  <si>
    <t>Total</t>
  </si>
  <si>
    <t>m</t>
  </si>
  <si>
    <t>mm</t>
  </si>
  <si>
    <t xml:space="preserve">T </t>
  </si>
  <si>
    <t>T</t>
  </si>
  <si>
    <t>Parâmetros do Modelo</t>
  </si>
  <si>
    <t>Média na Camada</t>
  </si>
  <si>
    <t>CÁLCULOS DO TOTAL DE ÁGUA NA COLUNA ATMOSFÉRICA</t>
  </si>
  <si>
    <t>Precipitação</t>
  </si>
  <si>
    <r>
      <rPr>
        <sz val="14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</t>
    </r>
  </si>
  <si>
    <t>es (Pa)</t>
  </si>
  <si>
    <t>Ur</t>
  </si>
  <si>
    <t>e</t>
  </si>
  <si>
    <t>1 Questao</t>
  </si>
  <si>
    <t>Tpor</t>
  </si>
  <si>
    <t>lv</t>
  </si>
  <si>
    <t>Cp</t>
  </si>
  <si>
    <t>J/kg.K</t>
  </si>
  <si>
    <t>Pa/C</t>
  </si>
  <si>
    <t>Tw</t>
  </si>
  <si>
    <t>Pa</t>
  </si>
  <si>
    <t>Dados</t>
  </si>
  <si>
    <t>Parâmetros</t>
  </si>
  <si>
    <t>MJ/kg</t>
  </si>
  <si>
    <t>J/kg</t>
  </si>
  <si>
    <t>UR</t>
  </si>
  <si>
    <t>Resolução</t>
  </si>
  <si>
    <t>Ano</t>
  </si>
  <si>
    <t>OROS (m3/s)</t>
  </si>
  <si>
    <t>Vazão Média Anual</t>
  </si>
  <si>
    <t>Rótulos de Linha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</si>
  <si>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</si>
  <si>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</si>
  <si>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</si>
  <si>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</si>
  <si>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</si>
  <si>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</si>
  <si>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</si>
  <si>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</si>
  <si>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</si>
  <si>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</si>
  <si>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</si>
  <si>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</si>
  <si>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Anomalia de Temperatura  El Nino 3.4</t>
  </si>
  <si>
    <t>Qual é a diferença percentual da energia incidente no topo da atmosfera em Fortaleza e Porto Alegre no dia de incidência máxima e no dia de incidência mínima ao longo de um ano?</t>
  </si>
  <si>
    <t>Porto Alegre</t>
  </si>
  <si>
    <t>30 Sul</t>
  </si>
  <si>
    <t>verao</t>
  </si>
  <si>
    <t>W/m2</t>
  </si>
  <si>
    <t>Inverno</t>
  </si>
  <si>
    <t>Fortaleza</t>
  </si>
  <si>
    <t>3 Sul</t>
  </si>
  <si>
    <t>w/m2</t>
  </si>
  <si>
    <t>W/me</t>
  </si>
  <si>
    <t>diferenca</t>
  </si>
  <si>
    <t>Medições em uma estação meteorológica localizada no Estado do Ceará indicam que a temperatura do ar é de 25oC e que a umidade relativa é de 60%. Qual é a pressão parcial de vapor da água nesta temperatura? Qual é a pressão de saturação de vapor nesta temperatura?</t>
  </si>
  <si>
    <t>Questão 2</t>
  </si>
  <si>
    <t xml:space="preserve"> x 100 (%)              </t>
  </si>
  <si>
    <t>Determine a temperatura de ponto de orvalho do ar atmosférico próximo ao nível do mar a 23°C e 70% de umidade relativa.</t>
  </si>
  <si>
    <t>Questão 3</t>
  </si>
  <si>
    <t>Próximo ao nível do mar</t>
  </si>
  <si>
    <t>es=e</t>
  </si>
  <si>
    <t>Tpo</t>
  </si>
  <si>
    <t>T=30C</t>
  </si>
  <si>
    <t>10 km</t>
  </si>
  <si>
    <t>P=101,3 kpa</t>
  </si>
  <si>
    <r>
      <t>G=</t>
    </r>
    <r>
      <rPr>
        <sz val="11"/>
        <color theme="1"/>
        <rFont val="Calibri"/>
        <family val="2"/>
        <scheme val="minor"/>
      </rPr>
      <t xml:space="preserve"> 6,5 C/km</t>
    </r>
  </si>
  <si>
    <t>Parcela esta Saturada</t>
  </si>
  <si>
    <t>Quantidade de água precipitável?</t>
  </si>
  <si>
    <r>
      <t>»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 xml:space="preserve">temperatura do termômetro de bulbo seco 28,5 </t>
    </r>
    <r>
      <rPr>
        <vertAlign val="super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>C</t>
    </r>
  </si>
  <si>
    <r>
      <t>»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 xml:space="preserve">temperatura do termômetro de bulbo úmido 21,2 </t>
    </r>
    <r>
      <rPr>
        <vertAlign val="super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>C</t>
    </r>
  </si>
  <si>
    <r>
      <t>»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pressão atmosférica 1004,0 hPa</t>
    </r>
  </si>
  <si>
    <t xml:space="preserve">a) a temperatura do ponto de orvalho, </t>
  </si>
  <si>
    <t>b) a umidade relativa.</t>
  </si>
  <si>
    <t>Os seguintes dados encontram-se disponíveis:</t>
  </si>
  <si>
    <t>PSICRÔMETRO</t>
  </si>
  <si>
    <t>bulbo seco</t>
  </si>
  <si>
    <t>t</t>
  </si>
  <si>
    <t>tw</t>
  </si>
  <si>
    <t>bulbo úmido</t>
  </si>
  <si>
    <t>Constante psicrometrica</t>
  </si>
  <si>
    <t>a)</t>
  </si>
  <si>
    <t>b)</t>
  </si>
  <si>
    <t>Exercício
Calcule a água precipitável em uma coluna de ar saturado de 10km de altura sobre uma área de 1m2 localizada na superfície do solo. Considere a pressão superficial de 101,3 kPa, a temperatura do ar superficial de 30°C e a taxa de variação vertical da temperatura de 6,5°C/km.</t>
  </si>
  <si>
    <t>Massa específica</t>
  </si>
  <si>
    <t>06. Analise a série temporal de El Nino e Dipolo do Atlântico e veja qual a relação que os mesmos tem com o regime de vazões no posto de Orós no Ceará</t>
  </si>
  <si>
    <t>media_fev_mar_abril</t>
  </si>
  <si>
    <t>Q</t>
  </si>
  <si>
    <t>Média</t>
  </si>
  <si>
    <t>//=237.3*LN(D12/611)/(17.27-LN(D12/611))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</si>
</sst>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mbria"/>
      <family val="1"/>
      <scheme val="maj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Arial"/>
      <family val="2"/>
    </font>
    <font>
      <sz val="24"/>
      <color rgb="FF000000"/>
      <name val="Tahoma"/>
      <family val="2"/>
    </font>
    <font>
      <sz val="11"/>
      <color rgb="FF0070C0"/>
      <name val="Calibri"/>
      <family val="2"/>
      <scheme val="minor"/>
    </font>
    <font>
      <sz val="18"/>
      <color rgb="FFFF0000"/>
      <name val="Calibri"/>
      <family val="2"/>
      <scheme val="minor"/>
    </font>
    <font>
      <sz val="7"/>
      <color theme="1"/>
      <name val="Times New Roman"/>
      <family val="1"/>
    </font>
    <font>
      <vertAlign val="superscript"/>
      <sz val="12"/>
      <color theme="1"/>
      <name val="Arial"/>
      <family val="2"/>
    </font>
    <font>
      <sz val="40"/>
      <color theme="1"/>
      <name val="Arial"/>
      <family val="2"/>
    </font>
    <font>
      <sz val="11"/>
      <color rgb="FF000000"/>
      <name val="Calibri"/>
      <family val="2"/>
      <scheme val="minor"/>
    </font>
    <font>
      <sz val="16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0" xfId="0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/>
    <xf numFmtId="0" fontId="4" fillId="0" borderId="1" xfId="0" applyFont="1" applyBorder="1"/>
    <xf numFmtId="0" fontId="8" fillId="4" borderId="0" xfId="0" applyFont="1" applyFill="1"/>
    <xf numFmtId="2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0" borderId="0" xfId="0" applyNumberFormat="1"/>
    <xf numFmtId="0" fontId="8" fillId="0" borderId="0" xfId="0" applyFont="1"/>
    <xf numFmtId="9" fontId="0" fillId="0" borderId="0" xfId="1" applyFont="1"/>
    <xf numFmtId="165" fontId="0" fillId="0" borderId="0" xfId="0" applyNumberFormat="1"/>
    <xf numFmtId="0" fontId="4" fillId="5" borderId="5" xfId="0" applyFont="1" applyFill="1" applyBorder="1"/>
    <xf numFmtId="0" fontId="0" fillId="0" borderId="0" xfId="0" applyAlignment="1">
      <alignment horizontal="left"/>
    </xf>
    <xf numFmtId="0" fontId="10" fillId="0" borderId="0" xfId="0" applyFont="1"/>
    <xf numFmtId="0" fontId="0" fillId="6" borderId="0" xfId="0" applyFill="1"/>
    <xf numFmtId="0" fontId="11" fillId="6" borderId="0" xfId="0" applyFont="1" applyFill="1"/>
    <xf numFmtId="0" fontId="12" fillId="0" borderId="0" xfId="0" applyFont="1"/>
    <xf numFmtId="2" fontId="8" fillId="0" borderId="0" xfId="0" applyNumberFormat="1" applyFont="1"/>
    <xf numFmtId="0" fontId="13" fillId="0" borderId="0" xfId="0" applyFont="1"/>
    <xf numFmtId="0" fontId="14" fillId="0" borderId="0" xfId="0" applyFont="1"/>
    <xf numFmtId="0" fontId="0" fillId="7" borderId="0" xfId="0" applyFill="1"/>
    <xf numFmtId="0" fontId="0" fillId="2" borderId="0" xfId="0" applyFill="1"/>
    <xf numFmtId="0" fontId="11" fillId="3" borderId="0" xfId="0" applyFont="1" applyFill="1"/>
    <xf numFmtId="0" fontId="0" fillId="3" borderId="0" xfId="0" applyFill="1"/>
    <xf numFmtId="0" fontId="17" fillId="0" borderId="0" xfId="0" applyFont="1"/>
    <xf numFmtId="0" fontId="0" fillId="0" borderId="0" xfId="0" applyFont="1"/>
    <xf numFmtId="0" fontId="18" fillId="0" borderId="0" xfId="0" applyFont="1" applyAlignment="1">
      <alignment horizontal="left" vertical="center" readingOrder="1"/>
    </xf>
    <xf numFmtId="0" fontId="19" fillId="0" borderId="0" xfId="0" applyFont="1"/>
    <xf numFmtId="0" fontId="11" fillId="6" borderId="0" xfId="0" applyFont="1" applyFill="1" applyAlignment="1">
      <alignment vertical="center"/>
    </xf>
    <xf numFmtId="164" fontId="8" fillId="0" borderId="0" xfId="0" applyNumberFormat="1" applyFont="1"/>
    <xf numFmtId="0" fontId="6" fillId="5" borderId="5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6" borderId="0" xfId="0" applyFont="1" applyFill="1" applyAlignment="1">
      <alignment horizontal="left" wrapText="1"/>
    </xf>
    <xf numFmtId="0" fontId="7" fillId="6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814920700835324E-2"/>
          <c:y val="7.1760708417576966E-2"/>
          <c:w val="0.92497750661491862"/>
          <c:h val="0.88136911420414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'6_Exercicio_El Nino_dipolo'!$D$4</c:f>
              <c:strCache>
                <c:ptCount val="1"/>
                <c:pt idx="0">
                  <c:v>OROS (m3/s)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'6_Exercicio_El Nino_dipolo'!$C$5:$C$92</c:f>
              <c:numCache>
                <c:formatCode>General</c:formatCode>
                <c:ptCount val="88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</c:numCache>
            </c:numRef>
          </c:xVal>
          <c:yVal>
            <c:numRef>
              <c:f>'6_Exercicio_El Nino_dipolo'!$D$5:$D$92</c:f>
              <c:numCache>
                <c:formatCode>0.0</c:formatCode>
                <c:ptCount val="88"/>
                <c:pt idx="0">
                  <c:v>26.846171025345619</c:v>
                </c:pt>
                <c:pt idx="1">
                  <c:v>48.245663044034828</c:v>
                </c:pt>
                <c:pt idx="2">
                  <c:v>5.4503777777777787</c:v>
                </c:pt>
                <c:pt idx="3">
                  <c:v>17.045949932548869</c:v>
                </c:pt>
                <c:pt idx="4">
                  <c:v>132.576099938786</c:v>
                </c:pt>
                <c:pt idx="5">
                  <c:v>15.339775147826648</c:v>
                </c:pt>
                <c:pt idx="6">
                  <c:v>0</c:v>
                </c:pt>
                <c:pt idx="7">
                  <c:v>68.325980962255656</c:v>
                </c:pt>
                <c:pt idx="8">
                  <c:v>46.241994738863283</c:v>
                </c:pt>
                <c:pt idx="9">
                  <c:v>42.284761143113158</c:v>
                </c:pt>
                <c:pt idx="10">
                  <c:v>16.554873201484895</c:v>
                </c:pt>
                <c:pt idx="11">
                  <c:v>219.71628945742179</c:v>
                </c:pt>
                <c:pt idx="12">
                  <c:v>63.411671697388634</c:v>
                </c:pt>
                <c:pt idx="13">
                  <c:v>103.41181359447005</c:v>
                </c:pt>
                <c:pt idx="14">
                  <c:v>7.2057258000512006</c:v>
                </c:pt>
                <c:pt idx="15">
                  <c:v>8.7260082437275965</c:v>
                </c:pt>
                <c:pt idx="16">
                  <c:v>13.393705219534052</c:v>
                </c:pt>
                <c:pt idx="17">
                  <c:v>8.1386235457134433</c:v>
                </c:pt>
                <c:pt idx="18">
                  <c:v>8.5520165322580635</c:v>
                </c:pt>
                <c:pt idx="19">
                  <c:v>0.58349860956618471</c:v>
                </c:pt>
                <c:pt idx="20">
                  <c:v>31.493142901331019</c:v>
                </c:pt>
                <c:pt idx="21">
                  <c:v>61.84727970430108</c:v>
                </c:pt>
                <c:pt idx="22">
                  <c:v>69.779389112204214</c:v>
                </c:pt>
                <c:pt idx="23">
                  <c:v>1.7693664434156375</c:v>
                </c:pt>
                <c:pt idx="24">
                  <c:v>11.457008602150538</c:v>
                </c:pt>
                <c:pt idx="25">
                  <c:v>4.3556205197132609</c:v>
                </c:pt>
                <c:pt idx="26">
                  <c:v>19.55035118407578</c:v>
                </c:pt>
                <c:pt idx="27">
                  <c:v>38.50654775985663</c:v>
                </c:pt>
                <c:pt idx="28">
                  <c:v>21.149824193548383</c:v>
                </c:pt>
                <c:pt idx="29">
                  <c:v>1.6243041858678957</c:v>
                </c:pt>
                <c:pt idx="30">
                  <c:v>12.440971556579621</c:v>
                </c:pt>
                <c:pt idx="31">
                  <c:v>21.212393576195769</c:v>
                </c:pt>
                <c:pt idx="32">
                  <c:v>46.332043087557608</c:v>
                </c:pt>
                <c:pt idx="33">
                  <c:v>7.4393369623655916</c:v>
                </c:pt>
                <c:pt idx="34">
                  <c:v>132.87420071044545</c:v>
                </c:pt>
                <c:pt idx="35">
                  <c:v>24.214572043010751</c:v>
                </c:pt>
                <c:pt idx="36">
                  <c:v>10.980142057091653</c:v>
                </c:pt>
                <c:pt idx="37">
                  <c:v>52.763478859447005</c:v>
                </c:pt>
                <c:pt idx="38">
                  <c:v>2.9956932795698923</c:v>
                </c:pt>
                <c:pt idx="39">
                  <c:v>4.6134525120504275</c:v>
                </c:pt>
                <c:pt idx="40">
                  <c:v>3.7867795698924729</c:v>
                </c:pt>
                <c:pt idx="41">
                  <c:v>2.6170284882232462</c:v>
                </c:pt>
                <c:pt idx="42">
                  <c:v>23.987564612135177</c:v>
                </c:pt>
                <c:pt idx="43">
                  <c:v>38.011687146211841</c:v>
                </c:pt>
                <c:pt idx="44">
                  <c:v>32.491145519713257</c:v>
                </c:pt>
                <c:pt idx="45">
                  <c:v>0.37275806451612897</c:v>
                </c:pt>
                <c:pt idx="46">
                  <c:v>8.2438096134152588</c:v>
                </c:pt>
                <c:pt idx="47">
                  <c:v>71.159564282673472</c:v>
                </c:pt>
                <c:pt idx="48">
                  <c:v>20.990028142601119</c:v>
                </c:pt>
                <c:pt idx="49">
                  <c:v>11.178443879800307</c:v>
                </c:pt>
                <c:pt idx="50">
                  <c:v>37.68932282091653</c:v>
                </c:pt>
                <c:pt idx="51">
                  <c:v>74.34458261128222</c:v>
                </c:pt>
                <c:pt idx="52">
                  <c:v>31.040794990999693</c:v>
                </c:pt>
                <c:pt idx="53">
                  <c:v>12.617151514016895</c:v>
                </c:pt>
                <c:pt idx="54">
                  <c:v>45.920112372759853</c:v>
                </c:pt>
                <c:pt idx="55">
                  <c:v>31.091327023946356</c:v>
                </c:pt>
                <c:pt idx="56">
                  <c:v>31.78346921326164</c:v>
                </c:pt>
                <c:pt idx="57">
                  <c:v>5.2182623486303124</c:v>
                </c:pt>
                <c:pt idx="58">
                  <c:v>5.6319204809267793</c:v>
                </c:pt>
                <c:pt idx="59">
                  <c:v>0.71340556896551732</c:v>
                </c:pt>
                <c:pt idx="60">
                  <c:v>31.775200399769588</c:v>
                </c:pt>
                <c:pt idx="61">
                  <c:v>210.00843922452634</c:v>
                </c:pt>
                <c:pt idx="62">
                  <c:v>30.331451540322586</c:v>
                </c:pt>
                <c:pt idx="63">
                  <c:v>27.365816505438136</c:v>
                </c:pt>
                <c:pt idx="64">
                  <c:v>37.58838738415259</c:v>
                </c:pt>
                <c:pt idx="65">
                  <c:v>13.616843732718891</c:v>
                </c:pt>
                <c:pt idx="66">
                  <c:v>3.9587583320532524</c:v>
                </c:pt>
                <c:pt idx="67">
                  <c:v>19.132840015912745</c:v>
                </c:pt>
                <c:pt idx="68">
                  <c:v>46.496713717677927</c:v>
                </c:pt>
                <c:pt idx="69">
                  <c:v>4.8295149829109061</c:v>
                </c:pt>
                <c:pt idx="70">
                  <c:v>4.6589336917562715E-2</c:v>
                </c:pt>
                <c:pt idx="71">
                  <c:v>23.577589878136195</c:v>
                </c:pt>
                <c:pt idx="72">
                  <c:v>197.0809463389657</c:v>
                </c:pt>
                <c:pt idx="73">
                  <c:v>67.050377284946237</c:v>
                </c:pt>
                <c:pt idx="74">
                  <c:v>24.081222670250902</c:v>
                </c:pt>
                <c:pt idx="75">
                  <c:v>26.434798440860217</c:v>
                </c:pt>
                <c:pt idx="76">
                  <c:v>120.22324722222221</c:v>
                </c:pt>
                <c:pt idx="77">
                  <c:v>14.282183561059908</c:v>
                </c:pt>
                <c:pt idx="78">
                  <c:v>7.297759179147465</c:v>
                </c:pt>
                <c:pt idx="79">
                  <c:v>9.9643598739648986</c:v>
                </c:pt>
                <c:pt idx="80">
                  <c:v>6.1275092822580648</c:v>
                </c:pt>
                <c:pt idx="81">
                  <c:v>5.3658870340501785</c:v>
                </c:pt>
                <c:pt idx="82">
                  <c:v>28.509105684843828</c:v>
                </c:pt>
                <c:pt idx="83">
                  <c:v>19.626814309417867</c:v>
                </c:pt>
                <c:pt idx="84">
                  <c:v>35.321815833333332</c:v>
                </c:pt>
                <c:pt idx="85">
                  <c:v>2.8179891666666665</c:v>
                </c:pt>
                <c:pt idx="86">
                  <c:v>7.7587216666666663</c:v>
                </c:pt>
                <c:pt idx="87">
                  <c:v>14.712942595406945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5-4AFD-8F9F-08639DD7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357424"/>
        <c:axId val="1120359920"/>
      </c:scatterChart>
      <c:valAx>
        <c:axId val="1120357424"/>
        <c:scaling>
          <c:orientation val="minMax"/>
          <c:max val="200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359920"/>
        <c:crosses val="autoZero"/>
        <c:crossBetween val="midCat"/>
      </c:valAx>
      <c:valAx>
        <c:axId val="11203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3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'6_Exercicio_El Nino_dipolo'!$V$61:$V$148</c:f>
              <c:numCache>
                <c:formatCode>0.000</c:formatCode>
                <c:ptCount val="88"/>
                <c:pt idx="0">
                  <c:v>2.3866663333333329E-2</c:v>
                </c:pt>
                <c:pt idx="1">
                  <c:v>0.96494999999999997</c:v>
                </c:pt>
                <c:pt idx="2">
                  <c:v>1.2851833333333333</c:v>
                </c:pt>
                <c:pt idx="3">
                  <c:v>-0.44874999999999998</c:v>
                </c:pt>
                <c:pt idx="4">
                  <c:v>-0.97860003333333323</c:v>
                </c:pt>
                <c:pt idx="5">
                  <c:v>-0.44009999999999999</c:v>
                </c:pt>
                <c:pt idx="6">
                  <c:v>1.2532833333333333</c:v>
                </c:pt>
                <c:pt idx="7">
                  <c:v>0.89020010000000005</c:v>
                </c:pt>
                <c:pt idx="8">
                  <c:v>-1.1905333333333334</c:v>
                </c:pt>
                <c:pt idx="9">
                  <c:v>0.19763333300000005</c:v>
                </c:pt>
                <c:pt idx="10">
                  <c:v>-0.10336666666666666</c:v>
                </c:pt>
                <c:pt idx="11">
                  <c:v>0.58258333333333334</c:v>
                </c:pt>
                <c:pt idx="12">
                  <c:v>-0.54113336666666667</c:v>
                </c:pt>
                <c:pt idx="13">
                  <c:v>1.0312333666666667</c:v>
                </c:pt>
                <c:pt idx="14">
                  <c:v>-0.12698333333333334</c:v>
                </c:pt>
                <c:pt idx="15">
                  <c:v>-2.2383329999999996E-2</c:v>
                </c:pt>
                <c:pt idx="16">
                  <c:v>4.2033330000000001E-2</c:v>
                </c:pt>
                <c:pt idx="17">
                  <c:v>0.51674999999999993</c:v>
                </c:pt>
                <c:pt idx="18">
                  <c:v>1.2392333333333336</c:v>
                </c:pt>
                <c:pt idx="19">
                  <c:v>4.6983333333333328E-2</c:v>
                </c:pt>
                <c:pt idx="20">
                  <c:v>-0.30598333333333333</c:v>
                </c:pt>
                <c:pt idx="21">
                  <c:v>-0.75960003333333326</c:v>
                </c:pt>
                <c:pt idx="22">
                  <c:v>-0.38353333333333334</c:v>
                </c:pt>
                <c:pt idx="23">
                  <c:v>0.19406666666666664</c:v>
                </c:pt>
                <c:pt idx="24">
                  <c:v>0.11538333333333332</c:v>
                </c:pt>
                <c:pt idx="25">
                  <c:v>-0.39195000000000002</c:v>
                </c:pt>
                <c:pt idx="26">
                  <c:v>-0.66070000000000007</c:v>
                </c:pt>
                <c:pt idx="27">
                  <c:v>1.5649499999999998</c:v>
                </c:pt>
                <c:pt idx="28">
                  <c:v>1.90055</c:v>
                </c:pt>
                <c:pt idx="29">
                  <c:v>0.64616669999999998</c:v>
                </c:pt>
                <c:pt idx="30">
                  <c:v>-1.1283000000000001</c:v>
                </c:pt>
                <c:pt idx="31">
                  <c:v>-0.12506666666666666</c:v>
                </c:pt>
                <c:pt idx="32">
                  <c:v>-0.73708333333333342</c:v>
                </c:pt>
                <c:pt idx="33">
                  <c:v>-0.34965000000000002</c:v>
                </c:pt>
                <c:pt idx="34">
                  <c:v>9.9483333333333326E-2</c:v>
                </c:pt>
                <c:pt idx="35">
                  <c:v>0.33391666666666664</c:v>
                </c:pt>
                <c:pt idx="36">
                  <c:v>-0.22825003666666666</c:v>
                </c:pt>
                <c:pt idx="37">
                  <c:v>-1.1352166666666668</c:v>
                </c:pt>
                <c:pt idx="38">
                  <c:v>-0.26846666733333335</c:v>
                </c:pt>
                <c:pt idx="39">
                  <c:v>0.25390000000000001</c:v>
                </c:pt>
                <c:pt idx="40">
                  <c:v>0.25493333333333335</c:v>
                </c:pt>
                <c:pt idx="41">
                  <c:v>0.15713333333333335</c:v>
                </c:pt>
                <c:pt idx="42">
                  <c:v>-0.38166666666666665</c:v>
                </c:pt>
                <c:pt idx="43">
                  <c:v>-0.59623333333333328</c:v>
                </c:pt>
                <c:pt idx="44">
                  <c:v>0.27938333333333332</c:v>
                </c:pt>
                <c:pt idx="45">
                  <c:v>1.0370333333333333</c:v>
                </c:pt>
                <c:pt idx="46">
                  <c:v>0.3031833333333333</c:v>
                </c:pt>
                <c:pt idx="47">
                  <c:v>5.4116666666666667E-2</c:v>
                </c:pt>
                <c:pt idx="48">
                  <c:v>0.13346666700000001</c:v>
                </c:pt>
                <c:pt idx="49">
                  <c:v>-0.23728333333333332</c:v>
                </c:pt>
                <c:pt idx="50">
                  <c:v>-4.1149999999999992E-2</c:v>
                </c:pt>
                <c:pt idx="51">
                  <c:v>-6.4366666666666669E-2</c:v>
                </c:pt>
                <c:pt idx="52">
                  <c:v>-0.26253333333333334</c:v>
                </c:pt>
                <c:pt idx="53">
                  <c:v>0.86531670000000005</c:v>
                </c:pt>
                <c:pt idx="54">
                  <c:v>-0.42391666666666666</c:v>
                </c:pt>
                <c:pt idx="55">
                  <c:v>-0.64840003333333329</c:v>
                </c:pt>
                <c:pt idx="56">
                  <c:v>0.64580000000000004</c:v>
                </c:pt>
                <c:pt idx="57">
                  <c:v>0.66658333333333342</c:v>
                </c:pt>
                <c:pt idx="58">
                  <c:v>-1.1182500333333334</c:v>
                </c:pt>
                <c:pt idx="59">
                  <c:v>-5.8816666666666649E-2</c:v>
                </c:pt>
                <c:pt idx="60">
                  <c:v>0.75935000000000008</c:v>
                </c:pt>
                <c:pt idx="61">
                  <c:v>-1.3132166666666665</c:v>
                </c:pt>
                <c:pt idx="62">
                  <c:v>-0.58233333333333326</c:v>
                </c:pt>
                <c:pt idx="63">
                  <c:v>-0.69869999999999999</c:v>
                </c:pt>
                <c:pt idx="64">
                  <c:v>0.19813333333333336</c:v>
                </c:pt>
                <c:pt idx="65">
                  <c:v>0.13391666666666666</c:v>
                </c:pt>
                <c:pt idx="66">
                  <c:v>0.27823333333333333</c:v>
                </c:pt>
                <c:pt idx="67">
                  <c:v>0.32008333333333333</c:v>
                </c:pt>
                <c:pt idx="68">
                  <c:v>-0.37453333333333333</c:v>
                </c:pt>
                <c:pt idx="69">
                  <c:v>0.13190610999999999</c:v>
                </c:pt>
                <c:pt idx="70">
                  <c:v>1.8164243333333332</c:v>
                </c:pt>
                <c:pt idx="71">
                  <c:v>-0.25901176666666664</c:v>
                </c:pt>
                <c:pt idx="72">
                  <c:v>-0.80551113333333335</c:v>
                </c:pt>
                <c:pt idx="73">
                  <c:v>-0.31159111333333334</c:v>
                </c:pt>
                <c:pt idx="74">
                  <c:v>1.2796896666666668</c:v>
                </c:pt>
                <c:pt idx="75">
                  <c:v>0.15234416666666664</c:v>
                </c:pt>
                <c:pt idx="76">
                  <c:v>-1.1197152333333333</c:v>
                </c:pt>
                <c:pt idx="77">
                  <c:v>0.26416903333333336</c:v>
                </c:pt>
                <c:pt idx="78">
                  <c:v>0.29262269999999996</c:v>
                </c:pt>
                <c:pt idx="79">
                  <c:v>1.6503816666666669</c:v>
                </c:pt>
                <c:pt idx="80">
                  <c:v>0.73023363333333335</c:v>
                </c:pt>
                <c:pt idx="81">
                  <c:v>0.11204906666666666</c:v>
                </c:pt>
                <c:pt idx="82">
                  <c:v>0.50062526666666662</c:v>
                </c:pt>
                <c:pt idx="83">
                  <c:v>-0.48893846666666674</c:v>
                </c:pt>
                <c:pt idx="84">
                  <c:v>0.10577023766666664</c:v>
                </c:pt>
                <c:pt idx="85">
                  <c:v>1.6708283333333334</c:v>
                </c:pt>
                <c:pt idx="86">
                  <c:v>-0.97269983333333343</c:v>
                </c:pt>
                <c:pt idx="87">
                  <c:v>-1.0080796999999999</c:v>
                </c:pt>
              </c:numCache>
            </c:numRef>
          </c:xVal>
          <c:yVal>
            <c:numRef>
              <c:f>'6_Exercicio_El Nino_dipolo'!$W$61:$W$148</c:f>
              <c:numCache>
                <c:formatCode>0.0</c:formatCode>
                <c:ptCount val="88"/>
                <c:pt idx="0">
                  <c:v>26.846171025345619</c:v>
                </c:pt>
                <c:pt idx="1">
                  <c:v>48.245663044034828</c:v>
                </c:pt>
                <c:pt idx="2">
                  <c:v>5.4503777777777787</c:v>
                </c:pt>
                <c:pt idx="3">
                  <c:v>17.045949932548869</c:v>
                </c:pt>
                <c:pt idx="4">
                  <c:v>132.576099938786</c:v>
                </c:pt>
                <c:pt idx="5">
                  <c:v>15.339775147826648</c:v>
                </c:pt>
                <c:pt idx="6">
                  <c:v>0</c:v>
                </c:pt>
                <c:pt idx="7">
                  <c:v>68.325980962255656</c:v>
                </c:pt>
                <c:pt idx="8">
                  <c:v>46.241994738863283</c:v>
                </c:pt>
                <c:pt idx="9">
                  <c:v>42.284761143113158</c:v>
                </c:pt>
                <c:pt idx="10">
                  <c:v>16.554873201484895</c:v>
                </c:pt>
                <c:pt idx="11">
                  <c:v>219.71628945742179</c:v>
                </c:pt>
                <c:pt idx="12">
                  <c:v>63.411671697388634</c:v>
                </c:pt>
                <c:pt idx="13">
                  <c:v>103.41181359447005</c:v>
                </c:pt>
                <c:pt idx="14">
                  <c:v>7.2057258000512006</c:v>
                </c:pt>
                <c:pt idx="15">
                  <c:v>8.7260082437275965</c:v>
                </c:pt>
                <c:pt idx="16">
                  <c:v>13.393705219534052</c:v>
                </c:pt>
                <c:pt idx="17">
                  <c:v>8.1386235457134433</c:v>
                </c:pt>
                <c:pt idx="18">
                  <c:v>8.5520165322580635</c:v>
                </c:pt>
                <c:pt idx="19">
                  <c:v>0.58349860956618471</c:v>
                </c:pt>
                <c:pt idx="20">
                  <c:v>31.493142901331019</c:v>
                </c:pt>
                <c:pt idx="21">
                  <c:v>61.84727970430108</c:v>
                </c:pt>
                <c:pt idx="22">
                  <c:v>69.779389112204214</c:v>
                </c:pt>
                <c:pt idx="23">
                  <c:v>1.7693664434156375</c:v>
                </c:pt>
                <c:pt idx="24">
                  <c:v>11.457008602150538</c:v>
                </c:pt>
                <c:pt idx="25">
                  <c:v>4.3556205197132609</c:v>
                </c:pt>
                <c:pt idx="26">
                  <c:v>19.55035118407578</c:v>
                </c:pt>
                <c:pt idx="27">
                  <c:v>38.50654775985663</c:v>
                </c:pt>
                <c:pt idx="28">
                  <c:v>21.149824193548383</c:v>
                </c:pt>
                <c:pt idx="29">
                  <c:v>1.6243041858678957</c:v>
                </c:pt>
                <c:pt idx="30">
                  <c:v>12.440971556579621</c:v>
                </c:pt>
                <c:pt idx="31">
                  <c:v>21.212393576195769</c:v>
                </c:pt>
                <c:pt idx="32">
                  <c:v>46.332043087557608</c:v>
                </c:pt>
                <c:pt idx="33">
                  <c:v>7.4393369623655916</c:v>
                </c:pt>
                <c:pt idx="34">
                  <c:v>132.87420071044545</c:v>
                </c:pt>
                <c:pt idx="35">
                  <c:v>24.214572043010751</c:v>
                </c:pt>
                <c:pt idx="36">
                  <c:v>10.980142057091653</c:v>
                </c:pt>
                <c:pt idx="37">
                  <c:v>52.763478859447005</c:v>
                </c:pt>
                <c:pt idx="38">
                  <c:v>2.9956932795698923</c:v>
                </c:pt>
                <c:pt idx="39">
                  <c:v>4.6134525120504275</c:v>
                </c:pt>
                <c:pt idx="40">
                  <c:v>3.7867795698924729</c:v>
                </c:pt>
                <c:pt idx="41">
                  <c:v>2.6170284882232462</c:v>
                </c:pt>
                <c:pt idx="42">
                  <c:v>23.987564612135177</c:v>
                </c:pt>
                <c:pt idx="43">
                  <c:v>38.011687146211841</c:v>
                </c:pt>
                <c:pt idx="44">
                  <c:v>32.491145519713257</c:v>
                </c:pt>
                <c:pt idx="45">
                  <c:v>0.37275806451612897</c:v>
                </c:pt>
                <c:pt idx="46">
                  <c:v>8.2438096134152588</c:v>
                </c:pt>
                <c:pt idx="47">
                  <c:v>71.159564282673472</c:v>
                </c:pt>
                <c:pt idx="48">
                  <c:v>20.990028142601119</c:v>
                </c:pt>
                <c:pt idx="49">
                  <c:v>11.178443879800307</c:v>
                </c:pt>
                <c:pt idx="50">
                  <c:v>37.68932282091653</c:v>
                </c:pt>
                <c:pt idx="51">
                  <c:v>74.34458261128222</c:v>
                </c:pt>
                <c:pt idx="52">
                  <c:v>31.040794990999693</c:v>
                </c:pt>
                <c:pt idx="53">
                  <c:v>12.617151514016895</c:v>
                </c:pt>
                <c:pt idx="54">
                  <c:v>45.920112372759853</c:v>
                </c:pt>
                <c:pt idx="55">
                  <c:v>31.091327023946356</c:v>
                </c:pt>
                <c:pt idx="56">
                  <c:v>31.78346921326164</c:v>
                </c:pt>
                <c:pt idx="57">
                  <c:v>5.2182623486303124</c:v>
                </c:pt>
                <c:pt idx="58">
                  <c:v>5.6319204809267793</c:v>
                </c:pt>
                <c:pt idx="59">
                  <c:v>0.71340556896551732</c:v>
                </c:pt>
                <c:pt idx="60">
                  <c:v>31.775200399769588</c:v>
                </c:pt>
                <c:pt idx="61">
                  <c:v>210.00843922452634</c:v>
                </c:pt>
                <c:pt idx="62">
                  <c:v>30.331451540322586</c:v>
                </c:pt>
                <c:pt idx="63">
                  <c:v>27.365816505438136</c:v>
                </c:pt>
                <c:pt idx="64">
                  <c:v>37.58838738415259</c:v>
                </c:pt>
                <c:pt idx="65">
                  <c:v>13.616843732718891</c:v>
                </c:pt>
                <c:pt idx="66">
                  <c:v>3.9587583320532524</c:v>
                </c:pt>
                <c:pt idx="67">
                  <c:v>19.132840015912745</c:v>
                </c:pt>
                <c:pt idx="68">
                  <c:v>46.496713717677927</c:v>
                </c:pt>
                <c:pt idx="69">
                  <c:v>4.8295149829109061</c:v>
                </c:pt>
                <c:pt idx="70">
                  <c:v>4.6589336917562715E-2</c:v>
                </c:pt>
                <c:pt idx="71">
                  <c:v>23.577589878136195</c:v>
                </c:pt>
                <c:pt idx="72">
                  <c:v>197.0809463389657</c:v>
                </c:pt>
                <c:pt idx="73">
                  <c:v>67.050377284946237</c:v>
                </c:pt>
                <c:pt idx="74">
                  <c:v>24.081222670250902</c:v>
                </c:pt>
                <c:pt idx="75">
                  <c:v>26.434798440860217</c:v>
                </c:pt>
                <c:pt idx="76">
                  <c:v>120.22324722222221</c:v>
                </c:pt>
                <c:pt idx="77">
                  <c:v>14.282183561059908</c:v>
                </c:pt>
                <c:pt idx="78">
                  <c:v>7.297759179147465</c:v>
                </c:pt>
                <c:pt idx="79">
                  <c:v>9.9643598739648986</c:v>
                </c:pt>
                <c:pt idx="80">
                  <c:v>6.1275092822580648</c:v>
                </c:pt>
                <c:pt idx="81">
                  <c:v>5.3658870340501785</c:v>
                </c:pt>
                <c:pt idx="82">
                  <c:v>28.509105684843828</c:v>
                </c:pt>
                <c:pt idx="83">
                  <c:v>19.626814309417867</c:v>
                </c:pt>
                <c:pt idx="84">
                  <c:v>35.321815833333332</c:v>
                </c:pt>
                <c:pt idx="85">
                  <c:v>2.8179891666666665</c:v>
                </c:pt>
                <c:pt idx="86">
                  <c:v>7.7587216666666663</c:v>
                </c:pt>
                <c:pt idx="87">
                  <c:v>14.712942595406945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9E1-97CC-88B8CEDCDBB3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'6_Exercicio_El Nino_dipolo'!$V$61:$V$148</c:f>
              <c:numCache>
                <c:formatCode>0.000</c:formatCode>
                <c:ptCount val="88"/>
                <c:pt idx="0">
                  <c:v>2.3866663333333329E-2</c:v>
                </c:pt>
                <c:pt idx="1">
                  <c:v>0.96494999999999997</c:v>
                </c:pt>
                <c:pt idx="2">
                  <c:v>1.2851833333333333</c:v>
                </c:pt>
                <c:pt idx="3">
                  <c:v>-0.44874999999999998</c:v>
                </c:pt>
                <c:pt idx="4">
                  <c:v>-0.97860003333333323</c:v>
                </c:pt>
                <c:pt idx="5">
                  <c:v>-0.44009999999999999</c:v>
                </c:pt>
                <c:pt idx="6">
                  <c:v>1.2532833333333333</c:v>
                </c:pt>
                <c:pt idx="7">
                  <c:v>0.89020010000000005</c:v>
                </c:pt>
                <c:pt idx="8">
                  <c:v>-1.1905333333333334</c:v>
                </c:pt>
                <c:pt idx="9">
                  <c:v>0.19763333300000005</c:v>
                </c:pt>
                <c:pt idx="10">
                  <c:v>-0.10336666666666666</c:v>
                </c:pt>
                <c:pt idx="11">
                  <c:v>0.58258333333333334</c:v>
                </c:pt>
                <c:pt idx="12">
                  <c:v>-0.54113336666666667</c:v>
                </c:pt>
                <c:pt idx="13">
                  <c:v>1.0312333666666667</c:v>
                </c:pt>
                <c:pt idx="14">
                  <c:v>-0.12698333333333334</c:v>
                </c:pt>
                <c:pt idx="15">
                  <c:v>-2.2383329999999996E-2</c:v>
                </c:pt>
                <c:pt idx="16">
                  <c:v>4.2033330000000001E-2</c:v>
                </c:pt>
                <c:pt idx="17">
                  <c:v>0.51674999999999993</c:v>
                </c:pt>
                <c:pt idx="18">
                  <c:v>1.2392333333333336</c:v>
                </c:pt>
                <c:pt idx="19">
                  <c:v>4.6983333333333328E-2</c:v>
                </c:pt>
                <c:pt idx="20">
                  <c:v>-0.30598333333333333</c:v>
                </c:pt>
                <c:pt idx="21">
                  <c:v>-0.75960003333333326</c:v>
                </c:pt>
                <c:pt idx="22">
                  <c:v>-0.38353333333333334</c:v>
                </c:pt>
                <c:pt idx="23">
                  <c:v>0.19406666666666664</c:v>
                </c:pt>
                <c:pt idx="24">
                  <c:v>0.11538333333333332</c:v>
                </c:pt>
                <c:pt idx="25">
                  <c:v>-0.39195000000000002</c:v>
                </c:pt>
                <c:pt idx="26">
                  <c:v>-0.66070000000000007</c:v>
                </c:pt>
                <c:pt idx="27">
                  <c:v>1.5649499999999998</c:v>
                </c:pt>
                <c:pt idx="28">
                  <c:v>1.90055</c:v>
                </c:pt>
                <c:pt idx="29">
                  <c:v>0.64616669999999998</c:v>
                </c:pt>
                <c:pt idx="30">
                  <c:v>-1.1283000000000001</c:v>
                </c:pt>
                <c:pt idx="31">
                  <c:v>-0.12506666666666666</c:v>
                </c:pt>
                <c:pt idx="32">
                  <c:v>-0.73708333333333342</c:v>
                </c:pt>
                <c:pt idx="33">
                  <c:v>-0.34965000000000002</c:v>
                </c:pt>
                <c:pt idx="34">
                  <c:v>9.9483333333333326E-2</c:v>
                </c:pt>
                <c:pt idx="35">
                  <c:v>0.33391666666666664</c:v>
                </c:pt>
                <c:pt idx="36">
                  <c:v>-0.22825003666666666</c:v>
                </c:pt>
                <c:pt idx="37">
                  <c:v>-1.1352166666666668</c:v>
                </c:pt>
                <c:pt idx="38">
                  <c:v>-0.26846666733333335</c:v>
                </c:pt>
                <c:pt idx="39">
                  <c:v>0.25390000000000001</c:v>
                </c:pt>
                <c:pt idx="40">
                  <c:v>0.25493333333333335</c:v>
                </c:pt>
                <c:pt idx="41">
                  <c:v>0.15713333333333335</c:v>
                </c:pt>
                <c:pt idx="42">
                  <c:v>-0.38166666666666665</c:v>
                </c:pt>
                <c:pt idx="43">
                  <c:v>-0.59623333333333328</c:v>
                </c:pt>
                <c:pt idx="44">
                  <c:v>0.27938333333333332</c:v>
                </c:pt>
                <c:pt idx="45">
                  <c:v>1.0370333333333333</c:v>
                </c:pt>
                <c:pt idx="46">
                  <c:v>0.3031833333333333</c:v>
                </c:pt>
                <c:pt idx="47">
                  <c:v>5.4116666666666667E-2</c:v>
                </c:pt>
                <c:pt idx="48">
                  <c:v>0.13346666700000001</c:v>
                </c:pt>
                <c:pt idx="49">
                  <c:v>-0.23728333333333332</c:v>
                </c:pt>
                <c:pt idx="50">
                  <c:v>-4.1149999999999992E-2</c:v>
                </c:pt>
                <c:pt idx="51">
                  <c:v>-6.4366666666666669E-2</c:v>
                </c:pt>
                <c:pt idx="52">
                  <c:v>-0.26253333333333334</c:v>
                </c:pt>
                <c:pt idx="53">
                  <c:v>0.86531670000000005</c:v>
                </c:pt>
                <c:pt idx="54">
                  <c:v>-0.42391666666666666</c:v>
                </c:pt>
                <c:pt idx="55">
                  <c:v>-0.64840003333333329</c:v>
                </c:pt>
                <c:pt idx="56">
                  <c:v>0.64580000000000004</c:v>
                </c:pt>
                <c:pt idx="57">
                  <c:v>0.66658333333333342</c:v>
                </c:pt>
                <c:pt idx="58">
                  <c:v>-1.1182500333333334</c:v>
                </c:pt>
                <c:pt idx="59">
                  <c:v>-5.8816666666666649E-2</c:v>
                </c:pt>
                <c:pt idx="60">
                  <c:v>0.75935000000000008</c:v>
                </c:pt>
                <c:pt idx="61">
                  <c:v>-1.3132166666666665</c:v>
                </c:pt>
                <c:pt idx="62">
                  <c:v>-0.58233333333333326</c:v>
                </c:pt>
                <c:pt idx="63">
                  <c:v>-0.69869999999999999</c:v>
                </c:pt>
                <c:pt idx="64">
                  <c:v>0.19813333333333336</c:v>
                </c:pt>
                <c:pt idx="65">
                  <c:v>0.13391666666666666</c:v>
                </c:pt>
                <c:pt idx="66">
                  <c:v>0.27823333333333333</c:v>
                </c:pt>
                <c:pt idx="67">
                  <c:v>0.32008333333333333</c:v>
                </c:pt>
                <c:pt idx="68">
                  <c:v>-0.37453333333333333</c:v>
                </c:pt>
                <c:pt idx="69">
                  <c:v>0.13190610999999999</c:v>
                </c:pt>
                <c:pt idx="70">
                  <c:v>1.8164243333333332</c:v>
                </c:pt>
                <c:pt idx="71">
                  <c:v>-0.25901176666666664</c:v>
                </c:pt>
                <c:pt idx="72">
                  <c:v>-0.80551113333333335</c:v>
                </c:pt>
                <c:pt idx="73">
                  <c:v>-0.31159111333333334</c:v>
                </c:pt>
                <c:pt idx="74">
                  <c:v>1.2796896666666668</c:v>
                </c:pt>
                <c:pt idx="75">
                  <c:v>0.15234416666666664</c:v>
                </c:pt>
                <c:pt idx="76">
                  <c:v>-1.1197152333333333</c:v>
                </c:pt>
                <c:pt idx="77">
                  <c:v>0.26416903333333336</c:v>
                </c:pt>
                <c:pt idx="78">
                  <c:v>0.29262269999999996</c:v>
                </c:pt>
                <c:pt idx="79">
                  <c:v>1.6503816666666669</c:v>
                </c:pt>
                <c:pt idx="80">
                  <c:v>0.73023363333333335</c:v>
                </c:pt>
                <c:pt idx="81">
                  <c:v>0.11204906666666666</c:v>
                </c:pt>
                <c:pt idx="82">
                  <c:v>0.50062526666666662</c:v>
                </c:pt>
                <c:pt idx="83">
                  <c:v>-0.48893846666666674</c:v>
                </c:pt>
                <c:pt idx="84">
                  <c:v>0.10577023766666664</c:v>
                </c:pt>
                <c:pt idx="85">
                  <c:v>1.6708283333333334</c:v>
                </c:pt>
                <c:pt idx="86">
                  <c:v>-0.97269983333333343</c:v>
                </c:pt>
                <c:pt idx="87">
                  <c:v>-1.0080796999999999</c:v>
                </c:pt>
              </c:numCache>
            </c:numRef>
          </c:xVal>
          <c:yVal>
            <c:numRef>
              <c:f>'6_Exercicio_El Nino_dipolo'!$X$61:$X$148</c:f>
              <c:numCache>
                <c:formatCode>0.0</c:formatCode>
                <c:ptCount val="88"/>
                <c:pt idx="0">
                  <c:v>33.565035253663979</c:v>
                </c:pt>
                <c:pt idx="1">
                  <c:v>33.565035253663979</c:v>
                </c:pt>
                <c:pt idx="2">
                  <c:v>33.565035253663979</c:v>
                </c:pt>
                <c:pt idx="3">
                  <c:v>33.565035253663979</c:v>
                </c:pt>
                <c:pt idx="4">
                  <c:v>33.565035253663979</c:v>
                </c:pt>
                <c:pt idx="5">
                  <c:v>33.565035253663979</c:v>
                </c:pt>
                <c:pt idx="6">
                  <c:v>33.565035253663979</c:v>
                </c:pt>
                <c:pt idx="7">
                  <c:v>33.565035253663979</c:v>
                </c:pt>
                <c:pt idx="8">
                  <c:v>33.565035253663979</c:v>
                </c:pt>
                <c:pt idx="9">
                  <c:v>33.565035253663979</c:v>
                </c:pt>
                <c:pt idx="10">
                  <c:v>33.565035253663979</c:v>
                </c:pt>
                <c:pt idx="11">
                  <c:v>33.565035253663979</c:v>
                </c:pt>
                <c:pt idx="12">
                  <c:v>33.565035253663979</c:v>
                </c:pt>
                <c:pt idx="13">
                  <c:v>33.565035253663979</c:v>
                </c:pt>
                <c:pt idx="14">
                  <c:v>33.565035253663979</c:v>
                </c:pt>
                <c:pt idx="15">
                  <c:v>33.565035253663979</c:v>
                </c:pt>
                <c:pt idx="16">
                  <c:v>33.565035253663979</c:v>
                </c:pt>
                <c:pt idx="17">
                  <c:v>33.565035253663979</c:v>
                </c:pt>
                <c:pt idx="18">
                  <c:v>33.565035253663979</c:v>
                </c:pt>
                <c:pt idx="19">
                  <c:v>33.565035253663979</c:v>
                </c:pt>
                <c:pt idx="20">
                  <c:v>33.565035253663979</c:v>
                </c:pt>
                <c:pt idx="21">
                  <c:v>33.565035253663979</c:v>
                </c:pt>
                <c:pt idx="22">
                  <c:v>33.565035253663979</c:v>
                </c:pt>
                <c:pt idx="23">
                  <c:v>33.565035253663979</c:v>
                </c:pt>
                <c:pt idx="24">
                  <c:v>33.565035253663979</c:v>
                </c:pt>
                <c:pt idx="25">
                  <c:v>33.565035253663979</c:v>
                </c:pt>
                <c:pt idx="26">
                  <c:v>33.565035253663979</c:v>
                </c:pt>
                <c:pt idx="27">
                  <c:v>33.565035253663979</c:v>
                </c:pt>
                <c:pt idx="28">
                  <c:v>33.565035253663979</c:v>
                </c:pt>
                <c:pt idx="29">
                  <c:v>33.565035253663979</c:v>
                </c:pt>
                <c:pt idx="30">
                  <c:v>33.565035253663979</c:v>
                </c:pt>
                <c:pt idx="31">
                  <c:v>33.565035253663979</c:v>
                </c:pt>
                <c:pt idx="32">
                  <c:v>33.565035253663979</c:v>
                </c:pt>
                <c:pt idx="33">
                  <c:v>33.565035253663979</c:v>
                </c:pt>
                <c:pt idx="34">
                  <c:v>33.565035253663979</c:v>
                </c:pt>
                <c:pt idx="35">
                  <c:v>33.565035253663979</c:v>
                </c:pt>
                <c:pt idx="36">
                  <c:v>33.565035253663979</c:v>
                </c:pt>
                <c:pt idx="37">
                  <c:v>33.565035253663979</c:v>
                </c:pt>
                <c:pt idx="38">
                  <c:v>33.565035253663979</c:v>
                </c:pt>
                <c:pt idx="39">
                  <c:v>33.565035253663979</c:v>
                </c:pt>
                <c:pt idx="40">
                  <c:v>33.565035253663979</c:v>
                </c:pt>
                <c:pt idx="41">
                  <c:v>33.565035253663979</c:v>
                </c:pt>
                <c:pt idx="42">
                  <c:v>33.565035253663979</c:v>
                </c:pt>
                <c:pt idx="43">
                  <c:v>33.565035253663979</c:v>
                </c:pt>
                <c:pt idx="44">
                  <c:v>33.565035253663979</c:v>
                </c:pt>
                <c:pt idx="45">
                  <c:v>33.565035253663979</c:v>
                </c:pt>
                <c:pt idx="46">
                  <c:v>33.565035253663979</c:v>
                </c:pt>
                <c:pt idx="47">
                  <c:v>33.565035253663979</c:v>
                </c:pt>
                <c:pt idx="48">
                  <c:v>33.565035253663979</c:v>
                </c:pt>
                <c:pt idx="49">
                  <c:v>33.565035253663979</c:v>
                </c:pt>
                <c:pt idx="50">
                  <c:v>33.565035253663979</c:v>
                </c:pt>
                <c:pt idx="51">
                  <c:v>33.565035253663979</c:v>
                </c:pt>
                <c:pt idx="52">
                  <c:v>33.565035253663979</c:v>
                </c:pt>
                <c:pt idx="53">
                  <c:v>33.565035253663979</c:v>
                </c:pt>
                <c:pt idx="54">
                  <c:v>33.565035253663979</c:v>
                </c:pt>
                <c:pt idx="55">
                  <c:v>33.565035253663979</c:v>
                </c:pt>
                <c:pt idx="56">
                  <c:v>33.565035253663979</c:v>
                </c:pt>
                <c:pt idx="57">
                  <c:v>33.565035253663979</c:v>
                </c:pt>
                <c:pt idx="58">
                  <c:v>33.565035253663979</c:v>
                </c:pt>
                <c:pt idx="59">
                  <c:v>33.565035253663979</c:v>
                </c:pt>
                <c:pt idx="60">
                  <c:v>33.565035253663979</c:v>
                </c:pt>
                <c:pt idx="61">
                  <c:v>33.565035253663979</c:v>
                </c:pt>
                <c:pt idx="62">
                  <c:v>33.565035253663979</c:v>
                </c:pt>
                <c:pt idx="63">
                  <c:v>33.565035253663979</c:v>
                </c:pt>
                <c:pt idx="64">
                  <c:v>33.565035253663979</c:v>
                </c:pt>
                <c:pt idx="65">
                  <c:v>33.565035253663979</c:v>
                </c:pt>
                <c:pt idx="66">
                  <c:v>33.565035253663979</c:v>
                </c:pt>
                <c:pt idx="67">
                  <c:v>33.565035253663979</c:v>
                </c:pt>
                <c:pt idx="68">
                  <c:v>33.565035253663979</c:v>
                </c:pt>
                <c:pt idx="69">
                  <c:v>33.565035253663979</c:v>
                </c:pt>
                <c:pt idx="70">
                  <c:v>33.565035253663979</c:v>
                </c:pt>
                <c:pt idx="71">
                  <c:v>33.565035253663979</c:v>
                </c:pt>
                <c:pt idx="72">
                  <c:v>33.565035253663979</c:v>
                </c:pt>
                <c:pt idx="73">
                  <c:v>33.565035253663979</c:v>
                </c:pt>
                <c:pt idx="74">
                  <c:v>33.565035253663979</c:v>
                </c:pt>
                <c:pt idx="75">
                  <c:v>33.565035253663979</c:v>
                </c:pt>
                <c:pt idx="76">
                  <c:v>33.565035253663979</c:v>
                </c:pt>
                <c:pt idx="77">
                  <c:v>33.565035253663979</c:v>
                </c:pt>
                <c:pt idx="78">
                  <c:v>33.565035253663979</c:v>
                </c:pt>
                <c:pt idx="79">
                  <c:v>33.565035253663979</c:v>
                </c:pt>
                <c:pt idx="80">
                  <c:v>33.565035253663979</c:v>
                </c:pt>
                <c:pt idx="81">
                  <c:v>33.565035253663979</c:v>
                </c:pt>
                <c:pt idx="82">
                  <c:v>33.565035253663979</c:v>
                </c:pt>
                <c:pt idx="83">
                  <c:v>33.565035253663979</c:v>
                </c:pt>
                <c:pt idx="84">
                  <c:v>33.565035253663979</c:v>
                </c:pt>
                <c:pt idx="85">
                  <c:v>33.565035253663979</c:v>
                </c:pt>
                <c:pt idx="86">
                  <c:v>33.565035253663979</c:v>
                </c:pt>
                <c:pt idx="87">
                  <c:v>33.565035253663979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4-49E1-97CC-88B8CEDC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14816"/>
        <c:axId val="1070099008"/>
      </c:scatterChart>
      <c:valAx>
        <c:axId val="10701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099008"/>
        <c:crosses val="autoZero"/>
        <c:crossBetween val="midCat"/>
      </c:valAx>
      <c:valAx>
        <c:axId val="10700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1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96850393700874E-2"/>
          <c:y val="7.4548702245552642E-2"/>
          <c:w val="0.6792405949256346"/>
          <c:h val="0.79822506561679785"/>
        </c:manualLayout>
      </c:layout>
      <c:scatterChart>
        <c:scatterStyle val="smoothMarker"/>
        <c:varyColors val="0"/>
        <c:ser>
          <c:idx val="0"/>
          <c:order val="0"/>
          <c:xVal>
            <c:strRef>
              <c:f>'[1]el nino 3.4 noaa'!$D$2:$O$2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'[1]el nino 3.4 noaa'!$D$3:$O$3</c:f>
              <c:numCache>
                <c:formatCode>General</c:formatCode>
                <c:ptCount val="12"/>
                <c:pt idx="0">
                  <c:v>26.485932203389833</c:v>
                </c:pt>
                <c:pt idx="1">
                  <c:v>26.675762711864401</c:v>
                </c:pt>
                <c:pt idx="2">
                  <c:v>27.131016949152535</c:v>
                </c:pt>
                <c:pt idx="3">
                  <c:v>27.665084745762702</c:v>
                </c:pt>
                <c:pt idx="4">
                  <c:v>27.689661016949142</c:v>
                </c:pt>
                <c:pt idx="5">
                  <c:v>27.551355932203386</c:v>
                </c:pt>
                <c:pt idx="6">
                  <c:v>27.121525423728816</c:v>
                </c:pt>
                <c:pt idx="7">
                  <c:v>26.750508474576264</c:v>
                </c:pt>
                <c:pt idx="8">
                  <c:v>26.576101694915263</c:v>
                </c:pt>
                <c:pt idx="9">
                  <c:v>26.619491525423733</c:v>
                </c:pt>
                <c:pt idx="10">
                  <c:v>26.520169491525422</c:v>
                </c:pt>
                <c:pt idx="11">
                  <c:v>26.495932203389835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8-4BA4-B83F-DDC7ADBF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992"/>
        <c:axId val="117990528"/>
      </c:scatterChart>
      <c:valAx>
        <c:axId val="1179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90528"/>
        <c:crosses val="autoZero"/>
        <c:crossBetween val="midCat"/>
      </c:valAx>
      <c:valAx>
        <c:axId val="1179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7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ingrid.ldeo.columbia.edu/expert/SOURCES/.NOAA/.NCEP/.CPC/.CAMS_OPI/.climatology/.prcp/X/Y/1/SM121/prcp_0to500_colors/DATA/0/50/100/150/200/250/300/350/400/450/500/VALUES/figviewer.html?my.help=more+options&amp;map.T.plotvalue=Jan+to+Dec&amp;map.Y.units=degree_n" TargetMode="External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5" Type="http://schemas.openxmlformats.org/officeDocument/2006/relationships/image" Target="../media/image5.jpg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wmf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6" Type="http://schemas.openxmlformats.org/officeDocument/2006/relationships/image" Target="../media/image16.emf"/><Relationship Id="rId5" Type="http://schemas.openxmlformats.org/officeDocument/2006/relationships/image" Target="../media/image27.emf"/><Relationship Id="rId4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592666</xdr:colOff>
      <xdr:row>1</xdr:row>
      <xdr:rowOff>84667</xdr:rowOff>
    </xdr:from>
    <xdr:to>
      <xdr:col>16</xdr:col>
      <xdr:colOff>63557</xdr:colOff>
      <xdr:row>41</xdr:row>
      <xdr:rowOff>93238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333" y="275167"/>
          <a:ext cx="8064557" cy="7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2</xdr:row>
      <xdr:rowOff>85725</xdr:rowOff>
    </xdr:from>
    <xdr:to>
      <xdr:col>19</xdr:col>
      <xdr:colOff>237487</xdr:colOff>
      <xdr:row>31</xdr:row>
      <xdr:rowOff>57150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72200" y="1066800"/>
          <a:ext cx="5942962" cy="5495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0</xdr:col>
      <xdr:colOff>209550</xdr:colOff>
      <xdr:row>3</xdr:row>
      <xdr:rowOff>104775</xdr:rowOff>
    </xdr:from>
    <xdr:to>
      <xdr:col>9</xdr:col>
      <xdr:colOff>161925</xdr:colOff>
      <xdr:row>29</xdr:row>
      <xdr:rowOff>136235</xdr:rowOff>
    </xdr:to>
    <xdr:pic>
      <xdr:nvPicPr>
        <xdr:cNvPr id="3" name="Shape 2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09550" y="1276350"/>
          <a:ext cx="5734050" cy="498446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twoCellAnchor editAs="oneCell">
    <xdr:from>
      <xdr:col>0</xdr:col>
      <xdr:colOff>0</xdr:colOff>
      <xdr:row>32</xdr:row>
      <xdr:rowOff>1</xdr:rowOff>
    </xdr:from>
    <xdr:to>
      <xdr:col>14</xdr:col>
      <xdr:colOff>19050</xdr:colOff>
      <xdr:row>55</xdr:row>
      <xdr:rowOff>152401</xdr:rowOff>
    </xdr:to>
    <xdr:pic>
      <xdr:nvPicPr>
        <xdr:cNvPr id="4" name="Shape 329" descr="Click for options and more informati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0" y="6696076"/>
          <a:ext cx="8848725" cy="453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7</xdr:col>
      <xdr:colOff>179388</xdr:colOff>
      <xdr:row>90</xdr:row>
      <xdr:rowOff>0</xdr:rowOff>
    </xdr:to>
    <xdr:pic>
      <xdr:nvPicPr>
        <xdr:cNvPr id="5" name="Shape 28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5">
          <a:alphaModFix/>
        </a:blip>
        <a:srcRect/>
        <a:stretch/>
      </xdr:blipFill>
      <xdr:spPr>
        <a:xfrm>
          <a:off x="876300" y="11649075"/>
          <a:ext cx="3865563" cy="6096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57151</xdr:colOff>
      <xdr:row>2</xdr:row>
      <xdr:rowOff>142577</xdr:rowOff>
    </xdr:from>
    <xdr:to>
      <xdr:col>18</xdr:col>
      <xdr:colOff>319768</xdr:colOff>
      <xdr:row>28</xdr:row>
      <xdr:rowOff>70758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36330" y="856952"/>
          <a:ext cx="3936545" cy="5071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561975</xdr:colOff>
      <xdr:row>5</xdr:row>
      <xdr:rowOff>123825</xdr:rowOff>
    </xdr:from>
    <xdr:to>
      <xdr:col>9</xdr:col>
      <xdr:colOff>573088</xdr:colOff>
      <xdr:row>8</xdr:row>
      <xdr:rowOff>153987</xdr:rowOff>
    </xdr:to>
    <xdr:pic>
      <xdr:nvPicPr>
        <xdr:cNvPr id="4" name="Picture 5" descr="fórmul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48100" y="1409700"/>
          <a:ext cx="2449513" cy="601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12</xdr:row>
          <xdr:rowOff>76200</xdr:rowOff>
        </xdr:from>
        <xdr:to>
          <xdr:col>8</xdr:col>
          <xdr:colOff>28575</xdr:colOff>
          <xdr:row>16</xdr:row>
          <xdr:rowOff>161925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114300</xdr:rowOff>
    </xdr:from>
    <xdr:to>
      <xdr:col>21</xdr:col>
      <xdr:colOff>363538</xdr:colOff>
      <xdr:row>23</xdr:row>
      <xdr:rowOff>9525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  <a:grayscl/>
          <a:biLevel thresh="50000"/>
        </a:blip>
        <a:srcRect/>
        <a:stretch>
          <a:fillRect/>
        </a:stretch>
      </xdr:blipFill>
      <xdr:spPr bwMode="auto">
        <a:xfrm>
          <a:off x="7372350" y="114300"/>
          <a:ext cx="6040438" cy="428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476250</xdr:colOff>
      <xdr:row>9</xdr:row>
      <xdr:rowOff>85725</xdr:rowOff>
    </xdr:from>
    <xdr:to>
      <xdr:col>9</xdr:col>
      <xdr:colOff>487363</xdr:colOff>
      <xdr:row>12</xdr:row>
      <xdr:rowOff>115887</xdr:rowOff>
    </xdr:to>
    <xdr:pic>
      <xdr:nvPicPr>
        <xdr:cNvPr id="3" name="Picture 5" descr="fórmula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71900" y="1809750"/>
          <a:ext cx="2449513" cy="6016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14</xdr:col>
      <xdr:colOff>525338</xdr:colOff>
      <xdr:row>7</xdr:row>
      <xdr:rowOff>181928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5250" y="38100"/>
          <a:ext cx="8964488" cy="1477328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latin typeface="Arial" pitchFamily="34" charset="0"/>
              <a:cs typeface="Arial" pitchFamily="34" charset="0"/>
            </a:rPr>
            <a:t>Exercício</a:t>
          </a:r>
        </a:p>
        <a:p>
          <a:pPr algn="just"/>
          <a:r>
            <a:rPr lang="pt-BR">
              <a:latin typeface="Arial" pitchFamily="34" charset="0"/>
              <a:cs typeface="Arial" pitchFamily="34" charset="0"/>
            </a:rPr>
            <a:t>Calcule a água precipitável em uma coluna de ar saturado de 10km de altura sobre uma área de 1m</a:t>
          </a:r>
          <a:r>
            <a:rPr lang="pt-BR" baseline="30000">
              <a:latin typeface="Arial" pitchFamily="34" charset="0"/>
              <a:cs typeface="Arial" pitchFamily="34" charset="0"/>
            </a:rPr>
            <a:t>2</a:t>
          </a:r>
          <a:r>
            <a:rPr lang="pt-BR">
              <a:latin typeface="Arial" pitchFamily="34" charset="0"/>
              <a:cs typeface="Arial" pitchFamily="34" charset="0"/>
            </a:rPr>
            <a:t> localizada na superfície do solo. Considere a pressão superficial de 101,3 kPa, a temperatura do ar superficial de 30°C e a taxa de variação vertical da temperatura de</a:t>
          </a:r>
          <a:r>
            <a:rPr lang="pt-BR" i="1">
              <a:latin typeface="Arial" pitchFamily="34" charset="0"/>
              <a:cs typeface="Arial" pitchFamily="34" charset="0"/>
            </a:rPr>
            <a:t> </a:t>
          </a:r>
          <a:r>
            <a:rPr lang="pt-BR">
              <a:latin typeface="Arial" pitchFamily="34" charset="0"/>
              <a:cs typeface="Arial" pitchFamily="34" charset="0"/>
            </a:rPr>
            <a:t>6,5°C/km.</a:t>
          </a:r>
        </a:p>
      </xdr:txBody>
    </xdr:sp>
    <xdr:clientData/>
  </xdr:twoCellAnchor>
  <xdr:twoCellAnchor>
    <xdr:from>
      <xdr:col>0</xdr:col>
      <xdr:colOff>142875</xdr:colOff>
      <xdr:row>8</xdr:row>
      <xdr:rowOff>9525</xdr:rowOff>
    </xdr:from>
    <xdr:to>
      <xdr:col>14</xdr:col>
      <xdr:colOff>581025</xdr:colOff>
      <xdr:row>14</xdr:row>
      <xdr:rowOff>20687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42875" y="1533525"/>
          <a:ext cx="8934450" cy="1154162"/>
        </a:xfrm>
        <a:prstGeom prst="rect">
          <a:avLst/>
        </a:prstGeom>
        <a:solidFill>
          <a:sysClr val="window" lastClr="FFFFFF"/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Resolução:</a:t>
          </a:r>
        </a:p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Os resultados dos cálculos estão resumidos na tabela em anexo. O incremento da elevação é tomado como 2km. Para o primeiro incremento, em z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= 0m, T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= 30°C = (30 + 273) k = 303 k, em z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2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= 2km, utilizando a equação</a:t>
          </a:r>
        </a:p>
      </xdr:txBody>
    </xdr:sp>
    <xdr:clientData/>
  </xdr:twoCellAnchor>
  <xdr:twoCellAnchor>
    <xdr:from>
      <xdr:col>3</xdr:col>
      <xdr:colOff>466725</xdr:colOff>
      <xdr:row>14</xdr:row>
      <xdr:rowOff>95250</xdr:rowOff>
    </xdr:from>
    <xdr:to>
      <xdr:col>8</xdr:col>
      <xdr:colOff>336511</xdr:colOff>
      <xdr:row>16</xdr:row>
      <xdr:rowOff>83582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257425" y="2762250"/>
          <a:ext cx="2917786" cy="369332"/>
        </a:xfrm>
        <a:prstGeom prst="rect">
          <a:avLst/>
        </a:prstGeom>
        <a:solidFill>
          <a:sysClr val="window" lastClr="FFFFFF"/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com α =  6,5°C/km, temos:</a:t>
          </a:r>
        </a:p>
      </xdr:txBody>
    </xdr:sp>
    <xdr:clientData/>
  </xdr:twoCellAnchor>
  <xdr:twoCellAnchor>
    <xdr:from>
      <xdr:col>0</xdr:col>
      <xdr:colOff>180975</xdr:colOff>
      <xdr:row>20</xdr:row>
      <xdr:rowOff>47625</xdr:rowOff>
    </xdr:from>
    <xdr:to>
      <xdr:col>15</xdr:col>
      <xdr:colOff>4514</xdr:colOff>
      <xdr:row>25</xdr:row>
      <xdr:rowOff>18455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80975" y="3857625"/>
          <a:ext cx="8929439" cy="923330"/>
        </a:xfrm>
        <a:prstGeom prst="rect">
          <a:avLst/>
        </a:prstGeom>
        <a:solidFill>
          <a:sysClr val="window" lastClr="FFFFFF"/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Como indica a coluna 3 da tabela. </a:t>
          </a:r>
        </a:p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constante dos gases R, pode ser dada por 287J/kg.K já que sua variação é pequena com relação a umidade especifica. A pressão do ar a 2km é dada por </a:t>
          </a:r>
        </a:p>
      </xdr:txBody>
    </xdr:sp>
    <xdr:clientData/>
  </xdr:twoCellAnchor>
  <xdr:twoCellAnchor>
    <xdr:from>
      <xdr:col>4</xdr:col>
      <xdr:colOff>200025</xdr:colOff>
      <xdr:row>28</xdr:row>
      <xdr:rowOff>0</xdr:rowOff>
    </xdr:from>
    <xdr:to>
      <xdr:col>10</xdr:col>
      <xdr:colOff>215225</xdr:colOff>
      <xdr:row>29</xdr:row>
      <xdr:rowOff>178832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0325" y="5334000"/>
          <a:ext cx="3672800" cy="3693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Como indica a coluna 4 da tabela.</a:t>
          </a:r>
        </a:p>
      </xdr:txBody>
    </xdr:sp>
    <xdr:clientData/>
  </xdr:twoCellAnchor>
  <xdr:twoCellAnchor>
    <xdr:from>
      <xdr:col>0</xdr:col>
      <xdr:colOff>47625</xdr:colOff>
      <xdr:row>35</xdr:row>
      <xdr:rowOff>28575</xdr:rowOff>
    </xdr:from>
    <xdr:to>
      <xdr:col>6</xdr:col>
      <xdr:colOff>447239</xdr:colOff>
      <xdr:row>37</xdr:row>
      <xdr:rowOff>16907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7625" y="6696075"/>
          <a:ext cx="4019114" cy="3693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densidade do ar no solo é dada por</a:t>
          </a:r>
        </a:p>
      </xdr:txBody>
    </xdr:sp>
    <xdr:clientData/>
  </xdr:twoCellAnchor>
  <xdr:twoCellAnchor>
    <xdr:from>
      <xdr:col>0</xdr:col>
      <xdr:colOff>180975</xdr:colOff>
      <xdr:row>47</xdr:row>
      <xdr:rowOff>0</xdr:rowOff>
    </xdr:from>
    <xdr:to>
      <xdr:col>14</xdr:col>
      <xdr:colOff>384309</xdr:colOff>
      <xdr:row>53</xdr:row>
      <xdr:rowOff>57329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0975" y="8953500"/>
          <a:ext cx="8699634" cy="12003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e um calculo similar resulta em uma densidade do ar de 0,97kg/m</a:t>
          </a:r>
          <a:r>
            <a:rPr lang="pt-BR" baseline="30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 2km. A densidade média para o incremento de 2km é, consequentemente, (1,16+0,97)/2 = 1,07kg/m</a:t>
          </a:r>
          <a:r>
            <a:rPr lang="pt-BR" baseline="30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 Ver colunas 5 e 9 da tabela.</a:t>
          </a:r>
        </a:p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pressão de vapor de saturação ao nível do solo se calcula por meio da equação</a:t>
          </a:r>
        </a:p>
      </xdr:txBody>
    </xdr:sp>
    <xdr:clientData/>
  </xdr:twoCellAnchor>
  <xdr:twoCellAnchor>
    <xdr:from>
      <xdr:col>0</xdr:col>
      <xdr:colOff>114300</xdr:colOff>
      <xdr:row>62</xdr:row>
      <xdr:rowOff>0</xdr:rowOff>
    </xdr:from>
    <xdr:to>
      <xdr:col>14</xdr:col>
      <xdr:colOff>317456</xdr:colOff>
      <xdr:row>65</xdr:row>
      <xdr:rowOff>74831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14300" y="11811000"/>
          <a:ext cx="8699456" cy="64633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O valor correspondente a um altitude de 2km, onde T = 17°C é 1,94kPa (coluna 6 da tabela). </a:t>
          </a:r>
        </a:p>
      </xdr:txBody>
    </xdr:sp>
    <xdr:clientData/>
  </xdr:twoCellAnchor>
  <xdr:twoCellAnchor>
    <xdr:from>
      <xdr:col>0</xdr:col>
      <xdr:colOff>133350</xdr:colOff>
      <xdr:row>66</xdr:row>
      <xdr:rowOff>0</xdr:rowOff>
    </xdr:from>
    <xdr:to>
      <xdr:col>14</xdr:col>
      <xdr:colOff>336506</xdr:colOff>
      <xdr:row>67</xdr:row>
      <xdr:rowOff>178832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33350" y="12573000"/>
          <a:ext cx="8699456" cy="3693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umidade específica na superfície do solo é calculada pela equação</a:t>
          </a:r>
        </a:p>
      </xdr:txBody>
    </xdr:sp>
    <xdr:clientData/>
  </xdr:twoCellAnchor>
  <xdr:twoCellAnchor>
    <xdr:from>
      <xdr:col>0</xdr:col>
      <xdr:colOff>171450</xdr:colOff>
      <xdr:row>77</xdr:row>
      <xdr:rowOff>0</xdr:rowOff>
    </xdr:from>
    <xdr:to>
      <xdr:col>14</xdr:col>
      <xdr:colOff>374606</xdr:colOff>
      <xdr:row>83</xdr:row>
      <xdr:rowOff>57329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171450" y="14668500"/>
          <a:ext cx="8699456" cy="12003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2km q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= 0,015kg/kg. O Valor médio da umidade específica no incremento de 2km é, por consequentemente, (0,026 + 0,015)/2 = 0,0205kg/kg. Ver coluna 8 da tabela.</a:t>
          </a:r>
        </a:p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Substituindo em </a:t>
          </a:r>
        </a:p>
      </xdr:txBody>
    </xdr:sp>
    <xdr:clientData/>
  </xdr:twoCellAnchor>
  <xdr:twoCellAnchor>
    <xdr:from>
      <xdr:col>0</xdr:col>
      <xdr:colOff>209550</xdr:colOff>
      <xdr:row>83</xdr:row>
      <xdr:rowOff>0</xdr:rowOff>
    </xdr:from>
    <xdr:to>
      <xdr:col>11</xdr:col>
      <xdr:colOff>356883</xdr:colOff>
      <xdr:row>84</xdr:row>
      <xdr:rowOff>178832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09550" y="15811500"/>
          <a:ext cx="6814833" cy="3693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 massa de água precipitável no primeiro incremento de 2km é</a:t>
          </a:r>
        </a:p>
      </xdr:txBody>
    </xdr:sp>
    <xdr:clientData/>
  </xdr:twoCellAnchor>
  <xdr:twoCellAnchor>
    <xdr:from>
      <xdr:col>0</xdr:col>
      <xdr:colOff>257175</xdr:colOff>
      <xdr:row>91</xdr:row>
      <xdr:rowOff>0</xdr:rowOff>
    </xdr:from>
    <xdr:to>
      <xdr:col>14</xdr:col>
      <xdr:colOff>473843</xdr:colOff>
      <xdr:row>95</xdr:row>
      <xdr:rowOff>161330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257175" y="17335500"/>
          <a:ext cx="8712968" cy="9233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Ao somar as massas dos incrementos, obtemos a massa total precipitável na coluna 10 da tabela como m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p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= 77kg. A profundidade equivalente a água líquida é m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p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/ρ</a:t>
          </a:r>
          <a:r>
            <a:rPr lang="pt-BR" baseline="-250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w</a:t>
          </a:r>
          <a:r>
            <a:rPr lang="pt-BR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.A = 77/(1000 . 1) = 0,077m = 77mm.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14</xdr:row>
          <xdr:rowOff>104775</xdr:rowOff>
        </xdr:from>
        <xdr:to>
          <xdr:col>3</xdr:col>
          <xdr:colOff>400050</xdr:colOff>
          <xdr:row>16</xdr:row>
          <xdr:rowOff>76200</xdr:rowOff>
        </xdr:to>
        <xdr:sp macro="" textlink="">
          <xdr:nvSpPr>
            <xdr:cNvPr id="3073" name="Objeto 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352425</xdr:colOff>
          <xdr:row>14</xdr:row>
          <xdr:rowOff>142875</xdr:rowOff>
        </xdr:from>
        <xdr:to>
          <xdr:col>12</xdr:col>
          <xdr:colOff>9525</xdr:colOff>
          <xdr:row>20</xdr:row>
          <xdr:rowOff>47625</xdr:rowOff>
        </xdr:to>
        <xdr:sp macro="" textlink="">
          <xdr:nvSpPr>
            <xdr:cNvPr id="3074" name="Objeto 7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25</xdr:row>
          <xdr:rowOff>28575</xdr:rowOff>
        </xdr:from>
        <xdr:to>
          <xdr:col>4</xdr:col>
          <xdr:colOff>9525</xdr:colOff>
          <xdr:row>35</xdr:row>
          <xdr:rowOff>0</xdr:rowOff>
        </xdr:to>
        <xdr:sp macro="" textlink="">
          <xdr:nvSpPr>
            <xdr:cNvPr id="3075" name="Objeto 10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37</xdr:row>
          <xdr:rowOff>85725</xdr:rowOff>
        </xdr:from>
        <xdr:to>
          <xdr:col>3</xdr:col>
          <xdr:colOff>171450</xdr:colOff>
          <xdr:row>46</xdr:row>
          <xdr:rowOff>66675</xdr:rowOff>
        </xdr:to>
        <xdr:sp macro="" textlink="">
          <xdr:nvSpPr>
            <xdr:cNvPr id="3076" name="Objeto 3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53</xdr:row>
          <xdr:rowOff>95250</xdr:rowOff>
        </xdr:from>
        <xdr:to>
          <xdr:col>4</xdr:col>
          <xdr:colOff>295275</xdr:colOff>
          <xdr:row>62</xdr:row>
          <xdr:rowOff>0</xdr:rowOff>
        </xdr:to>
        <xdr:sp macro="" textlink="">
          <xdr:nvSpPr>
            <xdr:cNvPr id="3077" name="Objeto 6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68</xdr:row>
          <xdr:rowOff>0</xdr:rowOff>
        </xdr:from>
        <xdr:to>
          <xdr:col>3</xdr:col>
          <xdr:colOff>285750</xdr:colOff>
          <xdr:row>76</xdr:row>
          <xdr:rowOff>133350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200025</xdr:colOff>
          <xdr:row>81</xdr:row>
          <xdr:rowOff>9525</xdr:rowOff>
        </xdr:from>
        <xdr:to>
          <xdr:col>6</xdr:col>
          <xdr:colOff>276225</xdr:colOff>
          <xdr:row>83</xdr:row>
          <xdr:rowOff>28575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85</xdr:row>
          <xdr:rowOff>57150</xdr:rowOff>
        </xdr:from>
        <xdr:to>
          <xdr:col>4</xdr:col>
          <xdr:colOff>514350</xdr:colOff>
          <xdr:row>91</xdr:row>
          <xdr:rowOff>0</xdr:rowOff>
        </xdr:to>
        <xdr:sp macro="" textlink="">
          <xdr:nvSpPr>
            <xdr:cNvPr id="3080" name="Objeto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180975</xdr:colOff>
      <xdr:row>19</xdr:row>
      <xdr:rowOff>19050</xdr:rowOff>
    </xdr:from>
    <xdr:to>
      <xdr:col>25</xdr:col>
      <xdr:colOff>571500</xdr:colOff>
      <xdr:row>22</xdr:row>
      <xdr:rowOff>28575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1725275" y="3638550"/>
          <a:ext cx="4324350" cy="5810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561974</xdr:colOff>
      <xdr:row>9</xdr:row>
      <xdr:rowOff>47626</xdr:rowOff>
    </xdr:from>
    <xdr:to>
      <xdr:col>25</xdr:col>
      <xdr:colOff>552449</xdr:colOff>
      <xdr:row>19</xdr:row>
      <xdr:rowOff>9526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5430499" y="1762126"/>
          <a:ext cx="600075" cy="1866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209550</xdr:colOff>
      <xdr:row>9</xdr:row>
      <xdr:rowOff>142875</xdr:rowOff>
    </xdr:from>
    <xdr:to>
      <xdr:col>23</xdr:col>
      <xdr:colOff>9526</xdr:colOff>
      <xdr:row>19</xdr:row>
      <xdr:rowOff>1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H="1" flipV="1">
          <a:off x="12973050" y="1857375"/>
          <a:ext cx="1019176" cy="17621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31</xdr:row>
      <xdr:rowOff>0</xdr:rowOff>
    </xdr:from>
    <xdr:to>
      <xdr:col>28</xdr:col>
      <xdr:colOff>191188</xdr:colOff>
      <xdr:row>49</xdr:row>
      <xdr:rowOff>99690</xdr:rowOff>
    </xdr:to>
    <xdr:pic>
      <xdr:nvPicPr>
        <xdr:cNvPr id="25" name="Picture 5" descr="fig 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44300" y="6010275"/>
          <a:ext cx="5953813" cy="352869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523875</xdr:colOff>
      <xdr:row>54</xdr:row>
      <xdr:rowOff>36691</xdr:rowOff>
    </xdr:from>
    <xdr:to>
      <xdr:col>23</xdr:col>
      <xdr:colOff>428625</xdr:colOff>
      <xdr:row>56</xdr:row>
      <xdr:rowOff>30794</xdr:rowOff>
    </xdr:to>
    <xdr:sp macro="" textlink="">
      <xdr:nvSpPr>
        <xdr:cNvPr id="26" name="Rectangle 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12068175" y="10428466"/>
          <a:ext cx="2343150" cy="3751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800"/>
            <a:t>p = </a:t>
          </a:r>
          <a:r>
            <a:rPr lang="pt-BR" sz="1800">
              <a:latin typeface="Symbol" pitchFamily="18" charset="2"/>
            </a:rPr>
            <a:t>r</a:t>
          </a:r>
          <a:r>
            <a:rPr lang="pt-BR" sz="1800" baseline="-25000"/>
            <a:t>a</a:t>
          </a:r>
          <a:r>
            <a:rPr lang="pt-BR" sz="1800"/>
            <a:t>R</a:t>
          </a:r>
          <a:r>
            <a:rPr lang="pt-BR" sz="1800" baseline="-25000"/>
            <a:t>a</a:t>
          </a:r>
          <a:r>
            <a:rPr lang="pt-BR" sz="1800"/>
            <a:t>T  	 </a:t>
          </a:r>
        </a:p>
      </xdr:txBody>
    </xdr:sp>
    <xdr:clientData/>
  </xdr:twoCellAnchor>
  <xdr:twoCellAnchor editAs="oneCell">
    <xdr:from>
      <xdr:col>19</xdr:col>
      <xdr:colOff>431800</xdr:colOff>
      <xdr:row>57</xdr:row>
      <xdr:rowOff>180975</xdr:rowOff>
    </xdr:from>
    <xdr:to>
      <xdr:col>22</xdr:col>
      <xdr:colOff>187325</xdr:colOff>
      <xdr:row>61</xdr:row>
      <xdr:rowOff>111125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0" y="11144250"/>
          <a:ext cx="1584325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195262</xdr:colOff>
      <xdr:row>52</xdr:row>
      <xdr:rowOff>0</xdr:rowOff>
    </xdr:from>
    <xdr:to>
      <xdr:col>22</xdr:col>
      <xdr:colOff>608012</xdr:colOff>
      <xdr:row>53</xdr:row>
      <xdr:rowOff>152286</xdr:rowOff>
    </xdr:to>
    <xdr:sp macro="" textlink="">
      <xdr:nvSpPr>
        <xdr:cNvPr id="28" name="Text Box 10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1739562" y="10010775"/>
          <a:ext cx="2241550" cy="34278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600">
              <a:latin typeface="+mn-lt"/>
            </a:rPr>
            <a:t>lei dos gases ideais </a:t>
          </a:r>
        </a:p>
      </xdr:txBody>
    </xdr:sp>
    <xdr:clientData/>
  </xdr:twoCellAnchor>
  <xdr:twoCellAnchor>
    <xdr:from>
      <xdr:col>19</xdr:col>
      <xdr:colOff>142875</xdr:colOff>
      <xdr:row>56</xdr:row>
      <xdr:rowOff>94513</xdr:rowOff>
    </xdr:from>
    <xdr:to>
      <xdr:col>22</xdr:col>
      <xdr:colOff>606425</xdr:colOff>
      <xdr:row>58</xdr:row>
      <xdr:rowOff>56299</xdr:rowOff>
    </xdr:to>
    <xdr:sp macro="" textlink="">
      <xdr:nvSpPr>
        <xdr:cNvPr id="29" name="Rectangle 1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1687175" y="10867288"/>
          <a:ext cx="2292350" cy="34278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600">
              <a:latin typeface="+mn-lt"/>
            </a:rPr>
            <a:t>pressão hidrostática </a:t>
          </a:r>
        </a:p>
      </xdr:txBody>
    </xdr:sp>
    <xdr:clientData/>
  </xdr:twoCellAnchor>
  <xdr:twoCellAnchor>
    <xdr:from>
      <xdr:col>19</xdr:col>
      <xdr:colOff>155575</xdr:colOff>
      <xdr:row>61</xdr:row>
      <xdr:rowOff>162169</xdr:rowOff>
    </xdr:from>
    <xdr:to>
      <xdr:col>23</xdr:col>
      <xdr:colOff>441325</xdr:colOff>
      <xdr:row>64</xdr:row>
      <xdr:rowOff>183908</xdr:rowOff>
    </xdr:to>
    <xdr:sp macro="" textlink="">
      <xdr:nvSpPr>
        <xdr:cNvPr id="30" name="Rectangle 1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rrowheads="1"/>
        </xdr:cNvSpPr>
      </xdr:nvSpPr>
      <xdr:spPr bwMode="auto">
        <a:xfrm>
          <a:off x="11699875" y="11887444"/>
          <a:ext cx="2724150" cy="5932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600">
              <a:latin typeface="+mn-lt"/>
            </a:rPr>
            <a:t>variação de temperatura </a:t>
          </a:r>
        </a:p>
        <a:p>
          <a:r>
            <a:rPr lang="pt-BR" sz="1600">
              <a:latin typeface="+mn-lt"/>
            </a:rPr>
            <a:t>de ar com altitude </a:t>
          </a:r>
        </a:p>
      </xdr:txBody>
    </xdr:sp>
    <xdr:clientData/>
  </xdr:twoCellAnchor>
  <xdr:twoCellAnchor editAs="oneCell">
    <xdr:from>
      <xdr:col>19</xdr:col>
      <xdr:colOff>574675</xdr:colOff>
      <xdr:row>65</xdr:row>
      <xdr:rowOff>96838</xdr:rowOff>
    </xdr:from>
    <xdr:to>
      <xdr:col>21</xdr:col>
      <xdr:colOff>147637</xdr:colOff>
      <xdr:row>68</xdr:row>
      <xdr:rowOff>84138</xdr:rowOff>
    </xdr:to>
    <xdr:pic>
      <xdr:nvPicPr>
        <xdr:cNvPr id="31" name="Picture 2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18975" y="12584113"/>
          <a:ext cx="792162" cy="5588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19</xdr:col>
      <xdr:colOff>358775</xdr:colOff>
      <xdr:row>68</xdr:row>
      <xdr:rowOff>149225</xdr:rowOff>
    </xdr:from>
    <xdr:to>
      <xdr:col>23</xdr:col>
      <xdr:colOff>398462</xdr:colOff>
      <xdr:row>70</xdr:row>
      <xdr:rowOff>111011</xdr:rowOff>
    </xdr:to>
    <xdr:sp macro="" textlink="">
      <xdr:nvSpPr>
        <xdr:cNvPr id="32" name="Text Box 2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11903075" y="13208000"/>
          <a:ext cx="2478087" cy="34278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600">
              <a:latin typeface="+mn-lt"/>
            </a:rPr>
            <a:t>onde a é a taxa de variação. </a:t>
          </a:r>
        </a:p>
      </xdr:txBody>
    </xdr:sp>
    <xdr:clientData/>
  </xdr:twoCellAnchor>
  <xdr:twoCellAnchor editAs="oneCell">
    <xdr:from>
      <xdr:col>19</xdr:col>
      <xdr:colOff>545668</xdr:colOff>
      <xdr:row>76</xdr:row>
      <xdr:rowOff>94828</xdr:rowOff>
    </xdr:from>
    <xdr:to>
      <xdr:col>23</xdr:col>
      <xdr:colOff>412318</xdr:colOff>
      <xdr:row>86</xdr:row>
      <xdr:rowOff>56728</xdr:rowOff>
    </xdr:to>
    <xdr:pic>
      <xdr:nvPicPr>
        <xdr:cNvPr id="33" name="Picture 23" descr="fórmula 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089968" y="14677603"/>
          <a:ext cx="2305050" cy="186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72</xdr:row>
      <xdr:rowOff>101843</xdr:rowOff>
    </xdr:from>
    <xdr:to>
      <xdr:col>23</xdr:col>
      <xdr:colOff>473075</xdr:colOff>
      <xdr:row>75</xdr:row>
      <xdr:rowOff>123582</xdr:rowOff>
    </xdr:to>
    <xdr:sp macro="" textlink="">
      <xdr:nvSpPr>
        <xdr:cNvPr id="34" name="Rectangle 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11544300" y="13922618"/>
          <a:ext cx="2911475" cy="593239"/>
        </a:xfrm>
        <a:prstGeom prst="rect">
          <a:avLst/>
        </a:prstGeom>
        <a:solidFill>
          <a:srgbClr val="FFFFCC"/>
        </a:solidFill>
        <a:ln w="9525">
          <a:solidFill>
            <a:srgbClr val="FFFFCC"/>
          </a:solidFill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1600">
              <a:solidFill>
                <a:schemeClr val="accent2"/>
              </a:solidFill>
              <a:latin typeface="+mn-lt"/>
            </a:rPr>
            <a:t>A variação de pressão em </a:t>
          </a:r>
        </a:p>
        <a:p>
          <a:r>
            <a:rPr lang="pt-BR" sz="1600">
              <a:solidFill>
                <a:schemeClr val="accent2"/>
              </a:solidFill>
              <a:latin typeface="+mn-lt"/>
            </a:rPr>
            <a:t>uma coluna atmosférica </a:t>
          </a:r>
        </a:p>
      </xdr:txBody>
    </xdr:sp>
    <xdr:clientData/>
  </xdr:twoCellAnchor>
  <xdr:twoCellAnchor editAs="oneCell">
    <xdr:from>
      <xdr:col>19</xdr:col>
      <xdr:colOff>503237</xdr:colOff>
      <xdr:row>70</xdr:row>
      <xdr:rowOff>98425</xdr:rowOff>
    </xdr:from>
    <xdr:to>
      <xdr:col>22</xdr:col>
      <xdr:colOff>551215</xdr:colOff>
      <xdr:row>72</xdr:row>
      <xdr:rowOff>73025</xdr:rowOff>
    </xdr:to>
    <xdr:pic>
      <xdr:nvPicPr>
        <xdr:cNvPr id="35" name="Picture 25" descr="fórmula 3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047537" y="13538200"/>
          <a:ext cx="1876778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11</xdr:row>
          <xdr:rowOff>276225</xdr:rowOff>
        </xdr:from>
        <xdr:to>
          <xdr:col>4</xdr:col>
          <xdr:colOff>1190625</xdr:colOff>
          <xdr:row>11</xdr:row>
          <xdr:rowOff>523875</xdr:rowOff>
        </xdr:to>
        <xdr:sp macro="" textlink="">
          <xdr:nvSpPr>
            <xdr:cNvPr id="1025" name="Objeto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11</xdr:row>
          <xdr:rowOff>114300</xdr:rowOff>
        </xdr:from>
        <xdr:to>
          <xdr:col>5</xdr:col>
          <xdr:colOff>1428750</xdr:colOff>
          <xdr:row>11</xdr:row>
          <xdr:rowOff>666750</xdr:rowOff>
        </xdr:to>
        <xdr:sp macro="" textlink="">
          <xdr:nvSpPr>
            <xdr:cNvPr id="1026" name="Objeto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11</xdr:row>
          <xdr:rowOff>161925</xdr:rowOff>
        </xdr:from>
        <xdr:to>
          <xdr:col>6</xdr:col>
          <xdr:colOff>790575</xdr:colOff>
          <xdr:row>11</xdr:row>
          <xdr:rowOff>600075</xdr:rowOff>
        </xdr:to>
        <xdr:sp macro="" textlink="">
          <xdr:nvSpPr>
            <xdr:cNvPr id="1027" name="Objeto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5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11</xdr:row>
          <xdr:rowOff>142875</xdr:rowOff>
        </xdr:from>
        <xdr:to>
          <xdr:col>10</xdr:col>
          <xdr:colOff>800100</xdr:colOff>
          <xdr:row>11</xdr:row>
          <xdr:rowOff>647700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5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11</xdr:row>
          <xdr:rowOff>114300</xdr:rowOff>
        </xdr:from>
        <xdr:to>
          <xdr:col>7</xdr:col>
          <xdr:colOff>1352550</xdr:colOff>
          <xdr:row>11</xdr:row>
          <xdr:rowOff>619125</xdr:rowOff>
        </xdr:to>
        <xdr:sp macro="" textlink="">
          <xdr:nvSpPr>
            <xdr:cNvPr id="1029" name="Objeto 6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5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11</xdr:row>
          <xdr:rowOff>152400</xdr:rowOff>
        </xdr:from>
        <xdr:to>
          <xdr:col>9</xdr:col>
          <xdr:colOff>1171575</xdr:colOff>
          <xdr:row>11</xdr:row>
          <xdr:rowOff>581025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5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</xdr:row>
          <xdr:rowOff>152400</xdr:rowOff>
        </xdr:from>
        <xdr:to>
          <xdr:col>8</xdr:col>
          <xdr:colOff>1171575</xdr:colOff>
          <xdr:row>11</xdr:row>
          <xdr:rowOff>581025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5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</xdr:row>
          <xdr:rowOff>190500</xdr:rowOff>
        </xdr:from>
        <xdr:to>
          <xdr:col>11</xdr:col>
          <xdr:colOff>1524000</xdr:colOff>
          <xdr:row>11</xdr:row>
          <xdr:rowOff>485775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5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11</xdr:row>
          <xdr:rowOff>276225</xdr:rowOff>
        </xdr:from>
        <xdr:to>
          <xdr:col>3</xdr:col>
          <xdr:colOff>1152525</xdr:colOff>
          <xdr:row>11</xdr:row>
          <xdr:rowOff>523875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5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16</xdr:col>
      <xdr:colOff>180975</xdr:colOff>
      <xdr:row>22</xdr:row>
      <xdr:rowOff>19050</xdr:rowOff>
    </xdr:from>
    <xdr:to>
      <xdr:col>22</xdr:col>
      <xdr:colOff>571500</xdr:colOff>
      <xdr:row>25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1725275" y="3638550"/>
          <a:ext cx="4324350" cy="5810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561974</xdr:colOff>
      <xdr:row>12</xdr:row>
      <xdr:rowOff>47626</xdr:rowOff>
    </xdr:from>
    <xdr:to>
      <xdr:col>22</xdr:col>
      <xdr:colOff>552449</xdr:colOff>
      <xdr:row>22</xdr:row>
      <xdr:rowOff>9526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5430499" y="1762126"/>
          <a:ext cx="600075" cy="1866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209550</xdr:colOff>
      <xdr:row>12</xdr:row>
      <xdr:rowOff>142875</xdr:rowOff>
    </xdr:from>
    <xdr:to>
      <xdr:col>20</xdr:col>
      <xdr:colOff>9526</xdr:colOff>
      <xdr:row>22</xdr:row>
      <xdr:rowOff>1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H="1" flipV="1">
          <a:off x="12973050" y="1857375"/>
          <a:ext cx="1019176" cy="17621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63499</xdr:colOff>
      <xdr:row>68</xdr:row>
      <xdr:rowOff>21167</xdr:rowOff>
    </xdr:from>
    <xdr:to>
      <xdr:col>10</xdr:col>
      <xdr:colOff>638034</xdr:colOff>
      <xdr:row>105</xdr:row>
      <xdr:rowOff>1238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9" y="13155084"/>
          <a:ext cx="9580952" cy="70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30</xdr:row>
      <xdr:rowOff>0</xdr:rowOff>
    </xdr:from>
    <xdr:to>
      <xdr:col>10</xdr:col>
      <xdr:colOff>371369</xdr:colOff>
      <xdr:row>67</xdr:row>
      <xdr:rowOff>122928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5894917"/>
          <a:ext cx="9314286" cy="7171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2</xdr:row>
      <xdr:rowOff>152400</xdr:rowOff>
    </xdr:from>
    <xdr:to>
      <xdr:col>18</xdr:col>
      <xdr:colOff>558800</xdr:colOff>
      <xdr:row>19</xdr:row>
      <xdr:rowOff>153988</xdr:rowOff>
    </xdr:to>
    <xdr:pic>
      <xdr:nvPicPr>
        <xdr:cNvPr id="2" name="Picture 26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7210425" y="981075"/>
          <a:ext cx="4321175" cy="3278188"/>
        </a:xfrm>
        <a:prstGeom prst="rect">
          <a:avLst/>
        </a:prstGeom>
        <a:noFill/>
      </xdr:spPr>
    </xdr:pic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333375</xdr:colOff>
      <xdr:row>25</xdr:row>
      <xdr:rowOff>25522</xdr:rowOff>
    </xdr:to>
    <xdr:sp macro="" textlink="">
      <xdr:nvSpPr>
        <xdr:cNvPr id="3" name="Rectangle 3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7315200" y="4867275"/>
          <a:ext cx="3381375" cy="40652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pt-BR" sz="2000" b="1"/>
            <a:t>(ew –e) = </a:t>
          </a:r>
          <a:r>
            <a:rPr lang="pt-BR" sz="2000" b="1">
              <a:sym typeface="Symbol" pitchFamily="18" charset="2"/>
            </a:rPr>
            <a:t></a:t>
          </a:r>
          <a:r>
            <a:rPr lang="pt-BR" sz="2000" b="1"/>
            <a:t> (t – t</a:t>
          </a:r>
          <a:r>
            <a:rPr lang="pt-BR" sz="2000" b="1">
              <a:sym typeface="Symbol" pitchFamily="18" charset="2"/>
            </a:rPr>
            <a:t>w)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409575</xdr:colOff>
      <xdr:row>1</xdr:row>
      <xdr:rowOff>23811</xdr:rowOff>
    </xdr:from>
    <xdr:to>
      <xdr:col>43</xdr:col>
      <xdr:colOff>47625</xdr:colOff>
      <xdr:row>28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190501</xdr:colOff>
      <xdr:row>57</xdr:row>
      <xdr:rowOff>76201</xdr:rowOff>
    </xdr:from>
    <xdr:to>
      <xdr:col>40</xdr:col>
      <xdr:colOff>352425</xdr:colOff>
      <xdr:row>81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13</xdr:row>
      <xdr:rowOff>38100</xdr:rowOff>
    </xdr:from>
    <xdr:to>
      <xdr:col>23</xdr:col>
      <xdr:colOff>38100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B&#225;sicos/dados%20aula%204%20mem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4"/>
      <sheetName val="Plan3"/>
      <sheetName val="el nino 3.4 noaa"/>
      <sheetName val="Plan7"/>
    </sheetNames>
    <sheetDataSet>
      <sheetData sheetId="0"/>
      <sheetData sheetId="1"/>
      <sheetData sheetId="2"/>
      <sheetData sheetId="3"/>
      <sheetData sheetId="4">
        <row r="2">
          <cell r="D2" t="str">
            <v>Jan</v>
          </cell>
          <cell r="E2" t="str">
            <v>Feb</v>
          </cell>
          <cell r="F2" t="str">
            <v>Mar</v>
          </cell>
          <cell r="G2" t="str">
            <v>Apr</v>
          </cell>
          <cell r="H2" t="str">
            <v>May</v>
          </cell>
          <cell r="I2" t="str">
            <v>Jun</v>
          </cell>
          <cell r="J2" t="str">
            <v>Jul</v>
          </cell>
          <cell r="K2" t="str">
            <v>Aug</v>
          </cell>
          <cell r="L2" t="str">
            <v>Sep</v>
          </cell>
          <cell r="M2" t="str">
            <v>Oct</v>
          </cell>
          <cell r="N2" t="str">
            <v>Nov</v>
          </cell>
          <cell r="O2" t="str">
            <v>Dec</v>
          </cell>
        </row>
        <row r="3">
          <cell r="D3">
            <v>26.485932203389833</v>
          </cell>
          <cell r="E3">
            <v>26.675762711864401</v>
          </cell>
          <cell r="F3">
            <v>27.131016949152535</v>
          </cell>
          <cell r="G3">
            <v>27.665084745762702</v>
          </cell>
          <cell r="H3">
            <v>27.689661016949142</v>
          </cell>
          <cell r="I3">
            <v>27.551355932203386</v>
          </cell>
          <cell r="J3">
            <v>27.121525423728816</v>
          </cell>
          <cell r="K3">
            <v>26.750508474576264</v>
          </cell>
          <cell r="L3">
            <v>26.576101694915263</v>
          </cell>
          <cell r="M3">
            <v>26.619491525423733</v>
          </cell>
          <cell r="N3">
            <v>26.520169491525422</v>
          </cell>
          <cell r="O3">
            <v>26.495932203389835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oleObject" Target="../embeddings/oleObject7.bin"/><Relationship Id="rId18" Type="http://schemas.openxmlformats.org/officeDocument/2006/relationships/image" Target="../media/image17.e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12" Type="http://schemas.openxmlformats.org/officeDocument/2006/relationships/image" Target="../media/image14.emf"/><Relationship Id="rId17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6.emf"/><Relationship Id="rId1" Type="http://schemas.openxmlformats.org/officeDocument/2006/relationships/drawing" Target="../drawings/drawing5.xml"/><Relationship Id="rId6" Type="http://schemas.openxmlformats.org/officeDocument/2006/relationships/image" Target="../media/image11.e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3.bin"/><Relationship Id="rId15" Type="http://schemas.openxmlformats.org/officeDocument/2006/relationships/oleObject" Target="../embeddings/oleObject8.bin"/><Relationship Id="rId10" Type="http://schemas.openxmlformats.org/officeDocument/2006/relationships/image" Target="../media/image13.emf"/><Relationship Id="rId4" Type="http://schemas.openxmlformats.org/officeDocument/2006/relationships/image" Target="../media/image10.emf"/><Relationship Id="rId9" Type="http://schemas.openxmlformats.org/officeDocument/2006/relationships/oleObject" Target="../embeddings/oleObject5.bin"/><Relationship Id="rId14" Type="http://schemas.openxmlformats.org/officeDocument/2006/relationships/image" Target="../media/image15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oleObject" Target="../embeddings/oleObject15.bin"/><Relationship Id="rId1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4.emf"/><Relationship Id="rId12" Type="http://schemas.openxmlformats.org/officeDocument/2006/relationships/image" Target="../media/image26.emf"/><Relationship Id="rId17" Type="http://schemas.openxmlformats.org/officeDocument/2006/relationships/image" Target="../media/image16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1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4.bin"/><Relationship Id="rId5" Type="http://schemas.openxmlformats.org/officeDocument/2006/relationships/image" Target="../media/image23.emf"/><Relationship Id="rId15" Type="http://schemas.openxmlformats.org/officeDocument/2006/relationships/oleObject" Target="../embeddings/oleObject16.bin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25.emf"/><Relationship Id="rId14" Type="http://schemas.openxmlformats.org/officeDocument/2006/relationships/image" Target="../media/image27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4C71-76A0-40AB-890C-55CEF91647A7}">
  <dimension ref="A1"/>
  <sheetViews>
    <sheetView zoomScale="90" zoomScaleNormal="90" workbookViewId="0">
      <selection activeCell="T18" sqref="T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workbookViewId="0">
      <selection activeCell="B59" sqref="B59"/>
    </sheetView>
  </sheetViews>
  <sheetFormatPr defaultRowHeight="15" x14ac:dyDescent="0.25"/>
  <cols>
    <col min="1" max="1" width="13.140625" customWidth="1"/>
    <col min="4" max="4" width="9.5703125" bestFit="1" customWidth="1"/>
    <col min="22" max="22" width="14.140625" customWidth="1"/>
  </cols>
  <sheetData>
    <row r="1" spans="1:26" ht="62.25" customHeight="1" x14ac:dyDescent="0.25">
      <c r="A1" s="30" t="s">
        <v>50</v>
      </c>
      <c r="B1" s="31" t="s">
        <v>81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7" spans="1:26" x14ac:dyDescent="0.25">
      <c r="V7" t="s">
        <v>82</v>
      </c>
      <c r="W7" t="s">
        <v>83</v>
      </c>
      <c r="Y7" t="s">
        <v>87</v>
      </c>
      <c r="Z7" t="s">
        <v>88</v>
      </c>
    </row>
    <row r="8" spans="1:26" x14ac:dyDescent="0.25">
      <c r="V8" t="s">
        <v>84</v>
      </c>
      <c r="W8">
        <v>500</v>
      </c>
      <c r="X8" t="s">
        <v>85</v>
      </c>
      <c r="Y8">
        <v>450</v>
      </c>
      <c r="Z8" t="s">
        <v>89</v>
      </c>
    </row>
    <row r="9" spans="1:26" x14ac:dyDescent="0.25">
      <c r="V9" t="s">
        <v>86</v>
      </c>
      <c r="W9">
        <v>250</v>
      </c>
      <c r="X9" t="s">
        <v>85</v>
      </c>
      <c r="Y9">
        <v>375</v>
      </c>
      <c r="Z9" t="s">
        <v>90</v>
      </c>
    </row>
    <row r="11" spans="1:26" x14ac:dyDescent="0.25">
      <c r="V11" t="s">
        <v>91</v>
      </c>
      <c r="W11">
        <f>+W8-W9</f>
        <v>250</v>
      </c>
      <c r="Y11">
        <f>+Y8-Y9</f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topLeftCell="A4" zoomScale="140" zoomScaleNormal="140" workbookViewId="0">
      <selection activeCell="D14" sqref="D14"/>
    </sheetView>
  </sheetViews>
  <sheetFormatPr defaultRowHeight="15" x14ac:dyDescent="0.25"/>
  <cols>
    <col min="1" max="1" width="11.5703125" customWidth="1"/>
    <col min="2" max="2" width="10.28515625" customWidth="1"/>
  </cols>
  <sheetData>
    <row r="1" spans="1:27" ht="41.25" customHeight="1" x14ac:dyDescent="0.25">
      <c r="A1" s="30" t="s">
        <v>93</v>
      </c>
      <c r="B1" s="30" t="s">
        <v>92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3" spans="1:27" x14ac:dyDescent="0.25">
      <c r="B3" t="s">
        <v>58</v>
      </c>
    </row>
    <row r="4" spans="1:27" x14ac:dyDescent="0.25">
      <c r="C4" t="s">
        <v>41</v>
      </c>
      <c r="D4">
        <v>25</v>
      </c>
      <c r="E4" t="s">
        <v>3</v>
      </c>
    </row>
    <row r="5" spans="1:27" x14ac:dyDescent="0.25">
      <c r="C5" t="s">
        <v>48</v>
      </c>
      <c r="D5" s="25">
        <v>0.6</v>
      </c>
    </row>
    <row r="7" spans="1:27" x14ac:dyDescent="0.25">
      <c r="B7" t="s">
        <v>63</v>
      </c>
    </row>
    <row r="8" spans="1:27" x14ac:dyDescent="0.25">
      <c r="C8" t="s">
        <v>47</v>
      </c>
      <c r="D8" s="20">
        <f>611*EXP(17.27*D4/(237.3+D4))</f>
        <v>3168.8149728170984</v>
      </c>
      <c r="E8" t="s">
        <v>57</v>
      </c>
    </row>
    <row r="14" spans="1:27" x14ac:dyDescent="0.25">
      <c r="C14" t="s">
        <v>49</v>
      </c>
      <c r="D14">
        <f>+D5*D8</f>
        <v>1901.2889836902589</v>
      </c>
      <c r="E14" t="s">
        <v>57</v>
      </c>
    </row>
    <row r="15" spans="1:27" ht="30" x14ac:dyDescent="0.4">
      <c r="I15" s="32" t="s">
        <v>94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shapeId="7169" r:id="rId3">
          <objectPr defaultSize="0" autoPict="0" r:id="rId4">
            <anchor moveWithCells="1">
              <from>
                <xdr:col>5</xdr:col>
                <xdr:colOff>381000</xdr:colOff>
                <xdr:row>12</xdr:row>
                <xdr:rowOff>76200</xdr:rowOff>
              </from>
              <to>
                <xdr:col>8</xdr:col>
                <xdr:colOff>28575</xdr:colOff>
                <xdr:row>16</xdr:row>
                <xdr:rowOff>161925</xdr:rowOff>
              </to>
            </anchor>
          </objectPr>
        </oleObject>
      </mc:Choice>
      <mc:Fallback>
        <oleObject shapeId="716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zoomScale="160" zoomScaleNormal="160" workbookViewId="0">
      <selection activeCell="I18" sqref="I18"/>
    </sheetView>
  </sheetViews>
  <sheetFormatPr defaultRowHeight="15" x14ac:dyDescent="0.25"/>
  <cols>
    <col min="1" max="1" width="12.85546875" customWidth="1"/>
  </cols>
  <sheetData>
    <row r="1" spans="1:15" ht="15.75" x14ac:dyDescent="0.25">
      <c r="A1" s="30" t="s">
        <v>96</v>
      </c>
      <c r="B1" s="31" t="s">
        <v>95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5" spans="1:15" x14ac:dyDescent="0.25">
      <c r="B5" t="s">
        <v>58</v>
      </c>
    </row>
    <row r="6" spans="1:15" x14ac:dyDescent="0.25">
      <c r="C6" t="s">
        <v>41</v>
      </c>
      <c r="D6" s="34">
        <v>23</v>
      </c>
      <c r="E6" t="s">
        <v>3</v>
      </c>
    </row>
    <row r="7" spans="1:15" x14ac:dyDescent="0.25">
      <c r="C7" t="s">
        <v>48</v>
      </c>
      <c r="D7" s="25">
        <v>0.7</v>
      </c>
    </row>
    <row r="8" spans="1:15" x14ac:dyDescent="0.25">
      <c r="C8" t="s">
        <v>97</v>
      </c>
    </row>
    <row r="10" spans="1:15" x14ac:dyDescent="0.25">
      <c r="B10" t="s">
        <v>63</v>
      </c>
    </row>
    <row r="11" spans="1:15" x14ac:dyDescent="0.25">
      <c r="C11" t="s">
        <v>47</v>
      </c>
      <c r="D11" s="26">
        <f>611*EXP(17.27*D6/(237.3+D6))</f>
        <v>2810.3575430330861</v>
      </c>
      <c r="E11" t="s">
        <v>57</v>
      </c>
    </row>
    <row r="12" spans="1:15" x14ac:dyDescent="0.25">
      <c r="C12" t="s">
        <v>49</v>
      </c>
      <c r="D12" s="26">
        <f>+D7*D11</f>
        <v>1967.2502801231601</v>
      </c>
      <c r="E12" t="s">
        <v>57</v>
      </c>
    </row>
    <row r="13" spans="1:15" x14ac:dyDescent="0.25">
      <c r="C13" t="s">
        <v>51</v>
      </c>
      <c r="D13" s="33">
        <f>237.3*LN(D12/611)/(17.27-LN(D12/611))</f>
        <v>17.233638313980887</v>
      </c>
      <c r="E13" t="s">
        <v>3</v>
      </c>
    </row>
    <row r="14" spans="1:15" x14ac:dyDescent="0.25">
      <c r="G14" t="s">
        <v>98</v>
      </c>
    </row>
    <row r="15" spans="1:15" x14ac:dyDescent="0.25">
      <c r="G15" t="s">
        <v>99</v>
      </c>
    </row>
    <row r="16" spans="1:15" x14ac:dyDescent="0.25">
      <c r="C16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2"/>
  <sheetViews>
    <sheetView topLeftCell="A7" workbookViewId="0">
      <selection activeCell="Z60" sqref="Z60"/>
    </sheetView>
  </sheetViews>
  <sheetFormatPr defaultRowHeight="15" x14ac:dyDescent="0.25"/>
  <cols>
    <col min="2" max="2" width="8.5703125" customWidth="1"/>
    <col min="24" max="24" width="13.28515625" customWidth="1"/>
  </cols>
  <sheetData>
    <row r="1" spans="1:2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2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27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27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27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27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7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7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27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U10" s="36"/>
      <c r="W10" s="21" t="s">
        <v>103</v>
      </c>
      <c r="AA10" t="s">
        <v>101</v>
      </c>
    </row>
    <row r="11" spans="1:27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T11">
        <v>10</v>
      </c>
      <c r="U11" s="36"/>
    </row>
    <row r="12" spans="1:27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U12" s="37"/>
    </row>
    <row r="13" spans="1:27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T13">
        <v>8</v>
      </c>
      <c r="U13" s="37"/>
    </row>
    <row r="14" spans="1:27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U14" s="36"/>
    </row>
    <row r="15" spans="1:27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T15">
        <v>4</v>
      </c>
      <c r="U15" s="36"/>
    </row>
    <row r="16" spans="1:27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U16" s="37"/>
    </row>
    <row r="17" spans="1:25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T17">
        <v>2</v>
      </c>
      <c r="U17" s="37"/>
    </row>
    <row r="18" spans="1:25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U18" s="36"/>
      <c r="X18" t="s">
        <v>104</v>
      </c>
    </row>
    <row r="19" spans="1:25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T19">
        <v>0</v>
      </c>
      <c r="U19" s="36"/>
      <c r="X19" t="s">
        <v>102</v>
      </c>
      <c r="Y19" t="s">
        <v>100</v>
      </c>
    </row>
    <row r="20" spans="1:25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2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25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25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25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25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25" ht="23.25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T26" s="35" t="s">
        <v>105</v>
      </c>
    </row>
    <row r="27" spans="1:25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25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25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25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25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25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0</xdr:col>
                <xdr:colOff>180975</xdr:colOff>
                <xdr:row>14</xdr:row>
                <xdr:rowOff>104775</xdr:rowOff>
              </from>
              <to>
                <xdr:col>3</xdr:col>
                <xdr:colOff>400050</xdr:colOff>
                <xdr:row>16</xdr:row>
                <xdr:rowOff>76200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8</xdr:col>
                <xdr:colOff>352425</xdr:colOff>
                <xdr:row>14</xdr:row>
                <xdr:rowOff>142875</xdr:rowOff>
              </from>
              <to>
                <xdr:col>12</xdr:col>
                <xdr:colOff>9525</xdr:colOff>
                <xdr:row>20</xdr:row>
                <xdr:rowOff>47625</xdr:rowOff>
              </to>
            </anchor>
          </objectPr>
        </oleObject>
      </mc:Choice>
      <mc:Fallback>
        <oleObject progId="Equation.DSMT4" shapeId="3074" r:id="rId5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8">
            <anchor moveWithCells="1" sizeWithCells="1">
              <from>
                <xdr:col>0</xdr:col>
                <xdr:colOff>161925</xdr:colOff>
                <xdr:row>25</xdr:row>
                <xdr:rowOff>28575</xdr:rowOff>
              </from>
              <to>
                <xdr:col>4</xdr:col>
                <xdr:colOff>9525</xdr:colOff>
                <xdr:row>35</xdr:row>
                <xdr:rowOff>0</xdr:rowOff>
              </to>
            </anchor>
          </objectPr>
        </oleObject>
      </mc:Choice>
      <mc:Fallback>
        <oleObject progId="Equation.DSMT4" shapeId="3075" r:id="rId7"/>
      </mc:Fallback>
    </mc:AlternateContent>
    <mc:AlternateContent xmlns:mc="http://schemas.openxmlformats.org/markup-compatibility/2006">
      <mc:Choice Requires="x14">
        <oleObject progId="Equation.DSMT4" shapeId="3076" r:id="rId9">
          <objectPr defaultSize="0" autoPict="0" r:id="rId10">
            <anchor moveWithCells="1" sizeWithCells="1">
              <from>
                <xdr:col>0</xdr:col>
                <xdr:colOff>219075</xdr:colOff>
                <xdr:row>37</xdr:row>
                <xdr:rowOff>85725</xdr:rowOff>
              </from>
              <to>
                <xdr:col>3</xdr:col>
                <xdr:colOff>171450</xdr:colOff>
                <xdr:row>46</xdr:row>
                <xdr:rowOff>66675</xdr:rowOff>
              </to>
            </anchor>
          </objectPr>
        </oleObject>
      </mc:Choice>
      <mc:Fallback>
        <oleObject progId="Equation.DSMT4" shapeId="3076" r:id="rId9"/>
      </mc:Fallback>
    </mc:AlternateContent>
    <mc:AlternateContent xmlns:mc="http://schemas.openxmlformats.org/markup-compatibility/2006">
      <mc:Choice Requires="x14">
        <oleObject progId="Equation.DSMT4" shapeId="3077" r:id="rId11">
          <objectPr defaultSize="0" autoPict="0" r:id="rId12">
            <anchor moveWithCells="1" sizeWithCells="1">
              <from>
                <xdr:col>0</xdr:col>
                <xdr:colOff>180975</xdr:colOff>
                <xdr:row>53</xdr:row>
                <xdr:rowOff>95250</xdr:rowOff>
              </from>
              <to>
                <xdr:col>4</xdr:col>
                <xdr:colOff>295275</xdr:colOff>
                <xdr:row>62</xdr:row>
                <xdr:rowOff>0</xdr:rowOff>
              </to>
            </anchor>
          </objectPr>
        </oleObject>
      </mc:Choice>
      <mc:Fallback>
        <oleObject progId="Equation.DSMT4" shapeId="3077" r:id="rId11"/>
      </mc:Fallback>
    </mc:AlternateContent>
    <mc:AlternateContent xmlns:mc="http://schemas.openxmlformats.org/markup-compatibility/2006">
      <mc:Choice Requires="x14">
        <oleObject progId="Equation.DSMT4" shapeId="3078" r:id="rId13">
          <objectPr defaultSize="0" autoPict="0" r:id="rId14">
            <anchor moveWithCells="1" sizeWithCells="1">
              <from>
                <xdr:col>0</xdr:col>
                <xdr:colOff>171450</xdr:colOff>
                <xdr:row>68</xdr:row>
                <xdr:rowOff>0</xdr:rowOff>
              </from>
              <to>
                <xdr:col>3</xdr:col>
                <xdr:colOff>285750</xdr:colOff>
                <xdr:row>76</xdr:row>
                <xdr:rowOff>133350</xdr:rowOff>
              </to>
            </anchor>
          </objectPr>
        </oleObject>
      </mc:Choice>
      <mc:Fallback>
        <oleObject progId="Equation.DSMT4" shapeId="3078" r:id="rId13"/>
      </mc:Fallback>
    </mc:AlternateContent>
    <mc:AlternateContent xmlns:mc="http://schemas.openxmlformats.org/markup-compatibility/2006">
      <mc:Choice Requires="x14">
        <oleObject progId="Equation.DSMT4" shapeId="3079" r:id="rId15">
          <objectPr defaultSize="0" autoPict="0" r:id="rId16">
            <anchor moveWithCells="1" sizeWithCells="1">
              <from>
                <xdr:col>3</xdr:col>
                <xdr:colOff>200025</xdr:colOff>
                <xdr:row>81</xdr:row>
                <xdr:rowOff>9525</xdr:rowOff>
              </from>
              <to>
                <xdr:col>6</xdr:col>
                <xdr:colOff>276225</xdr:colOff>
                <xdr:row>83</xdr:row>
                <xdr:rowOff>28575</xdr:rowOff>
              </to>
            </anchor>
          </objectPr>
        </oleObject>
      </mc:Choice>
      <mc:Fallback>
        <oleObject progId="Equation.DSMT4" shapeId="3079" r:id="rId15"/>
      </mc:Fallback>
    </mc:AlternateContent>
    <mc:AlternateContent xmlns:mc="http://schemas.openxmlformats.org/markup-compatibility/2006">
      <mc:Choice Requires="x14">
        <oleObject progId="Equation.DSMT4" shapeId="3080" r:id="rId17">
          <objectPr defaultSize="0" autoPict="0" r:id="rId18">
            <anchor moveWithCells="1" sizeWithCells="1">
              <from>
                <xdr:col>0</xdr:col>
                <xdr:colOff>323850</xdr:colOff>
                <xdr:row>85</xdr:row>
                <xdr:rowOff>57150</xdr:rowOff>
              </from>
              <to>
                <xdr:col>4</xdr:col>
                <xdr:colOff>514350</xdr:colOff>
                <xdr:row>91</xdr:row>
                <xdr:rowOff>0</xdr:rowOff>
              </to>
            </anchor>
          </objectPr>
        </oleObject>
      </mc:Choice>
      <mc:Fallback>
        <oleObject progId="Equation.DSMT4" shapeId="3080" r:id="rId1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X29"/>
  <sheetViews>
    <sheetView topLeftCell="A4" zoomScale="120" zoomScaleNormal="120" workbookViewId="0">
      <selection activeCell="L24" sqref="L24"/>
    </sheetView>
  </sheetViews>
  <sheetFormatPr defaultRowHeight="15" x14ac:dyDescent="0.25"/>
  <cols>
    <col min="3" max="3" width="9.140625" customWidth="1"/>
    <col min="4" max="4" width="18" customWidth="1"/>
    <col min="5" max="5" width="20.140625" customWidth="1"/>
    <col min="6" max="6" width="23" customWidth="1"/>
    <col min="7" max="7" width="15.7109375" customWidth="1"/>
    <col min="8" max="8" width="21.140625" customWidth="1"/>
    <col min="9" max="10" width="18.5703125" customWidth="1"/>
    <col min="11" max="11" width="13.85546875" customWidth="1"/>
    <col min="12" max="12" width="24.7109375" customWidth="1"/>
    <col min="21" max="21" width="12.140625" customWidth="1"/>
  </cols>
  <sheetData>
    <row r="1" spans="3:24" x14ac:dyDescent="0.25">
      <c r="C1" s="53" t="s">
        <v>120</v>
      </c>
      <c r="D1" s="54"/>
      <c r="E1" s="54"/>
      <c r="F1" s="54"/>
      <c r="G1" s="54"/>
      <c r="H1" s="54"/>
      <c r="I1" s="54"/>
    </row>
    <row r="2" spans="3:24" ht="77.25" customHeight="1" x14ac:dyDescent="0.25">
      <c r="C2" s="54"/>
      <c r="D2" s="54"/>
      <c r="E2" s="54"/>
      <c r="F2" s="54"/>
      <c r="G2" s="54"/>
      <c r="H2" s="54"/>
      <c r="I2" s="54"/>
    </row>
    <row r="4" spans="3:24" x14ac:dyDescent="0.25">
      <c r="C4" s="13" t="s">
        <v>42</v>
      </c>
    </row>
    <row r="5" spans="3:24" x14ac:dyDescent="0.25">
      <c r="D5" s="18" t="s">
        <v>27</v>
      </c>
      <c r="E5" s="1">
        <v>6.5</v>
      </c>
      <c r="F5" s="1" t="s">
        <v>28</v>
      </c>
      <c r="G5" s="1">
        <f>E5/1000</f>
        <v>6.4999999999999997E-3</v>
      </c>
      <c r="H5" s="1" t="s">
        <v>33</v>
      </c>
    </row>
    <row r="6" spans="3:24" x14ac:dyDescent="0.25">
      <c r="D6" s="18" t="s">
        <v>29</v>
      </c>
      <c r="E6" s="1">
        <v>287</v>
      </c>
      <c r="F6" s="9" t="s">
        <v>30</v>
      </c>
    </row>
    <row r="7" spans="3:24" x14ac:dyDescent="0.25">
      <c r="D7" s="18" t="s">
        <v>31</v>
      </c>
      <c r="E7" s="1">
        <v>9.81</v>
      </c>
      <c r="F7" s="1" t="s">
        <v>32</v>
      </c>
    </row>
    <row r="8" spans="3:24" x14ac:dyDescent="0.25">
      <c r="D8" s="18" t="s">
        <v>34</v>
      </c>
      <c r="E8" s="1">
        <v>1</v>
      </c>
      <c r="F8" s="1" t="s">
        <v>35</v>
      </c>
    </row>
    <row r="9" spans="3:24" x14ac:dyDescent="0.25">
      <c r="D9" s="10"/>
      <c r="E9" s="10"/>
      <c r="F9" s="10"/>
    </row>
    <row r="10" spans="3:24" x14ac:dyDescent="0.25">
      <c r="C10" s="13" t="s">
        <v>44</v>
      </c>
    </row>
    <row r="11" spans="3:24" ht="18.75" customHeight="1" x14ac:dyDescent="0.25"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</row>
    <row r="12" spans="3:24" ht="57.75" customHeight="1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Q12">
        <v>10</v>
      </c>
    </row>
    <row r="13" spans="3:24" x14ac:dyDescent="0.25">
      <c r="C13" s="11" t="s">
        <v>0</v>
      </c>
      <c r="D13" s="47" t="s">
        <v>2</v>
      </c>
      <c r="E13" s="47"/>
      <c r="F13" s="11" t="s">
        <v>5</v>
      </c>
      <c r="G13" s="11" t="s">
        <v>121</v>
      </c>
      <c r="H13" s="12" t="s">
        <v>8</v>
      </c>
      <c r="I13" s="12" t="s">
        <v>12</v>
      </c>
      <c r="J13" s="48" t="s">
        <v>43</v>
      </c>
      <c r="K13" s="48"/>
      <c r="L13" s="12" t="s">
        <v>15</v>
      </c>
      <c r="R13" s="36"/>
      <c r="T13" s="21" t="s">
        <v>103</v>
      </c>
      <c r="X13" t="s">
        <v>101</v>
      </c>
    </row>
    <row r="14" spans="3:24" x14ac:dyDescent="0.25">
      <c r="C14" s="7" t="s">
        <v>1</v>
      </c>
      <c r="D14" s="7" t="s">
        <v>3</v>
      </c>
      <c r="E14" s="7" t="s">
        <v>4</v>
      </c>
      <c r="F14" s="7" t="s">
        <v>6</v>
      </c>
      <c r="G14" s="7" t="s">
        <v>7</v>
      </c>
      <c r="H14" s="7" t="s">
        <v>6</v>
      </c>
      <c r="I14" s="7" t="s">
        <v>13</v>
      </c>
      <c r="J14" s="49" t="s">
        <v>14</v>
      </c>
      <c r="K14" s="51" t="s">
        <v>9</v>
      </c>
      <c r="L14" s="7" t="s">
        <v>36</v>
      </c>
      <c r="Q14">
        <v>8</v>
      </c>
      <c r="R14" s="36"/>
    </row>
    <row r="15" spans="3:24" ht="18.75" x14ac:dyDescent="0.3">
      <c r="C15" s="7" t="s">
        <v>11</v>
      </c>
      <c r="D15" s="7" t="s">
        <v>40</v>
      </c>
      <c r="E15" s="7" t="s">
        <v>41</v>
      </c>
      <c r="F15" s="7" t="s">
        <v>10</v>
      </c>
      <c r="G15" s="8" t="s">
        <v>9</v>
      </c>
      <c r="H15" s="7" t="s">
        <v>46</v>
      </c>
      <c r="I15" s="7" t="s">
        <v>14</v>
      </c>
      <c r="J15" s="50"/>
      <c r="K15" s="52"/>
      <c r="L15" s="7" t="s">
        <v>16</v>
      </c>
      <c r="R15" s="37"/>
    </row>
    <row r="16" spans="3:24" x14ac:dyDescent="0.25">
      <c r="C16" s="2">
        <v>0</v>
      </c>
      <c r="D16" s="2">
        <v>30</v>
      </c>
      <c r="E16" s="1">
        <f>273+D16</f>
        <v>303</v>
      </c>
      <c r="F16" s="2">
        <v>101.3</v>
      </c>
      <c r="G16" s="3">
        <f>F16*1000/($E$6*E16)</f>
        <v>1.1648900081645794</v>
      </c>
      <c r="H16" s="3">
        <f>611*EXP(17.27*D16/(237.3+D16))/1000</f>
        <v>4.2444544055366036</v>
      </c>
      <c r="I16" s="4">
        <f>0.622*H16/F16</f>
        <v>2.6061704247223764E-2</v>
      </c>
      <c r="J16" s="1"/>
      <c r="K16" s="1"/>
      <c r="L16" s="1"/>
      <c r="Q16">
        <v>6</v>
      </c>
      <c r="R16" s="37"/>
    </row>
    <row r="17" spans="3:22" x14ac:dyDescent="0.25">
      <c r="C17" s="2">
        <f>C16+2</f>
        <v>2</v>
      </c>
      <c r="D17" s="1">
        <f>+$D$16-$E$5*C17</f>
        <v>17</v>
      </c>
      <c r="E17" s="1">
        <f t="shared" ref="E17:E21" si="0">273+D17</f>
        <v>290</v>
      </c>
      <c r="F17" s="5">
        <f>F16*(E17/E16)^($E$7/($G$5*$E$6))</f>
        <v>80.437861642089047</v>
      </c>
      <c r="G17" s="3">
        <f t="shared" ref="G17:G21" si="1">F17*1000/($E$6*E17)</f>
        <v>0.96645274110403756</v>
      </c>
      <c r="H17" s="3">
        <f t="shared" ref="H17:H21" si="2">611*EXP(17.27*D17/(237.3+D17))/1000</f>
        <v>1.9383638408527206</v>
      </c>
      <c r="I17" s="4">
        <f t="shared" ref="I17:I21" si="3">0.622*H17/F17</f>
        <v>1.4988741425959667E-2</v>
      </c>
      <c r="J17" s="6">
        <f>+(I17+I16)/2</f>
        <v>2.0525222836591715E-2</v>
      </c>
      <c r="K17" s="5">
        <f>(G17+G16)*0.5</f>
        <v>1.0656713746343085</v>
      </c>
      <c r="L17" s="5">
        <f>J17*K17*$E$8*(C17-C16)*1000</f>
        <v>43.746284869892392</v>
      </c>
      <c r="R17" s="36"/>
    </row>
    <row r="18" spans="3:22" x14ac:dyDescent="0.25">
      <c r="C18" s="2">
        <f t="shared" ref="C18:C20" si="4">C17+2</f>
        <v>4</v>
      </c>
      <c r="D18" s="1">
        <f>+$D$16-$E$5*C18</f>
        <v>4</v>
      </c>
      <c r="E18" s="1">
        <f t="shared" si="0"/>
        <v>277</v>
      </c>
      <c r="F18" s="5">
        <f>F17*(E18/E17)^($E$7/($G$5*$E$6))</f>
        <v>63.200082664699913</v>
      </c>
      <c r="G18" s="3">
        <f t="shared" si="1"/>
        <v>0.79497959300997389</v>
      </c>
      <c r="H18" s="3">
        <f t="shared" si="2"/>
        <v>0.81352738957079329</v>
      </c>
      <c r="I18" s="4">
        <f t="shared" si="3"/>
        <v>8.0065407350434527E-3</v>
      </c>
      <c r="J18" s="6">
        <f t="shared" ref="J18:J21" si="5">+(I18+I17)/2</f>
        <v>1.149764108050156E-2</v>
      </c>
      <c r="K18" s="5">
        <f t="shared" ref="K18:K21" si="6">(G18+G17)*0.5</f>
        <v>0.88071616705700573</v>
      </c>
      <c r="L18" s="5">
        <f t="shared" ref="L18:L20" si="7">J18*K18*$E$8*(C18-C17)*1000</f>
        <v>20.252316765233008</v>
      </c>
      <c r="Q18">
        <v>4</v>
      </c>
      <c r="R18" s="36"/>
    </row>
    <row r="19" spans="3:22" x14ac:dyDescent="0.25">
      <c r="C19" s="2">
        <f t="shared" si="4"/>
        <v>6</v>
      </c>
      <c r="D19" s="1">
        <f>+$D$16-$E$5*C19</f>
        <v>-9</v>
      </c>
      <c r="E19" s="1">
        <f t="shared" si="0"/>
        <v>264</v>
      </c>
      <c r="F19" s="5">
        <f t="shared" ref="F19:F21" si="8">F18*(E19/E18)^($E$7/($G$5*$E$6))</f>
        <v>49.083896119967591</v>
      </c>
      <c r="G19" s="3">
        <f t="shared" si="1"/>
        <v>0.64781828898700755</v>
      </c>
      <c r="H19" s="3">
        <f t="shared" si="2"/>
        <v>0.30929089496172113</v>
      </c>
      <c r="I19" s="4">
        <f t="shared" si="3"/>
        <v>3.9193901029370357E-3</v>
      </c>
      <c r="J19" s="6">
        <f t="shared" si="5"/>
        <v>5.9629654189902442E-3</v>
      </c>
      <c r="K19" s="5">
        <f t="shared" si="6"/>
        <v>0.72139894099849067</v>
      </c>
      <c r="L19" s="5">
        <f t="shared" si="7"/>
        <v>8.6033538769403677</v>
      </c>
      <c r="R19" s="37"/>
    </row>
    <row r="20" spans="3:22" x14ac:dyDescent="0.25">
      <c r="C20" s="2">
        <f t="shared" si="4"/>
        <v>8</v>
      </c>
      <c r="D20" s="1">
        <f>+$D$16-$E$5*C20</f>
        <v>-22</v>
      </c>
      <c r="E20" s="1">
        <f t="shared" si="0"/>
        <v>251</v>
      </c>
      <c r="F20" s="5">
        <f t="shared" si="8"/>
        <v>37.63707719601301</v>
      </c>
      <c r="G20" s="3">
        <f t="shared" si="1"/>
        <v>0.52246869242213045</v>
      </c>
      <c r="H20" s="3">
        <f t="shared" si="2"/>
        <v>0.10462646605140566</v>
      </c>
      <c r="I20" s="4">
        <f t="shared" si="3"/>
        <v>1.7290838378615692E-3</v>
      </c>
      <c r="J20" s="6">
        <f t="shared" si="5"/>
        <v>2.8242369703993025E-3</v>
      </c>
      <c r="K20" s="5">
        <f t="shared" si="6"/>
        <v>0.58514349070456895</v>
      </c>
      <c r="L20" s="5">
        <f t="shared" si="7"/>
        <v>3.3051677588726887</v>
      </c>
      <c r="Q20">
        <v>2</v>
      </c>
      <c r="R20" s="37"/>
    </row>
    <row r="21" spans="3:22" x14ac:dyDescent="0.25">
      <c r="C21" s="2">
        <f>C20+2</f>
        <v>10</v>
      </c>
      <c r="D21" s="1">
        <f>+$D$16-$E$5*C21</f>
        <v>-35</v>
      </c>
      <c r="E21" s="1">
        <f t="shared" si="0"/>
        <v>238</v>
      </c>
      <c r="F21" s="5">
        <f t="shared" si="8"/>
        <v>28.454976605088326</v>
      </c>
      <c r="G21" s="3">
        <f t="shared" si="1"/>
        <v>0.41658092415144093</v>
      </c>
      <c r="H21" s="3">
        <f t="shared" si="2"/>
        <v>3.0790545723063948E-2</v>
      </c>
      <c r="I21" s="4">
        <f t="shared" si="3"/>
        <v>6.7305342420562945E-4</v>
      </c>
      <c r="J21" s="6">
        <f t="shared" si="5"/>
        <v>1.2010686310335993E-3</v>
      </c>
      <c r="K21" s="5">
        <f t="shared" si="6"/>
        <v>0.46952480828678567</v>
      </c>
      <c r="L21" s="5">
        <f>J21*K21*$E$8*(C21-C20)*1000</f>
        <v>1.1278630374506458</v>
      </c>
      <c r="R21" s="36"/>
      <c r="U21" t="s">
        <v>104</v>
      </c>
    </row>
    <row r="22" spans="3:22" x14ac:dyDescent="0.25">
      <c r="Q22">
        <v>0</v>
      </c>
      <c r="R22" s="36"/>
      <c r="U22" t="s">
        <v>102</v>
      </c>
      <c r="V22" t="s">
        <v>100</v>
      </c>
    </row>
    <row r="23" spans="3:22" x14ac:dyDescent="0.25">
      <c r="K23" s="14" t="s">
        <v>37</v>
      </c>
      <c r="L23" s="15">
        <f>SUM(L17:L21)</f>
        <v>77.034986308389094</v>
      </c>
      <c r="M23" s="14" t="s">
        <v>36</v>
      </c>
    </row>
    <row r="24" spans="3:22" x14ac:dyDescent="0.25">
      <c r="K24" s="14" t="s">
        <v>45</v>
      </c>
      <c r="L24" s="16">
        <f>L23/(1000*E8)</f>
        <v>7.7034986308389092E-2</v>
      </c>
      <c r="M24" s="14" t="s">
        <v>38</v>
      </c>
    </row>
    <row r="25" spans="3:22" x14ac:dyDescent="0.25">
      <c r="K25" s="14"/>
      <c r="L25" s="17">
        <f>L24*1000</f>
        <v>77.034986308389094</v>
      </c>
      <c r="M25" s="14" t="s">
        <v>39</v>
      </c>
    </row>
    <row r="29" spans="3:22" ht="23.25" x14ac:dyDescent="0.35">
      <c r="Q29" s="35" t="s">
        <v>105</v>
      </c>
    </row>
  </sheetData>
  <mergeCells count="5">
    <mergeCell ref="D13:E13"/>
    <mergeCell ref="J13:K13"/>
    <mergeCell ref="J14:J15"/>
    <mergeCell ref="K14:K15"/>
    <mergeCell ref="C1:I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4</xdr:col>
                <xdr:colOff>57150</xdr:colOff>
                <xdr:row>11</xdr:row>
                <xdr:rowOff>276225</xdr:rowOff>
              </from>
              <to>
                <xdr:col>4</xdr:col>
                <xdr:colOff>1190625</xdr:colOff>
                <xdr:row>11</xdr:row>
                <xdr:rowOff>523875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5</xdr:col>
                <xdr:colOff>114300</xdr:colOff>
                <xdr:row>11</xdr:row>
                <xdr:rowOff>114300</xdr:rowOff>
              </from>
              <to>
                <xdr:col>5</xdr:col>
                <xdr:colOff>1428750</xdr:colOff>
                <xdr:row>11</xdr:row>
                <xdr:rowOff>666750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6</xdr:col>
                <xdr:colOff>152400</xdr:colOff>
                <xdr:row>11</xdr:row>
                <xdr:rowOff>161925</xdr:rowOff>
              </from>
              <to>
                <xdr:col>6</xdr:col>
                <xdr:colOff>790575</xdr:colOff>
                <xdr:row>11</xdr:row>
                <xdr:rowOff>600075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9">
            <anchor moveWithCells="1" sizeWithCells="1">
              <from>
                <xdr:col>10</xdr:col>
                <xdr:colOff>76200</xdr:colOff>
                <xdr:row>11</xdr:row>
                <xdr:rowOff>142875</xdr:rowOff>
              </from>
              <to>
                <xdr:col>10</xdr:col>
                <xdr:colOff>800100</xdr:colOff>
                <xdr:row>11</xdr:row>
                <xdr:rowOff>647700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autoPict="0" r:id="rId12">
            <anchor moveWithCells="1" sizeWithCells="1">
              <from>
                <xdr:col>7</xdr:col>
                <xdr:colOff>47625</xdr:colOff>
                <xdr:row>11</xdr:row>
                <xdr:rowOff>114300</xdr:rowOff>
              </from>
              <to>
                <xdr:col>7</xdr:col>
                <xdr:colOff>1352550</xdr:colOff>
                <xdr:row>11</xdr:row>
                <xdr:rowOff>619125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 sizeWithCells="1">
              <from>
                <xdr:col>9</xdr:col>
                <xdr:colOff>66675</xdr:colOff>
                <xdr:row>11</xdr:row>
                <xdr:rowOff>152400</xdr:rowOff>
              </from>
              <to>
                <xdr:col>9</xdr:col>
                <xdr:colOff>1171575</xdr:colOff>
                <xdr:row>11</xdr:row>
                <xdr:rowOff>581025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4">
            <anchor moveWithCells="1" sizeWithCells="1">
              <from>
                <xdr:col>8</xdr:col>
                <xdr:colOff>66675</xdr:colOff>
                <xdr:row>11</xdr:row>
                <xdr:rowOff>152400</xdr:rowOff>
              </from>
              <to>
                <xdr:col>8</xdr:col>
                <xdr:colOff>1171575</xdr:colOff>
                <xdr:row>11</xdr:row>
                <xdr:rowOff>581025</xdr:rowOff>
              </to>
            </anchor>
          </objectPr>
        </oleObject>
      </mc:Choice>
      <mc:Fallback>
        <oleObject progId="Equation.DSMT4" shapeId="1031" r:id="rId15"/>
      </mc:Fallback>
    </mc:AlternateContent>
    <mc:AlternateContent xmlns:mc="http://schemas.openxmlformats.org/markup-compatibility/2006">
      <mc:Choice Requires="x14">
        <oleObject progId="Equation.DSMT4" shapeId="1032" r:id="rId16">
          <objectPr defaultSize="0" autoPict="0" r:id="rId17">
            <anchor moveWithCells="1" sizeWithCells="1">
              <from>
                <xdr:col>11</xdr:col>
                <xdr:colOff>95250</xdr:colOff>
                <xdr:row>11</xdr:row>
                <xdr:rowOff>190500</xdr:rowOff>
              </from>
              <to>
                <xdr:col>11</xdr:col>
                <xdr:colOff>1524000</xdr:colOff>
                <xdr:row>11</xdr:row>
                <xdr:rowOff>485775</xdr:rowOff>
              </to>
            </anchor>
          </objectPr>
        </oleObject>
      </mc:Choice>
      <mc:Fallback>
        <oleObject progId="Equation.DSMT4" shapeId="1032" r:id="rId16"/>
      </mc:Fallback>
    </mc:AlternateContent>
    <mc:AlternateContent xmlns:mc="http://schemas.openxmlformats.org/markup-compatibility/2006">
      <mc:Choice Requires="x14">
        <oleObject progId="Equation.DSMT4" shapeId="1033" r:id="rId18">
          <objectPr defaultSize="0" autoPict="0" r:id="rId5">
            <anchor moveWithCells="1" sizeWithCells="1">
              <from>
                <xdr:col>3</xdr:col>
                <xdr:colOff>19050</xdr:colOff>
                <xdr:row>11</xdr:row>
                <xdr:rowOff>276225</xdr:rowOff>
              </from>
              <to>
                <xdr:col>3</xdr:col>
                <xdr:colOff>1152525</xdr:colOff>
                <xdr:row>11</xdr:row>
                <xdr:rowOff>523875</xdr:rowOff>
              </to>
            </anchor>
          </objectPr>
        </oleObject>
      </mc:Choice>
      <mc:Fallback>
        <oleObject progId="Equation.DSMT4" shapeId="1033" r:id="rId1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29"/>
  <sheetViews>
    <sheetView topLeftCell="A5" zoomScale="140" zoomScaleNormal="140" workbookViewId="0">
      <selection activeCell="O29" sqref="O29"/>
    </sheetView>
  </sheetViews>
  <sheetFormatPr defaultRowHeight="15" x14ac:dyDescent="0.25"/>
  <sheetData>
    <row r="1" spans="3:13" ht="15.75" x14ac:dyDescent="0.25">
      <c r="C1" s="38" t="s">
        <v>111</v>
      </c>
      <c r="D1" s="39"/>
      <c r="E1" s="39"/>
      <c r="F1" s="39"/>
      <c r="G1" s="39"/>
      <c r="H1" s="39"/>
    </row>
    <row r="2" spans="3:13" ht="49.5" x14ac:dyDescent="0.65">
      <c r="C2" s="55" t="s">
        <v>106</v>
      </c>
      <c r="D2" s="55"/>
      <c r="E2" s="55"/>
      <c r="F2" s="55"/>
      <c r="G2" s="55"/>
      <c r="H2" s="55"/>
      <c r="M2" s="40" t="s">
        <v>112</v>
      </c>
    </row>
    <row r="3" spans="3:13" ht="18" x14ac:dyDescent="0.25">
      <c r="C3" s="56" t="s">
        <v>107</v>
      </c>
      <c r="D3" s="56"/>
      <c r="E3" s="56"/>
      <c r="F3" s="56"/>
      <c r="G3" s="56"/>
      <c r="H3" s="56"/>
    </row>
    <row r="4" spans="3:13" x14ac:dyDescent="0.25">
      <c r="C4" s="55" t="s">
        <v>108</v>
      </c>
      <c r="D4" s="55"/>
      <c r="E4" s="55"/>
      <c r="F4" s="55"/>
      <c r="G4" s="55"/>
      <c r="H4" s="55"/>
    </row>
    <row r="5" spans="3:13" x14ac:dyDescent="0.25">
      <c r="C5" s="39"/>
      <c r="D5" s="39"/>
      <c r="E5" s="39"/>
      <c r="F5" s="39"/>
      <c r="G5" s="39"/>
      <c r="H5" s="39"/>
    </row>
    <row r="6" spans="3:13" x14ac:dyDescent="0.25">
      <c r="C6" s="55" t="s">
        <v>109</v>
      </c>
      <c r="D6" s="55"/>
      <c r="E6" s="55"/>
      <c r="F6" s="55"/>
      <c r="G6" s="55"/>
      <c r="H6" s="55"/>
    </row>
    <row r="7" spans="3:13" x14ac:dyDescent="0.25">
      <c r="C7" s="55" t="s">
        <v>110</v>
      </c>
      <c r="D7" s="55"/>
      <c r="E7" s="55"/>
      <c r="F7" s="55"/>
      <c r="G7" s="55"/>
      <c r="H7" s="39"/>
    </row>
    <row r="9" spans="3:13" x14ac:dyDescent="0.25">
      <c r="C9" t="s">
        <v>58</v>
      </c>
      <c r="I9" t="s">
        <v>59</v>
      </c>
    </row>
    <row r="10" spans="3:13" x14ac:dyDescent="0.25">
      <c r="C10" t="s">
        <v>41</v>
      </c>
      <c r="D10">
        <v>28.5</v>
      </c>
      <c r="I10" t="s">
        <v>53</v>
      </c>
      <c r="J10">
        <v>1013</v>
      </c>
      <c r="K10" t="s">
        <v>54</v>
      </c>
    </row>
    <row r="11" spans="3:13" x14ac:dyDescent="0.25">
      <c r="C11" t="s">
        <v>56</v>
      </c>
      <c r="D11">
        <v>21.2</v>
      </c>
    </row>
    <row r="12" spans="3:13" x14ac:dyDescent="0.25">
      <c r="C12" t="s">
        <v>10</v>
      </c>
      <c r="D12">
        <v>100.4</v>
      </c>
      <c r="E12" t="s">
        <v>6</v>
      </c>
      <c r="F12">
        <f>+D12*1000</f>
        <v>100400</v>
      </c>
      <c r="G12" t="s">
        <v>57</v>
      </c>
    </row>
    <row r="15" spans="3:13" x14ac:dyDescent="0.25">
      <c r="C15" t="s">
        <v>47</v>
      </c>
      <c r="D15" s="20">
        <f>611*EXP(17.27*D10/(237.3+D10))</f>
        <v>3892.6537222563311</v>
      </c>
      <c r="E15" t="s">
        <v>57</v>
      </c>
    </row>
    <row r="16" spans="3:13" x14ac:dyDescent="0.25">
      <c r="C16" t="s">
        <v>52</v>
      </c>
      <c r="D16">
        <f>2.501-0.002361*D10</f>
        <v>2.4337114999999998</v>
      </c>
      <c r="E16" t="s">
        <v>60</v>
      </c>
      <c r="F16">
        <f>+D16*10^6</f>
        <v>2433711.5</v>
      </c>
      <c r="G16" t="s">
        <v>61</v>
      </c>
    </row>
    <row r="18" spans="2:15" x14ac:dyDescent="0.25">
      <c r="C18" s="21" t="s">
        <v>31</v>
      </c>
      <c r="D18" s="20">
        <f>+J10*F12/(F16*0.622)</f>
        <v>67.186757049774698</v>
      </c>
      <c r="E18" t="s">
        <v>55</v>
      </c>
    </row>
    <row r="20" spans="2:15" x14ac:dyDescent="0.25">
      <c r="B20" t="s">
        <v>118</v>
      </c>
      <c r="C20" s="24" t="s">
        <v>49</v>
      </c>
      <c r="D20" s="24">
        <f>+D15-D18*(D10-D11)</f>
        <v>3402.1903957929758</v>
      </c>
      <c r="E20" s="24" t="s">
        <v>57</v>
      </c>
    </row>
    <row r="22" spans="2:15" x14ac:dyDescent="0.25">
      <c r="B22" t="s">
        <v>119</v>
      </c>
      <c r="C22" t="s">
        <v>62</v>
      </c>
      <c r="D22" s="25">
        <f>+D20/D15</f>
        <v>0.8740028367642565</v>
      </c>
    </row>
    <row r="27" spans="2:15" x14ac:dyDescent="0.25">
      <c r="M27" s="41" t="s">
        <v>114</v>
      </c>
      <c r="N27" s="42" t="s">
        <v>113</v>
      </c>
      <c r="O27" s="41"/>
    </row>
    <row r="28" spans="2:15" x14ac:dyDescent="0.25">
      <c r="M28" s="41" t="s">
        <v>115</v>
      </c>
      <c r="N28" s="42" t="s">
        <v>116</v>
      </c>
      <c r="O28" s="41"/>
    </row>
    <row r="29" spans="2:15" ht="21.75" x14ac:dyDescent="0.35">
      <c r="M29" s="43" t="s">
        <v>31</v>
      </c>
      <c r="N29" s="41" t="s">
        <v>117</v>
      </c>
      <c r="O29" s="41"/>
    </row>
  </sheetData>
  <mergeCells count="5">
    <mergeCell ref="C2:H2"/>
    <mergeCell ref="C3:H3"/>
    <mergeCell ref="C4:H4"/>
    <mergeCell ref="C6:H6"/>
    <mergeCell ref="C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56"/>
  <sheetViews>
    <sheetView tabSelected="1" topLeftCell="R55" workbookViewId="0">
      <selection activeCell="W61" sqref="W61"/>
    </sheetView>
  </sheetViews>
  <sheetFormatPr defaultRowHeight="15" x14ac:dyDescent="0.25"/>
  <cols>
    <col min="4" max="4" width="14.28515625" customWidth="1"/>
    <col min="9" max="9" width="12.28515625" customWidth="1"/>
    <col min="22" max="22" width="22.42578125" customWidth="1"/>
  </cols>
  <sheetData>
    <row r="1" spans="1:24" ht="54.75" customHeight="1" x14ac:dyDescent="0.25">
      <c r="A1" s="44" t="s">
        <v>122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W1" s="26">
        <f>AVERAGE(W61:W148)</f>
        <v>33.565035253663979</v>
      </c>
    </row>
    <row r="2" spans="1:24" x14ac:dyDescent="0.25">
      <c r="I2" t="s">
        <v>80</v>
      </c>
    </row>
    <row r="3" spans="1:24" x14ac:dyDescent="0.25">
      <c r="C3" s="57" t="s">
        <v>66</v>
      </c>
      <c r="D3" s="57"/>
      <c r="E3" s="26">
        <f>+AVERAGE(D5:D92)</f>
        <v>33.565035253663979</v>
      </c>
      <c r="I3" s="27" t="s">
        <v>67</v>
      </c>
      <c r="J3" s="27">
        <v>1</v>
      </c>
      <c r="K3" s="46">
        <v>2</v>
      </c>
      <c r="L3" s="46">
        <v>3</v>
      </c>
      <c r="M3" s="46">
        <v>4</v>
      </c>
      <c r="N3" s="46">
        <v>5</v>
      </c>
      <c r="O3" s="27">
        <v>6</v>
      </c>
      <c r="P3" s="27">
        <v>7</v>
      </c>
      <c r="Q3" s="27">
        <v>8</v>
      </c>
      <c r="R3" s="27">
        <v>9</v>
      </c>
      <c r="S3" s="27">
        <v>10</v>
      </c>
      <c r="T3" s="27">
        <v>11</v>
      </c>
      <c r="U3" s="27">
        <v>12</v>
      </c>
      <c r="V3" t="s">
        <v>123</v>
      </c>
      <c r="W3" t="s">
        <v>124</v>
      </c>
      <c r="X3" t="s">
        <v>125</v>
      </c>
    </row>
    <row r="4" spans="1:24" x14ac:dyDescent="0.25">
      <c r="C4" s="1" t="s">
        <v>64</v>
      </c>
      <c r="D4" s="1" t="s">
        <v>65</v>
      </c>
      <c r="I4" s="28">
        <v>1856</v>
      </c>
      <c r="J4" s="23">
        <v>0.98799999999999999</v>
      </c>
      <c r="K4" s="23">
        <v>1.0340499999999999</v>
      </c>
      <c r="L4" s="23">
        <v>0.8452501</v>
      </c>
      <c r="M4" s="23">
        <v>0.75430010000000003</v>
      </c>
      <c r="N4" s="23">
        <v>0.75055000000000005</v>
      </c>
      <c r="O4" s="23">
        <v>0.63090000000000002</v>
      </c>
      <c r="P4" s="23">
        <v>0.52359999999999995</v>
      </c>
      <c r="Q4" s="23">
        <v>0.36259999999999998</v>
      </c>
      <c r="R4" s="23">
        <v>0.18584999999999999</v>
      </c>
      <c r="S4" s="23">
        <v>-0.10285</v>
      </c>
      <c r="T4" s="23">
        <v>-0.57230000000000003</v>
      </c>
      <c r="U4" s="23">
        <v>-0.79674999999999996</v>
      </c>
      <c r="V4" s="23">
        <f>+AVERAGE(K4:M4)</f>
        <v>0.87786673333333332</v>
      </c>
      <c r="X4" s="26">
        <f>+$W$1</f>
        <v>33.565035253663979</v>
      </c>
    </row>
    <row r="5" spans="1:24" x14ac:dyDescent="0.25">
      <c r="C5" s="1">
        <v>1913</v>
      </c>
      <c r="D5" s="5">
        <v>26.846171025345619</v>
      </c>
      <c r="I5" s="28">
        <v>1857</v>
      </c>
      <c r="J5" s="23">
        <v>-0.78125009999999995</v>
      </c>
      <c r="K5" s="23">
        <v>-0.75475000000000003</v>
      </c>
      <c r="L5" s="23">
        <v>-0.73685</v>
      </c>
      <c r="M5" s="23">
        <v>-0.64354999999999996</v>
      </c>
      <c r="N5" s="23">
        <v>-0.62839999999999996</v>
      </c>
      <c r="O5" s="23">
        <v>-0.5071</v>
      </c>
      <c r="P5" s="23">
        <v>-0.51519999999999999</v>
      </c>
      <c r="Q5" s="23">
        <v>-0.47985</v>
      </c>
      <c r="R5" s="23">
        <v>-0.44259999999999999</v>
      </c>
      <c r="S5" s="23">
        <v>-0.61460009999999998</v>
      </c>
      <c r="T5" s="23">
        <v>-0.53920000000000001</v>
      </c>
      <c r="U5" s="23">
        <v>-0.33474999999999999</v>
      </c>
      <c r="V5" s="23">
        <f t="shared" ref="V5:V68" si="0">+AVERAGE(K5:M5)</f>
        <v>-0.71171666666666666</v>
      </c>
      <c r="X5" s="26">
        <f t="shared" ref="X5:X68" si="1">+$W$1</f>
        <v>33.565035253663979</v>
      </c>
    </row>
    <row r="6" spans="1:24" x14ac:dyDescent="0.25">
      <c r="C6" s="1">
        <v>1914</v>
      </c>
      <c r="D6" s="5">
        <v>48.245663044034828</v>
      </c>
      <c r="I6" s="28">
        <v>1858</v>
      </c>
      <c r="J6" s="23">
        <v>-0.12640000000000001</v>
      </c>
      <c r="K6" s="23">
        <v>6.8500009999999997E-3</v>
      </c>
      <c r="L6" s="23">
        <v>-2.495E-2</v>
      </c>
      <c r="M6" s="23">
        <v>-0.16335</v>
      </c>
      <c r="N6" s="23">
        <v>-0.18260000000000001</v>
      </c>
      <c r="O6" s="23">
        <v>3.075E-2</v>
      </c>
      <c r="P6" s="23">
        <v>-4.8050000000000002E-2</v>
      </c>
      <c r="Q6" s="23">
        <v>-3.04E-2</v>
      </c>
      <c r="R6" s="23">
        <v>-5.7599999999999998E-2</v>
      </c>
      <c r="S6" s="23">
        <v>-0.18049999999999999</v>
      </c>
      <c r="T6" s="23">
        <v>-0.38664999999999999</v>
      </c>
      <c r="U6" s="23">
        <v>-0.6074001</v>
      </c>
      <c r="V6" s="23">
        <f t="shared" si="0"/>
        <v>-6.0483333E-2</v>
      </c>
      <c r="X6" s="26">
        <f t="shared" si="1"/>
        <v>33.565035253663979</v>
      </c>
    </row>
    <row r="7" spans="1:24" x14ac:dyDescent="0.25">
      <c r="C7" s="1">
        <v>1915</v>
      </c>
      <c r="D7" s="5">
        <v>5.4503777777777787</v>
      </c>
      <c r="I7" s="28">
        <v>1859</v>
      </c>
      <c r="J7" s="23">
        <v>-0.65175000000000005</v>
      </c>
      <c r="K7" s="23">
        <v>-0.51959999999999995</v>
      </c>
      <c r="L7" s="23">
        <v>-0.31240000000000001</v>
      </c>
      <c r="M7" s="23">
        <v>-0.33355000000000001</v>
      </c>
      <c r="N7" s="23">
        <v>-0.23435</v>
      </c>
      <c r="O7" s="23">
        <v>-0.26655000000000001</v>
      </c>
      <c r="P7" s="23">
        <v>-6.3E-3</v>
      </c>
      <c r="Q7" s="23">
        <v>9.8800009999999994E-2</v>
      </c>
      <c r="R7" s="23">
        <v>4.8300000000000003E-2</v>
      </c>
      <c r="S7" s="23">
        <v>-1.5800000000000002E-2</v>
      </c>
      <c r="T7" s="23">
        <v>-0.16614999999999999</v>
      </c>
      <c r="U7" s="23">
        <v>-0.16814999999999999</v>
      </c>
      <c r="V7" s="23">
        <f t="shared" si="0"/>
        <v>-0.38851666666666668</v>
      </c>
      <c r="X7" s="26">
        <f t="shared" si="1"/>
        <v>33.565035253663979</v>
      </c>
    </row>
    <row r="8" spans="1:24" x14ac:dyDescent="0.25">
      <c r="C8" s="1">
        <v>1916</v>
      </c>
      <c r="D8" s="5">
        <v>17.045949932548869</v>
      </c>
      <c r="I8" s="28">
        <v>1860</v>
      </c>
      <c r="J8" s="23">
        <v>-0.49345</v>
      </c>
      <c r="K8" s="23">
        <v>-0.66715000000000002</v>
      </c>
      <c r="L8" s="23">
        <v>-0.68445</v>
      </c>
      <c r="M8" s="23">
        <v>-0.66825000000000001</v>
      </c>
      <c r="N8" s="23">
        <v>-0.50004999999999999</v>
      </c>
      <c r="O8" s="23">
        <v>-0.25619999999999998</v>
      </c>
      <c r="P8" s="23">
        <v>-0.37685000000000002</v>
      </c>
      <c r="Q8" s="23">
        <v>-0.52659999999999996</v>
      </c>
      <c r="R8" s="23">
        <v>-0.52985000000000004</v>
      </c>
      <c r="S8" s="23">
        <v>-0.41994999999999999</v>
      </c>
      <c r="T8" s="23">
        <v>-0.72665009999999997</v>
      </c>
      <c r="U8" s="23">
        <v>-0.66205000000000003</v>
      </c>
      <c r="V8" s="23">
        <f t="shared" si="0"/>
        <v>-0.67328333333333334</v>
      </c>
      <c r="X8" s="26">
        <f t="shared" si="1"/>
        <v>33.565035253663979</v>
      </c>
    </row>
    <row r="9" spans="1:24" x14ac:dyDescent="0.25">
      <c r="C9" s="1">
        <v>1917</v>
      </c>
      <c r="D9" s="5">
        <v>132.576099938786</v>
      </c>
      <c r="I9" s="28">
        <v>1861</v>
      </c>
      <c r="J9" s="23">
        <v>-0.28065000000000001</v>
      </c>
      <c r="K9" s="23">
        <v>-0.11715</v>
      </c>
      <c r="L9" s="23">
        <v>-0.54059999999999997</v>
      </c>
      <c r="M9" s="23">
        <v>-0.56584999999999996</v>
      </c>
      <c r="N9" s="23">
        <v>-0.65895000000000004</v>
      </c>
      <c r="O9" s="23">
        <v>-0.53125</v>
      </c>
      <c r="P9" s="23">
        <v>-0.34710000000000002</v>
      </c>
      <c r="Q9" s="23">
        <v>-0.39124999999999999</v>
      </c>
      <c r="R9" s="23">
        <v>-0.60004999999999997</v>
      </c>
      <c r="S9" s="23">
        <v>-0.61895</v>
      </c>
      <c r="T9" s="23">
        <v>-0.56059999999999999</v>
      </c>
      <c r="U9" s="23">
        <v>-0.62434999999999996</v>
      </c>
      <c r="V9" s="23">
        <f t="shared" si="0"/>
        <v>-0.4078666666666666</v>
      </c>
      <c r="X9" s="26">
        <f t="shared" si="1"/>
        <v>33.565035253663979</v>
      </c>
    </row>
    <row r="10" spans="1:24" x14ac:dyDescent="0.25">
      <c r="C10" s="1">
        <v>1918</v>
      </c>
      <c r="D10" s="5">
        <v>15.339775147826648</v>
      </c>
      <c r="I10" s="28">
        <v>1862</v>
      </c>
      <c r="J10" s="23">
        <v>-0.65200000000000002</v>
      </c>
      <c r="K10" s="23">
        <v>-0.55745</v>
      </c>
      <c r="L10" s="23">
        <v>-0.46544999999999997</v>
      </c>
      <c r="M10" s="23">
        <v>-0.25685000000000002</v>
      </c>
      <c r="N10" s="23">
        <v>-8.0150009999999994E-2</v>
      </c>
      <c r="O10" s="23">
        <v>-0.23694999999999999</v>
      </c>
      <c r="P10" s="23">
        <v>-0.2079</v>
      </c>
      <c r="Q10" s="23">
        <v>-0.1137</v>
      </c>
      <c r="R10" s="23">
        <v>-0.4209</v>
      </c>
      <c r="S10" s="23">
        <v>-0.77390000000000003</v>
      </c>
      <c r="T10" s="23">
        <v>-1.2097500000000001</v>
      </c>
      <c r="U10" s="23">
        <v>-1.1153999999999999</v>
      </c>
      <c r="V10" s="23">
        <f t="shared" si="0"/>
        <v>-0.42658333333333331</v>
      </c>
      <c r="X10" s="26">
        <f t="shared" si="1"/>
        <v>33.565035253663979</v>
      </c>
    </row>
    <row r="11" spans="1:24" x14ac:dyDescent="0.25">
      <c r="C11" s="1">
        <v>1919</v>
      </c>
      <c r="D11" s="5">
        <v>0</v>
      </c>
      <c r="I11" s="28">
        <v>1863</v>
      </c>
      <c r="J11" s="23">
        <v>-0.86050000000000004</v>
      </c>
      <c r="K11" s="23">
        <v>-0.77545010000000003</v>
      </c>
      <c r="L11" s="23">
        <v>-0.82745000000000002</v>
      </c>
      <c r="M11" s="23">
        <v>-0.72309999999999997</v>
      </c>
      <c r="N11" s="23">
        <v>-0.73624999999999996</v>
      </c>
      <c r="O11" s="23">
        <v>-0.73694999999999999</v>
      </c>
      <c r="P11" s="23">
        <v>-0.59135000000000004</v>
      </c>
      <c r="Q11" s="23">
        <v>-0.37514999999999998</v>
      </c>
      <c r="R11" s="23">
        <v>-0.42635000000000001</v>
      </c>
      <c r="S11" s="23">
        <v>-0.43054999999999999</v>
      </c>
      <c r="T11" s="23">
        <v>-0.33315</v>
      </c>
      <c r="U11" s="23">
        <v>-0.26724999999999999</v>
      </c>
      <c r="V11" s="23">
        <f t="shared" si="0"/>
        <v>-0.77533336666666663</v>
      </c>
      <c r="X11" s="26">
        <f t="shared" si="1"/>
        <v>33.565035253663979</v>
      </c>
    </row>
    <row r="12" spans="1:24" x14ac:dyDescent="0.25">
      <c r="C12" s="1">
        <v>1920</v>
      </c>
      <c r="D12" s="5">
        <v>68.325980962255656</v>
      </c>
      <c r="I12" s="28">
        <v>1864</v>
      </c>
      <c r="J12" s="23">
        <v>-0.36680000000000001</v>
      </c>
      <c r="K12" s="23">
        <v>-0.22170000000000001</v>
      </c>
      <c r="L12" s="23">
        <v>-0.26205000000000001</v>
      </c>
      <c r="M12" s="23">
        <v>-0.2293</v>
      </c>
      <c r="N12" s="23">
        <v>-0.14585000000000001</v>
      </c>
      <c r="O12" s="23">
        <v>-8.3499999999999998E-3</v>
      </c>
      <c r="P12" s="23">
        <v>0.36620000000000003</v>
      </c>
      <c r="Q12" s="23">
        <v>0.77039999999999997</v>
      </c>
      <c r="R12" s="23">
        <v>0.8478</v>
      </c>
      <c r="S12" s="23">
        <v>0.90329999999999999</v>
      </c>
      <c r="T12" s="23">
        <v>0.78420000000000001</v>
      </c>
      <c r="U12" s="23">
        <v>0.67569999999999997</v>
      </c>
      <c r="V12" s="23">
        <f t="shared" si="0"/>
        <v>-0.23768333333333333</v>
      </c>
      <c r="X12" s="26">
        <f t="shared" si="1"/>
        <v>33.565035253663979</v>
      </c>
    </row>
    <row r="13" spans="1:24" x14ac:dyDescent="0.25">
      <c r="C13" s="1">
        <v>1921</v>
      </c>
      <c r="D13" s="5">
        <v>46.241994738863283</v>
      </c>
      <c r="I13" s="28">
        <v>1865</v>
      </c>
      <c r="J13" s="23">
        <v>0.72235000000000005</v>
      </c>
      <c r="K13" s="23">
        <v>0.69310000000000005</v>
      </c>
      <c r="L13" s="23">
        <v>0.61619999999999997</v>
      </c>
      <c r="M13" s="23">
        <v>0.49675000000000002</v>
      </c>
      <c r="N13" s="23">
        <v>0.42585000000000001</v>
      </c>
      <c r="O13" s="23">
        <v>0.43495</v>
      </c>
      <c r="P13" s="23">
        <v>0.58065</v>
      </c>
      <c r="Q13" s="23">
        <v>0.53105000000000002</v>
      </c>
      <c r="R13" s="23">
        <v>0.60260000000000002</v>
      </c>
      <c r="S13" s="23">
        <v>0.78969999999999996</v>
      </c>
      <c r="T13" s="23">
        <v>0.85880009999999996</v>
      </c>
      <c r="U13" s="23">
        <v>0.95650009999999996</v>
      </c>
      <c r="V13" s="23">
        <f t="shared" si="0"/>
        <v>0.60201666666666664</v>
      </c>
      <c r="X13" s="26">
        <f t="shared" si="1"/>
        <v>33.565035253663979</v>
      </c>
    </row>
    <row r="14" spans="1:24" x14ac:dyDescent="0.25">
      <c r="C14" s="1">
        <v>1922</v>
      </c>
      <c r="D14" s="5">
        <v>42.284761143113158</v>
      </c>
      <c r="I14" s="28">
        <v>1866</v>
      </c>
      <c r="J14" s="23">
        <v>1.0683</v>
      </c>
      <c r="K14" s="23">
        <v>1.09415</v>
      </c>
      <c r="L14" s="23">
        <v>1.1535</v>
      </c>
      <c r="M14" s="23">
        <v>1.01345</v>
      </c>
      <c r="N14" s="23">
        <v>1.0790999999999999</v>
      </c>
      <c r="O14" s="23">
        <v>1.08</v>
      </c>
      <c r="P14" s="23">
        <v>1.0495000000000001</v>
      </c>
      <c r="Q14" s="23">
        <v>0.85745009999999999</v>
      </c>
      <c r="R14" s="23">
        <v>0.57230000000000003</v>
      </c>
      <c r="S14" s="23">
        <v>0.34339999999999998</v>
      </c>
      <c r="T14" s="23">
        <v>0.23724999999999999</v>
      </c>
      <c r="U14" s="23">
        <v>-6.7500010000000003E-3</v>
      </c>
      <c r="V14" s="23">
        <f t="shared" si="0"/>
        <v>1.0870333333333333</v>
      </c>
      <c r="X14" s="26">
        <f t="shared" si="1"/>
        <v>33.565035253663979</v>
      </c>
    </row>
    <row r="15" spans="1:24" x14ac:dyDescent="0.25">
      <c r="C15" s="1">
        <v>1923</v>
      </c>
      <c r="D15" s="5">
        <v>16.554873201484895</v>
      </c>
      <c r="I15" s="28">
        <v>1867</v>
      </c>
      <c r="J15" s="23">
        <v>0.13184999999999999</v>
      </c>
      <c r="K15" s="23">
        <v>0.17235</v>
      </c>
      <c r="L15" s="23">
        <v>0.35254999999999997</v>
      </c>
      <c r="M15" s="23">
        <v>0.41084999999999999</v>
      </c>
      <c r="N15" s="23">
        <v>0.69815000000000005</v>
      </c>
      <c r="O15" s="23">
        <v>0.91335</v>
      </c>
      <c r="P15" s="23">
        <v>0.98480000000000001</v>
      </c>
      <c r="Q15" s="23">
        <v>0.92420009999999997</v>
      </c>
      <c r="R15" s="23">
        <v>0.84545000000000003</v>
      </c>
      <c r="S15" s="23">
        <v>0.48735000000000001</v>
      </c>
      <c r="T15" s="23">
        <v>0.3982</v>
      </c>
      <c r="U15" s="23">
        <v>0.43669999999999998</v>
      </c>
      <c r="V15" s="23">
        <f t="shared" si="0"/>
        <v>0.31191666666666662</v>
      </c>
      <c r="X15" s="26">
        <f t="shared" si="1"/>
        <v>33.565035253663979</v>
      </c>
    </row>
    <row r="16" spans="1:24" x14ac:dyDescent="0.25">
      <c r="C16" s="1">
        <v>1924</v>
      </c>
      <c r="D16" s="5">
        <v>219.71628945742179</v>
      </c>
      <c r="I16" s="28">
        <v>1868</v>
      </c>
      <c r="J16" s="23">
        <v>0.40034999999999998</v>
      </c>
      <c r="K16" s="23">
        <v>0.29675000000000001</v>
      </c>
      <c r="L16" s="23">
        <v>0.18345</v>
      </c>
      <c r="M16" s="23">
        <v>0.11525000000000001</v>
      </c>
      <c r="N16" s="23">
        <v>0.28875000000000001</v>
      </c>
      <c r="O16" s="23">
        <v>0.29215000000000002</v>
      </c>
      <c r="P16" s="23">
        <v>0.31040000000000001</v>
      </c>
      <c r="Q16" s="23">
        <v>0.37830000000000003</v>
      </c>
      <c r="R16" s="23">
        <v>0.4415</v>
      </c>
      <c r="S16" s="23">
        <v>0.77744999999999997</v>
      </c>
      <c r="T16" s="23">
        <v>1.0747</v>
      </c>
      <c r="U16" s="23">
        <v>1.08795</v>
      </c>
      <c r="V16" s="23">
        <f t="shared" si="0"/>
        <v>0.19848333333333334</v>
      </c>
      <c r="X16" s="26">
        <f t="shared" si="1"/>
        <v>33.565035253663979</v>
      </c>
    </row>
    <row r="17" spans="3:24" x14ac:dyDescent="0.25">
      <c r="C17" s="1">
        <v>1925</v>
      </c>
      <c r="D17" s="5">
        <v>63.411671697388634</v>
      </c>
      <c r="I17" s="28">
        <v>1869</v>
      </c>
      <c r="J17" s="23">
        <v>0.95850000000000002</v>
      </c>
      <c r="K17" s="23">
        <v>0.75405009999999995</v>
      </c>
      <c r="L17" s="23">
        <v>0.41820000000000002</v>
      </c>
      <c r="M17" s="23">
        <v>0.19420000000000001</v>
      </c>
      <c r="N17" s="23">
        <v>6.4600009999999999E-2</v>
      </c>
      <c r="O17" s="23">
        <v>5.9400010000000003E-2</v>
      </c>
      <c r="P17" s="23">
        <v>-7.9399999999999998E-2</v>
      </c>
      <c r="Q17" s="23">
        <v>-0.42135</v>
      </c>
      <c r="R17" s="23">
        <v>-0.96600010000000003</v>
      </c>
      <c r="S17" s="23">
        <v>-0.80210009999999998</v>
      </c>
      <c r="T17" s="23">
        <v>-0.76900009999999996</v>
      </c>
      <c r="U17" s="23">
        <v>-0.73109999999999997</v>
      </c>
      <c r="V17" s="23">
        <f t="shared" si="0"/>
        <v>0.45548336666666661</v>
      </c>
      <c r="X17" s="26">
        <f t="shared" si="1"/>
        <v>33.565035253663979</v>
      </c>
    </row>
    <row r="18" spans="3:24" x14ac:dyDescent="0.25">
      <c r="C18" s="1">
        <v>1926</v>
      </c>
      <c r="D18" s="5">
        <v>103.41181359447005</v>
      </c>
      <c r="I18" s="28">
        <v>1870</v>
      </c>
      <c r="J18" s="23">
        <v>-0.93384999999999996</v>
      </c>
      <c r="K18" s="23">
        <v>-0.80320009999999997</v>
      </c>
      <c r="L18" s="23">
        <v>-0.49064999999999998</v>
      </c>
      <c r="M18" s="23">
        <v>-0.29420000000000002</v>
      </c>
      <c r="N18" s="23">
        <v>-0.4249</v>
      </c>
      <c r="O18" s="23">
        <v>-0.71460000000000001</v>
      </c>
      <c r="P18" s="23">
        <v>-0.76105</v>
      </c>
      <c r="Q18" s="23">
        <v>-0.60994999999999999</v>
      </c>
      <c r="R18" s="23">
        <v>-0.56000000000000005</v>
      </c>
      <c r="S18" s="23">
        <v>-0.74030010000000002</v>
      </c>
      <c r="T18" s="23">
        <v>-0.99535010000000002</v>
      </c>
      <c r="U18" s="23">
        <v>-0.69864999999999999</v>
      </c>
      <c r="V18" s="23">
        <f t="shared" si="0"/>
        <v>-0.5293500333333333</v>
      </c>
      <c r="X18" s="26">
        <f t="shared" si="1"/>
        <v>33.565035253663979</v>
      </c>
    </row>
    <row r="19" spans="3:24" x14ac:dyDescent="0.25">
      <c r="C19" s="1">
        <v>1927</v>
      </c>
      <c r="D19" s="5">
        <v>7.2057258000512006</v>
      </c>
      <c r="I19" s="28">
        <v>1871</v>
      </c>
      <c r="J19" s="23">
        <v>-0.59079999999999999</v>
      </c>
      <c r="K19" s="23">
        <v>-0.66869999999999996</v>
      </c>
      <c r="L19" s="23">
        <v>-0.63180009999999998</v>
      </c>
      <c r="M19" s="23">
        <v>-0.37519999999999998</v>
      </c>
      <c r="N19" s="23">
        <v>-0.32245000000000001</v>
      </c>
      <c r="O19" s="23">
        <v>-0.50214999999999999</v>
      </c>
      <c r="P19" s="23">
        <v>-0.1535</v>
      </c>
      <c r="Q19" s="23">
        <v>-0.18240000000000001</v>
      </c>
      <c r="R19" s="23">
        <v>-0.18870000000000001</v>
      </c>
      <c r="S19" s="23">
        <v>-3.1050000000000001E-2</v>
      </c>
      <c r="T19" s="23">
        <v>-6.1650000000000003E-2</v>
      </c>
      <c r="U19" s="23">
        <v>-0.27265</v>
      </c>
      <c r="V19" s="23">
        <f t="shared" si="0"/>
        <v>-0.55856669999999997</v>
      </c>
      <c r="X19" s="26">
        <f t="shared" si="1"/>
        <v>33.565035253663979</v>
      </c>
    </row>
    <row r="20" spans="3:24" x14ac:dyDescent="0.25">
      <c r="C20" s="1">
        <v>1928</v>
      </c>
      <c r="D20" s="5">
        <v>8.7260082437275965</v>
      </c>
      <c r="I20" s="28">
        <v>1872</v>
      </c>
      <c r="J20" s="23">
        <v>-0.55000000000000004</v>
      </c>
      <c r="K20" s="23">
        <v>-0.5927</v>
      </c>
      <c r="L20" s="23">
        <v>-0.58400010000000002</v>
      </c>
      <c r="M20" s="23">
        <v>-0.61534999999999995</v>
      </c>
      <c r="N20" s="23">
        <v>-0.52944999999999998</v>
      </c>
      <c r="O20" s="23">
        <v>-0.44785000000000003</v>
      </c>
      <c r="P20" s="23">
        <v>-0.61165000000000003</v>
      </c>
      <c r="Q20" s="23">
        <v>-0.85050000000000003</v>
      </c>
      <c r="R20" s="23">
        <v>-1.2725</v>
      </c>
      <c r="S20" s="23">
        <v>-1.2803500000000001</v>
      </c>
      <c r="T20" s="23">
        <v>-1.1934499999999999</v>
      </c>
      <c r="U20" s="23">
        <v>-1.1813</v>
      </c>
      <c r="V20" s="23">
        <f t="shared" si="0"/>
        <v>-0.59735003333333336</v>
      </c>
      <c r="X20" s="26">
        <f t="shared" si="1"/>
        <v>33.565035253663979</v>
      </c>
    </row>
    <row r="21" spans="3:24" x14ac:dyDescent="0.25">
      <c r="C21" s="1">
        <v>1929</v>
      </c>
      <c r="D21" s="5">
        <v>13.393705219534052</v>
      </c>
      <c r="I21" s="28">
        <v>1873</v>
      </c>
      <c r="J21" s="23">
        <v>-1.0550999999999999</v>
      </c>
      <c r="K21" s="23">
        <v>-1.0992</v>
      </c>
      <c r="L21" s="23">
        <v>-1.0697000000000001</v>
      </c>
      <c r="M21" s="23">
        <v>-0.83655009999999996</v>
      </c>
      <c r="N21" s="23">
        <v>-0.49370000000000003</v>
      </c>
      <c r="O21" s="23">
        <v>-0.27255000000000001</v>
      </c>
      <c r="P21" s="23">
        <v>-0.16514999999999999</v>
      </c>
      <c r="Q21" s="23">
        <v>-0.3629</v>
      </c>
      <c r="R21" s="23">
        <v>-0.32124999999999998</v>
      </c>
      <c r="S21" s="23">
        <v>-0.61134999999999995</v>
      </c>
      <c r="T21" s="23">
        <v>-1.04735</v>
      </c>
      <c r="U21" s="23">
        <v>-1.0389999999999999</v>
      </c>
      <c r="V21" s="23">
        <f t="shared" si="0"/>
        <v>-1.0018167</v>
      </c>
      <c r="X21" s="26">
        <f t="shared" si="1"/>
        <v>33.565035253663979</v>
      </c>
    </row>
    <row r="22" spans="3:24" x14ac:dyDescent="0.25">
      <c r="C22" s="1">
        <v>1930</v>
      </c>
      <c r="D22" s="5">
        <v>8.1386235457134433</v>
      </c>
      <c r="I22" s="28">
        <v>1874</v>
      </c>
      <c r="J22" s="23">
        <v>-0.93970010000000004</v>
      </c>
      <c r="K22" s="23">
        <v>-1.0759000000000001</v>
      </c>
      <c r="L22" s="23">
        <v>-0.97380009999999995</v>
      </c>
      <c r="M22" s="23">
        <v>-0.89340010000000003</v>
      </c>
      <c r="N22" s="23">
        <v>-0.82830009999999998</v>
      </c>
      <c r="O22" s="23">
        <v>-0.80954999999999999</v>
      </c>
      <c r="P22" s="23">
        <v>-0.8377</v>
      </c>
      <c r="Q22" s="23">
        <v>-0.90270010000000001</v>
      </c>
      <c r="R22" s="23">
        <v>-1.00325</v>
      </c>
      <c r="S22" s="23">
        <v>-1.147</v>
      </c>
      <c r="T22" s="23">
        <v>-1.2824500000000001</v>
      </c>
      <c r="U22" s="23">
        <v>-0.87660000000000005</v>
      </c>
      <c r="V22" s="23">
        <f t="shared" si="0"/>
        <v>-0.98103339999999994</v>
      </c>
      <c r="X22" s="26">
        <f t="shared" si="1"/>
        <v>33.565035253663979</v>
      </c>
    </row>
    <row r="23" spans="3:24" x14ac:dyDescent="0.25">
      <c r="C23" s="1">
        <v>1931</v>
      </c>
      <c r="D23" s="5">
        <v>8.5520165322580635</v>
      </c>
      <c r="I23" s="28">
        <v>1875</v>
      </c>
      <c r="J23" s="23">
        <v>-0.64505000000000001</v>
      </c>
      <c r="K23" s="23">
        <v>-0.72345009999999998</v>
      </c>
      <c r="L23" s="23">
        <v>-0.48125000000000001</v>
      </c>
      <c r="M23" s="23">
        <v>-0.59740000000000004</v>
      </c>
      <c r="N23" s="23">
        <v>-0.65735010000000005</v>
      </c>
      <c r="O23" s="23">
        <v>-0.50024999999999997</v>
      </c>
      <c r="P23" s="23">
        <v>-0.33200000000000002</v>
      </c>
      <c r="Q23" s="23">
        <v>-0.75529999999999997</v>
      </c>
      <c r="R23" s="23">
        <v>-0.65634999999999999</v>
      </c>
      <c r="S23" s="23">
        <v>-0.80630000000000002</v>
      </c>
      <c r="T23" s="23">
        <v>-0.63154999999999994</v>
      </c>
      <c r="U23" s="23">
        <v>-0.38640000000000002</v>
      </c>
      <c r="V23" s="23">
        <f t="shared" si="0"/>
        <v>-0.60070003333333333</v>
      </c>
      <c r="X23" s="26">
        <f t="shared" si="1"/>
        <v>33.565035253663979</v>
      </c>
    </row>
    <row r="24" spans="3:24" x14ac:dyDescent="0.25">
      <c r="C24" s="1">
        <v>1932</v>
      </c>
      <c r="D24" s="5">
        <v>0.58349860956618471</v>
      </c>
      <c r="I24" s="28">
        <v>1876</v>
      </c>
      <c r="J24" s="23">
        <v>-0.69415000000000004</v>
      </c>
      <c r="K24" s="23">
        <v>-0.68899999999999995</v>
      </c>
      <c r="L24" s="23">
        <v>-0.74490000000000001</v>
      </c>
      <c r="M24" s="23">
        <v>-0.72590010000000005</v>
      </c>
      <c r="N24" s="23">
        <v>-0.26465</v>
      </c>
      <c r="O24" s="23">
        <v>-0.25214999999999999</v>
      </c>
      <c r="P24" s="23">
        <v>-0.13395000000000001</v>
      </c>
      <c r="Q24" s="23">
        <v>-0.18754999999999999</v>
      </c>
      <c r="R24" s="23">
        <v>-0.22795000000000001</v>
      </c>
      <c r="S24" s="23">
        <v>0.13385</v>
      </c>
      <c r="T24" s="23">
        <v>0.3196</v>
      </c>
      <c r="U24" s="23">
        <v>0.38240000000000002</v>
      </c>
      <c r="V24" s="23">
        <f t="shared" si="0"/>
        <v>-0.71993336666666663</v>
      </c>
      <c r="X24" s="26">
        <f t="shared" si="1"/>
        <v>33.565035253663979</v>
      </c>
    </row>
    <row r="25" spans="3:24" x14ac:dyDescent="0.25">
      <c r="C25" s="1">
        <v>1933</v>
      </c>
      <c r="D25" s="5">
        <v>31.493142901331019</v>
      </c>
      <c r="I25" s="28">
        <v>1877</v>
      </c>
      <c r="J25" s="23">
        <v>0.58340000000000003</v>
      </c>
      <c r="K25" s="23">
        <v>0.67044999999999999</v>
      </c>
      <c r="L25" s="23">
        <v>0.86965009999999998</v>
      </c>
      <c r="M25" s="23">
        <v>1.1758999999999999</v>
      </c>
      <c r="N25" s="23">
        <v>1.2090000000000001</v>
      </c>
      <c r="O25" s="23">
        <v>1.61365</v>
      </c>
      <c r="P25" s="23">
        <v>1.8234999999999999</v>
      </c>
      <c r="Q25" s="23">
        <v>1.96105</v>
      </c>
      <c r="R25" s="23">
        <v>2.0720499999999999</v>
      </c>
      <c r="S25" s="23">
        <v>1.9194500000000001</v>
      </c>
      <c r="T25" s="23">
        <v>2.0548000000000002</v>
      </c>
      <c r="U25" s="23">
        <v>2.1376499999999998</v>
      </c>
      <c r="V25" s="23">
        <f t="shared" si="0"/>
        <v>0.90533336666666664</v>
      </c>
      <c r="X25" s="26">
        <f t="shared" si="1"/>
        <v>33.565035253663979</v>
      </c>
    </row>
    <row r="26" spans="3:24" x14ac:dyDescent="0.25">
      <c r="C26" s="1">
        <v>1934</v>
      </c>
      <c r="D26" s="5">
        <v>61.84727970430108</v>
      </c>
      <c r="I26" s="28">
        <v>1878</v>
      </c>
      <c r="J26" s="23">
        <v>2.2405499999999998</v>
      </c>
      <c r="K26" s="23">
        <v>2.2052999999999998</v>
      </c>
      <c r="L26" s="23">
        <v>1.7770999999999999</v>
      </c>
      <c r="M26" s="23">
        <v>1.4080999999999999</v>
      </c>
      <c r="N26" s="23">
        <v>1.3341499999999999</v>
      </c>
      <c r="O26" s="23">
        <v>1.2964</v>
      </c>
      <c r="P26" s="23">
        <v>0.9935001</v>
      </c>
      <c r="Q26" s="23">
        <v>0.34005000000000002</v>
      </c>
      <c r="R26" s="23">
        <v>1.7149999999999999E-2</v>
      </c>
      <c r="S26" s="23">
        <v>-0.29399999999999998</v>
      </c>
      <c r="T26" s="23">
        <v>-0.24665000000000001</v>
      </c>
      <c r="U26" s="23">
        <v>-0.23565</v>
      </c>
      <c r="V26" s="23">
        <f t="shared" si="0"/>
        <v>1.7968333333333331</v>
      </c>
      <c r="X26" s="26">
        <f t="shared" si="1"/>
        <v>33.565035253663979</v>
      </c>
    </row>
    <row r="27" spans="3:24" x14ac:dyDescent="0.25">
      <c r="C27" s="1">
        <v>1935</v>
      </c>
      <c r="D27" s="5">
        <v>69.779389112204214</v>
      </c>
      <c r="I27" s="28">
        <v>1879</v>
      </c>
      <c r="J27" s="23">
        <v>-2.93E-2</v>
      </c>
      <c r="K27" s="23">
        <v>0.21875</v>
      </c>
      <c r="L27" s="23">
        <v>2.4899999999999999E-2</v>
      </c>
      <c r="M27" s="23">
        <v>2.5049999999999999E-2</v>
      </c>
      <c r="N27" s="23">
        <v>-0.17224999999999999</v>
      </c>
      <c r="O27" s="23">
        <v>-0.22900000000000001</v>
      </c>
      <c r="P27" s="23">
        <v>-0.27365</v>
      </c>
      <c r="Q27" s="23">
        <v>-0.73219999999999996</v>
      </c>
      <c r="R27" s="23">
        <v>-0.84865000000000002</v>
      </c>
      <c r="S27" s="23">
        <v>-0.96440009999999998</v>
      </c>
      <c r="T27" s="23">
        <v>-0.97885009999999995</v>
      </c>
      <c r="U27" s="23">
        <v>-1.1438999999999999</v>
      </c>
      <c r="V27" s="23">
        <f t="shared" si="0"/>
        <v>8.9566666666666669E-2</v>
      </c>
      <c r="X27" s="26">
        <f t="shared" si="1"/>
        <v>33.565035253663979</v>
      </c>
    </row>
    <row r="28" spans="3:24" x14ac:dyDescent="0.25">
      <c r="C28" s="1">
        <v>1936</v>
      </c>
      <c r="D28" s="5">
        <v>1.7693664434156375</v>
      </c>
      <c r="I28" s="28">
        <v>1880</v>
      </c>
      <c r="J28" s="23">
        <v>-1.2528999999999999</v>
      </c>
      <c r="K28" s="23">
        <v>-0.44414999999999999</v>
      </c>
      <c r="L28" s="23">
        <v>-8.2849999999999993E-2</v>
      </c>
      <c r="M28" s="23">
        <v>-6.9699999999999998E-2</v>
      </c>
      <c r="N28" s="23">
        <v>-0.11235000000000001</v>
      </c>
      <c r="O28" s="23">
        <v>-0.30430000000000001</v>
      </c>
      <c r="P28" s="23">
        <v>-0.25990000000000002</v>
      </c>
      <c r="Q28" s="23">
        <v>-0.12504999999999999</v>
      </c>
      <c r="R28" s="23">
        <v>8.4450010000000006E-2</v>
      </c>
      <c r="S28" s="23">
        <v>0.27289999999999998</v>
      </c>
      <c r="T28" s="23">
        <v>0.30704999999999999</v>
      </c>
      <c r="U28" s="23">
        <v>0.5897</v>
      </c>
      <c r="V28" s="23">
        <f t="shared" si="0"/>
        <v>-0.19889999999999999</v>
      </c>
      <c r="X28" s="26">
        <f t="shared" si="1"/>
        <v>33.565035253663979</v>
      </c>
    </row>
    <row r="29" spans="3:24" x14ac:dyDescent="0.25">
      <c r="C29" s="1">
        <v>1937</v>
      </c>
      <c r="D29" s="5">
        <v>11.457008602150538</v>
      </c>
      <c r="I29" s="28">
        <v>1881</v>
      </c>
      <c r="J29" s="23">
        <v>0.72465000000000002</v>
      </c>
      <c r="K29" s="23">
        <v>0.55830000000000002</v>
      </c>
      <c r="L29" s="23">
        <v>0.59179999999999999</v>
      </c>
      <c r="M29" s="23">
        <v>0.57555000000000001</v>
      </c>
      <c r="N29" s="23">
        <v>0.59530000000000005</v>
      </c>
      <c r="O29" s="23">
        <v>0.44095000000000001</v>
      </c>
      <c r="P29" s="23">
        <v>0.29770000000000002</v>
      </c>
      <c r="Q29" s="23">
        <v>0.2772</v>
      </c>
      <c r="R29" s="23">
        <v>0.13355</v>
      </c>
      <c r="S29" s="23">
        <v>-3.1399999999999997E-2</v>
      </c>
      <c r="T29" s="23">
        <v>-0.33139999999999997</v>
      </c>
      <c r="U29" s="23">
        <v>-0.53615000000000002</v>
      </c>
      <c r="V29" s="23">
        <f t="shared" si="0"/>
        <v>0.57521666666666671</v>
      </c>
      <c r="X29" s="26">
        <f t="shared" si="1"/>
        <v>33.565035253663979</v>
      </c>
    </row>
    <row r="30" spans="3:24" x14ac:dyDescent="0.25">
      <c r="C30" s="1">
        <v>1938</v>
      </c>
      <c r="D30" s="5">
        <v>4.3556205197132609</v>
      </c>
      <c r="I30" s="28">
        <v>1882</v>
      </c>
      <c r="J30" s="23">
        <v>-0.51534999999999997</v>
      </c>
      <c r="K30" s="23">
        <v>-0.40015000000000001</v>
      </c>
      <c r="L30" s="23">
        <v>-0.2001</v>
      </c>
      <c r="M30" s="23">
        <v>1.9650000000000001E-2</v>
      </c>
      <c r="N30" s="23">
        <v>0.13485</v>
      </c>
      <c r="O30" s="23">
        <v>-0.29620000000000002</v>
      </c>
      <c r="P30" s="23">
        <v>-0.37209999999999999</v>
      </c>
      <c r="Q30" s="23">
        <v>-0.32769999999999999</v>
      </c>
      <c r="R30" s="23">
        <v>-0.27765000000000001</v>
      </c>
      <c r="S30" s="23">
        <v>-0.65080000000000005</v>
      </c>
      <c r="T30" s="23">
        <v>-0.75939999999999996</v>
      </c>
      <c r="U30" s="23">
        <v>-0.56015000000000004</v>
      </c>
      <c r="V30" s="23">
        <f t="shared" si="0"/>
        <v>-0.19353333333333333</v>
      </c>
      <c r="X30" s="26">
        <f t="shared" si="1"/>
        <v>33.565035253663979</v>
      </c>
    </row>
    <row r="31" spans="3:24" x14ac:dyDescent="0.25">
      <c r="C31" s="1">
        <v>1939</v>
      </c>
      <c r="D31" s="5">
        <v>19.55035118407578</v>
      </c>
      <c r="I31" s="28">
        <v>1883</v>
      </c>
      <c r="J31" s="23">
        <v>-0.38940000000000002</v>
      </c>
      <c r="K31" s="23">
        <v>-0.12825</v>
      </c>
      <c r="L31" s="23">
        <v>6.9349999999999995E-2</v>
      </c>
      <c r="M31" s="23">
        <v>0.22370000000000001</v>
      </c>
      <c r="N31" s="23">
        <v>0.12975</v>
      </c>
      <c r="O31" s="23">
        <v>0.24779999999999999</v>
      </c>
      <c r="P31" s="23">
        <v>0.31259999999999999</v>
      </c>
      <c r="Q31" s="23">
        <v>0.4607</v>
      </c>
      <c r="R31" s="23">
        <v>0.125</v>
      </c>
      <c r="S31" s="23">
        <v>-0.114</v>
      </c>
      <c r="T31" s="23">
        <v>2.7500020000000001E-3</v>
      </c>
      <c r="U31" s="23">
        <v>-7.2050009999999998E-2</v>
      </c>
      <c r="V31" s="23">
        <f t="shared" si="0"/>
        <v>5.4933333333333334E-2</v>
      </c>
      <c r="X31" s="26">
        <f t="shared" si="1"/>
        <v>33.565035253663979</v>
      </c>
    </row>
    <row r="32" spans="3:24" x14ac:dyDescent="0.25">
      <c r="C32" s="1">
        <v>1940</v>
      </c>
      <c r="D32" s="5">
        <v>38.50654775985663</v>
      </c>
      <c r="I32" s="28">
        <v>1884</v>
      </c>
      <c r="J32" s="23">
        <v>5.225001E-2</v>
      </c>
      <c r="K32" s="23">
        <v>-4.2499979999999996E-3</v>
      </c>
      <c r="L32" s="23">
        <v>-4.19E-2</v>
      </c>
      <c r="M32" s="23">
        <v>0.20055000000000001</v>
      </c>
      <c r="N32" s="23">
        <v>0.43525000000000003</v>
      </c>
      <c r="O32" s="23">
        <v>2.6800000000000001E-2</v>
      </c>
      <c r="P32" s="23">
        <v>0.23180000000000001</v>
      </c>
      <c r="Q32" s="23">
        <v>0.36525000000000002</v>
      </c>
      <c r="R32" s="23">
        <v>0.45710000000000001</v>
      </c>
      <c r="S32" s="23">
        <v>0.61944999999999995</v>
      </c>
      <c r="T32" s="23">
        <v>0.70379999999999998</v>
      </c>
      <c r="U32" s="23">
        <v>0.64544999999999997</v>
      </c>
      <c r="V32" s="23">
        <f t="shared" si="0"/>
        <v>5.1466667333333334E-2</v>
      </c>
      <c r="X32" s="26">
        <f t="shared" si="1"/>
        <v>33.565035253663979</v>
      </c>
    </row>
    <row r="33" spans="3:24" x14ac:dyDescent="0.25">
      <c r="C33" s="1">
        <v>1941</v>
      </c>
      <c r="D33" s="5">
        <v>21.149824193548383</v>
      </c>
      <c r="I33" s="28">
        <v>1885</v>
      </c>
      <c r="J33" s="23">
        <v>0.69855</v>
      </c>
      <c r="K33" s="23">
        <v>0.55549999999999999</v>
      </c>
      <c r="L33" s="23">
        <v>0.74955000000000005</v>
      </c>
      <c r="M33" s="23">
        <v>0.80549999999999999</v>
      </c>
      <c r="N33" s="23">
        <v>0.68145</v>
      </c>
      <c r="O33" s="23">
        <v>0.73699999999999999</v>
      </c>
      <c r="P33" s="23">
        <v>0.69369999999999998</v>
      </c>
      <c r="Q33" s="23">
        <v>0.89824999999999999</v>
      </c>
      <c r="R33" s="23">
        <v>1.0662499999999999</v>
      </c>
      <c r="S33" s="23">
        <v>1.18255</v>
      </c>
      <c r="T33" s="23">
        <v>1.2357</v>
      </c>
      <c r="U33" s="23">
        <v>1.0269999999999999</v>
      </c>
      <c r="V33" s="23">
        <f t="shared" si="0"/>
        <v>0.70351666666666668</v>
      </c>
      <c r="X33" s="26">
        <f t="shared" si="1"/>
        <v>33.565035253663979</v>
      </c>
    </row>
    <row r="34" spans="3:24" x14ac:dyDescent="0.25">
      <c r="C34" s="1">
        <v>1942</v>
      </c>
      <c r="D34" s="5">
        <v>1.6243041858678957</v>
      </c>
      <c r="I34" s="28">
        <v>1886</v>
      </c>
      <c r="J34" s="23">
        <v>0.55154999999999998</v>
      </c>
      <c r="K34" s="23">
        <v>5.815E-2</v>
      </c>
      <c r="L34" s="23">
        <v>0.1308</v>
      </c>
      <c r="M34" s="23">
        <v>0.16475000000000001</v>
      </c>
      <c r="N34" s="23">
        <v>-0.25950000000000001</v>
      </c>
      <c r="O34" s="23">
        <v>-0.85710010000000003</v>
      </c>
      <c r="P34" s="23">
        <v>-0.8296</v>
      </c>
      <c r="Q34" s="23">
        <v>-0.90869999999999995</v>
      </c>
      <c r="R34" s="23">
        <v>-0.69235000000000002</v>
      </c>
      <c r="S34" s="23">
        <v>-1.0564499999999999</v>
      </c>
      <c r="T34" s="23">
        <v>-1.1568499999999999</v>
      </c>
      <c r="U34" s="23">
        <v>-1.3876999999999999</v>
      </c>
      <c r="V34" s="23">
        <f t="shared" si="0"/>
        <v>0.1179</v>
      </c>
      <c r="X34" s="26">
        <f t="shared" si="1"/>
        <v>33.565035253663979</v>
      </c>
    </row>
    <row r="35" spans="3:24" x14ac:dyDescent="0.25">
      <c r="C35" s="1">
        <v>1943</v>
      </c>
      <c r="D35" s="5">
        <v>12.440971556579621</v>
      </c>
      <c r="I35" s="28">
        <v>1887</v>
      </c>
      <c r="J35" s="23">
        <v>-1.0679000000000001</v>
      </c>
      <c r="K35" s="23">
        <v>-0.92549999999999999</v>
      </c>
      <c r="L35" s="23">
        <v>-0.77840010000000004</v>
      </c>
      <c r="M35" s="23">
        <v>-0.81325009999999998</v>
      </c>
      <c r="N35" s="23">
        <v>-0.45515</v>
      </c>
      <c r="O35" s="23">
        <v>-0.34755000000000003</v>
      </c>
      <c r="P35" s="23">
        <v>-6.6799999999999998E-2</v>
      </c>
      <c r="Q35" s="23">
        <v>-0.25090000000000001</v>
      </c>
      <c r="R35" s="23">
        <v>-7.0699999999999999E-2</v>
      </c>
      <c r="S35" s="23">
        <v>-6.88E-2</v>
      </c>
      <c r="T35" s="23">
        <v>8.6500020000000004E-3</v>
      </c>
      <c r="U35" s="23">
        <v>0.20954999999999999</v>
      </c>
      <c r="V35" s="23">
        <f t="shared" si="0"/>
        <v>-0.83905006666666671</v>
      </c>
      <c r="X35" s="26">
        <f t="shared" si="1"/>
        <v>33.565035253663979</v>
      </c>
    </row>
    <row r="36" spans="3:24" x14ac:dyDescent="0.25">
      <c r="C36" s="1">
        <v>1944</v>
      </c>
      <c r="D36" s="5">
        <v>21.212393576195769</v>
      </c>
      <c r="I36" s="28">
        <v>1888</v>
      </c>
      <c r="J36" s="45">
        <v>0.58030000000000004</v>
      </c>
      <c r="K36" s="45">
        <v>0.8674501</v>
      </c>
      <c r="L36" s="45">
        <v>0.92990010000000001</v>
      </c>
      <c r="M36" s="45">
        <v>0.68979999999999997</v>
      </c>
      <c r="N36" s="45">
        <v>0.65844999999999998</v>
      </c>
      <c r="O36" s="45">
        <v>0.8664501</v>
      </c>
      <c r="P36" s="45">
        <v>0.99195</v>
      </c>
      <c r="Q36" s="45">
        <v>0.97385010000000005</v>
      </c>
      <c r="R36" s="45">
        <v>1.3187</v>
      </c>
      <c r="S36" s="45">
        <v>1.6617500000000001</v>
      </c>
      <c r="T36" s="45">
        <v>1.9263999999999999</v>
      </c>
      <c r="U36" s="45">
        <v>1.91065</v>
      </c>
      <c r="V36" s="23">
        <f t="shared" si="0"/>
        <v>0.82905006666666659</v>
      </c>
      <c r="X36" s="26">
        <f t="shared" si="1"/>
        <v>33.565035253663979</v>
      </c>
    </row>
    <row r="37" spans="3:24" x14ac:dyDescent="0.25">
      <c r="C37" s="1">
        <v>1945</v>
      </c>
      <c r="D37" s="5">
        <v>46.332043087557608</v>
      </c>
      <c r="I37" s="28">
        <v>1889</v>
      </c>
      <c r="J37" s="45">
        <v>1.9924500000000001</v>
      </c>
      <c r="K37" s="45">
        <v>1.6470499999999999</v>
      </c>
      <c r="L37" s="45">
        <v>1.4006000000000001</v>
      </c>
      <c r="M37" s="45">
        <v>1.0497000000000001</v>
      </c>
      <c r="N37" s="45">
        <v>0.87680009999999997</v>
      </c>
      <c r="O37" s="45">
        <v>0.35554999999999998</v>
      </c>
      <c r="P37" s="45">
        <v>-0.23730000000000001</v>
      </c>
      <c r="Q37" s="45">
        <v>-0.79790000000000005</v>
      </c>
      <c r="R37" s="45">
        <v>-0.84094999999999998</v>
      </c>
      <c r="S37" s="45">
        <v>-1.1913499999999999</v>
      </c>
      <c r="T37" s="45">
        <v>-1.3685</v>
      </c>
      <c r="U37" s="45">
        <v>-1.3601000000000001</v>
      </c>
      <c r="V37" s="23">
        <f t="shared" si="0"/>
        <v>1.3657833333333336</v>
      </c>
      <c r="X37" s="26">
        <f t="shared" si="1"/>
        <v>33.565035253663979</v>
      </c>
    </row>
    <row r="38" spans="3:24" x14ac:dyDescent="0.25">
      <c r="C38" s="1">
        <v>1946</v>
      </c>
      <c r="D38" s="5">
        <v>7.4393369623655916</v>
      </c>
      <c r="I38" s="28">
        <v>1890</v>
      </c>
      <c r="J38" s="23">
        <v>-1.6977500000000001</v>
      </c>
      <c r="K38" s="23">
        <v>-1.1040000000000001</v>
      </c>
      <c r="L38" s="23">
        <v>-0.92054999999999998</v>
      </c>
      <c r="M38" s="23">
        <v>-0.70015000000000005</v>
      </c>
      <c r="N38" s="23">
        <v>-0.72184999999999999</v>
      </c>
      <c r="O38" s="23">
        <v>-0.73394999999999999</v>
      </c>
      <c r="P38" s="23">
        <v>-0.69915000000000005</v>
      </c>
      <c r="Q38" s="23">
        <v>-0.8256</v>
      </c>
      <c r="R38" s="23">
        <v>-0.92750010000000005</v>
      </c>
      <c r="S38" s="23">
        <v>-1.1310500000000001</v>
      </c>
      <c r="T38" s="23">
        <v>-0.89590000000000003</v>
      </c>
      <c r="U38" s="23">
        <v>-0.27129999999999999</v>
      </c>
      <c r="V38" s="23">
        <f t="shared" si="0"/>
        <v>-0.90823333333333345</v>
      </c>
      <c r="X38" s="26">
        <f t="shared" si="1"/>
        <v>33.565035253663979</v>
      </c>
    </row>
    <row r="39" spans="3:24" x14ac:dyDescent="0.25">
      <c r="C39" s="1">
        <v>1947</v>
      </c>
      <c r="D39" s="5">
        <v>132.87420071044545</v>
      </c>
      <c r="I39" s="28">
        <v>1891</v>
      </c>
      <c r="J39" s="23">
        <v>5.9549999999999999E-2</v>
      </c>
      <c r="K39" s="23">
        <v>0.14735000000000001</v>
      </c>
      <c r="L39" s="23">
        <v>7.9350000000000004E-2</v>
      </c>
      <c r="M39" s="23">
        <v>0.36520000000000002</v>
      </c>
      <c r="N39" s="23">
        <v>0.56779999999999997</v>
      </c>
      <c r="O39" s="23">
        <v>0.57194999999999996</v>
      </c>
      <c r="P39" s="23">
        <v>0.4345</v>
      </c>
      <c r="Q39" s="23">
        <v>0.3417</v>
      </c>
      <c r="R39" s="23">
        <v>0.18690000000000001</v>
      </c>
      <c r="S39" s="23">
        <v>0.20865</v>
      </c>
      <c r="T39" s="23">
        <v>0.15984999999999999</v>
      </c>
      <c r="U39" s="23">
        <v>5.4250010000000001E-2</v>
      </c>
      <c r="V39" s="23">
        <f t="shared" si="0"/>
        <v>0.19730000000000003</v>
      </c>
      <c r="X39" s="26">
        <f t="shared" si="1"/>
        <v>33.565035253663979</v>
      </c>
    </row>
    <row r="40" spans="3:24" x14ac:dyDescent="0.25">
      <c r="C40" s="1">
        <v>1948</v>
      </c>
      <c r="D40" s="5">
        <v>24.214572043010751</v>
      </c>
      <c r="I40" s="28">
        <v>1892</v>
      </c>
      <c r="J40" s="23">
        <v>0.1323</v>
      </c>
      <c r="K40" s="23">
        <v>2.5600000000000001E-2</v>
      </c>
      <c r="L40" s="23">
        <v>-0.21809999999999999</v>
      </c>
      <c r="M40" s="23">
        <v>-0.37125000000000002</v>
      </c>
      <c r="N40" s="23">
        <v>-0.36975000000000002</v>
      </c>
      <c r="O40" s="23">
        <v>-0.38350000000000001</v>
      </c>
      <c r="P40" s="23">
        <v>-0.64590000000000003</v>
      </c>
      <c r="Q40" s="23">
        <v>-0.99229999999999996</v>
      </c>
      <c r="R40" s="23">
        <v>-1.2887500000000001</v>
      </c>
      <c r="S40" s="23">
        <v>-1.75875</v>
      </c>
      <c r="T40" s="23">
        <v>-1.7092499999999999</v>
      </c>
      <c r="U40" s="23">
        <v>-1.4231</v>
      </c>
      <c r="V40" s="23">
        <f t="shared" si="0"/>
        <v>-0.18791666666666665</v>
      </c>
      <c r="X40" s="26">
        <f t="shared" si="1"/>
        <v>33.565035253663979</v>
      </c>
    </row>
    <row r="41" spans="3:24" x14ac:dyDescent="0.25">
      <c r="C41" s="1">
        <v>1949</v>
      </c>
      <c r="D41" s="5">
        <v>10.980142057091653</v>
      </c>
      <c r="I41" s="28">
        <v>1893</v>
      </c>
      <c r="J41" s="23">
        <v>-1.37835</v>
      </c>
      <c r="K41" s="23">
        <v>-1.48285</v>
      </c>
      <c r="L41" s="23">
        <v>-1.17395</v>
      </c>
      <c r="M41" s="23">
        <v>-1.0852999999999999</v>
      </c>
      <c r="N41" s="23">
        <v>-1.0942499999999999</v>
      </c>
      <c r="O41" s="23">
        <v>-1.0683499999999999</v>
      </c>
      <c r="P41" s="23">
        <v>-0.93720009999999998</v>
      </c>
      <c r="Q41" s="23">
        <v>-1.0944</v>
      </c>
      <c r="R41" s="23">
        <v>-1.2181999999999999</v>
      </c>
      <c r="S41" s="23">
        <v>-1.3888</v>
      </c>
      <c r="T41" s="23">
        <v>-1.3150500000000001</v>
      </c>
      <c r="U41" s="23">
        <v>-1.1658999999999999</v>
      </c>
      <c r="V41" s="23">
        <f t="shared" si="0"/>
        <v>-1.2473666666666665</v>
      </c>
      <c r="X41" s="26">
        <f t="shared" si="1"/>
        <v>33.565035253663979</v>
      </c>
    </row>
    <row r="42" spans="3:24" x14ac:dyDescent="0.25">
      <c r="C42" s="1">
        <v>1950</v>
      </c>
      <c r="D42" s="5">
        <v>52.763478859447005</v>
      </c>
      <c r="I42" s="28">
        <v>1894</v>
      </c>
      <c r="J42" s="23">
        <v>-1.22075</v>
      </c>
      <c r="K42" s="23">
        <v>-1.1333</v>
      </c>
      <c r="L42" s="23">
        <v>-1.1586000000000001</v>
      </c>
      <c r="M42" s="23">
        <v>-1.04945</v>
      </c>
      <c r="N42" s="23">
        <v>-0.95745000000000002</v>
      </c>
      <c r="O42" s="23">
        <v>-0.66454999999999997</v>
      </c>
      <c r="P42" s="23">
        <v>-0.34075</v>
      </c>
      <c r="Q42" s="23">
        <v>-0.64115009999999995</v>
      </c>
      <c r="R42" s="23">
        <v>-0.54190000000000005</v>
      </c>
      <c r="S42" s="23">
        <v>-0.36725000000000002</v>
      </c>
      <c r="T42" s="23">
        <v>-8.4000000000000005E-2</v>
      </c>
      <c r="U42" s="23">
        <v>-0.13644999999999999</v>
      </c>
      <c r="V42" s="23">
        <f t="shared" si="0"/>
        <v>-1.1137833333333333</v>
      </c>
      <c r="X42" s="26">
        <f t="shared" si="1"/>
        <v>33.565035253663979</v>
      </c>
    </row>
    <row r="43" spans="3:24" x14ac:dyDescent="0.25">
      <c r="C43" s="1">
        <v>1951</v>
      </c>
      <c r="D43" s="5">
        <v>2.9956932795698923</v>
      </c>
      <c r="I43" s="28">
        <v>1895</v>
      </c>
      <c r="J43" s="23">
        <v>-0.1867</v>
      </c>
      <c r="K43" s="23">
        <v>-0.252</v>
      </c>
      <c r="L43" s="23">
        <v>-9.5100009999999999E-2</v>
      </c>
      <c r="M43" s="23">
        <v>-2.3000020000000002E-3</v>
      </c>
      <c r="N43" s="23">
        <v>-5.21E-2</v>
      </c>
      <c r="O43" s="23">
        <v>-0.16864999999999999</v>
      </c>
      <c r="P43" s="23">
        <v>-0.17094999999999999</v>
      </c>
      <c r="Q43" s="23">
        <v>2.785E-2</v>
      </c>
      <c r="R43" s="23">
        <v>0.26479999999999998</v>
      </c>
      <c r="S43" s="23">
        <v>0.22695000000000001</v>
      </c>
      <c r="T43" s="23">
        <v>0.49175000000000002</v>
      </c>
      <c r="U43" s="23">
        <v>0.36695</v>
      </c>
      <c r="V43" s="23">
        <f t="shared" si="0"/>
        <v>-0.11646667066666667</v>
      </c>
      <c r="X43" s="26">
        <f t="shared" si="1"/>
        <v>33.565035253663979</v>
      </c>
    </row>
    <row r="44" spans="3:24" x14ac:dyDescent="0.25">
      <c r="C44" s="1">
        <v>1952</v>
      </c>
      <c r="D44" s="5">
        <v>4.6134525120504275</v>
      </c>
      <c r="I44" s="28">
        <v>1896</v>
      </c>
      <c r="J44" s="23">
        <v>0.25209999999999999</v>
      </c>
      <c r="K44" s="23">
        <v>0.34920000000000001</v>
      </c>
      <c r="L44" s="23">
        <v>0.2361</v>
      </c>
      <c r="M44" s="23">
        <v>0.32324999999999998</v>
      </c>
      <c r="N44" s="23">
        <v>0.16350000000000001</v>
      </c>
      <c r="O44" s="23">
        <v>0.34594999999999998</v>
      </c>
      <c r="P44" s="23">
        <v>0.69840000000000002</v>
      </c>
      <c r="Q44" s="23">
        <v>1.1432</v>
      </c>
      <c r="R44" s="23">
        <v>1.0869</v>
      </c>
      <c r="S44" s="23">
        <v>1.28315</v>
      </c>
      <c r="T44" s="23">
        <v>1.5986</v>
      </c>
      <c r="U44" s="23">
        <v>1.90615</v>
      </c>
      <c r="V44" s="23">
        <f t="shared" si="0"/>
        <v>0.30285000000000001</v>
      </c>
      <c r="X44" s="26">
        <f t="shared" si="1"/>
        <v>33.565035253663979</v>
      </c>
    </row>
    <row r="45" spans="3:24" x14ac:dyDescent="0.25">
      <c r="C45" s="1">
        <v>1953</v>
      </c>
      <c r="D45" s="5">
        <v>3.7867795698924729</v>
      </c>
      <c r="I45" s="28">
        <v>1897</v>
      </c>
      <c r="J45" s="23">
        <v>1.7481500000000001</v>
      </c>
      <c r="K45" s="23">
        <v>1.282</v>
      </c>
      <c r="L45" s="23">
        <v>0.79740009999999995</v>
      </c>
      <c r="M45" s="23">
        <v>0.21775</v>
      </c>
      <c r="N45" s="23">
        <v>4.5650000000000003E-2</v>
      </c>
      <c r="O45" s="23">
        <v>0.1489</v>
      </c>
      <c r="P45" s="23">
        <v>0.1303</v>
      </c>
      <c r="Q45" s="23">
        <v>-0.1469</v>
      </c>
      <c r="R45" s="23">
        <v>-0.1457</v>
      </c>
      <c r="S45" s="23">
        <v>-0.51234999999999997</v>
      </c>
      <c r="T45" s="23">
        <v>-0.72104999999999997</v>
      </c>
      <c r="U45" s="23">
        <v>-0.44350000000000001</v>
      </c>
      <c r="V45" s="23">
        <f t="shared" si="0"/>
        <v>0.76571670000000003</v>
      </c>
      <c r="X45" s="26">
        <f t="shared" si="1"/>
        <v>33.565035253663979</v>
      </c>
    </row>
    <row r="46" spans="3:24" x14ac:dyDescent="0.25">
      <c r="C46" s="1">
        <v>1954</v>
      </c>
      <c r="D46" s="5">
        <v>2.6170284882232462</v>
      </c>
      <c r="I46" s="28">
        <v>1898</v>
      </c>
      <c r="J46" s="23">
        <v>-0.39455000000000001</v>
      </c>
      <c r="K46" s="23">
        <v>-0.49890000000000001</v>
      </c>
      <c r="L46" s="23">
        <v>-0.51415</v>
      </c>
      <c r="M46" s="23">
        <v>-0.24099999999999999</v>
      </c>
      <c r="N46" s="23">
        <v>-0.26135000000000003</v>
      </c>
      <c r="O46" s="23">
        <v>-0.15484999999999999</v>
      </c>
      <c r="P46" s="23">
        <v>-0.32195000000000001</v>
      </c>
      <c r="Q46" s="23">
        <v>-0.38129999999999997</v>
      </c>
      <c r="R46" s="23">
        <v>-0.37614999999999998</v>
      </c>
      <c r="S46" s="23">
        <v>-0.46784999999999999</v>
      </c>
      <c r="T46" s="23">
        <v>-0.65110000000000001</v>
      </c>
      <c r="U46" s="23">
        <v>-0.85104999999999997</v>
      </c>
      <c r="V46" s="23">
        <f t="shared" si="0"/>
        <v>-0.41801666666666665</v>
      </c>
      <c r="X46" s="26">
        <f t="shared" si="1"/>
        <v>33.565035253663979</v>
      </c>
    </row>
    <row r="47" spans="3:24" x14ac:dyDescent="0.25">
      <c r="C47" s="1">
        <v>1955</v>
      </c>
      <c r="D47" s="5">
        <v>23.987564612135177</v>
      </c>
      <c r="I47" s="28">
        <v>1899</v>
      </c>
      <c r="J47" s="23">
        <v>-0.71884999999999999</v>
      </c>
      <c r="K47" s="23">
        <v>-0.50644999999999996</v>
      </c>
      <c r="L47" s="23">
        <v>-0.30985000000000001</v>
      </c>
      <c r="M47" s="23">
        <v>-4.7000000000000002E-3</v>
      </c>
      <c r="N47" s="23">
        <v>0.317</v>
      </c>
      <c r="O47" s="23">
        <v>0.26624999999999999</v>
      </c>
      <c r="P47" s="23">
        <v>0.56259999999999999</v>
      </c>
      <c r="Q47" s="23">
        <v>0.88009999999999999</v>
      </c>
      <c r="R47" s="23">
        <v>0.94604999999999995</v>
      </c>
      <c r="S47" s="23">
        <v>1.2498499999999999</v>
      </c>
      <c r="T47" s="23">
        <v>1.4857</v>
      </c>
      <c r="U47" s="23">
        <v>1.5649</v>
      </c>
      <c r="V47" s="23">
        <f t="shared" si="0"/>
        <v>-0.27366666666666667</v>
      </c>
      <c r="X47" s="26">
        <f t="shared" si="1"/>
        <v>33.565035253663979</v>
      </c>
    </row>
    <row r="48" spans="3:24" x14ac:dyDescent="0.25">
      <c r="C48" s="1">
        <v>1956</v>
      </c>
      <c r="D48" s="5">
        <v>38.011687146211841</v>
      </c>
      <c r="I48" s="28">
        <v>1900</v>
      </c>
      <c r="J48" s="23">
        <v>1.4104000000000001</v>
      </c>
      <c r="K48" s="23">
        <v>1.3003499999999999</v>
      </c>
      <c r="L48" s="23">
        <v>0.96270009999999995</v>
      </c>
      <c r="M48" s="23">
        <v>0.97015010000000002</v>
      </c>
      <c r="N48" s="23">
        <v>0.93415000000000004</v>
      </c>
      <c r="O48" s="23">
        <v>0.78569999999999995</v>
      </c>
      <c r="P48" s="23">
        <v>0.67515000000000003</v>
      </c>
      <c r="Q48" s="23">
        <v>0.61640010000000001</v>
      </c>
      <c r="R48" s="23">
        <v>0.62485000000000002</v>
      </c>
      <c r="S48" s="23">
        <v>0.56435000000000002</v>
      </c>
      <c r="T48" s="23">
        <v>0.40060000000000001</v>
      </c>
      <c r="U48" s="23">
        <v>0.6966</v>
      </c>
      <c r="V48" s="23">
        <f t="shared" si="0"/>
        <v>1.0777334000000001</v>
      </c>
      <c r="X48" s="26">
        <f t="shared" si="1"/>
        <v>33.565035253663979</v>
      </c>
    </row>
    <row r="49" spans="3:24" x14ac:dyDescent="0.25">
      <c r="C49" s="1">
        <v>1957</v>
      </c>
      <c r="D49" s="5">
        <v>32.491145519713257</v>
      </c>
      <c r="I49" s="28">
        <v>1901</v>
      </c>
      <c r="J49" s="23">
        <v>0.66770010000000002</v>
      </c>
      <c r="K49" s="23">
        <v>0.32724999999999999</v>
      </c>
      <c r="L49" s="23">
        <v>3.7699999999999997E-2</v>
      </c>
      <c r="M49" s="23">
        <v>0.11705</v>
      </c>
      <c r="N49" s="23">
        <v>-7.5899999999999995E-2</v>
      </c>
      <c r="O49" s="23">
        <v>-9.9299999999999999E-2</v>
      </c>
      <c r="P49" s="23">
        <v>-0.18834999999999999</v>
      </c>
      <c r="Q49" s="23">
        <v>-0.14810000000000001</v>
      </c>
      <c r="R49" s="23">
        <v>-9.5450010000000002E-2</v>
      </c>
      <c r="S49" s="23">
        <v>-0.17355000000000001</v>
      </c>
      <c r="T49" s="23">
        <v>-0.28299999999999997</v>
      </c>
      <c r="U49" s="23">
        <v>-0.31075000000000003</v>
      </c>
      <c r="V49" s="23">
        <f t="shared" si="0"/>
        <v>0.16066666666666665</v>
      </c>
      <c r="X49" s="26">
        <f t="shared" si="1"/>
        <v>33.565035253663979</v>
      </c>
    </row>
    <row r="50" spans="3:24" x14ac:dyDescent="0.25">
      <c r="C50" s="1">
        <v>1958</v>
      </c>
      <c r="D50" s="5">
        <v>0.37275806451612897</v>
      </c>
      <c r="I50" s="28">
        <v>1902</v>
      </c>
      <c r="J50" s="23">
        <v>-2.18E-2</v>
      </c>
      <c r="K50" s="23">
        <v>0.26569999999999999</v>
      </c>
      <c r="L50" s="23">
        <v>0.45955000000000001</v>
      </c>
      <c r="M50" s="23">
        <v>0.61360000000000003</v>
      </c>
      <c r="N50" s="23">
        <v>0.86899999999999999</v>
      </c>
      <c r="O50" s="23">
        <v>1.0323</v>
      </c>
      <c r="P50" s="23">
        <v>1.6795</v>
      </c>
      <c r="Q50" s="23">
        <v>1.7195499999999999</v>
      </c>
      <c r="R50" s="23">
        <v>1.7621500000000001</v>
      </c>
      <c r="S50" s="23">
        <v>1.8068</v>
      </c>
      <c r="T50" s="23">
        <v>1.9615499999999999</v>
      </c>
      <c r="U50" s="23">
        <v>1.91865</v>
      </c>
      <c r="V50" s="23">
        <f t="shared" si="0"/>
        <v>0.44628333333333331</v>
      </c>
      <c r="X50" s="26">
        <f t="shared" si="1"/>
        <v>33.565035253663979</v>
      </c>
    </row>
    <row r="51" spans="3:24" x14ac:dyDescent="0.25">
      <c r="C51" s="1">
        <v>1959</v>
      </c>
      <c r="D51" s="5">
        <v>8.2438096134152588</v>
      </c>
      <c r="I51" s="28">
        <v>1903</v>
      </c>
      <c r="J51" s="23">
        <v>1.6468</v>
      </c>
      <c r="K51" s="23">
        <v>1.3975500000000001</v>
      </c>
      <c r="L51" s="23">
        <v>1.10785</v>
      </c>
      <c r="M51" s="23">
        <v>0.79759999999999998</v>
      </c>
      <c r="N51" s="23">
        <v>0.41565000000000002</v>
      </c>
      <c r="O51" s="23">
        <v>0.21029999999999999</v>
      </c>
      <c r="P51" s="23">
        <v>-6.2149999999999997E-2</v>
      </c>
      <c r="Q51" s="23">
        <v>-0.1832</v>
      </c>
      <c r="R51" s="23">
        <v>-0.38405</v>
      </c>
      <c r="S51" s="23">
        <v>-0.40350000000000003</v>
      </c>
      <c r="T51" s="23">
        <v>-0.71104999999999996</v>
      </c>
      <c r="U51" s="23">
        <v>-0.97745009999999999</v>
      </c>
      <c r="V51" s="23">
        <f t="shared" si="0"/>
        <v>1.101</v>
      </c>
      <c r="X51" s="26">
        <f t="shared" si="1"/>
        <v>33.565035253663979</v>
      </c>
    </row>
    <row r="52" spans="3:24" x14ac:dyDescent="0.25">
      <c r="C52" s="1">
        <v>1960</v>
      </c>
      <c r="D52" s="5">
        <v>71.159564282673472</v>
      </c>
      <c r="I52" s="28">
        <v>1904</v>
      </c>
      <c r="J52" s="23">
        <v>-0.82774999999999999</v>
      </c>
      <c r="K52" s="23">
        <v>-0.72345009999999998</v>
      </c>
      <c r="L52" s="23">
        <v>-0.42344999999999999</v>
      </c>
      <c r="M52" s="23">
        <v>-9.9199999999999997E-2</v>
      </c>
      <c r="N52" s="23">
        <v>0.16184999999999999</v>
      </c>
      <c r="O52" s="23">
        <v>0.34215000000000001</v>
      </c>
      <c r="P52" s="23">
        <v>0.43504999999999999</v>
      </c>
      <c r="Q52" s="23">
        <v>0.51805000000000001</v>
      </c>
      <c r="R52" s="23">
        <v>0.42480000000000001</v>
      </c>
      <c r="S52" s="23">
        <v>0.69735000000000003</v>
      </c>
      <c r="T52" s="23">
        <v>0.82599999999999996</v>
      </c>
      <c r="U52" s="23">
        <v>1.11615</v>
      </c>
      <c r="V52" s="23">
        <f t="shared" si="0"/>
        <v>-0.41536669999999992</v>
      </c>
      <c r="X52" s="26">
        <f t="shared" si="1"/>
        <v>33.565035253663979</v>
      </c>
    </row>
    <row r="53" spans="3:24" x14ac:dyDescent="0.25">
      <c r="C53" s="1">
        <v>1961</v>
      </c>
      <c r="D53" s="5">
        <v>20.990028142601119</v>
      </c>
      <c r="I53" s="28">
        <v>1905</v>
      </c>
      <c r="J53" s="23">
        <v>1.3103</v>
      </c>
      <c r="K53" s="23">
        <v>1.2844500000000001</v>
      </c>
      <c r="L53" s="23">
        <v>1.371</v>
      </c>
      <c r="M53" s="23">
        <v>1.2549999999999999</v>
      </c>
      <c r="N53" s="23">
        <v>1.4175</v>
      </c>
      <c r="O53" s="23">
        <v>1.3895500000000001</v>
      </c>
      <c r="P53" s="23">
        <v>1.4392</v>
      </c>
      <c r="Q53" s="23">
        <v>1.49855</v>
      </c>
      <c r="R53" s="23">
        <v>1.7589999999999999</v>
      </c>
      <c r="S53" s="23">
        <v>1.6004499999999999</v>
      </c>
      <c r="T53" s="23">
        <v>1.5644499999999999</v>
      </c>
      <c r="U53" s="23">
        <v>1.6054999999999999</v>
      </c>
      <c r="V53" s="23">
        <f t="shared" si="0"/>
        <v>1.3034833333333333</v>
      </c>
      <c r="X53" s="26">
        <f t="shared" si="1"/>
        <v>33.565035253663979</v>
      </c>
    </row>
    <row r="54" spans="3:24" x14ac:dyDescent="0.25">
      <c r="C54" s="1">
        <v>1962</v>
      </c>
      <c r="D54" s="5">
        <v>11.178443879800307</v>
      </c>
      <c r="I54" s="28">
        <v>1906</v>
      </c>
      <c r="J54" s="23">
        <v>1.3466</v>
      </c>
      <c r="K54" s="23">
        <v>0.93030009999999996</v>
      </c>
      <c r="L54" s="23">
        <v>0.77335010000000004</v>
      </c>
      <c r="M54" s="23">
        <v>0.74229999999999996</v>
      </c>
      <c r="N54" s="23">
        <v>0.33355000000000001</v>
      </c>
      <c r="O54" s="23">
        <v>0.47489999999999999</v>
      </c>
      <c r="P54" s="23">
        <v>0.32195000000000001</v>
      </c>
      <c r="Q54" s="23">
        <v>-0.1502</v>
      </c>
      <c r="R54" s="23">
        <v>-0.20524999999999999</v>
      </c>
      <c r="S54" s="23">
        <v>-0.50805</v>
      </c>
      <c r="T54" s="23">
        <v>-0.54330000000000001</v>
      </c>
      <c r="U54" s="23">
        <v>-0.37175000000000002</v>
      </c>
      <c r="V54" s="23">
        <f t="shared" si="0"/>
        <v>0.81531673333333332</v>
      </c>
      <c r="X54" s="26">
        <f t="shared" si="1"/>
        <v>33.565035253663979</v>
      </c>
    </row>
    <row r="55" spans="3:24" x14ac:dyDescent="0.25">
      <c r="C55" s="1">
        <v>1963</v>
      </c>
      <c r="D55" s="5">
        <v>37.68932282091653</v>
      </c>
      <c r="I55" s="28">
        <v>1907</v>
      </c>
      <c r="J55" s="23">
        <v>-0.41649999999999998</v>
      </c>
      <c r="K55" s="23">
        <v>-0.38640000000000002</v>
      </c>
      <c r="L55" s="23">
        <v>-0.25574999999999998</v>
      </c>
      <c r="M55" s="23">
        <v>8.7099999999999997E-2</v>
      </c>
      <c r="N55" s="23">
        <v>0.43430000000000002</v>
      </c>
      <c r="O55" s="23">
        <v>0.66074999999999995</v>
      </c>
      <c r="P55" s="23">
        <v>0.66134999999999999</v>
      </c>
      <c r="Q55" s="23">
        <v>0.45140000000000002</v>
      </c>
      <c r="R55" s="23">
        <v>0.34339999999999998</v>
      </c>
      <c r="S55" s="23">
        <v>7.4999999999999997E-2</v>
      </c>
      <c r="T55" s="23">
        <v>-0.28765000000000002</v>
      </c>
      <c r="U55" s="23">
        <v>6.6650000000000001E-2</v>
      </c>
      <c r="V55" s="23">
        <f t="shared" si="0"/>
        <v>-0.18501666666666669</v>
      </c>
      <c r="X55" s="26">
        <f t="shared" si="1"/>
        <v>33.565035253663979</v>
      </c>
    </row>
    <row r="56" spans="3:24" x14ac:dyDescent="0.25">
      <c r="C56" s="1">
        <v>1964</v>
      </c>
      <c r="D56" s="5">
        <v>74.34458261128222</v>
      </c>
      <c r="I56" s="28">
        <v>1908</v>
      </c>
      <c r="J56" s="23">
        <v>3.0300000000000001E-2</v>
      </c>
      <c r="K56" s="23">
        <v>0.13639999999999999</v>
      </c>
      <c r="L56" s="23">
        <v>-0.53405000000000002</v>
      </c>
      <c r="M56" s="23">
        <v>-0.50960000000000005</v>
      </c>
      <c r="N56" s="23">
        <v>-0.33084999999999998</v>
      </c>
      <c r="O56" s="23">
        <v>-0.35725000000000001</v>
      </c>
      <c r="P56" s="23">
        <v>-0.60985</v>
      </c>
      <c r="Q56" s="23">
        <v>-0.26805000000000001</v>
      </c>
      <c r="R56" s="23">
        <v>-0.42320000000000002</v>
      </c>
      <c r="S56" s="23">
        <v>-0.60599999999999998</v>
      </c>
      <c r="T56" s="23">
        <v>-0.87524999999999997</v>
      </c>
      <c r="U56" s="23">
        <v>-0.93395010000000001</v>
      </c>
      <c r="V56" s="23">
        <f t="shared" si="0"/>
        <v>-0.30241666666666672</v>
      </c>
      <c r="X56" s="26">
        <f t="shared" si="1"/>
        <v>33.565035253663979</v>
      </c>
    </row>
    <row r="57" spans="3:24" x14ac:dyDescent="0.25">
      <c r="C57" s="1">
        <v>1965</v>
      </c>
      <c r="D57" s="5">
        <v>31.040794990999693</v>
      </c>
      <c r="I57" s="28">
        <v>1909</v>
      </c>
      <c r="J57" s="23">
        <v>-0.74660000000000004</v>
      </c>
      <c r="K57" s="23">
        <v>-0.63790009999999997</v>
      </c>
      <c r="L57" s="23">
        <v>-0.68125000000000002</v>
      </c>
      <c r="M57" s="23">
        <v>-0.32290000000000002</v>
      </c>
      <c r="N57" s="23">
        <v>-0.19345000000000001</v>
      </c>
      <c r="O57" s="23">
        <v>-0.28910000000000002</v>
      </c>
      <c r="P57" s="23">
        <v>-0.18684999999999999</v>
      </c>
      <c r="Q57" s="23">
        <v>-4.82E-2</v>
      </c>
      <c r="R57" s="23">
        <v>-0.49390000000000001</v>
      </c>
      <c r="S57" s="23">
        <v>-0.98804999999999998</v>
      </c>
      <c r="T57" s="23">
        <v>-1.2686500000000001</v>
      </c>
      <c r="U57" s="23">
        <v>-1.1013500000000001</v>
      </c>
      <c r="V57" s="23">
        <f t="shared" si="0"/>
        <v>-0.54735003333333332</v>
      </c>
      <c r="X57" s="26">
        <f t="shared" si="1"/>
        <v>33.565035253663979</v>
      </c>
    </row>
    <row r="58" spans="3:24" x14ac:dyDescent="0.25">
      <c r="C58" s="1">
        <v>1966</v>
      </c>
      <c r="D58" s="5">
        <v>12.617151514016895</v>
      </c>
      <c r="I58" s="28">
        <v>1910</v>
      </c>
      <c r="J58" s="23">
        <v>-1.0303</v>
      </c>
      <c r="K58" s="23">
        <v>-1.2945</v>
      </c>
      <c r="L58" s="23">
        <v>-1.1486499999999999</v>
      </c>
      <c r="M58" s="23">
        <v>-1.2847</v>
      </c>
      <c r="N58" s="23">
        <v>-1.1644000000000001</v>
      </c>
      <c r="O58" s="23">
        <v>-0.8972</v>
      </c>
      <c r="P58" s="23">
        <v>-0.79079999999999995</v>
      </c>
      <c r="Q58" s="23">
        <v>-0.99124999999999996</v>
      </c>
      <c r="R58" s="23">
        <v>-0.81054999999999999</v>
      </c>
      <c r="S58" s="23">
        <v>-0.76619999999999999</v>
      </c>
      <c r="T58" s="23">
        <v>-0.8836001</v>
      </c>
      <c r="U58" s="23">
        <v>-0.75949999999999995</v>
      </c>
      <c r="V58" s="23">
        <f t="shared" si="0"/>
        <v>-1.2426166666666667</v>
      </c>
      <c r="X58" s="26">
        <f t="shared" si="1"/>
        <v>33.565035253663979</v>
      </c>
    </row>
    <row r="59" spans="3:24" x14ac:dyDescent="0.25">
      <c r="C59" s="1">
        <v>1967</v>
      </c>
      <c r="D59" s="5">
        <v>45.920112372759853</v>
      </c>
      <c r="I59" s="28">
        <v>1911</v>
      </c>
      <c r="J59" s="23">
        <v>-0.6139</v>
      </c>
      <c r="K59" s="23">
        <v>-0.7833</v>
      </c>
      <c r="L59" s="23">
        <v>-0.68600000000000005</v>
      </c>
      <c r="M59" s="23">
        <v>-0.58299999999999996</v>
      </c>
      <c r="N59" s="23">
        <v>-0.31369999999999998</v>
      </c>
      <c r="O59" s="23">
        <v>-0.14280000000000001</v>
      </c>
      <c r="P59" s="23">
        <v>2.6849999999999999E-2</v>
      </c>
      <c r="Q59" s="23">
        <v>0.15575</v>
      </c>
      <c r="R59" s="23">
        <v>0.44245000000000001</v>
      </c>
      <c r="S59" s="23">
        <v>0.69379999999999997</v>
      </c>
      <c r="T59" s="23">
        <v>0.99975009999999997</v>
      </c>
      <c r="U59" s="23">
        <v>1.0597000000000001</v>
      </c>
      <c r="V59" s="23">
        <f t="shared" si="0"/>
        <v>-0.68409999999999993</v>
      </c>
      <c r="X59" s="26">
        <f t="shared" si="1"/>
        <v>33.565035253663979</v>
      </c>
    </row>
    <row r="60" spans="3:24" x14ac:dyDescent="0.25">
      <c r="C60" s="1">
        <v>1968</v>
      </c>
      <c r="D60" s="5">
        <v>31.091327023946356</v>
      </c>
      <c r="I60" s="28">
        <v>1912</v>
      </c>
      <c r="J60" s="23">
        <v>1.1682999999999999</v>
      </c>
      <c r="K60" s="23">
        <v>1.12405</v>
      </c>
      <c r="L60" s="23">
        <v>0.81080010000000002</v>
      </c>
      <c r="M60" s="23">
        <v>0.84540000000000004</v>
      </c>
      <c r="N60" s="23">
        <v>0.67789999999999995</v>
      </c>
      <c r="O60" s="23">
        <v>0.42585000000000001</v>
      </c>
      <c r="P60" s="23">
        <v>7.775E-2</v>
      </c>
      <c r="Q60" s="23">
        <v>-7.5450000000000003E-2</v>
      </c>
      <c r="R60" s="23">
        <v>-9.8650000000000002E-2</v>
      </c>
      <c r="S60" s="23">
        <v>4.5600000000000002E-2</v>
      </c>
      <c r="T60" s="23">
        <v>0.1605</v>
      </c>
      <c r="U60" s="23">
        <v>2.7099999999999999E-2</v>
      </c>
      <c r="V60" s="23">
        <f t="shared" si="0"/>
        <v>0.92675003333333328</v>
      </c>
      <c r="X60" s="26">
        <f t="shared" si="1"/>
        <v>33.565035253663979</v>
      </c>
    </row>
    <row r="61" spans="3:24" x14ac:dyDescent="0.25">
      <c r="C61" s="1">
        <v>1969</v>
      </c>
      <c r="D61" s="5">
        <v>31.78346921326164</v>
      </c>
      <c r="I61" s="28">
        <v>1913</v>
      </c>
      <c r="J61" s="23">
        <v>0.10009999999999999</v>
      </c>
      <c r="K61" s="23">
        <v>0.21879999999999999</v>
      </c>
      <c r="L61" s="23">
        <v>-7.0250000000000007E-2</v>
      </c>
      <c r="M61" s="23">
        <v>-7.6950009999999999E-2</v>
      </c>
      <c r="N61" s="23">
        <v>8.9450000000000002E-2</v>
      </c>
      <c r="O61" s="23">
        <v>0.18779999999999999</v>
      </c>
      <c r="P61" s="23">
        <v>0.27010000000000001</v>
      </c>
      <c r="Q61" s="23">
        <v>0.38</v>
      </c>
      <c r="R61" s="23">
        <v>0.37495000000000001</v>
      </c>
      <c r="S61" s="23">
        <v>0.52805000000000002</v>
      </c>
      <c r="T61" s="23">
        <v>0.87285009999999996</v>
      </c>
      <c r="U61" s="23">
        <v>1.0205</v>
      </c>
      <c r="V61" s="23">
        <f t="shared" si="0"/>
        <v>2.3866663333333329E-2</v>
      </c>
      <c r="W61" s="5">
        <v>26.846171025345619</v>
      </c>
      <c r="X61" s="26">
        <f t="shared" si="1"/>
        <v>33.565035253663979</v>
      </c>
    </row>
    <row r="62" spans="3:24" x14ac:dyDescent="0.25">
      <c r="C62" s="1">
        <v>1970</v>
      </c>
      <c r="D62" s="5">
        <v>5.2182623486303124</v>
      </c>
      <c r="I62" s="28">
        <v>1914</v>
      </c>
      <c r="J62" s="23">
        <v>1.0749</v>
      </c>
      <c r="K62" s="23">
        <v>0.92400000000000004</v>
      </c>
      <c r="L62" s="23">
        <v>0.79010000000000002</v>
      </c>
      <c r="M62" s="23">
        <v>1.18075</v>
      </c>
      <c r="N62" s="23">
        <v>1.1115999999999999</v>
      </c>
      <c r="O62" s="23">
        <v>0.94180010000000003</v>
      </c>
      <c r="P62" s="23">
        <v>0.96255000000000002</v>
      </c>
      <c r="Q62" s="23">
        <v>1.17245</v>
      </c>
      <c r="R62" s="23">
        <v>1.1501999999999999</v>
      </c>
      <c r="S62" s="23">
        <v>1.2038500000000001</v>
      </c>
      <c r="T62" s="23">
        <v>1.22495</v>
      </c>
      <c r="U62" s="23">
        <v>1.3157000000000001</v>
      </c>
      <c r="V62" s="23">
        <f t="shared" si="0"/>
        <v>0.96494999999999997</v>
      </c>
      <c r="W62" s="5">
        <v>48.245663044034828</v>
      </c>
      <c r="X62" s="26">
        <f t="shared" si="1"/>
        <v>33.565035253663979</v>
      </c>
    </row>
    <row r="63" spans="3:24" x14ac:dyDescent="0.25">
      <c r="C63" s="1">
        <v>1971</v>
      </c>
      <c r="D63" s="5">
        <v>5.6319204809267793</v>
      </c>
      <c r="I63" s="28">
        <v>1915</v>
      </c>
      <c r="J63" s="45">
        <v>1.3978999999999999</v>
      </c>
      <c r="K63" s="45">
        <v>1.3814500000000001</v>
      </c>
      <c r="L63" s="45">
        <v>1.3481000000000001</v>
      </c>
      <c r="M63" s="45">
        <v>1.1259999999999999</v>
      </c>
      <c r="N63" s="45">
        <v>1.25515</v>
      </c>
      <c r="O63" s="45">
        <v>1.2333499999999999</v>
      </c>
      <c r="P63" s="23">
        <v>1.2178</v>
      </c>
      <c r="Q63" s="23">
        <v>0.78340010000000004</v>
      </c>
      <c r="R63" s="23">
        <v>0.42714999999999997</v>
      </c>
      <c r="S63" s="23">
        <v>0.29644999999999999</v>
      </c>
      <c r="T63" s="23">
        <v>0.16400000000000001</v>
      </c>
      <c r="U63" s="23">
        <v>-0.16195000000000001</v>
      </c>
      <c r="V63" s="23">
        <f t="shared" si="0"/>
        <v>1.2851833333333333</v>
      </c>
      <c r="W63" s="5">
        <v>5.4503777777777787</v>
      </c>
      <c r="X63" s="26">
        <f t="shared" si="1"/>
        <v>33.565035253663979</v>
      </c>
    </row>
    <row r="64" spans="3:24" x14ac:dyDescent="0.25">
      <c r="C64" s="1">
        <v>1972</v>
      </c>
      <c r="D64" s="5">
        <v>0.71340556896551732</v>
      </c>
      <c r="I64" s="28">
        <v>1916</v>
      </c>
      <c r="J64" s="23">
        <v>-0.33019999999999999</v>
      </c>
      <c r="K64" s="23">
        <v>-0.39140000000000003</v>
      </c>
      <c r="L64" s="23">
        <v>-0.49535000000000001</v>
      </c>
      <c r="M64" s="23">
        <v>-0.45950000000000002</v>
      </c>
      <c r="N64" s="23">
        <v>-0.47889999999999999</v>
      </c>
      <c r="O64" s="23">
        <v>-0.4884</v>
      </c>
      <c r="P64" s="23">
        <v>-0.60904999999999998</v>
      </c>
      <c r="Q64" s="23">
        <v>-0.86614999999999998</v>
      </c>
      <c r="R64" s="23">
        <v>-1.0276000000000001</v>
      </c>
      <c r="S64" s="23">
        <v>-1.0783499999999999</v>
      </c>
      <c r="T64" s="23">
        <v>-1.2021500000000001</v>
      </c>
      <c r="U64" s="23">
        <v>-1.3849</v>
      </c>
      <c r="V64" s="23">
        <f t="shared" si="0"/>
        <v>-0.44874999999999998</v>
      </c>
      <c r="W64" s="5">
        <v>17.045949932548869</v>
      </c>
      <c r="X64" s="26">
        <f t="shared" si="1"/>
        <v>33.565035253663979</v>
      </c>
    </row>
    <row r="65" spans="3:24" x14ac:dyDescent="0.25">
      <c r="C65" s="1">
        <v>1973</v>
      </c>
      <c r="D65" s="5">
        <v>31.775200399769588</v>
      </c>
      <c r="I65" s="28">
        <v>1917</v>
      </c>
      <c r="J65" s="23">
        <v>-1.4662999999999999</v>
      </c>
      <c r="K65" s="23">
        <v>-1.1345000000000001</v>
      </c>
      <c r="L65" s="23">
        <v>-1.1529499999999999</v>
      </c>
      <c r="M65" s="23">
        <v>-0.64835010000000004</v>
      </c>
      <c r="N65" s="23">
        <v>-0.25159999999999999</v>
      </c>
      <c r="O65" s="23">
        <v>6.4650009999999994E-2</v>
      </c>
      <c r="P65" s="23">
        <v>7.3349999999999999E-2</v>
      </c>
      <c r="Q65" s="23">
        <v>-0.27529999999999999</v>
      </c>
      <c r="R65" s="23">
        <v>-0.49909999999999999</v>
      </c>
      <c r="S65" s="23">
        <v>-0.83225009999999999</v>
      </c>
      <c r="T65" s="23">
        <v>-0.95525000000000004</v>
      </c>
      <c r="U65" s="23">
        <v>-1.0838000000000001</v>
      </c>
      <c r="V65" s="23">
        <f t="shared" si="0"/>
        <v>-0.97860003333333323</v>
      </c>
      <c r="W65" s="5">
        <v>132.576099938786</v>
      </c>
      <c r="X65" s="26">
        <f t="shared" si="1"/>
        <v>33.565035253663979</v>
      </c>
    </row>
    <row r="66" spans="3:24" x14ac:dyDescent="0.25">
      <c r="C66" s="1">
        <v>1974</v>
      </c>
      <c r="D66" s="5">
        <v>210.00843922452634</v>
      </c>
      <c r="I66" s="28">
        <v>1918</v>
      </c>
      <c r="J66" s="23">
        <v>-1.0515000000000001</v>
      </c>
      <c r="K66" s="23">
        <v>-0.80835000000000001</v>
      </c>
      <c r="L66" s="23">
        <v>-0.41804999999999998</v>
      </c>
      <c r="M66" s="23">
        <v>-9.3899999999999997E-2</v>
      </c>
      <c r="N66" s="23">
        <v>0.18340000000000001</v>
      </c>
      <c r="O66" s="23">
        <v>0.41710000000000003</v>
      </c>
      <c r="P66" s="23">
        <v>0.65110000000000001</v>
      </c>
      <c r="Q66" s="23">
        <v>0.67835000000000001</v>
      </c>
      <c r="R66" s="23">
        <v>0.99455000000000005</v>
      </c>
      <c r="S66" s="23">
        <v>1.3385499999999999</v>
      </c>
      <c r="T66" s="23">
        <v>1.39835</v>
      </c>
      <c r="U66" s="23">
        <v>1.4356</v>
      </c>
      <c r="V66" s="23">
        <f t="shared" si="0"/>
        <v>-0.44009999999999999</v>
      </c>
      <c r="W66" s="5">
        <v>15.339775147826648</v>
      </c>
      <c r="X66" s="26">
        <f t="shared" si="1"/>
        <v>33.565035253663979</v>
      </c>
    </row>
    <row r="67" spans="3:24" x14ac:dyDescent="0.25">
      <c r="C67" s="1">
        <v>1975</v>
      </c>
      <c r="D67" s="5">
        <v>30.331451540322586</v>
      </c>
      <c r="I67" s="28">
        <v>1919</v>
      </c>
      <c r="J67" s="45">
        <v>1.47875</v>
      </c>
      <c r="K67" s="45">
        <v>1.4154500000000001</v>
      </c>
      <c r="L67" s="45">
        <v>1.2825500000000001</v>
      </c>
      <c r="M67" s="45">
        <v>1.06185</v>
      </c>
      <c r="N67" s="45">
        <v>0.72020010000000001</v>
      </c>
      <c r="O67" s="45">
        <v>0.62190000000000001</v>
      </c>
      <c r="P67" s="23">
        <v>0.59160000000000001</v>
      </c>
      <c r="Q67" s="23">
        <v>0.52300000000000002</v>
      </c>
      <c r="R67" s="23">
        <v>0.62919999999999998</v>
      </c>
      <c r="S67" s="23">
        <v>0.41954999999999998</v>
      </c>
      <c r="T67" s="23">
        <v>0.56835000000000002</v>
      </c>
      <c r="U67" s="23">
        <v>0.86280009999999996</v>
      </c>
      <c r="V67" s="23">
        <f t="shared" si="0"/>
        <v>1.2532833333333333</v>
      </c>
      <c r="W67" s="5">
        <v>0</v>
      </c>
      <c r="X67" s="26">
        <f t="shared" si="1"/>
        <v>33.565035253663979</v>
      </c>
    </row>
    <row r="68" spans="3:24" x14ac:dyDescent="0.25">
      <c r="C68" s="1">
        <v>1976</v>
      </c>
      <c r="D68" s="5">
        <v>27.365816505438136</v>
      </c>
      <c r="I68" s="28">
        <v>1920</v>
      </c>
      <c r="J68" s="23">
        <v>0.86765000000000003</v>
      </c>
      <c r="K68" s="23">
        <v>0.91130009999999995</v>
      </c>
      <c r="L68" s="23">
        <v>0.81930009999999998</v>
      </c>
      <c r="M68" s="23">
        <v>0.94000010000000001</v>
      </c>
      <c r="N68" s="23">
        <v>0.89390000000000003</v>
      </c>
      <c r="O68" s="23">
        <v>1.0265</v>
      </c>
      <c r="P68" s="23">
        <v>0.86560000000000004</v>
      </c>
      <c r="Q68" s="23">
        <v>0.58894999999999997</v>
      </c>
      <c r="R68" s="23">
        <v>0.32295000000000001</v>
      </c>
      <c r="S68" s="23">
        <v>0.10995000000000001</v>
      </c>
      <c r="T68" s="23">
        <v>-0.1789</v>
      </c>
      <c r="U68" s="23">
        <v>-0.50575000000000003</v>
      </c>
      <c r="V68" s="23">
        <f t="shared" si="0"/>
        <v>0.89020010000000005</v>
      </c>
      <c r="W68" s="5">
        <v>68.325980962255656</v>
      </c>
      <c r="X68" s="26">
        <f t="shared" si="1"/>
        <v>33.565035253663979</v>
      </c>
    </row>
    <row r="69" spans="3:24" x14ac:dyDescent="0.25">
      <c r="C69" s="1">
        <v>1977</v>
      </c>
      <c r="D69" s="5">
        <v>37.58838738415259</v>
      </c>
      <c r="I69" s="28">
        <v>1921</v>
      </c>
      <c r="J69" s="23">
        <v>-0.38624999999999998</v>
      </c>
      <c r="K69" s="23">
        <v>-0.98265000000000002</v>
      </c>
      <c r="L69" s="23">
        <v>-1.87435</v>
      </c>
      <c r="M69" s="23">
        <v>-0.71460000000000001</v>
      </c>
      <c r="N69" s="23">
        <v>-0.37464999999999998</v>
      </c>
      <c r="O69" s="23">
        <v>-0.21174999999999999</v>
      </c>
      <c r="P69" s="23">
        <v>-7.6450009999999999E-2</v>
      </c>
      <c r="Q69" s="23">
        <v>0.13915</v>
      </c>
      <c r="R69" s="23">
        <v>8.9400010000000002E-2</v>
      </c>
      <c r="S69" s="23">
        <v>2.3E-2</v>
      </c>
      <c r="T69" s="23">
        <v>-0.25785000000000002</v>
      </c>
      <c r="U69" s="23">
        <v>-9.2800010000000002E-2</v>
      </c>
      <c r="V69" s="23">
        <f t="shared" ref="V69:V132" si="2">+AVERAGE(K69:M69)</f>
        <v>-1.1905333333333334</v>
      </c>
      <c r="W69" s="5">
        <v>46.241994738863283</v>
      </c>
      <c r="X69" s="26">
        <f t="shared" ref="X69:X132" si="3">+$W$1</f>
        <v>33.565035253663979</v>
      </c>
    </row>
    <row r="70" spans="3:24" x14ac:dyDescent="0.25">
      <c r="C70" s="1">
        <v>1978</v>
      </c>
      <c r="D70" s="5">
        <v>13.616843732718891</v>
      </c>
      <c r="I70" s="28">
        <v>1922</v>
      </c>
      <c r="J70" s="23">
        <v>-0.1711</v>
      </c>
      <c r="K70" s="23">
        <v>0.28125</v>
      </c>
      <c r="L70" s="23">
        <v>0.30380000000000001</v>
      </c>
      <c r="M70" s="23">
        <v>7.8499989999999999E-3</v>
      </c>
      <c r="N70" s="23">
        <v>0.25140000000000001</v>
      </c>
      <c r="O70" s="23">
        <v>7.9150010000000007E-2</v>
      </c>
      <c r="P70" s="23">
        <v>-0.24640000000000001</v>
      </c>
      <c r="Q70" s="23">
        <v>-0.73370000000000002</v>
      </c>
      <c r="R70" s="23">
        <v>-0.29659999999999997</v>
      </c>
      <c r="S70" s="23">
        <v>-0.37225000000000003</v>
      </c>
      <c r="T70" s="23">
        <v>-0.16844999999999999</v>
      </c>
      <c r="U70" s="23">
        <v>-0.31440000000000001</v>
      </c>
      <c r="V70" s="23">
        <f t="shared" si="2"/>
        <v>0.19763333300000005</v>
      </c>
      <c r="W70" s="5">
        <v>42.284761143113158</v>
      </c>
      <c r="X70" s="26">
        <f t="shared" si="3"/>
        <v>33.565035253663979</v>
      </c>
    </row>
    <row r="71" spans="3:24" x14ac:dyDescent="0.25">
      <c r="C71" s="1">
        <v>1979</v>
      </c>
      <c r="D71" s="5">
        <v>3.9587583320532524</v>
      </c>
      <c r="I71" s="28">
        <v>1923</v>
      </c>
      <c r="J71" s="23">
        <v>-0.55710009999999999</v>
      </c>
      <c r="K71" s="23">
        <v>-0.47155000000000002</v>
      </c>
      <c r="L71" s="23">
        <v>-4.965E-2</v>
      </c>
      <c r="M71" s="23">
        <v>0.21110000000000001</v>
      </c>
      <c r="N71" s="23">
        <v>0.37890000000000001</v>
      </c>
      <c r="O71" s="23">
        <v>0.38019999999999998</v>
      </c>
      <c r="P71" s="23">
        <v>0.30420000000000003</v>
      </c>
      <c r="Q71" s="23">
        <v>0.92990010000000001</v>
      </c>
      <c r="R71" s="23">
        <v>0.80105009999999999</v>
      </c>
      <c r="S71" s="23">
        <v>0.68579999999999997</v>
      </c>
      <c r="T71" s="23">
        <v>0.81264999999999998</v>
      </c>
      <c r="U71" s="23">
        <v>0.89040010000000003</v>
      </c>
      <c r="V71" s="23">
        <f t="shared" si="2"/>
        <v>-0.10336666666666666</v>
      </c>
      <c r="W71" s="5">
        <v>16.554873201484895</v>
      </c>
      <c r="X71" s="26">
        <f t="shared" si="3"/>
        <v>33.565035253663979</v>
      </c>
    </row>
    <row r="72" spans="3:24" x14ac:dyDescent="0.25">
      <c r="C72" s="1">
        <v>1980</v>
      </c>
      <c r="D72" s="5">
        <v>19.132840015912745</v>
      </c>
      <c r="I72" s="28">
        <v>1924</v>
      </c>
      <c r="J72" s="23">
        <v>0.79565010000000003</v>
      </c>
      <c r="K72" s="23">
        <v>0.88700000000000001</v>
      </c>
      <c r="L72" s="23">
        <v>0.60585</v>
      </c>
      <c r="M72" s="23">
        <v>0.25490000000000002</v>
      </c>
      <c r="N72" s="23">
        <v>-0.29144999999999999</v>
      </c>
      <c r="O72" s="23">
        <v>-0.19769999999999999</v>
      </c>
      <c r="P72" s="23">
        <v>-0.23169999999999999</v>
      </c>
      <c r="Q72" s="23">
        <v>-0.36980000000000002</v>
      </c>
      <c r="R72" s="23">
        <v>-0.5393</v>
      </c>
      <c r="S72" s="23">
        <v>-0.78864999999999996</v>
      </c>
      <c r="T72" s="23">
        <v>-1.2287999999999999</v>
      </c>
      <c r="U72" s="23">
        <v>-0.83450000000000002</v>
      </c>
      <c r="V72" s="23">
        <f t="shared" si="2"/>
        <v>0.58258333333333334</v>
      </c>
      <c r="W72" s="5">
        <v>219.71628945742179</v>
      </c>
      <c r="X72" s="26">
        <f t="shared" si="3"/>
        <v>33.565035253663979</v>
      </c>
    </row>
    <row r="73" spans="3:24" x14ac:dyDescent="0.25">
      <c r="C73" s="1">
        <v>1981</v>
      </c>
      <c r="D73" s="5">
        <v>46.496713717677927</v>
      </c>
      <c r="I73" s="28">
        <v>1925</v>
      </c>
      <c r="J73" s="23">
        <v>-1.2681500000000001</v>
      </c>
      <c r="K73" s="23">
        <v>-0.89155010000000001</v>
      </c>
      <c r="L73" s="23">
        <v>-0.55935000000000001</v>
      </c>
      <c r="M73" s="23">
        <v>-0.17249999999999999</v>
      </c>
      <c r="N73" s="23">
        <v>-0.28655000000000003</v>
      </c>
      <c r="O73" s="23">
        <v>-0.1273</v>
      </c>
      <c r="P73" s="23">
        <v>0.30880000000000002</v>
      </c>
      <c r="Q73" s="23">
        <v>0.73175000000000001</v>
      </c>
      <c r="R73" s="23">
        <v>0.63470009999999999</v>
      </c>
      <c r="S73" s="23">
        <v>0.69425000000000003</v>
      </c>
      <c r="T73" s="23">
        <v>1.2646999999999999</v>
      </c>
      <c r="U73" s="23">
        <v>1.6101000000000001</v>
      </c>
      <c r="V73" s="23">
        <f t="shared" si="2"/>
        <v>-0.54113336666666667</v>
      </c>
      <c r="W73" s="5">
        <v>63.411671697388634</v>
      </c>
      <c r="X73" s="26">
        <f t="shared" si="3"/>
        <v>33.565035253663979</v>
      </c>
    </row>
    <row r="74" spans="3:24" x14ac:dyDescent="0.25">
      <c r="C74" s="1">
        <v>1982</v>
      </c>
      <c r="D74" s="5">
        <v>4.8295149829109061</v>
      </c>
      <c r="I74" s="28">
        <v>1926</v>
      </c>
      <c r="J74" s="23">
        <v>1.4197</v>
      </c>
      <c r="K74" s="23">
        <v>1.1178999999999999</v>
      </c>
      <c r="L74" s="23">
        <v>1.1133</v>
      </c>
      <c r="M74" s="23">
        <v>0.86250009999999999</v>
      </c>
      <c r="N74" s="23">
        <v>0.53810000000000002</v>
      </c>
      <c r="O74" s="23">
        <v>0.47849999999999998</v>
      </c>
      <c r="P74" s="23">
        <v>0.71195010000000003</v>
      </c>
      <c r="Q74" s="23">
        <v>0.53375010000000001</v>
      </c>
      <c r="R74" s="23">
        <v>8.1750009999999998E-2</v>
      </c>
      <c r="S74" s="23">
        <v>-0.1178</v>
      </c>
      <c r="T74" s="23">
        <v>-1.4749999999999999E-2</v>
      </c>
      <c r="U74" s="23">
        <v>-0.21995000000000001</v>
      </c>
      <c r="V74" s="23">
        <f t="shared" si="2"/>
        <v>1.0312333666666667</v>
      </c>
      <c r="W74" s="5">
        <v>103.41181359447005</v>
      </c>
      <c r="X74" s="26">
        <f t="shared" si="3"/>
        <v>33.565035253663979</v>
      </c>
    </row>
    <row r="75" spans="3:24" x14ac:dyDescent="0.25">
      <c r="C75" s="1">
        <v>1983</v>
      </c>
      <c r="D75" s="5">
        <v>4.6589336917562715E-2</v>
      </c>
      <c r="I75" s="28">
        <v>1927</v>
      </c>
      <c r="J75" s="23">
        <v>-0.35025000000000001</v>
      </c>
      <c r="K75" s="23">
        <v>0.10005</v>
      </c>
      <c r="L75" s="23">
        <v>-0.23815</v>
      </c>
      <c r="M75" s="23">
        <v>-0.24285000000000001</v>
      </c>
      <c r="N75" s="23">
        <v>-0.22065000000000001</v>
      </c>
      <c r="O75" s="23">
        <v>6.1749999999999999E-2</v>
      </c>
      <c r="P75" s="23">
        <v>-0.10535</v>
      </c>
      <c r="Q75" s="23">
        <v>0.12265</v>
      </c>
      <c r="R75" s="23">
        <v>0.1983</v>
      </c>
      <c r="S75" s="23">
        <v>0.36015000000000003</v>
      </c>
      <c r="T75" s="23">
        <v>0.25059999999999999</v>
      </c>
      <c r="U75" s="23">
        <v>0.186</v>
      </c>
      <c r="V75" s="23">
        <f t="shared" si="2"/>
        <v>-0.12698333333333334</v>
      </c>
      <c r="W75" s="5">
        <v>7.2057258000512006</v>
      </c>
      <c r="X75" s="26">
        <f t="shared" si="3"/>
        <v>33.565035253663979</v>
      </c>
    </row>
    <row r="76" spans="3:24" x14ac:dyDescent="0.25">
      <c r="C76" s="1">
        <v>1984</v>
      </c>
      <c r="D76" s="5">
        <v>23.577589878136195</v>
      </c>
      <c r="I76" s="28">
        <v>1928</v>
      </c>
      <c r="J76" s="23">
        <v>0.16055</v>
      </c>
      <c r="K76" s="23">
        <v>8.665001E-2</v>
      </c>
      <c r="L76" s="23">
        <v>-0.3039</v>
      </c>
      <c r="M76" s="23">
        <v>0.15010000000000001</v>
      </c>
      <c r="N76" s="23">
        <v>0.37354999999999999</v>
      </c>
      <c r="O76" s="23">
        <v>0.23425000000000001</v>
      </c>
      <c r="P76" s="23">
        <v>0.38924999999999998</v>
      </c>
      <c r="Q76" s="23">
        <v>0.2492</v>
      </c>
      <c r="R76" s="23">
        <v>0.26040000000000002</v>
      </c>
      <c r="S76" s="23">
        <v>-2.1899999999999999E-2</v>
      </c>
      <c r="T76" s="23">
        <v>-9.8650000000000002E-2</v>
      </c>
      <c r="U76" s="23">
        <v>-0.12275</v>
      </c>
      <c r="V76" s="23">
        <f t="shared" si="2"/>
        <v>-2.2383329999999996E-2</v>
      </c>
      <c r="W76" s="5">
        <v>8.7260082437275965</v>
      </c>
      <c r="X76" s="26">
        <f t="shared" si="3"/>
        <v>33.565035253663979</v>
      </c>
    </row>
    <row r="77" spans="3:24" x14ac:dyDescent="0.25">
      <c r="C77" s="1">
        <v>1985</v>
      </c>
      <c r="D77" s="5">
        <v>197.0809463389657</v>
      </c>
      <c r="I77" s="28">
        <v>1929</v>
      </c>
      <c r="J77" s="23">
        <v>-0.1583</v>
      </c>
      <c r="K77" s="23">
        <v>5.1049999999999998E-2</v>
      </c>
      <c r="L77" s="23">
        <v>-7.0300009999999996E-2</v>
      </c>
      <c r="M77" s="23">
        <v>0.14535000000000001</v>
      </c>
      <c r="N77" s="23">
        <v>4.24E-2</v>
      </c>
      <c r="O77" s="23">
        <v>0.28625</v>
      </c>
      <c r="P77" s="23">
        <v>0.39424999999999999</v>
      </c>
      <c r="Q77" s="23">
        <v>0.47189999999999999</v>
      </c>
      <c r="R77" s="23">
        <v>0.53359999999999996</v>
      </c>
      <c r="S77" s="23">
        <v>0.53725000000000001</v>
      </c>
      <c r="T77" s="23">
        <v>0.76529999999999998</v>
      </c>
      <c r="U77" s="23">
        <v>0.85104999999999997</v>
      </c>
      <c r="V77" s="23">
        <f t="shared" si="2"/>
        <v>4.2033330000000001E-2</v>
      </c>
      <c r="W77" s="5">
        <v>13.393705219534052</v>
      </c>
      <c r="X77" s="26">
        <f t="shared" si="3"/>
        <v>33.565035253663979</v>
      </c>
    </row>
    <row r="78" spans="3:24" x14ac:dyDescent="0.25">
      <c r="C78" s="1">
        <v>1986</v>
      </c>
      <c r="D78" s="5">
        <v>67.050377284946237</v>
      </c>
      <c r="I78" s="28">
        <v>1930</v>
      </c>
      <c r="J78" s="23">
        <v>0.54705000000000004</v>
      </c>
      <c r="K78" s="23">
        <v>0.41354999999999997</v>
      </c>
      <c r="L78" s="23">
        <v>0.47189999999999999</v>
      </c>
      <c r="M78" s="23">
        <v>0.66479999999999995</v>
      </c>
      <c r="N78" s="23">
        <v>0.3306</v>
      </c>
      <c r="O78" s="23">
        <v>0.48754999999999998</v>
      </c>
      <c r="P78" s="23">
        <v>0.99844999999999995</v>
      </c>
      <c r="Q78" s="23">
        <v>0.93579999999999997</v>
      </c>
      <c r="R78" s="23">
        <v>1.2525500000000001</v>
      </c>
      <c r="S78" s="23">
        <v>1.31315</v>
      </c>
      <c r="T78" s="23">
        <v>1.9117500000000001</v>
      </c>
      <c r="U78" s="23">
        <v>1.6209499999999999</v>
      </c>
      <c r="V78" s="23">
        <f t="shared" si="2"/>
        <v>0.51674999999999993</v>
      </c>
      <c r="W78" s="5">
        <v>8.1386235457134433</v>
      </c>
      <c r="X78" s="26">
        <f t="shared" si="3"/>
        <v>33.565035253663979</v>
      </c>
    </row>
    <row r="79" spans="3:24" x14ac:dyDescent="0.25">
      <c r="C79" s="1">
        <v>1987</v>
      </c>
      <c r="D79" s="5">
        <v>24.081222670250902</v>
      </c>
      <c r="I79" s="28">
        <v>1931</v>
      </c>
      <c r="J79" s="23">
        <v>1.58335</v>
      </c>
      <c r="K79" s="23">
        <v>1.4029</v>
      </c>
      <c r="L79" s="23">
        <v>1.1674500000000001</v>
      </c>
      <c r="M79" s="23">
        <v>1.1473500000000001</v>
      </c>
      <c r="N79" s="23">
        <v>0.9133</v>
      </c>
      <c r="O79" s="23">
        <v>0.72099999999999997</v>
      </c>
      <c r="P79" s="23">
        <v>0.43980000000000002</v>
      </c>
      <c r="Q79" s="23">
        <v>0.1855</v>
      </c>
      <c r="R79" s="23">
        <v>-0.39515</v>
      </c>
      <c r="S79" s="23">
        <v>-0.70900010000000002</v>
      </c>
      <c r="T79" s="23">
        <v>-0.33779999999999999</v>
      </c>
      <c r="U79" s="23">
        <v>-0.44374999999999998</v>
      </c>
      <c r="V79" s="23">
        <f t="shared" si="2"/>
        <v>1.2392333333333336</v>
      </c>
      <c r="W79" s="5">
        <v>8.5520165322580635</v>
      </c>
      <c r="X79" s="26">
        <f t="shared" si="3"/>
        <v>33.565035253663979</v>
      </c>
    </row>
    <row r="80" spans="3:24" x14ac:dyDescent="0.25">
      <c r="C80" s="1">
        <v>1988</v>
      </c>
      <c r="D80" s="5">
        <v>26.434798440860217</v>
      </c>
      <c r="I80" s="28">
        <v>1932</v>
      </c>
      <c r="J80" s="23">
        <v>-0.61960009999999999</v>
      </c>
      <c r="K80" s="23">
        <v>-0.36194999999999999</v>
      </c>
      <c r="L80" s="23">
        <v>0.28129999999999999</v>
      </c>
      <c r="M80" s="23">
        <v>0.22159999999999999</v>
      </c>
      <c r="N80" s="23">
        <v>0.2621</v>
      </c>
      <c r="O80" s="23">
        <v>0.20605000000000001</v>
      </c>
      <c r="P80" s="23">
        <v>2.1499999999999998E-2</v>
      </c>
      <c r="Q80" s="23">
        <v>4.2950000000000002E-2</v>
      </c>
      <c r="R80" s="23">
        <v>4.9700010000000003E-2</v>
      </c>
      <c r="S80" s="23">
        <v>-2.2100000000000002E-2</v>
      </c>
      <c r="T80" s="23">
        <v>1.685E-2</v>
      </c>
      <c r="U80" s="23">
        <v>-0.25990000000000002</v>
      </c>
      <c r="V80" s="23">
        <f t="shared" si="2"/>
        <v>4.6983333333333328E-2</v>
      </c>
      <c r="W80" s="5">
        <v>0.58349860956618471</v>
      </c>
      <c r="X80" s="26">
        <f t="shared" si="3"/>
        <v>33.565035253663979</v>
      </c>
    </row>
    <row r="81" spans="3:24" x14ac:dyDescent="0.25">
      <c r="C81" s="1">
        <v>1989</v>
      </c>
      <c r="D81" s="5">
        <v>120.22324722222221</v>
      </c>
      <c r="I81" s="28">
        <v>1933</v>
      </c>
      <c r="J81" s="23">
        <v>-0.50229999999999997</v>
      </c>
      <c r="K81" s="23">
        <v>-0.2979</v>
      </c>
      <c r="L81" s="23">
        <v>-0.32395000000000002</v>
      </c>
      <c r="M81" s="23">
        <v>-0.29609999999999997</v>
      </c>
      <c r="N81" s="23">
        <v>-0.52275000000000005</v>
      </c>
      <c r="O81" s="23">
        <v>-0.76370009999999999</v>
      </c>
      <c r="P81" s="23">
        <v>-0.56115000000000004</v>
      </c>
      <c r="Q81" s="23">
        <v>-0.9909</v>
      </c>
      <c r="R81" s="23">
        <v>-0.89205000000000001</v>
      </c>
      <c r="S81" s="23">
        <v>-1.1949000000000001</v>
      </c>
      <c r="T81" s="23">
        <v>-1.2133499999999999</v>
      </c>
      <c r="U81" s="23">
        <v>-1.2949999999999999</v>
      </c>
      <c r="V81" s="23">
        <f t="shared" si="2"/>
        <v>-0.30598333333333333</v>
      </c>
      <c r="W81" s="5">
        <v>31.493142901331019</v>
      </c>
      <c r="X81" s="26">
        <f t="shared" si="3"/>
        <v>33.565035253663979</v>
      </c>
    </row>
    <row r="82" spans="3:24" x14ac:dyDescent="0.25">
      <c r="C82" s="1">
        <v>1990</v>
      </c>
      <c r="D82" s="5">
        <v>14.282183561059908</v>
      </c>
      <c r="I82" s="28">
        <v>1934</v>
      </c>
      <c r="J82" s="23">
        <v>-0.90075000000000005</v>
      </c>
      <c r="K82" s="23">
        <v>-1.04755</v>
      </c>
      <c r="L82" s="23">
        <v>-0.88290009999999997</v>
      </c>
      <c r="M82" s="23">
        <v>-0.34834999999999999</v>
      </c>
      <c r="N82" s="23">
        <v>-4.8300000000000003E-2</v>
      </c>
      <c r="O82" s="23">
        <v>-6.8949999999999997E-2</v>
      </c>
      <c r="P82" s="23">
        <v>-0.2056</v>
      </c>
      <c r="Q82" s="23">
        <v>-2.0799999999999999E-2</v>
      </c>
      <c r="R82" s="23">
        <v>-0.28365000000000001</v>
      </c>
      <c r="S82" s="23">
        <v>-0.41539999999999999</v>
      </c>
      <c r="T82" s="23">
        <v>-2.035E-2</v>
      </c>
      <c r="U82" s="23">
        <v>0.19445000000000001</v>
      </c>
      <c r="V82" s="23">
        <f t="shared" si="2"/>
        <v>-0.75960003333333326</v>
      </c>
      <c r="W82" s="5">
        <v>61.84727970430108</v>
      </c>
      <c r="X82" s="26">
        <f t="shared" si="3"/>
        <v>33.565035253663979</v>
      </c>
    </row>
    <row r="83" spans="3:24" x14ac:dyDescent="0.25">
      <c r="C83" s="1">
        <v>1991</v>
      </c>
      <c r="D83" s="5">
        <v>7.297759179147465</v>
      </c>
      <c r="I83" s="28">
        <v>1935</v>
      </c>
      <c r="J83" s="23">
        <v>-0.24884999999999999</v>
      </c>
      <c r="K83" s="23">
        <v>-4.4600000000000001E-2</v>
      </c>
      <c r="L83" s="23">
        <v>-0.50355000000000005</v>
      </c>
      <c r="M83" s="23">
        <v>-0.60245000000000004</v>
      </c>
      <c r="N83" s="23">
        <v>-0.57084999999999997</v>
      </c>
      <c r="O83" s="23">
        <v>-0.14505000000000001</v>
      </c>
      <c r="P83" s="23">
        <v>-0.36244999999999999</v>
      </c>
      <c r="Q83" s="23">
        <v>0.26229999999999998</v>
      </c>
      <c r="R83" s="23">
        <v>0.16335</v>
      </c>
      <c r="S83" s="23">
        <v>0.37180000000000002</v>
      </c>
      <c r="T83" s="23">
        <v>1.5949999999999999E-2</v>
      </c>
      <c r="U83" s="23">
        <v>-0.20569999999999999</v>
      </c>
      <c r="V83" s="23">
        <f t="shared" si="2"/>
        <v>-0.38353333333333334</v>
      </c>
      <c r="W83" s="5">
        <v>69.779389112204214</v>
      </c>
      <c r="X83" s="26">
        <f t="shared" si="3"/>
        <v>33.565035253663979</v>
      </c>
    </row>
    <row r="84" spans="3:24" x14ac:dyDescent="0.25">
      <c r="C84" s="1">
        <v>1992</v>
      </c>
      <c r="D84" s="5">
        <v>9.9643598739648986</v>
      </c>
      <c r="I84" s="28">
        <v>1936</v>
      </c>
      <c r="J84" s="23">
        <v>0.44895000000000002</v>
      </c>
      <c r="K84" s="23">
        <v>0.29759999999999998</v>
      </c>
      <c r="L84" s="23">
        <v>5.7549999999999997E-2</v>
      </c>
      <c r="M84" s="23">
        <v>0.22705</v>
      </c>
      <c r="N84" s="23">
        <v>0.23089999999999999</v>
      </c>
      <c r="O84" s="23">
        <v>-0.15079999999999999</v>
      </c>
      <c r="P84" s="23">
        <v>5.3999970000000001E-3</v>
      </c>
      <c r="Q84" s="23">
        <v>-7.4000000000000003E-3</v>
      </c>
      <c r="R84" s="23">
        <v>0.13800000000000001</v>
      </c>
      <c r="S84" s="23">
        <v>0.38669999999999999</v>
      </c>
      <c r="T84" s="23">
        <v>0.22555</v>
      </c>
      <c r="U84" s="23">
        <v>0.23715</v>
      </c>
      <c r="V84" s="23">
        <f t="shared" si="2"/>
        <v>0.19406666666666664</v>
      </c>
      <c r="W84" s="5">
        <v>1.7693664434156375</v>
      </c>
      <c r="X84" s="26">
        <f t="shared" si="3"/>
        <v>33.565035253663979</v>
      </c>
    </row>
    <row r="85" spans="3:24" x14ac:dyDescent="0.25">
      <c r="C85" s="1">
        <v>1993</v>
      </c>
      <c r="D85" s="5">
        <v>6.1275092822580648</v>
      </c>
      <c r="I85" s="28">
        <v>1937</v>
      </c>
      <c r="J85" s="23">
        <v>-0.34225</v>
      </c>
      <c r="K85" s="23">
        <v>6.4049999999999996E-2</v>
      </c>
      <c r="L85" s="23">
        <v>0.15755</v>
      </c>
      <c r="M85" s="23">
        <v>0.12454999999999999</v>
      </c>
      <c r="N85" s="23">
        <v>-0.20215</v>
      </c>
      <c r="O85" s="23">
        <v>-0.22714999999999999</v>
      </c>
      <c r="P85" s="23">
        <v>7.6499990000000002E-3</v>
      </c>
      <c r="Q85" s="23">
        <v>-0.25724999999999998</v>
      </c>
      <c r="R85" s="23">
        <v>0.11645</v>
      </c>
      <c r="S85" s="23">
        <v>-0.19800000000000001</v>
      </c>
      <c r="T85" s="23">
        <v>-1.6999999999999999E-3</v>
      </c>
      <c r="U85" s="23">
        <v>-0.2487</v>
      </c>
      <c r="V85" s="23">
        <f t="shared" si="2"/>
        <v>0.11538333333333332</v>
      </c>
      <c r="W85" s="5">
        <v>11.457008602150538</v>
      </c>
      <c r="X85" s="26">
        <f t="shared" si="3"/>
        <v>33.565035253663979</v>
      </c>
    </row>
    <row r="86" spans="3:24" x14ac:dyDescent="0.25">
      <c r="C86" s="1">
        <v>1994</v>
      </c>
      <c r="D86" s="5">
        <v>5.3658870340501785</v>
      </c>
      <c r="I86" s="28">
        <v>1938</v>
      </c>
      <c r="J86" s="23">
        <v>-0.46195000000000003</v>
      </c>
      <c r="K86" s="23">
        <v>-0.44350000000000001</v>
      </c>
      <c r="L86" s="23">
        <v>-0.36654999999999999</v>
      </c>
      <c r="M86" s="23">
        <v>-0.36580000000000001</v>
      </c>
      <c r="N86" s="23">
        <v>-0.48044999999999999</v>
      </c>
      <c r="O86" s="23">
        <v>-0.66775010000000001</v>
      </c>
      <c r="P86" s="23">
        <v>-1.2273000000000001</v>
      </c>
      <c r="Q86" s="23">
        <v>-0.79900000000000004</v>
      </c>
      <c r="R86" s="23">
        <v>-0.60630010000000001</v>
      </c>
      <c r="S86" s="23">
        <v>-0.78039999999999998</v>
      </c>
      <c r="T86" s="23">
        <v>-0.99385009999999996</v>
      </c>
      <c r="U86" s="23">
        <v>-0.85380009999999995</v>
      </c>
      <c r="V86" s="23">
        <f t="shared" si="2"/>
        <v>-0.39195000000000002</v>
      </c>
      <c r="W86" s="5">
        <v>4.3556205197132609</v>
      </c>
      <c r="X86" s="26">
        <f t="shared" si="3"/>
        <v>33.565035253663979</v>
      </c>
    </row>
    <row r="87" spans="3:24" x14ac:dyDescent="0.25">
      <c r="C87" s="1">
        <v>1995</v>
      </c>
      <c r="D87" s="5">
        <v>28.509105684843828</v>
      </c>
      <c r="I87" s="28">
        <v>1939</v>
      </c>
      <c r="J87" s="23">
        <v>-1.0216000000000001</v>
      </c>
      <c r="K87" s="23">
        <v>-1.07575</v>
      </c>
      <c r="L87" s="23">
        <v>-0.80415000000000003</v>
      </c>
      <c r="M87" s="23">
        <v>-0.1022</v>
      </c>
      <c r="N87" s="23">
        <v>-1.915E-2</v>
      </c>
      <c r="O87" s="23">
        <v>0.24224999999999999</v>
      </c>
      <c r="P87" s="23">
        <v>0.16175</v>
      </c>
      <c r="Q87" s="23">
        <v>0.189</v>
      </c>
      <c r="R87" s="23">
        <v>0.12575</v>
      </c>
      <c r="S87" s="23">
        <v>-0.2291</v>
      </c>
      <c r="T87" s="23">
        <v>0.16850000000000001</v>
      </c>
      <c r="U87" s="23">
        <v>0.69185010000000002</v>
      </c>
      <c r="V87" s="23">
        <f t="shared" si="2"/>
        <v>-0.66070000000000007</v>
      </c>
      <c r="W87" s="5">
        <v>19.55035118407578</v>
      </c>
      <c r="X87" s="26">
        <f t="shared" si="3"/>
        <v>33.565035253663979</v>
      </c>
    </row>
    <row r="88" spans="3:24" x14ac:dyDescent="0.25">
      <c r="C88" s="1">
        <v>1996</v>
      </c>
      <c r="D88" s="5">
        <v>19.626814309417867</v>
      </c>
      <c r="I88" s="28">
        <v>1940</v>
      </c>
      <c r="J88" s="23">
        <v>1.2571000000000001</v>
      </c>
      <c r="K88" s="23">
        <v>1.401</v>
      </c>
      <c r="L88" s="23">
        <v>1.73285</v>
      </c>
      <c r="M88" s="23">
        <v>1.5609999999999999</v>
      </c>
      <c r="N88" s="23">
        <v>1.4435</v>
      </c>
      <c r="O88" s="23">
        <v>1.11815</v>
      </c>
      <c r="P88" s="23">
        <v>0.90749999999999997</v>
      </c>
      <c r="Q88" s="23">
        <v>0.73250000000000004</v>
      </c>
      <c r="R88" s="23">
        <v>0.60535000000000005</v>
      </c>
      <c r="S88" s="23">
        <v>0.80410000000000004</v>
      </c>
      <c r="T88" s="23">
        <v>1.3341499999999999</v>
      </c>
      <c r="U88" s="23">
        <v>1.6993499999999999</v>
      </c>
      <c r="V88" s="23">
        <f t="shared" si="2"/>
        <v>1.5649499999999998</v>
      </c>
      <c r="W88" s="5">
        <v>38.50654775985663</v>
      </c>
      <c r="X88" s="26">
        <f t="shared" si="3"/>
        <v>33.565035253663979</v>
      </c>
    </row>
    <row r="89" spans="3:24" x14ac:dyDescent="0.25">
      <c r="C89" s="1">
        <v>1997</v>
      </c>
      <c r="D89" s="5">
        <v>35.321815833333332</v>
      </c>
      <c r="I89" s="28">
        <v>1941</v>
      </c>
      <c r="J89" s="23">
        <v>1.88045</v>
      </c>
      <c r="K89" s="23">
        <v>1.95895</v>
      </c>
      <c r="L89" s="23">
        <v>1.9497500000000001</v>
      </c>
      <c r="M89" s="23">
        <v>1.79295</v>
      </c>
      <c r="N89" s="23">
        <v>1.8495999999999999</v>
      </c>
      <c r="O89" s="23">
        <v>1.9279999999999999</v>
      </c>
      <c r="P89" s="23">
        <v>1.3524</v>
      </c>
      <c r="Q89" s="23">
        <v>0.91959999999999997</v>
      </c>
      <c r="R89" s="23">
        <v>0.84195010000000003</v>
      </c>
      <c r="S89" s="23">
        <v>0.98350009999999999</v>
      </c>
      <c r="T89" s="23">
        <v>1.7683500000000001</v>
      </c>
      <c r="U89" s="23">
        <v>1.70095</v>
      </c>
      <c r="V89" s="23">
        <f t="shared" si="2"/>
        <v>1.90055</v>
      </c>
      <c r="W89" s="5">
        <v>21.149824193548383</v>
      </c>
      <c r="X89" s="26">
        <f t="shared" si="3"/>
        <v>33.565035253663979</v>
      </c>
    </row>
    <row r="90" spans="3:24" x14ac:dyDescent="0.25">
      <c r="C90" s="1">
        <v>1998</v>
      </c>
      <c r="D90" s="5">
        <v>2.8179891666666665</v>
      </c>
      <c r="I90" s="28">
        <v>1942</v>
      </c>
      <c r="J90" s="23">
        <v>0.87965000000000004</v>
      </c>
      <c r="K90" s="23">
        <v>0.58714999999999995</v>
      </c>
      <c r="L90" s="23">
        <v>0.52835010000000004</v>
      </c>
      <c r="M90" s="23">
        <v>0.82299999999999995</v>
      </c>
      <c r="N90" s="23">
        <v>0.24995000000000001</v>
      </c>
      <c r="O90" s="23">
        <v>-0.22184999999999999</v>
      </c>
      <c r="P90" s="23">
        <v>-0.53164999999999996</v>
      </c>
      <c r="Q90" s="23">
        <v>-1.0327500000000001</v>
      </c>
      <c r="R90" s="23">
        <v>-1.4622999999999999</v>
      </c>
      <c r="S90" s="23">
        <v>-1.681</v>
      </c>
      <c r="T90" s="23">
        <v>-1.5933999999999999</v>
      </c>
      <c r="U90" s="23">
        <v>-1.36435</v>
      </c>
      <c r="V90" s="23">
        <f t="shared" si="2"/>
        <v>0.64616669999999998</v>
      </c>
      <c r="W90" s="5">
        <v>1.6243041858678957</v>
      </c>
      <c r="X90" s="26">
        <f t="shared" si="3"/>
        <v>33.565035253663979</v>
      </c>
    </row>
    <row r="91" spans="3:24" x14ac:dyDescent="0.25">
      <c r="C91" s="1">
        <v>1999</v>
      </c>
      <c r="D91" s="5">
        <v>7.7587216666666663</v>
      </c>
      <c r="I91" s="28">
        <v>1943</v>
      </c>
      <c r="J91" s="23">
        <v>-1.6314500000000001</v>
      </c>
      <c r="K91" s="23">
        <v>-1.58935</v>
      </c>
      <c r="L91" s="23">
        <v>-1.12185</v>
      </c>
      <c r="M91" s="23">
        <v>-0.67369999999999997</v>
      </c>
      <c r="N91" s="23">
        <v>-6.8849999999999995E-2</v>
      </c>
      <c r="O91" s="23">
        <v>1.1599999999999999E-2</v>
      </c>
      <c r="P91" s="23">
        <v>0.18054999999999999</v>
      </c>
      <c r="Q91" s="23">
        <v>8.0200010000000002E-2</v>
      </c>
      <c r="R91" s="23">
        <v>-0.30370000000000003</v>
      </c>
      <c r="S91" s="23">
        <v>-0.78410009999999997</v>
      </c>
      <c r="T91" s="23">
        <v>-0.59819999999999995</v>
      </c>
      <c r="U91" s="23">
        <v>-0.61650000000000005</v>
      </c>
      <c r="V91" s="23">
        <f t="shared" si="2"/>
        <v>-1.1283000000000001</v>
      </c>
      <c r="W91" s="5">
        <v>12.440971556579621</v>
      </c>
      <c r="X91" s="26">
        <f t="shared" si="3"/>
        <v>33.565035253663979</v>
      </c>
    </row>
    <row r="92" spans="3:24" x14ac:dyDescent="0.25">
      <c r="C92" s="1">
        <v>2000</v>
      </c>
      <c r="D92" s="5">
        <v>14.712942595406945</v>
      </c>
      <c r="I92" s="28">
        <v>1944</v>
      </c>
      <c r="J92" s="23">
        <v>-0.61490009999999995</v>
      </c>
      <c r="K92" s="23">
        <v>-0.12814999999999999</v>
      </c>
      <c r="L92" s="23">
        <v>-0.15135000000000001</v>
      </c>
      <c r="M92" s="23">
        <v>-9.5699999999999993E-2</v>
      </c>
      <c r="N92" s="23">
        <v>0.12805</v>
      </c>
      <c r="O92" s="23">
        <v>0.25295000000000001</v>
      </c>
      <c r="P92" s="23">
        <v>0.23960000000000001</v>
      </c>
      <c r="Q92" s="23">
        <v>-7.4899999999999994E-2</v>
      </c>
      <c r="R92" s="23">
        <v>-0.74050000000000005</v>
      </c>
      <c r="S92" s="23">
        <v>-0.64419999999999999</v>
      </c>
      <c r="T92" s="23">
        <v>-0.67154999999999998</v>
      </c>
      <c r="U92" s="23">
        <v>-0.53095000000000003</v>
      </c>
      <c r="V92" s="23">
        <f t="shared" si="2"/>
        <v>-0.12506666666666666</v>
      </c>
      <c r="W92" s="5">
        <v>21.212393576195769</v>
      </c>
      <c r="X92" s="26">
        <f t="shared" si="3"/>
        <v>33.565035253663979</v>
      </c>
    </row>
    <row r="93" spans="3:24" x14ac:dyDescent="0.25">
      <c r="I93" s="28">
        <v>1945</v>
      </c>
      <c r="J93" s="23">
        <v>-0.79305009999999998</v>
      </c>
      <c r="K93" s="23">
        <v>-0.83355000000000001</v>
      </c>
      <c r="L93" s="23">
        <v>-0.79905000000000004</v>
      </c>
      <c r="M93" s="23">
        <v>-0.57865</v>
      </c>
      <c r="N93" s="23">
        <v>-0.35420000000000001</v>
      </c>
      <c r="O93" s="23">
        <v>-6.6799999999999998E-2</v>
      </c>
      <c r="P93" s="23">
        <v>-0.52444999999999997</v>
      </c>
      <c r="Q93" s="23">
        <v>-0.56879999999999997</v>
      </c>
      <c r="R93" s="23">
        <v>-0.59660009999999997</v>
      </c>
      <c r="S93" s="23">
        <v>-0.47594999999999998</v>
      </c>
      <c r="T93" s="23">
        <v>-0.24779999999999999</v>
      </c>
      <c r="U93" s="23">
        <v>-6.5350000000000005E-2</v>
      </c>
      <c r="V93" s="23">
        <f t="shared" si="2"/>
        <v>-0.73708333333333342</v>
      </c>
      <c r="W93" s="5">
        <v>46.332043087557608</v>
      </c>
      <c r="X93" s="26">
        <f t="shared" si="3"/>
        <v>33.565035253663979</v>
      </c>
    </row>
    <row r="94" spans="3:24" x14ac:dyDescent="0.25">
      <c r="I94" s="28">
        <v>1946</v>
      </c>
      <c r="J94" s="23">
        <v>-0.14274999999999999</v>
      </c>
      <c r="K94" s="23">
        <v>-0.26155</v>
      </c>
      <c r="L94" s="23">
        <v>-0.30835000000000001</v>
      </c>
      <c r="M94" s="23">
        <v>-0.47904999999999998</v>
      </c>
      <c r="N94" s="23">
        <v>-0.1661</v>
      </c>
      <c r="O94" s="23">
        <v>0.1091</v>
      </c>
      <c r="P94" s="23">
        <v>0.23815</v>
      </c>
      <c r="Q94" s="23">
        <v>-0.57925000000000004</v>
      </c>
      <c r="R94" s="23">
        <v>-0.35089999999999999</v>
      </c>
      <c r="S94" s="23">
        <v>-2.835E-2</v>
      </c>
      <c r="T94" s="23">
        <v>0.13405</v>
      </c>
      <c r="U94" s="23">
        <v>-5.765E-2</v>
      </c>
      <c r="V94" s="23">
        <f t="shared" si="2"/>
        <v>-0.34965000000000002</v>
      </c>
      <c r="W94" s="5">
        <v>7.4393369623655916</v>
      </c>
      <c r="X94" s="26">
        <f t="shared" si="3"/>
        <v>33.565035253663979</v>
      </c>
    </row>
    <row r="95" spans="3:24" x14ac:dyDescent="0.25">
      <c r="I95" s="28">
        <v>1947</v>
      </c>
      <c r="J95" s="23">
        <v>0.1178</v>
      </c>
      <c r="K95" s="23">
        <v>-1.55E-2</v>
      </c>
      <c r="L95" s="23">
        <v>0.19964999999999999</v>
      </c>
      <c r="M95" s="23">
        <v>0.1143</v>
      </c>
      <c r="N95" s="23">
        <v>3.0450000000000001E-2</v>
      </c>
      <c r="O95" s="23">
        <v>0.40465000000000001</v>
      </c>
      <c r="P95" s="23">
        <v>0.46065</v>
      </c>
      <c r="Q95" s="23">
        <v>0.16305</v>
      </c>
      <c r="R95" s="23">
        <v>-0.32114999999999999</v>
      </c>
      <c r="S95" s="23">
        <v>-0.55310000000000004</v>
      </c>
      <c r="T95" s="23">
        <v>-0.41770000000000002</v>
      </c>
      <c r="U95" s="23">
        <v>-0.12814999999999999</v>
      </c>
      <c r="V95" s="23">
        <f t="shared" si="2"/>
        <v>9.9483333333333326E-2</v>
      </c>
      <c r="W95" s="5">
        <v>132.87420071044545</v>
      </c>
      <c r="X95" s="26">
        <f t="shared" si="3"/>
        <v>33.565035253663979</v>
      </c>
    </row>
    <row r="96" spans="3:24" x14ac:dyDescent="0.25">
      <c r="I96" s="28">
        <v>1948</v>
      </c>
      <c r="J96" s="23">
        <v>-6.4650009999999994E-2</v>
      </c>
      <c r="K96" s="23">
        <v>0.26350000000000001</v>
      </c>
      <c r="L96" s="23">
        <v>0.42409999999999998</v>
      </c>
      <c r="M96" s="23">
        <v>0.31414999999999998</v>
      </c>
      <c r="N96" s="23">
        <v>0.43864999999999998</v>
      </c>
      <c r="O96" s="23">
        <v>0.2873</v>
      </c>
      <c r="P96" s="23">
        <v>0.16569999999999999</v>
      </c>
      <c r="Q96" s="23">
        <v>-6.8750000000000006E-2</v>
      </c>
      <c r="R96" s="23">
        <v>-0.37040000000000001</v>
      </c>
      <c r="S96" s="23">
        <v>-0.7475001</v>
      </c>
      <c r="T96" s="23">
        <v>-0.45724999999999999</v>
      </c>
      <c r="U96" s="23">
        <v>4.7100000000000003E-2</v>
      </c>
      <c r="V96" s="23">
        <f t="shared" si="2"/>
        <v>0.33391666666666664</v>
      </c>
      <c r="W96" s="5">
        <v>24.214572043010751</v>
      </c>
      <c r="X96" s="26">
        <f t="shared" si="3"/>
        <v>33.565035253663979</v>
      </c>
    </row>
    <row r="97" spans="9:24" x14ac:dyDescent="0.25">
      <c r="I97" s="28">
        <v>1949</v>
      </c>
      <c r="J97" s="23">
        <v>-0.34350000000000003</v>
      </c>
      <c r="K97" s="23">
        <v>-8.4950010000000006E-2</v>
      </c>
      <c r="L97" s="23">
        <v>-0.63680009999999998</v>
      </c>
      <c r="M97" s="23">
        <v>3.6999999999999998E-2</v>
      </c>
      <c r="N97" s="23">
        <v>0.28065000000000001</v>
      </c>
      <c r="O97" s="23">
        <v>-0.4103</v>
      </c>
      <c r="P97" s="23">
        <v>-0.30354999999999999</v>
      </c>
      <c r="Q97" s="23">
        <v>-0.24060000000000001</v>
      </c>
      <c r="R97" s="23">
        <v>-0.33934999999999998</v>
      </c>
      <c r="S97" s="23">
        <v>-0.78464999999999996</v>
      </c>
      <c r="T97" s="23">
        <v>-1.23645</v>
      </c>
      <c r="U97" s="23">
        <v>-1.2349000000000001</v>
      </c>
      <c r="V97" s="23">
        <f t="shared" si="2"/>
        <v>-0.22825003666666666</v>
      </c>
      <c r="W97" s="5">
        <v>10.980142057091653</v>
      </c>
      <c r="X97" s="26">
        <f t="shared" si="3"/>
        <v>33.565035253663979</v>
      </c>
    </row>
    <row r="98" spans="9:24" x14ac:dyDescent="0.25">
      <c r="I98" s="28">
        <v>1950</v>
      </c>
      <c r="J98" s="23">
        <v>-1.04315</v>
      </c>
      <c r="K98" s="23">
        <v>-1.4923500000000001</v>
      </c>
      <c r="L98" s="23">
        <v>-1.06325</v>
      </c>
      <c r="M98" s="23">
        <v>-0.85004999999999997</v>
      </c>
      <c r="N98" s="23">
        <v>-1.1993</v>
      </c>
      <c r="O98" s="23">
        <v>-0.56579999999999997</v>
      </c>
      <c r="P98" s="23">
        <v>-0.45174999999999998</v>
      </c>
      <c r="Q98" s="23">
        <v>-0.42945</v>
      </c>
      <c r="R98" s="23">
        <v>-0.87535010000000002</v>
      </c>
      <c r="S98" s="23">
        <v>-0.65029999999999999</v>
      </c>
      <c r="T98" s="23">
        <v>-0.86339999999999995</v>
      </c>
      <c r="U98" s="23">
        <v>-0.68684999999999996</v>
      </c>
      <c r="V98" s="23">
        <f t="shared" si="2"/>
        <v>-1.1352166666666668</v>
      </c>
      <c r="W98" s="5">
        <v>52.763478859447005</v>
      </c>
      <c r="X98" s="26">
        <f t="shared" si="3"/>
        <v>33.565035253663979</v>
      </c>
    </row>
    <row r="99" spans="9:24" x14ac:dyDescent="0.25">
      <c r="I99" s="28">
        <v>1951</v>
      </c>
      <c r="J99" s="23">
        <v>-0.74439999999999995</v>
      </c>
      <c r="K99" s="23">
        <v>-0.56269999999999998</v>
      </c>
      <c r="L99" s="23">
        <v>-0.2467</v>
      </c>
      <c r="M99" s="23">
        <v>3.9999980000000003E-3</v>
      </c>
      <c r="N99" s="23">
        <v>0.1041</v>
      </c>
      <c r="O99" s="23">
        <v>0.3674</v>
      </c>
      <c r="P99" s="23">
        <v>0.50949999999999995</v>
      </c>
      <c r="Q99" s="23">
        <v>0.49214999999999998</v>
      </c>
      <c r="R99" s="23">
        <v>0.68584999999999996</v>
      </c>
      <c r="S99" s="23">
        <v>0.53039999999999998</v>
      </c>
      <c r="T99" s="23">
        <v>0.64234999999999998</v>
      </c>
      <c r="U99" s="23">
        <v>0.39855000000000002</v>
      </c>
      <c r="V99" s="23">
        <f t="shared" si="2"/>
        <v>-0.26846666733333335</v>
      </c>
      <c r="W99" s="5">
        <v>2.9956932795698923</v>
      </c>
      <c r="X99" s="26">
        <f t="shared" si="3"/>
        <v>33.565035253663979</v>
      </c>
    </row>
    <row r="100" spans="9:24" x14ac:dyDescent="0.25">
      <c r="I100" s="28">
        <v>1952</v>
      </c>
      <c r="J100" s="23">
        <v>0.37690000000000001</v>
      </c>
      <c r="K100" s="23">
        <v>0.2787</v>
      </c>
      <c r="L100" s="23">
        <v>-1.8350000000000002E-2</v>
      </c>
      <c r="M100" s="23">
        <v>0.50134999999999996</v>
      </c>
      <c r="N100" s="23">
        <v>0.24135000000000001</v>
      </c>
      <c r="O100" s="23">
        <v>-0.27610000000000001</v>
      </c>
      <c r="P100" s="23">
        <v>-0.13825000000000001</v>
      </c>
      <c r="Q100" s="23">
        <v>-0.12330000000000001</v>
      </c>
      <c r="R100" s="23">
        <v>2.615E-2</v>
      </c>
      <c r="S100" s="23">
        <v>8.2900000000000001E-2</v>
      </c>
      <c r="T100" s="23">
        <v>-0.28549999999999998</v>
      </c>
      <c r="U100" s="23">
        <v>-0.25745000000000001</v>
      </c>
      <c r="V100" s="23">
        <f t="shared" si="2"/>
        <v>0.25390000000000001</v>
      </c>
      <c r="W100" s="5">
        <v>4.6134525120504275</v>
      </c>
      <c r="X100" s="26">
        <f t="shared" si="3"/>
        <v>33.565035253663979</v>
      </c>
    </row>
    <row r="101" spans="9:24" x14ac:dyDescent="0.25">
      <c r="I101" s="28">
        <v>1953</v>
      </c>
      <c r="J101" s="23">
        <v>0.31950000000000001</v>
      </c>
      <c r="K101" s="23">
        <v>0.23019999999999999</v>
      </c>
      <c r="L101" s="23">
        <v>1.9650000000000001E-2</v>
      </c>
      <c r="M101" s="23">
        <v>0.51495000000000002</v>
      </c>
      <c r="N101" s="23">
        <v>0.4859</v>
      </c>
      <c r="O101" s="23">
        <v>0.55275010000000002</v>
      </c>
      <c r="P101" s="23">
        <v>0.42315000000000003</v>
      </c>
      <c r="Q101" s="23">
        <v>0.37030000000000002</v>
      </c>
      <c r="R101" s="23">
        <v>0.77790000000000004</v>
      </c>
      <c r="S101" s="23">
        <v>0.48930000000000001</v>
      </c>
      <c r="T101" s="23">
        <v>0.37359999999999999</v>
      </c>
      <c r="U101" s="23">
        <v>0.36280000000000001</v>
      </c>
      <c r="V101" s="23">
        <f t="shared" si="2"/>
        <v>0.25493333333333335</v>
      </c>
      <c r="W101" s="5">
        <v>3.7867795698924729</v>
      </c>
      <c r="X101" s="26">
        <f t="shared" si="3"/>
        <v>33.565035253663979</v>
      </c>
    </row>
    <row r="102" spans="9:24" x14ac:dyDescent="0.25">
      <c r="I102" s="28">
        <v>1954</v>
      </c>
      <c r="J102" s="23">
        <v>0.54430000000000001</v>
      </c>
      <c r="K102" s="23">
        <v>0.37</v>
      </c>
      <c r="L102" s="23">
        <v>0.25395000000000001</v>
      </c>
      <c r="M102" s="23">
        <v>-0.15254999999999999</v>
      </c>
      <c r="N102" s="23">
        <v>-0.14324999999999999</v>
      </c>
      <c r="O102" s="23">
        <v>-0.245</v>
      </c>
      <c r="P102" s="23">
        <v>-0.53815000000000002</v>
      </c>
      <c r="Q102" s="23">
        <v>-0.54195000000000004</v>
      </c>
      <c r="R102" s="23">
        <v>-0.71015010000000001</v>
      </c>
      <c r="S102" s="23">
        <v>-0.50505</v>
      </c>
      <c r="T102" s="23">
        <v>-0.49345</v>
      </c>
      <c r="U102" s="23">
        <v>-0.74865000000000004</v>
      </c>
      <c r="V102" s="23">
        <f t="shared" si="2"/>
        <v>0.15713333333333335</v>
      </c>
      <c r="W102" s="5">
        <v>2.6170284882232462</v>
      </c>
      <c r="X102" s="26">
        <f t="shared" si="3"/>
        <v>33.565035253663979</v>
      </c>
    </row>
    <row r="103" spans="9:24" x14ac:dyDescent="0.25">
      <c r="I103" s="28">
        <v>1955</v>
      </c>
      <c r="J103" s="23">
        <v>-0.43654999999999999</v>
      </c>
      <c r="K103" s="23">
        <v>-0.441</v>
      </c>
      <c r="L103" s="23">
        <v>-0.37140000000000001</v>
      </c>
      <c r="M103" s="23">
        <v>-0.33260000000000001</v>
      </c>
      <c r="N103" s="23">
        <v>-0.67830000000000001</v>
      </c>
      <c r="O103" s="23">
        <v>-0.48409999999999997</v>
      </c>
      <c r="P103" s="23">
        <v>-0.43235000000000001</v>
      </c>
      <c r="Q103" s="23">
        <v>-0.52524999999999999</v>
      </c>
      <c r="R103" s="23">
        <v>-0.65469999999999995</v>
      </c>
      <c r="S103" s="23">
        <v>-1.1959500000000001</v>
      </c>
      <c r="T103" s="23">
        <v>-1.6671499999999999</v>
      </c>
      <c r="U103" s="23">
        <v>-1.37845</v>
      </c>
      <c r="V103" s="23">
        <f t="shared" si="2"/>
        <v>-0.38166666666666665</v>
      </c>
      <c r="W103" s="5">
        <v>23.987564612135177</v>
      </c>
      <c r="X103" s="26">
        <f t="shared" si="3"/>
        <v>33.565035253663979</v>
      </c>
    </row>
    <row r="104" spans="9:24" x14ac:dyDescent="0.25">
      <c r="I104" s="28">
        <v>1956</v>
      </c>
      <c r="J104" s="23">
        <v>-0.90144999999999997</v>
      </c>
      <c r="K104" s="23">
        <v>-0.53779999999999994</v>
      </c>
      <c r="L104" s="23">
        <v>-0.63049999999999995</v>
      </c>
      <c r="M104" s="23">
        <v>-0.62039999999999995</v>
      </c>
      <c r="N104" s="23">
        <v>-0.43235000000000001</v>
      </c>
      <c r="O104" s="23">
        <v>-0.59419999999999995</v>
      </c>
      <c r="P104" s="23">
        <v>-0.52054999999999996</v>
      </c>
      <c r="Q104" s="23">
        <v>-0.58535000000000004</v>
      </c>
      <c r="R104" s="23">
        <v>-0.59140000000000004</v>
      </c>
      <c r="S104" s="23">
        <v>-0.56130000000000002</v>
      </c>
      <c r="T104" s="23">
        <v>-0.81290010000000001</v>
      </c>
      <c r="U104" s="23">
        <v>-0.49049999999999999</v>
      </c>
      <c r="V104" s="23">
        <f t="shared" si="2"/>
        <v>-0.59623333333333328</v>
      </c>
      <c r="W104" s="5">
        <v>38.011687146211841</v>
      </c>
      <c r="X104" s="26">
        <f t="shared" si="3"/>
        <v>33.565035253663979</v>
      </c>
    </row>
    <row r="105" spans="9:24" x14ac:dyDescent="0.25">
      <c r="I105" s="28">
        <v>1957</v>
      </c>
      <c r="J105" s="23">
        <v>-0.4839</v>
      </c>
      <c r="K105" s="23">
        <v>-8.2299999999999998E-2</v>
      </c>
      <c r="L105" s="23">
        <v>0.36085</v>
      </c>
      <c r="M105" s="23">
        <v>0.55959999999999999</v>
      </c>
      <c r="N105" s="23">
        <v>0.64475000000000005</v>
      </c>
      <c r="O105" s="23">
        <v>0.4269</v>
      </c>
      <c r="P105" s="23">
        <v>0.76615009999999995</v>
      </c>
      <c r="Q105" s="23">
        <v>1.0367999999999999</v>
      </c>
      <c r="R105" s="23">
        <v>0.65500000000000003</v>
      </c>
      <c r="S105" s="23">
        <v>0.77480009999999999</v>
      </c>
      <c r="T105" s="23">
        <v>1.1854499999999999</v>
      </c>
      <c r="U105" s="23">
        <v>1.1940999999999999</v>
      </c>
      <c r="V105" s="23">
        <f t="shared" si="2"/>
        <v>0.27938333333333332</v>
      </c>
      <c r="W105" s="5">
        <v>32.491145519713257</v>
      </c>
      <c r="X105" s="26">
        <f t="shared" si="3"/>
        <v>33.565035253663979</v>
      </c>
    </row>
    <row r="106" spans="9:24" x14ac:dyDescent="0.25">
      <c r="I106" s="28">
        <v>1958</v>
      </c>
      <c r="J106" s="45">
        <v>1.6185</v>
      </c>
      <c r="K106" s="45">
        <v>1.4108499999999999</v>
      </c>
      <c r="L106" s="45">
        <v>1.07125</v>
      </c>
      <c r="M106" s="45">
        <v>0.629</v>
      </c>
      <c r="N106" s="45">
        <v>0.67044999999999999</v>
      </c>
      <c r="O106" s="45">
        <v>0.55110000000000003</v>
      </c>
      <c r="P106" s="23">
        <v>0.30575000000000002</v>
      </c>
      <c r="Q106" s="23">
        <v>0.39445000000000002</v>
      </c>
      <c r="R106" s="23">
        <v>-2.0000021000000001E-4</v>
      </c>
      <c r="S106" s="23">
        <v>0.22395000000000001</v>
      </c>
      <c r="T106" s="23">
        <v>0.22685</v>
      </c>
      <c r="U106" s="23">
        <v>0.50949999999999995</v>
      </c>
      <c r="V106" s="23">
        <f t="shared" si="2"/>
        <v>1.0370333333333333</v>
      </c>
      <c r="W106" s="5">
        <v>0.37275806451612897</v>
      </c>
      <c r="X106" s="26">
        <f t="shared" si="3"/>
        <v>33.565035253663979</v>
      </c>
    </row>
    <row r="107" spans="9:24" x14ac:dyDescent="0.25">
      <c r="I107" s="28">
        <v>1959</v>
      </c>
      <c r="J107" s="23">
        <v>0.53390000000000004</v>
      </c>
      <c r="K107" s="23">
        <v>0.39284999999999998</v>
      </c>
      <c r="L107" s="23">
        <v>0.1062</v>
      </c>
      <c r="M107" s="23">
        <v>0.41049999999999998</v>
      </c>
      <c r="N107" s="23">
        <v>0.31245000000000001</v>
      </c>
      <c r="O107" s="23">
        <v>-0.1109</v>
      </c>
      <c r="P107" s="23">
        <v>-0.30930000000000002</v>
      </c>
      <c r="Q107" s="23">
        <v>-0.4415</v>
      </c>
      <c r="R107" s="23">
        <v>-0.52454999999999996</v>
      </c>
      <c r="S107" s="23">
        <v>1.1950000000000001E-2</v>
      </c>
      <c r="T107" s="23">
        <v>-0.1384</v>
      </c>
      <c r="U107" s="23">
        <v>-8.8350010000000007E-2</v>
      </c>
      <c r="V107" s="23">
        <f t="shared" si="2"/>
        <v>0.3031833333333333</v>
      </c>
      <c r="W107" s="5">
        <v>8.2438096134152588</v>
      </c>
      <c r="X107" s="26">
        <f t="shared" si="3"/>
        <v>33.565035253663979</v>
      </c>
    </row>
    <row r="108" spans="9:24" x14ac:dyDescent="0.25">
      <c r="I108" s="28">
        <v>1960</v>
      </c>
      <c r="J108" s="23">
        <v>-0.13005</v>
      </c>
      <c r="K108" s="23">
        <v>-0.26979999999999998</v>
      </c>
      <c r="L108" s="23">
        <v>0.20094999999999999</v>
      </c>
      <c r="M108" s="23">
        <v>0.23119999999999999</v>
      </c>
      <c r="N108" s="23">
        <v>0.17280000000000001</v>
      </c>
      <c r="O108" s="23">
        <v>-1.7299999999999999E-2</v>
      </c>
      <c r="P108" s="23">
        <v>-6.0499999999999998E-2</v>
      </c>
      <c r="Q108" s="23">
        <v>0.3125</v>
      </c>
      <c r="R108" s="23">
        <v>0.24460000000000001</v>
      </c>
      <c r="S108" s="23">
        <v>-0.24929999999999999</v>
      </c>
      <c r="T108" s="23">
        <v>-0.14380000000000001</v>
      </c>
      <c r="U108" s="23">
        <v>-0.1101</v>
      </c>
      <c r="V108" s="23">
        <f t="shared" si="2"/>
        <v>5.4116666666666667E-2</v>
      </c>
      <c r="W108" s="5">
        <v>71.159564282673472</v>
      </c>
      <c r="X108" s="26">
        <f t="shared" si="3"/>
        <v>33.565035253663979</v>
      </c>
    </row>
    <row r="109" spans="9:24" x14ac:dyDescent="0.25">
      <c r="I109" s="28">
        <v>1961</v>
      </c>
      <c r="J109" s="23">
        <v>-0.16520000000000001</v>
      </c>
      <c r="K109" s="23">
        <v>7.8E-2</v>
      </c>
      <c r="L109" s="23">
        <v>7.800001E-3</v>
      </c>
      <c r="M109" s="23">
        <v>0.31459999999999999</v>
      </c>
      <c r="N109" s="23">
        <v>0.29935</v>
      </c>
      <c r="O109" s="23">
        <v>0.77150010000000002</v>
      </c>
      <c r="P109" s="23">
        <v>0.25004999999999999</v>
      </c>
      <c r="Q109" s="23">
        <v>-0.26505000000000001</v>
      </c>
      <c r="R109" s="23">
        <v>-0.45745000000000002</v>
      </c>
      <c r="S109" s="23">
        <v>-0.52439999999999998</v>
      </c>
      <c r="T109" s="23">
        <v>-0.2586</v>
      </c>
      <c r="U109" s="23">
        <v>-0.17460000000000001</v>
      </c>
      <c r="V109" s="23">
        <f t="shared" si="2"/>
        <v>0.13346666700000001</v>
      </c>
      <c r="W109" s="5">
        <v>20.990028142601119</v>
      </c>
      <c r="X109" s="26">
        <f t="shared" si="3"/>
        <v>33.565035253663979</v>
      </c>
    </row>
    <row r="110" spans="9:24" x14ac:dyDescent="0.25">
      <c r="I110" s="28">
        <v>1962</v>
      </c>
      <c r="J110" s="23">
        <v>-0.37309999999999999</v>
      </c>
      <c r="K110" s="23">
        <v>-0.27255000000000001</v>
      </c>
      <c r="L110" s="23">
        <v>-0.22944999999999999</v>
      </c>
      <c r="M110" s="23">
        <v>-0.20985000000000001</v>
      </c>
      <c r="N110" s="23">
        <v>-0.2465</v>
      </c>
      <c r="O110" s="23">
        <v>-1.325E-2</v>
      </c>
      <c r="P110" s="23">
        <v>0.11765</v>
      </c>
      <c r="Q110" s="23">
        <v>3.9600000000000003E-2</v>
      </c>
      <c r="R110" s="23">
        <v>-0.29385</v>
      </c>
      <c r="S110" s="23">
        <v>-0.37454999999999999</v>
      </c>
      <c r="T110" s="23">
        <v>-0.42980000000000002</v>
      </c>
      <c r="U110" s="23">
        <v>-0.54059999999999997</v>
      </c>
      <c r="V110" s="23">
        <f t="shared" si="2"/>
        <v>-0.23728333333333332</v>
      </c>
      <c r="W110" s="5">
        <v>11.178443879800307</v>
      </c>
      <c r="X110" s="26">
        <f t="shared" si="3"/>
        <v>33.565035253663979</v>
      </c>
    </row>
    <row r="111" spans="9:24" x14ac:dyDescent="0.25">
      <c r="I111" s="28">
        <v>1963</v>
      </c>
      <c r="J111" s="23">
        <v>-0.48904999999999998</v>
      </c>
      <c r="K111" s="23">
        <v>-0.28399999999999997</v>
      </c>
      <c r="L111" s="23">
        <v>1.77E-2</v>
      </c>
      <c r="M111" s="23">
        <v>0.14285</v>
      </c>
      <c r="N111" s="23">
        <v>0.29494999999999999</v>
      </c>
      <c r="O111" s="23">
        <v>0.4677</v>
      </c>
      <c r="P111" s="23">
        <v>1.0245500000000001</v>
      </c>
      <c r="Q111" s="23">
        <v>1.06555</v>
      </c>
      <c r="R111" s="23">
        <v>1.10605</v>
      </c>
      <c r="S111" s="23">
        <v>1.0509999999999999</v>
      </c>
      <c r="T111" s="23">
        <v>1.0275000000000001</v>
      </c>
      <c r="U111" s="23">
        <v>1.22665</v>
      </c>
      <c r="V111" s="23">
        <f t="shared" si="2"/>
        <v>-4.1149999999999992E-2</v>
      </c>
      <c r="W111" s="5">
        <v>37.68932282091653</v>
      </c>
      <c r="X111" s="26">
        <f t="shared" si="3"/>
        <v>33.565035253663979</v>
      </c>
    </row>
    <row r="112" spans="9:24" x14ac:dyDescent="0.25">
      <c r="I112" s="28">
        <v>1964</v>
      </c>
      <c r="J112" s="23">
        <v>0.86160000000000003</v>
      </c>
      <c r="K112" s="23">
        <v>0.42035</v>
      </c>
      <c r="L112" s="23">
        <v>-0.28749999999999998</v>
      </c>
      <c r="M112" s="23">
        <v>-0.32595000000000002</v>
      </c>
      <c r="N112" s="23">
        <v>-0.58735000000000004</v>
      </c>
      <c r="O112" s="23">
        <v>-0.74965000000000004</v>
      </c>
      <c r="P112" s="23">
        <v>-0.75990000000000002</v>
      </c>
      <c r="Q112" s="23">
        <v>-0.60460000000000003</v>
      </c>
      <c r="R112" s="23">
        <v>-0.8423001</v>
      </c>
      <c r="S112" s="23">
        <v>-0.88280000000000003</v>
      </c>
      <c r="T112" s="23">
        <v>-1.0747</v>
      </c>
      <c r="U112" s="23">
        <v>-1.0702</v>
      </c>
      <c r="V112" s="23">
        <f t="shared" si="2"/>
        <v>-6.4366666666666669E-2</v>
      </c>
      <c r="W112" s="5">
        <v>74.34458261128222</v>
      </c>
      <c r="X112" s="26">
        <f t="shared" si="3"/>
        <v>33.565035253663979</v>
      </c>
    </row>
    <row r="113" spans="9:24" x14ac:dyDescent="0.25">
      <c r="I113" s="28">
        <v>1965</v>
      </c>
      <c r="J113" s="23">
        <v>-0.69974999999999998</v>
      </c>
      <c r="K113" s="23">
        <v>-0.3518</v>
      </c>
      <c r="L113" s="23">
        <v>-0.36354999999999998</v>
      </c>
      <c r="M113" s="23">
        <v>-7.2249999999999995E-2</v>
      </c>
      <c r="N113" s="23">
        <v>0.55349999999999999</v>
      </c>
      <c r="O113" s="23">
        <v>0.74270000000000003</v>
      </c>
      <c r="P113" s="23">
        <v>0.95465</v>
      </c>
      <c r="Q113" s="23">
        <v>1.29095</v>
      </c>
      <c r="R113" s="23">
        <v>1.5063500000000001</v>
      </c>
      <c r="S113" s="23">
        <v>1.6651499999999999</v>
      </c>
      <c r="T113" s="23">
        <v>1.7111499999999999</v>
      </c>
      <c r="U113" s="23">
        <v>1.60365</v>
      </c>
      <c r="V113" s="23">
        <f t="shared" si="2"/>
        <v>-0.26253333333333334</v>
      </c>
      <c r="W113" s="5">
        <v>31.040794990999693</v>
      </c>
      <c r="X113" s="26">
        <f t="shared" si="3"/>
        <v>33.565035253663979</v>
      </c>
    </row>
    <row r="114" spans="9:24" x14ac:dyDescent="0.25">
      <c r="I114" s="28">
        <v>1966</v>
      </c>
      <c r="J114" s="23">
        <v>1.37355</v>
      </c>
      <c r="K114" s="23">
        <v>0.97310010000000002</v>
      </c>
      <c r="L114" s="23">
        <v>0.95415000000000005</v>
      </c>
      <c r="M114" s="23">
        <v>0.66869999999999996</v>
      </c>
      <c r="N114" s="23">
        <v>0.28079999999999999</v>
      </c>
      <c r="O114" s="23">
        <v>0.50739999999999996</v>
      </c>
      <c r="P114" s="23">
        <v>0.55064999999999997</v>
      </c>
      <c r="Q114" s="23">
        <v>0.12529999999999999</v>
      </c>
      <c r="R114" s="23">
        <v>0.2059</v>
      </c>
      <c r="S114" s="23">
        <v>0.11185</v>
      </c>
      <c r="T114" s="23">
        <v>3.8600000000000002E-2</v>
      </c>
      <c r="U114" s="23">
        <v>-0.1484</v>
      </c>
      <c r="V114" s="23">
        <f t="shared" si="2"/>
        <v>0.86531670000000005</v>
      </c>
      <c r="W114" s="5">
        <v>12.617151514016895</v>
      </c>
      <c r="X114" s="26">
        <f t="shared" si="3"/>
        <v>33.565035253663979</v>
      </c>
    </row>
    <row r="115" spans="9:24" x14ac:dyDescent="0.25">
      <c r="I115" s="28">
        <v>1967</v>
      </c>
      <c r="J115" s="23">
        <v>-0.39784999999999998</v>
      </c>
      <c r="K115" s="23">
        <v>-0.3256</v>
      </c>
      <c r="L115" s="23">
        <v>-0.35375000000000001</v>
      </c>
      <c r="M115" s="23">
        <v>-0.59240000000000004</v>
      </c>
      <c r="N115" s="23">
        <v>-0.30114999999999997</v>
      </c>
      <c r="O115" s="23">
        <v>0.14224999999999999</v>
      </c>
      <c r="P115" s="23">
        <v>0.16965</v>
      </c>
      <c r="Q115" s="23">
        <v>-0.28129999999999999</v>
      </c>
      <c r="R115" s="23">
        <v>-0.56174999999999997</v>
      </c>
      <c r="S115" s="23">
        <v>-0.48020000000000002</v>
      </c>
      <c r="T115" s="23">
        <v>-0.35994999999999999</v>
      </c>
      <c r="U115" s="23">
        <v>-0.51665000000000005</v>
      </c>
      <c r="V115" s="23">
        <f t="shared" si="2"/>
        <v>-0.42391666666666666</v>
      </c>
      <c r="W115" s="5">
        <v>45.920112372759853</v>
      </c>
      <c r="X115" s="26">
        <f t="shared" si="3"/>
        <v>33.565035253663979</v>
      </c>
    </row>
    <row r="116" spans="9:24" x14ac:dyDescent="0.25">
      <c r="I116" s="28">
        <v>1968</v>
      </c>
      <c r="J116" s="23">
        <v>-0.72894999999999999</v>
      </c>
      <c r="K116" s="23">
        <v>-0.81360010000000005</v>
      </c>
      <c r="L116" s="23">
        <v>-0.68159999999999998</v>
      </c>
      <c r="M116" s="23">
        <v>-0.45</v>
      </c>
      <c r="N116" s="23">
        <v>-0.23830000000000001</v>
      </c>
      <c r="O116" s="23">
        <v>0.38585000000000003</v>
      </c>
      <c r="P116" s="23">
        <v>0.6583</v>
      </c>
      <c r="Q116" s="23">
        <v>0.42854999999999999</v>
      </c>
      <c r="R116" s="23">
        <v>0.12534999999999999</v>
      </c>
      <c r="S116" s="23">
        <v>0.28344999999999998</v>
      </c>
      <c r="T116" s="23">
        <v>0.73699999999999999</v>
      </c>
      <c r="U116" s="23">
        <v>0.82199999999999995</v>
      </c>
      <c r="V116" s="23">
        <f t="shared" si="2"/>
        <v>-0.64840003333333329</v>
      </c>
      <c r="W116" s="5">
        <v>31.091327023946356</v>
      </c>
      <c r="X116" s="26">
        <f t="shared" si="3"/>
        <v>33.565035253663979</v>
      </c>
    </row>
    <row r="117" spans="9:24" x14ac:dyDescent="0.25">
      <c r="I117" s="28">
        <v>1969</v>
      </c>
      <c r="J117" s="45">
        <v>1.3177000000000001</v>
      </c>
      <c r="K117" s="45">
        <v>1.0519499999999999</v>
      </c>
      <c r="L117" s="45">
        <v>0.54044999999999999</v>
      </c>
      <c r="M117" s="45">
        <v>0.34499999999999997</v>
      </c>
      <c r="N117" s="45">
        <v>0.75834999999999997</v>
      </c>
      <c r="O117" s="45">
        <v>0.54410000000000003</v>
      </c>
      <c r="P117" s="23">
        <v>0.35649999999999998</v>
      </c>
      <c r="Q117" s="23">
        <v>0.35189999999999999</v>
      </c>
      <c r="R117" s="23">
        <v>0.7323501</v>
      </c>
      <c r="S117" s="23">
        <v>0.85399999999999998</v>
      </c>
      <c r="T117" s="23">
        <v>0.83835009999999999</v>
      </c>
      <c r="U117" s="23">
        <v>0.92785010000000001</v>
      </c>
      <c r="V117" s="23">
        <f t="shared" si="2"/>
        <v>0.64580000000000004</v>
      </c>
      <c r="W117" s="5">
        <v>31.78346921326164</v>
      </c>
      <c r="X117" s="26">
        <f t="shared" si="3"/>
        <v>33.565035253663979</v>
      </c>
    </row>
    <row r="118" spans="9:24" x14ac:dyDescent="0.25">
      <c r="I118" s="28">
        <v>1970</v>
      </c>
      <c r="J118" s="45">
        <v>0.96784999999999999</v>
      </c>
      <c r="K118" s="45">
        <v>0.81084999999999996</v>
      </c>
      <c r="L118" s="45">
        <v>0.57669999999999999</v>
      </c>
      <c r="M118" s="45">
        <v>0.61219999999999997</v>
      </c>
      <c r="N118" s="45">
        <v>0.37404999999999999</v>
      </c>
      <c r="O118" s="45">
        <v>-0.2419</v>
      </c>
      <c r="P118" s="23">
        <v>-0.86875000000000002</v>
      </c>
      <c r="Q118" s="23">
        <v>-1.0107999999999999</v>
      </c>
      <c r="R118" s="23">
        <v>-0.99745010000000001</v>
      </c>
      <c r="S118" s="23">
        <v>-0.88424999999999998</v>
      </c>
      <c r="T118" s="23">
        <v>-1.1652</v>
      </c>
      <c r="U118" s="23">
        <v>-1.5774999999999999</v>
      </c>
      <c r="V118" s="23">
        <f t="shared" si="2"/>
        <v>0.66658333333333342</v>
      </c>
      <c r="W118" s="5">
        <v>5.2182623486303124</v>
      </c>
      <c r="X118" s="26">
        <f t="shared" si="3"/>
        <v>33.565035253663979</v>
      </c>
    </row>
    <row r="119" spans="9:24" x14ac:dyDescent="0.25">
      <c r="I119" s="28">
        <v>1971</v>
      </c>
      <c r="J119" s="23">
        <v>-1.5327999999999999</v>
      </c>
      <c r="K119" s="23">
        <v>-1.2883500000000001</v>
      </c>
      <c r="L119" s="23">
        <v>-1.2794000000000001</v>
      </c>
      <c r="M119" s="23">
        <v>-0.78700009999999998</v>
      </c>
      <c r="N119" s="23">
        <v>-0.61490009999999995</v>
      </c>
      <c r="O119" s="23">
        <v>-0.73175000000000001</v>
      </c>
      <c r="P119" s="23">
        <v>-0.4153</v>
      </c>
      <c r="Q119" s="23">
        <v>-0.34749999999999998</v>
      </c>
      <c r="R119" s="23">
        <v>-0.70480010000000004</v>
      </c>
      <c r="S119" s="23">
        <v>-0.85305010000000003</v>
      </c>
      <c r="T119" s="23">
        <v>-0.85350009999999998</v>
      </c>
      <c r="U119" s="23">
        <v>-0.98334999999999995</v>
      </c>
      <c r="V119" s="23">
        <f t="shared" si="2"/>
        <v>-1.1182500333333334</v>
      </c>
      <c r="W119" s="5">
        <v>5.6319204809267793</v>
      </c>
      <c r="X119" s="26">
        <f t="shared" si="3"/>
        <v>33.565035253663979</v>
      </c>
    </row>
    <row r="120" spans="9:24" x14ac:dyDescent="0.25">
      <c r="I120" s="28">
        <v>1972</v>
      </c>
      <c r="J120" s="23">
        <v>-0.51119999999999999</v>
      </c>
      <c r="K120" s="23">
        <v>-0.28749999999999998</v>
      </c>
      <c r="L120" s="23">
        <v>-0.12525</v>
      </c>
      <c r="M120" s="23">
        <v>0.23630000000000001</v>
      </c>
      <c r="N120" s="23">
        <v>0.42235</v>
      </c>
      <c r="O120" s="23">
        <v>0.78544999999999998</v>
      </c>
      <c r="P120" s="23">
        <v>0.92170010000000002</v>
      </c>
      <c r="Q120" s="23">
        <v>1.3482499999999999</v>
      </c>
      <c r="R120" s="23">
        <v>1.3536999999999999</v>
      </c>
      <c r="S120" s="23">
        <v>1.89195</v>
      </c>
      <c r="T120" s="23">
        <v>2.22465</v>
      </c>
      <c r="U120" s="23">
        <v>2.0689500000000001</v>
      </c>
      <c r="V120" s="23">
        <f t="shared" si="2"/>
        <v>-5.8816666666666649E-2</v>
      </c>
      <c r="W120" s="5">
        <v>0.71340556896551732</v>
      </c>
      <c r="X120" s="26">
        <f t="shared" si="3"/>
        <v>33.565035253663979</v>
      </c>
    </row>
    <row r="121" spans="9:24" x14ac:dyDescent="0.25">
      <c r="I121" s="28">
        <v>1973</v>
      </c>
      <c r="J121" s="23">
        <v>1.5281</v>
      </c>
      <c r="K121" s="23">
        <v>1.377</v>
      </c>
      <c r="L121" s="23">
        <v>0.79285000000000005</v>
      </c>
      <c r="M121" s="23">
        <v>0.1082</v>
      </c>
      <c r="N121" s="23">
        <v>-0.84235000000000004</v>
      </c>
      <c r="O121" s="23">
        <v>-1.1025499999999999</v>
      </c>
      <c r="P121" s="23">
        <v>-0.91105000000000003</v>
      </c>
      <c r="Q121" s="23">
        <v>-1.50265</v>
      </c>
      <c r="R121" s="23">
        <v>-1.2898499999999999</v>
      </c>
      <c r="S121" s="23">
        <v>-1.7073</v>
      </c>
      <c r="T121" s="23">
        <v>-2.3298000000000001</v>
      </c>
      <c r="U121" s="23">
        <v>-2.2106499999999998</v>
      </c>
      <c r="V121" s="23">
        <f t="shared" si="2"/>
        <v>0.75935000000000008</v>
      </c>
      <c r="W121" s="5">
        <v>31.775200399769588</v>
      </c>
      <c r="X121" s="26">
        <f t="shared" si="3"/>
        <v>33.565035253663979</v>
      </c>
    </row>
    <row r="122" spans="9:24" x14ac:dyDescent="0.25">
      <c r="I122" s="28">
        <v>1974</v>
      </c>
      <c r="J122" s="23">
        <v>-1.93025</v>
      </c>
      <c r="K122" s="23">
        <v>-1.7353499999999999</v>
      </c>
      <c r="L122" s="23">
        <v>-1.2003999999999999</v>
      </c>
      <c r="M122" s="23">
        <v>-1.0039</v>
      </c>
      <c r="N122" s="23">
        <v>-0.62549999999999994</v>
      </c>
      <c r="O122" s="23">
        <v>-0.36914999999999998</v>
      </c>
      <c r="P122" s="23">
        <v>-0.87535010000000002</v>
      </c>
      <c r="Q122" s="23">
        <v>-0.34670000000000001</v>
      </c>
      <c r="R122" s="23">
        <v>-0.316</v>
      </c>
      <c r="S122" s="23">
        <v>-0.61124999999999996</v>
      </c>
      <c r="T122" s="23">
        <v>-0.92695000000000005</v>
      </c>
      <c r="U122" s="23">
        <v>-0.68899999999999995</v>
      </c>
      <c r="V122" s="23">
        <f t="shared" si="2"/>
        <v>-1.3132166666666665</v>
      </c>
      <c r="W122" s="5">
        <v>210.00843922452634</v>
      </c>
      <c r="X122" s="26">
        <f t="shared" si="3"/>
        <v>33.565035253663979</v>
      </c>
    </row>
    <row r="123" spans="9:24" x14ac:dyDescent="0.25">
      <c r="I123" s="28">
        <v>1975</v>
      </c>
      <c r="J123" s="23">
        <v>-0.17319999999999999</v>
      </c>
      <c r="K123" s="23">
        <v>-0.46765000000000001</v>
      </c>
      <c r="L123" s="23">
        <v>-0.75349999999999995</v>
      </c>
      <c r="M123" s="23">
        <v>-0.52585000000000004</v>
      </c>
      <c r="N123" s="23">
        <v>-0.72619999999999996</v>
      </c>
      <c r="O123" s="23">
        <v>-1.0375000000000001</v>
      </c>
      <c r="P123" s="23">
        <v>-1.1097999999999999</v>
      </c>
      <c r="Q123" s="23">
        <v>-1.0287500000000001</v>
      </c>
      <c r="R123" s="23">
        <v>-0.94440009999999996</v>
      </c>
      <c r="S123" s="23">
        <v>-1.3847</v>
      </c>
      <c r="T123" s="23">
        <v>-1.4701</v>
      </c>
      <c r="U123" s="23">
        <v>-1.6611</v>
      </c>
      <c r="V123" s="23">
        <f t="shared" si="2"/>
        <v>-0.58233333333333326</v>
      </c>
      <c r="W123" s="5">
        <v>30.331451540322586</v>
      </c>
      <c r="X123" s="26">
        <f t="shared" si="3"/>
        <v>33.565035253663979</v>
      </c>
    </row>
    <row r="124" spans="9:24" x14ac:dyDescent="0.25">
      <c r="I124" s="28">
        <v>1976</v>
      </c>
      <c r="J124" s="23">
        <v>-1.8163499999999999</v>
      </c>
      <c r="K124" s="23">
        <v>-1.2497</v>
      </c>
      <c r="L124" s="23">
        <v>-0.55989999999999995</v>
      </c>
      <c r="M124" s="23">
        <v>-0.28649999999999998</v>
      </c>
      <c r="N124" s="23">
        <v>-0.29909999999999998</v>
      </c>
      <c r="O124" s="23">
        <v>3.6600000000000001E-2</v>
      </c>
      <c r="P124" s="23">
        <v>5.6650010000000001E-2</v>
      </c>
      <c r="Q124" s="23">
        <v>0.51919999999999999</v>
      </c>
      <c r="R124" s="23">
        <v>0.874</v>
      </c>
      <c r="S124" s="23">
        <v>0.88645010000000002</v>
      </c>
      <c r="T124" s="23">
        <v>0.82295010000000002</v>
      </c>
      <c r="U124" s="23">
        <v>0.73365000000000002</v>
      </c>
      <c r="V124" s="23">
        <f t="shared" si="2"/>
        <v>-0.69869999999999999</v>
      </c>
      <c r="W124" s="5">
        <v>27.365816505438136</v>
      </c>
      <c r="X124" s="26">
        <f t="shared" si="3"/>
        <v>33.565035253663979</v>
      </c>
    </row>
    <row r="125" spans="9:24" x14ac:dyDescent="0.25">
      <c r="I125" s="28">
        <v>1977</v>
      </c>
      <c r="J125" s="23">
        <v>0.92764999999999997</v>
      </c>
      <c r="K125" s="23">
        <v>0.42025000000000001</v>
      </c>
      <c r="L125" s="23">
        <v>0.2601</v>
      </c>
      <c r="M125" s="23">
        <v>-8.5949999999999999E-2</v>
      </c>
      <c r="N125" s="23">
        <v>0.42845</v>
      </c>
      <c r="O125" s="23">
        <v>0.65285000000000004</v>
      </c>
      <c r="P125" s="23">
        <v>0.47184999999999999</v>
      </c>
      <c r="Q125" s="23">
        <v>0.21415000000000001</v>
      </c>
      <c r="R125" s="23">
        <v>0.30814999999999998</v>
      </c>
      <c r="S125" s="23">
        <v>0.62024999999999997</v>
      </c>
      <c r="T125" s="23">
        <v>1.0365500000000001</v>
      </c>
      <c r="U125" s="23">
        <v>1.0303500000000001</v>
      </c>
      <c r="V125" s="23">
        <f t="shared" si="2"/>
        <v>0.19813333333333336</v>
      </c>
      <c r="W125" s="5">
        <v>37.58838738415259</v>
      </c>
      <c r="X125" s="26">
        <f t="shared" si="3"/>
        <v>33.565035253663979</v>
      </c>
    </row>
    <row r="126" spans="9:24" x14ac:dyDescent="0.25">
      <c r="I126" s="28">
        <v>1978</v>
      </c>
      <c r="J126" s="23">
        <v>0.86775000000000002</v>
      </c>
      <c r="K126" s="23">
        <v>0.45350000000000001</v>
      </c>
      <c r="L126" s="23">
        <v>0.26279999999999998</v>
      </c>
      <c r="M126" s="23">
        <v>-0.31455</v>
      </c>
      <c r="N126" s="23">
        <v>-0.14779999999999999</v>
      </c>
      <c r="O126" s="23">
        <v>-0.36664999999999998</v>
      </c>
      <c r="P126" s="23">
        <v>-0.30964999999999998</v>
      </c>
      <c r="Q126" s="23">
        <v>-0.47820000000000001</v>
      </c>
      <c r="R126" s="23">
        <v>-0.33934999999999998</v>
      </c>
      <c r="S126" s="23">
        <v>-0.68325000000000002</v>
      </c>
      <c r="T126" s="23">
        <v>-9.0650010000000003E-2</v>
      </c>
      <c r="U126" s="23">
        <v>-3.9800000000000002E-2</v>
      </c>
      <c r="V126" s="23">
        <f t="shared" si="2"/>
        <v>0.13391666666666666</v>
      </c>
      <c r="W126" s="5">
        <v>13.616843732718891</v>
      </c>
      <c r="X126" s="26">
        <f t="shared" si="3"/>
        <v>33.565035253663979</v>
      </c>
    </row>
    <row r="127" spans="9:24" x14ac:dyDescent="0.25">
      <c r="I127" s="28">
        <v>1979</v>
      </c>
      <c r="J127" s="23">
        <v>0.12164999999999999</v>
      </c>
      <c r="K127" s="23">
        <v>0.16405</v>
      </c>
      <c r="L127" s="23">
        <v>0.26484999999999997</v>
      </c>
      <c r="M127" s="23">
        <v>0.40579999999999999</v>
      </c>
      <c r="N127" s="23">
        <v>0.27174999999999999</v>
      </c>
      <c r="O127" s="23">
        <v>0.24365000000000001</v>
      </c>
      <c r="P127" s="23">
        <v>-0.18765000000000001</v>
      </c>
      <c r="Q127" s="23">
        <v>5.4550000000000001E-2</v>
      </c>
      <c r="R127" s="23">
        <v>0.63444999999999996</v>
      </c>
      <c r="S127" s="23">
        <v>0.17405000000000001</v>
      </c>
      <c r="T127" s="23">
        <v>0.19889999999999999</v>
      </c>
      <c r="U127" s="23">
        <v>0.65744999999999998</v>
      </c>
      <c r="V127" s="23">
        <f t="shared" si="2"/>
        <v>0.27823333333333333</v>
      </c>
      <c r="W127" s="5">
        <v>3.9587583320532524</v>
      </c>
      <c r="X127" s="26">
        <f t="shared" si="3"/>
        <v>33.565035253663979</v>
      </c>
    </row>
    <row r="128" spans="9:24" x14ac:dyDescent="0.25">
      <c r="I128" s="28">
        <v>1980</v>
      </c>
      <c r="J128" s="23">
        <v>0.52710000000000001</v>
      </c>
      <c r="K128" s="23">
        <v>0.33800000000000002</v>
      </c>
      <c r="L128" s="23">
        <v>0.22585</v>
      </c>
      <c r="M128" s="23">
        <v>0.39639999999999997</v>
      </c>
      <c r="N128" s="23">
        <v>0.21654999999999999</v>
      </c>
      <c r="O128" s="23">
        <v>0.53974999999999995</v>
      </c>
      <c r="P128" s="23">
        <v>0.10495</v>
      </c>
      <c r="Q128" s="23">
        <v>6.1600000000000002E-2</v>
      </c>
      <c r="R128" s="23">
        <v>4.7300000000000002E-2</v>
      </c>
      <c r="S128" s="23">
        <v>-0.13555</v>
      </c>
      <c r="T128" s="23">
        <v>0.12255000000000001</v>
      </c>
      <c r="U128" s="23">
        <v>0.43430000000000002</v>
      </c>
      <c r="V128" s="23">
        <f t="shared" si="2"/>
        <v>0.32008333333333333</v>
      </c>
      <c r="W128" s="5">
        <v>19.132840015912745</v>
      </c>
      <c r="X128" s="26">
        <f t="shared" si="3"/>
        <v>33.565035253663979</v>
      </c>
    </row>
    <row r="129" spans="9:24" x14ac:dyDescent="0.25">
      <c r="I129" s="28">
        <v>1981</v>
      </c>
      <c r="J129" s="23">
        <v>-0.41375000000000001</v>
      </c>
      <c r="K129" s="23">
        <v>-0.50495000000000001</v>
      </c>
      <c r="L129" s="23">
        <v>-0.13815</v>
      </c>
      <c r="M129" s="23">
        <v>-0.48049999999999998</v>
      </c>
      <c r="N129" s="23">
        <v>-0.1903</v>
      </c>
      <c r="O129" s="23">
        <v>-0.18884999999999999</v>
      </c>
      <c r="P129" s="23">
        <v>-0.61740010000000001</v>
      </c>
      <c r="Q129" s="23">
        <v>-0.54059999999999997</v>
      </c>
      <c r="R129" s="23">
        <v>-0.13</v>
      </c>
      <c r="S129" s="23">
        <v>-0.14410000000000001</v>
      </c>
      <c r="T129" s="23">
        <v>-0.36967100000000003</v>
      </c>
      <c r="U129" s="23">
        <v>-0.165107</v>
      </c>
      <c r="V129" s="23">
        <f t="shared" si="2"/>
        <v>-0.37453333333333333</v>
      </c>
      <c r="W129" s="5">
        <v>46.496713717677927</v>
      </c>
      <c r="X129" s="26">
        <f t="shared" si="3"/>
        <v>33.565035253663979</v>
      </c>
    </row>
    <row r="130" spans="9:24" x14ac:dyDescent="0.25">
      <c r="I130" s="28">
        <v>1982</v>
      </c>
      <c r="J130" s="45">
        <v>0.16853670000000001</v>
      </c>
      <c r="K130" s="45">
        <v>-7.2575440000000005E-2</v>
      </c>
      <c r="L130" s="45">
        <v>-3.0444329999999999E-2</v>
      </c>
      <c r="M130" s="45">
        <v>0.49873810000000002</v>
      </c>
      <c r="N130" s="45">
        <v>0.96075339999999998</v>
      </c>
      <c r="O130" s="45">
        <v>1.387818</v>
      </c>
      <c r="P130" s="45">
        <v>0.95862639999999999</v>
      </c>
      <c r="Q130" s="23">
        <v>1.1708209999999999</v>
      </c>
      <c r="R130" s="23">
        <v>1.5637049999999999</v>
      </c>
      <c r="S130" s="23">
        <v>1.894048</v>
      </c>
      <c r="T130" s="23">
        <v>2.247312</v>
      </c>
      <c r="U130" s="23">
        <v>2.6302400000000001</v>
      </c>
      <c r="V130" s="23">
        <f t="shared" si="2"/>
        <v>0.13190610999999999</v>
      </c>
      <c r="W130" s="5">
        <v>4.8295149829109061</v>
      </c>
      <c r="X130" s="26">
        <f t="shared" si="3"/>
        <v>33.565035253663979</v>
      </c>
    </row>
    <row r="131" spans="9:24" x14ac:dyDescent="0.25">
      <c r="I131" s="28">
        <v>1983</v>
      </c>
      <c r="J131" s="45">
        <v>2.6707139999999998</v>
      </c>
      <c r="K131" s="45">
        <v>2.3308230000000001</v>
      </c>
      <c r="L131" s="45">
        <v>1.7932889999999999</v>
      </c>
      <c r="M131" s="45">
        <v>1.325161</v>
      </c>
      <c r="N131" s="45">
        <v>1.354676</v>
      </c>
      <c r="O131" s="45">
        <v>0.86542140000000001</v>
      </c>
      <c r="P131" s="45">
        <v>0.22365119999999999</v>
      </c>
      <c r="Q131" s="23">
        <v>0.14932229999999999</v>
      </c>
      <c r="R131" s="23">
        <v>6.3477350000000002E-2</v>
      </c>
      <c r="S131" s="23">
        <v>-0.46218930000000003</v>
      </c>
      <c r="T131" s="23">
        <v>-0.52452080000000001</v>
      </c>
      <c r="U131" s="23">
        <v>-0.47450959999999998</v>
      </c>
      <c r="V131" s="23">
        <f t="shared" si="2"/>
        <v>1.8164243333333332</v>
      </c>
      <c r="W131" s="5">
        <v>4.6589336917562715E-2</v>
      </c>
      <c r="X131" s="26">
        <f t="shared" si="3"/>
        <v>33.565035253663979</v>
      </c>
    </row>
    <row r="132" spans="9:24" x14ac:dyDescent="0.25">
      <c r="I132" s="28">
        <v>1984</v>
      </c>
      <c r="J132" s="23">
        <v>-0.62268040000000002</v>
      </c>
      <c r="K132" s="23">
        <v>-0.35968169999999999</v>
      </c>
      <c r="L132" s="23">
        <v>-0.2455107</v>
      </c>
      <c r="M132" s="23">
        <v>-0.17184289999999999</v>
      </c>
      <c r="N132" s="23">
        <v>-0.27372099999999999</v>
      </c>
      <c r="O132" s="23">
        <v>-0.4549687</v>
      </c>
      <c r="P132" s="23">
        <v>-0.21309120000000001</v>
      </c>
      <c r="Q132" s="23">
        <v>-0.22255</v>
      </c>
      <c r="R132" s="23">
        <v>3.7044979999999998E-2</v>
      </c>
      <c r="S132" s="23">
        <v>-0.51663570000000003</v>
      </c>
      <c r="T132" s="23">
        <v>-0.84743769999999996</v>
      </c>
      <c r="U132" s="23">
        <v>-1.1907939999999999</v>
      </c>
      <c r="V132" s="23">
        <f t="shared" si="2"/>
        <v>-0.25901176666666664</v>
      </c>
      <c r="W132" s="5">
        <v>23.577589878136195</v>
      </c>
      <c r="X132" s="26">
        <f t="shared" si="3"/>
        <v>33.565035253663979</v>
      </c>
    </row>
    <row r="133" spans="9:24" x14ac:dyDescent="0.25">
      <c r="I133" s="28">
        <v>1985</v>
      </c>
      <c r="J133" s="23">
        <v>-0.96909080000000003</v>
      </c>
      <c r="K133" s="23">
        <v>-0.95704699999999998</v>
      </c>
      <c r="L133" s="23">
        <v>-0.87617469999999997</v>
      </c>
      <c r="M133" s="23">
        <v>-0.58331169999999999</v>
      </c>
      <c r="N133" s="23">
        <v>-0.39659800000000001</v>
      </c>
      <c r="O133" s="23">
        <v>-0.41802990000000001</v>
      </c>
      <c r="P133" s="23">
        <v>-0.25608419999999998</v>
      </c>
      <c r="Q133" s="23">
        <v>-7.9330429999999993E-2</v>
      </c>
      <c r="R133" s="23">
        <v>-9.0551090000000001E-2</v>
      </c>
      <c r="S133" s="23">
        <v>-0.28072560000000002</v>
      </c>
      <c r="T133" s="23">
        <v>-0.1533938</v>
      </c>
      <c r="U133" s="23">
        <v>-0.2562934</v>
      </c>
      <c r="V133" s="23">
        <f t="shared" ref="V133:V156" si="4">+AVERAGE(K133:M133)</f>
        <v>-0.80551113333333335</v>
      </c>
      <c r="W133" s="5">
        <v>197.0809463389657</v>
      </c>
      <c r="X133" s="26">
        <f t="shared" ref="X133:X156" si="5">+$W$1</f>
        <v>33.565035253663979</v>
      </c>
    </row>
    <row r="134" spans="9:24" x14ac:dyDescent="0.25">
      <c r="I134" s="28">
        <v>1986</v>
      </c>
      <c r="J134" s="23">
        <v>-0.62479010000000001</v>
      </c>
      <c r="K134" s="23">
        <v>-0.55571499999999996</v>
      </c>
      <c r="L134" s="23">
        <v>-0.32606810000000003</v>
      </c>
      <c r="M134" s="23">
        <v>-5.2990240000000001E-2</v>
      </c>
      <c r="N134" s="23">
        <v>3.7973159999999998E-3</v>
      </c>
      <c r="O134" s="23">
        <v>0.30612210000000001</v>
      </c>
      <c r="P134" s="23">
        <v>0.31527260000000001</v>
      </c>
      <c r="Q134" s="23">
        <v>0.46615489999999998</v>
      </c>
      <c r="R134" s="23">
        <v>0.9744524</v>
      </c>
      <c r="S134" s="23">
        <v>1.088511</v>
      </c>
      <c r="T134" s="23">
        <v>1.321723</v>
      </c>
      <c r="U134" s="23">
        <v>1.272802</v>
      </c>
      <c r="V134" s="23">
        <f t="shared" si="4"/>
        <v>-0.31159111333333334</v>
      </c>
      <c r="W134" s="5">
        <v>67.050377284946237</v>
      </c>
      <c r="X134" s="26">
        <f t="shared" si="5"/>
        <v>33.565035253663979</v>
      </c>
    </row>
    <row r="135" spans="9:24" x14ac:dyDescent="0.25">
      <c r="I135" s="28">
        <v>1987</v>
      </c>
      <c r="J135" s="23">
        <v>1.3128280000000001</v>
      </c>
      <c r="K135" s="23">
        <v>1.2913220000000001</v>
      </c>
      <c r="L135" s="23">
        <v>1.3082309999999999</v>
      </c>
      <c r="M135" s="23">
        <v>1.2395160000000001</v>
      </c>
      <c r="N135" s="23">
        <v>1.149481</v>
      </c>
      <c r="O135" s="23">
        <v>1.467015</v>
      </c>
      <c r="P135" s="23">
        <v>1.638674</v>
      </c>
      <c r="Q135" s="23">
        <v>1.7485649999999999</v>
      </c>
      <c r="R135" s="23">
        <v>1.9563539999999999</v>
      </c>
      <c r="S135" s="23">
        <v>1.614114</v>
      </c>
      <c r="T135" s="23">
        <v>1.5492999999999999</v>
      </c>
      <c r="U135" s="23">
        <v>1.158452</v>
      </c>
      <c r="V135" s="23">
        <f t="shared" si="4"/>
        <v>1.2796896666666668</v>
      </c>
      <c r="W135" s="5">
        <v>24.081222670250902</v>
      </c>
      <c r="X135" s="26">
        <f t="shared" si="5"/>
        <v>33.565035253663979</v>
      </c>
    </row>
    <row r="136" spans="9:24" x14ac:dyDescent="0.25">
      <c r="I136" s="28">
        <v>1988</v>
      </c>
      <c r="J136" s="23">
        <v>0.78362600000000004</v>
      </c>
      <c r="K136" s="23">
        <v>0.48296909999999998</v>
      </c>
      <c r="L136" s="23">
        <v>0.15523899999999999</v>
      </c>
      <c r="M136" s="23">
        <v>-0.18117559999999999</v>
      </c>
      <c r="N136" s="23">
        <v>-0.88896149999999996</v>
      </c>
      <c r="O136" s="23">
        <v>-1.1795709999999999</v>
      </c>
      <c r="P136" s="23">
        <v>-1.3532360000000001</v>
      </c>
      <c r="Q136" s="23">
        <v>-1.268678</v>
      </c>
      <c r="R136" s="23">
        <v>-0.81714580000000003</v>
      </c>
      <c r="S136" s="23">
        <v>-1.6383779999999999</v>
      </c>
      <c r="T136" s="23">
        <v>-1.9509829999999999</v>
      </c>
      <c r="U136" s="23">
        <v>-1.947681</v>
      </c>
      <c r="V136" s="23">
        <f t="shared" si="4"/>
        <v>0.15234416666666664</v>
      </c>
      <c r="W136" s="5">
        <v>26.434798440860217</v>
      </c>
      <c r="X136" s="26">
        <f t="shared" si="5"/>
        <v>33.565035253663979</v>
      </c>
    </row>
    <row r="137" spans="9:24" x14ac:dyDescent="0.25">
      <c r="I137" s="28">
        <v>1989</v>
      </c>
      <c r="J137" s="23">
        <v>-1.8967309999999999</v>
      </c>
      <c r="K137" s="23">
        <v>-1.3930149999999999</v>
      </c>
      <c r="L137" s="23">
        <v>-1.1608700000000001</v>
      </c>
      <c r="M137" s="23">
        <v>-0.80526070000000005</v>
      </c>
      <c r="N137" s="23">
        <v>-0.50096830000000003</v>
      </c>
      <c r="O137" s="23">
        <v>-0.46800140000000001</v>
      </c>
      <c r="P137" s="23">
        <v>-0.363923</v>
      </c>
      <c r="Q137" s="23">
        <v>-0.31749349999999998</v>
      </c>
      <c r="R137" s="23">
        <v>-0.13550499999999999</v>
      </c>
      <c r="S137" s="23">
        <v>-0.2442848</v>
      </c>
      <c r="T137" s="23">
        <v>-8.6022269999999998E-2</v>
      </c>
      <c r="U137" s="23">
        <v>0.1115275</v>
      </c>
      <c r="V137" s="23">
        <f t="shared" si="4"/>
        <v>-1.1197152333333333</v>
      </c>
      <c r="W137" s="5">
        <v>120.22324722222221</v>
      </c>
      <c r="X137" s="26">
        <f t="shared" si="5"/>
        <v>33.565035253663979</v>
      </c>
    </row>
    <row r="138" spans="9:24" x14ac:dyDescent="0.25">
      <c r="I138" s="28">
        <v>1990</v>
      </c>
      <c r="J138" s="23">
        <v>4.1301419999999998E-2</v>
      </c>
      <c r="K138" s="23">
        <v>0.1956717</v>
      </c>
      <c r="L138" s="23">
        <v>0.207732</v>
      </c>
      <c r="M138" s="23">
        <v>0.38910339999999999</v>
      </c>
      <c r="N138" s="23">
        <v>0.43240620000000002</v>
      </c>
      <c r="O138" s="23">
        <v>0.2015401</v>
      </c>
      <c r="P138" s="23">
        <v>0.19908719999999999</v>
      </c>
      <c r="Q138" s="23">
        <v>0.38989770000000001</v>
      </c>
      <c r="R138" s="23">
        <v>0.4120895</v>
      </c>
      <c r="S138" s="23">
        <v>0.38376369999999999</v>
      </c>
      <c r="T138" s="23">
        <v>0.41184310000000002</v>
      </c>
      <c r="U138" s="23">
        <v>0.55386440000000003</v>
      </c>
      <c r="V138" s="23">
        <f t="shared" si="4"/>
        <v>0.26416903333333336</v>
      </c>
      <c r="W138" s="5">
        <v>14.282183561059908</v>
      </c>
      <c r="X138" s="26">
        <f t="shared" si="5"/>
        <v>33.565035253663979</v>
      </c>
    </row>
    <row r="139" spans="9:24" x14ac:dyDescent="0.25">
      <c r="I139" s="28">
        <v>1991</v>
      </c>
      <c r="J139" s="23">
        <v>0.58504009999999995</v>
      </c>
      <c r="K139" s="23">
        <v>0.3345708</v>
      </c>
      <c r="L139" s="23">
        <v>0.1559538</v>
      </c>
      <c r="M139" s="23">
        <v>0.38734350000000001</v>
      </c>
      <c r="N139" s="23">
        <v>0.67978439999999996</v>
      </c>
      <c r="O139" s="23">
        <v>0.99951970000000001</v>
      </c>
      <c r="P139" s="23">
        <v>0.92305369999999998</v>
      </c>
      <c r="Q139" s="23">
        <v>0.77328490000000005</v>
      </c>
      <c r="R139" s="23">
        <v>0.68032579999999998</v>
      </c>
      <c r="S139" s="23">
        <v>1.104009</v>
      </c>
      <c r="T139" s="23">
        <v>1.354492</v>
      </c>
      <c r="U139" s="23">
        <v>1.8033619999999999</v>
      </c>
      <c r="V139" s="23">
        <f t="shared" si="4"/>
        <v>0.29262269999999996</v>
      </c>
      <c r="W139" s="5">
        <v>7.297759179147465</v>
      </c>
      <c r="X139" s="26">
        <f t="shared" si="5"/>
        <v>33.565035253663979</v>
      </c>
    </row>
    <row r="140" spans="9:24" x14ac:dyDescent="0.25">
      <c r="I140" s="28">
        <v>1992</v>
      </c>
      <c r="J140" s="45">
        <v>1.7842100000000001</v>
      </c>
      <c r="K140" s="45">
        <v>1.800951</v>
      </c>
      <c r="L140" s="45">
        <v>1.5532220000000001</v>
      </c>
      <c r="M140" s="45">
        <v>1.5969720000000001</v>
      </c>
      <c r="N140" s="45">
        <v>1.5296810000000001</v>
      </c>
      <c r="O140" s="45">
        <v>0.86740039999999996</v>
      </c>
      <c r="P140" s="45">
        <v>0.72870829999999998</v>
      </c>
      <c r="Q140" s="23">
        <v>0.2688603</v>
      </c>
      <c r="R140" s="23">
        <v>0.25494729999999999</v>
      </c>
      <c r="S140" s="23">
        <v>7.0613239999999994E-2</v>
      </c>
      <c r="T140" s="23">
        <v>0.29461530000000002</v>
      </c>
      <c r="U140" s="23">
        <v>0.3905052</v>
      </c>
      <c r="V140" s="23">
        <f t="shared" si="4"/>
        <v>1.6503816666666669</v>
      </c>
      <c r="W140" s="5">
        <v>9.9643598739648986</v>
      </c>
      <c r="X140" s="26">
        <f t="shared" si="5"/>
        <v>33.565035253663979</v>
      </c>
    </row>
    <row r="141" spans="9:24" x14ac:dyDescent="0.25">
      <c r="I141" s="28">
        <v>1993</v>
      </c>
      <c r="J141" s="45">
        <v>0.39768940000000003</v>
      </c>
      <c r="K141" s="45">
        <v>0.54039729999999997</v>
      </c>
      <c r="L141" s="45">
        <v>0.64074960000000003</v>
      </c>
      <c r="M141" s="45">
        <v>1.0095540000000001</v>
      </c>
      <c r="N141" s="45">
        <v>1.144188</v>
      </c>
      <c r="O141" s="45">
        <v>0.91741629999999996</v>
      </c>
      <c r="P141" s="45">
        <v>0.6239171</v>
      </c>
      <c r="Q141" s="23">
        <v>0.40116629999999998</v>
      </c>
      <c r="R141" s="23">
        <v>0.62761160000000005</v>
      </c>
      <c r="S141" s="23">
        <v>0.58904140000000005</v>
      </c>
      <c r="T141" s="23">
        <v>0.60607659999999997</v>
      </c>
      <c r="U141" s="23">
        <v>0.37735819999999998</v>
      </c>
      <c r="V141" s="23">
        <f t="shared" si="4"/>
        <v>0.73023363333333335</v>
      </c>
      <c r="W141" s="5">
        <v>6.1275092822580648</v>
      </c>
      <c r="X141" s="26">
        <f t="shared" si="5"/>
        <v>33.565035253663979</v>
      </c>
    </row>
    <row r="142" spans="9:24" x14ac:dyDescent="0.25">
      <c r="I142" s="28">
        <v>1994</v>
      </c>
      <c r="J142" s="23">
        <v>0.19637250000000001</v>
      </c>
      <c r="K142" s="23">
        <v>-0.1016943</v>
      </c>
      <c r="L142" s="23">
        <v>0.10752059999999999</v>
      </c>
      <c r="M142" s="23">
        <v>0.33032089999999997</v>
      </c>
      <c r="N142" s="23">
        <v>0.56423129999999999</v>
      </c>
      <c r="O142" s="23">
        <v>0.63289640000000003</v>
      </c>
      <c r="P142" s="23">
        <v>0.3931615</v>
      </c>
      <c r="Q142" s="23">
        <v>0.66216900000000001</v>
      </c>
      <c r="R142" s="23">
        <v>0.74589459999999996</v>
      </c>
      <c r="S142" s="23">
        <v>1.0392459999999999</v>
      </c>
      <c r="T142" s="23">
        <v>1.328797</v>
      </c>
      <c r="U142" s="23">
        <v>1.30101</v>
      </c>
      <c r="V142" s="23">
        <f t="shared" si="4"/>
        <v>0.11204906666666666</v>
      </c>
      <c r="W142" s="5">
        <v>5.3658870340501785</v>
      </c>
      <c r="X142" s="26">
        <f t="shared" si="5"/>
        <v>33.565035253663979</v>
      </c>
    </row>
    <row r="143" spans="9:24" x14ac:dyDescent="0.25">
      <c r="I143" s="28">
        <v>1995</v>
      </c>
      <c r="J143" s="23">
        <v>1.051067</v>
      </c>
      <c r="K143" s="23">
        <v>0.71780149999999998</v>
      </c>
      <c r="L143" s="23">
        <v>0.46557349999999997</v>
      </c>
      <c r="M143" s="23">
        <v>0.31850079999999997</v>
      </c>
      <c r="N143" s="23">
        <v>0.2545308</v>
      </c>
      <c r="O143" s="23">
        <v>0.2937575</v>
      </c>
      <c r="P143" s="23">
        <v>0.1137132</v>
      </c>
      <c r="Q143" s="23">
        <v>-0.1690313</v>
      </c>
      <c r="R143" s="23">
        <v>-0.28157989999999999</v>
      </c>
      <c r="S143" s="23">
        <v>-0.69441509999999995</v>
      </c>
      <c r="T143" s="23">
        <v>-0.67412229999999995</v>
      </c>
      <c r="U143" s="23">
        <v>-0.80327979999999999</v>
      </c>
      <c r="V143" s="23">
        <f t="shared" si="4"/>
        <v>0.50062526666666662</v>
      </c>
      <c r="W143" s="5">
        <v>28.509105684843828</v>
      </c>
      <c r="X143" s="26">
        <f t="shared" si="5"/>
        <v>33.565035253663979</v>
      </c>
    </row>
    <row r="144" spans="9:24" x14ac:dyDescent="0.25">
      <c r="I144" s="28">
        <v>1996</v>
      </c>
      <c r="J144" s="23">
        <v>-0.71012529999999996</v>
      </c>
      <c r="K144" s="23">
        <v>-0.75343590000000005</v>
      </c>
      <c r="L144" s="23">
        <v>-0.44713829999999999</v>
      </c>
      <c r="M144" s="23">
        <v>-0.26624120000000001</v>
      </c>
      <c r="N144" s="23">
        <v>-0.21084159999999999</v>
      </c>
      <c r="O144" s="23">
        <v>-2.739602E-2</v>
      </c>
      <c r="P144" s="23">
        <v>-2.0496580000000002E-3</v>
      </c>
      <c r="Q144" s="23">
        <v>-4.7491850000000002E-2</v>
      </c>
      <c r="R144" s="23">
        <v>-6.3362199999999994E-2</v>
      </c>
      <c r="S144" s="23">
        <v>-0.2570076</v>
      </c>
      <c r="T144" s="23">
        <v>-0.1266612</v>
      </c>
      <c r="U144" s="23">
        <v>-0.3533734</v>
      </c>
      <c r="V144" s="23">
        <f t="shared" si="4"/>
        <v>-0.48893846666666674</v>
      </c>
      <c r="W144" s="5">
        <v>19.626814309417867</v>
      </c>
      <c r="X144" s="26">
        <f t="shared" si="5"/>
        <v>33.565035253663979</v>
      </c>
    </row>
    <row r="145" spans="9:24" x14ac:dyDescent="0.25">
      <c r="I145" s="28">
        <v>1997</v>
      </c>
      <c r="J145" s="23">
        <v>-0.32550200000000001</v>
      </c>
      <c r="K145" s="23">
        <v>-0.27597460000000001</v>
      </c>
      <c r="L145" s="23">
        <v>-7.6343870000000003E-3</v>
      </c>
      <c r="M145" s="23">
        <v>0.60091969999999995</v>
      </c>
      <c r="N145" s="23">
        <v>1.1364160000000001</v>
      </c>
      <c r="O145" s="23">
        <v>1.461147</v>
      </c>
      <c r="P145" s="23">
        <v>1.667837</v>
      </c>
      <c r="Q145" s="23">
        <v>2.0788549999999999</v>
      </c>
      <c r="R145" s="23">
        <v>2.3480159999999999</v>
      </c>
      <c r="S145" s="23">
        <v>2.4347949999999998</v>
      </c>
      <c r="T145" s="23">
        <v>2.644695</v>
      </c>
      <c r="U145" s="23">
        <v>2.5869430000000002</v>
      </c>
      <c r="V145" s="23">
        <f t="shared" si="4"/>
        <v>0.10577023766666664</v>
      </c>
      <c r="W145" s="5">
        <v>35.321815833333332</v>
      </c>
      <c r="X145" s="26">
        <f t="shared" si="5"/>
        <v>33.565035253663979</v>
      </c>
    </row>
    <row r="146" spans="9:24" x14ac:dyDescent="0.25">
      <c r="I146" s="28">
        <v>1998</v>
      </c>
      <c r="J146" s="23">
        <v>2.5812840000000001</v>
      </c>
      <c r="K146" s="23">
        <v>2.2133590000000001</v>
      </c>
      <c r="L146" s="23">
        <v>1.6488320000000001</v>
      </c>
      <c r="M146" s="23">
        <v>1.1502939999999999</v>
      </c>
      <c r="N146" s="23">
        <v>0.89630929999999998</v>
      </c>
      <c r="O146" s="23">
        <v>-0.24267430000000001</v>
      </c>
      <c r="P146" s="23">
        <v>-0.56394670000000002</v>
      </c>
      <c r="Q146" s="23">
        <v>-0.54880169999999995</v>
      </c>
      <c r="R146" s="23">
        <v>-0.49934709999999999</v>
      </c>
      <c r="S146" s="23">
        <v>-0.98688229999999999</v>
      </c>
      <c r="T146" s="23">
        <v>-0.94686590000000004</v>
      </c>
      <c r="U146" s="23">
        <v>-1.412007</v>
      </c>
      <c r="V146" s="23">
        <f t="shared" si="4"/>
        <v>1.6708283333333334</v>
      </c>
      <c r="W146" s="5">
        <v>2.8179891666666665</v>
      </c>
      <c r="X146" s="26">
        <f t="shared" si="5"/>
        <v>33.565035253663979</v>
      </c>
    </row>
    <row r="147" spans="9:24" x14ac:dyDescent="0.25">
      <c r="I147" s="28">
        <v>1999</v>
      </c>
      <c r="J147" s="23">
        <v>-1.365756</v>
      </c>
      <c r="K147" s="23">
        <v>-1.2184539999999999</v>
      </c>
      <c r="L147" s="23">
        <v>-0.86629440000000002</v>
      </c>
      <c r="M147" s="23">
        <v>-0.83335110000000001</v>
      </c>
      <c r="N147" s="23">
        <v>-0.609074</v>
      </c>
      <c r="O147" s="23">
        <v>-0.67464100000000005</v>
      </c>
      <c r="P147" s="23">
        <v>-0.69860449999999996</v>
      </c>
      <c r="Q147" s="23">
        <v>-0.84473779999999998</v>
      </c>
      <c r="R147" s="23">
        <v>-0.68657789999999996</v>
      </c>
      <c r="S147" s="23">
        <v>-0.87802480000000005</v>
      </c>
      <c r="T147" s="23">
        <v>-1.099647</v>
      </c>
      <c r="U147" s="23">
        <v>-1.4071</v>
      </c>
      <c r="V147" s="23">
        <f t="shared" si="4"/>
        <v>-0.97269983333333343</v>
      </c>
      <c r="W147" s="5">
        <v>7.7587216666666663</v>
      </c>
      <c r="X147" s="26">
        <f t="shared" si="5"/>
        <v>33.565035253663979</v>
      </c>
    </row>
    <row r="148" spans="9:24" x14ac:dyDescent="0.25">
      <c r="I148" s="28">
        <v>2000</v>
      </c>
      <c r="J148" s="23">
        <v>-1.6689039999999999</v>
      </c>
      <c r="K148" s="23">
        <v>-1.4769030000000001</v>
      </c>
      <c r="L148" s="23">
        <v>-1.0299579999999999</v>
      </c>
      <c r="M148" s="23">
        <v>-0.51737809999999995</v>
      </c>
      <c r="N148" s="23">
        <v>-0.40161419999999998</v>
      </c>
      <c r="O148" s="23">
        <v>-0.29820340000000001</v>
      </c>
      <c r="P148" s="23">
        <v>-0.29552460000000003</v>
      </c>
      <c r="Q148" s="23">
        <v>-0.30329859999999997</v>
      </c>
      <c r="R148" s="23">
        <v>-0.230103</v>
      </c>
      <c r="S148" s="23">
        <v>-0.52036329999999997</v>
      </c>
      <c r="T148" s="23">
        <v>-0.70153799999999999</v>
      </c>
      <c r="U148" s="23">
        <v>-0.71188810000000002</v>
      </c>
      <c r="V148" s="23">
        <f t="shared" si="4"/>
        <v>-1.0080796999999999</v>
      </c>
      <c r="W148" s="5">
        <v>14.712942595406945</v>
      </c>
      <c r="X148" s="26">
        <f t="shared" si="5"/>
        <v>33.565035253663979</v>
      </c>
    </row>
    <row r="149" spans="9:24" x14ac:dyDescent="0.25">
      <c r="I149" s="28">
        <v>2001</v>
      </c>
      <c r="J149" s="23">
        <v>-0.74780029999999997</v>
      </c>
      <c r="K149" s="23">
        <v>-0.65934150000000002</v>
      </c>
      <c r="L149" s="23">
        <v>-0.26337050000000001</v>
      </c>
      <c r="M149" s="23">
        <v>-6.4372040000000005E-2</v>
      </c>
      <c r="N149" s="23">
        <v>-2.9813349999999999E-2</v>
      </c>
      <c r="O149" s="23">
        <v>0.25515929999999998</v>
      </c>
      <c r="P149" s="23">
        <v>0.27404630000000002</v>
      </c>
      <c r="Q149" s="23">
        <v>0.14674419999999999</v>
      </c>
      <c r="R149" s="23">
        <v>0.1194612</v>
      </c>
      <c r="S149" s="23">
        <v>5.8022039999999997E-2</v>
      </c>
      <c r="T149" s="23">
        <v>-8.9578469999999993E-2</v>
      </c>
      <c r="U149" s="23">
        <v>-0.24094679999999999</v>
      </c>
      <c r="V149" s="23">
        <f t="shared" si="4"/>
        <v>-0.32902801333333331</v>
      </c>
      <c r="X149" s="26">
        <f t="shared" si="5"/>
        <v>33.565035253663979</v>
      </c>
    </row>
    <row r="150" spans="9:24" x14ac:dyDescent="0.25">
      <c r="I150" s="28">
        <v>2002</v>
      </c>
      <c r="J150" s="23">
        <v>-3.3427459999999999E-2</v>
      </c>
      <c r="K150" s="23">
        <v>6.6977599999999998E-2</v>
      </c>
      <c r="L150" s="23">
        <v>5.8232800000000001E-2</v>
      </c>
      <c r="M150" s="23">
        <v>0.32019019999999998</v>
      </c>
      <c r="N150" s="23">
        <v>0.56846640000000004</v>
      </c>
      <c r="O150" s="23">
        <v>0.95657420000000004</v>
      </c>
      <c r="P150" s="23">
        <v>0.80574129999999999</v>
      </c>
      <c r="Q150" s="23">
        <v>0.9022367</v>
      </c>
      <c r="R150" s="23">
        <v>1.1324069999999999</v>
      </c>
      <c r="S150" s="23">
        <v>1.26983</v>
      </c>
      <c r="T150" s="23">
        <v>1.5617030000000001</v>
      </c>
      <c r="U150" s="23">
        <v>1.575059</v>
      </c>
      <c r="V150" s="23">
        <f t="shared" si="4"/>
        <v>0.14846686666666667</v>
      </c>
      <c r="X150" s="26">
        <f t="shared" si="5"/>
        <v>33.565035253663979</v>
      </c>
    </row>
    <row r="151" spans="9:24" x14ac:dyDescent="0.25">
      <c r="I151" s="28">
        <v>2003</v>
      </c>
      <c r="J151" s="23">
        <v>1.2133339999999999</v>
      </c>
      <c r="K151" s="23">
        <v>0.78758709999999998</v>
      </c>
      <c r="L151" s="23">
        <v>0.63497369999999997</v>
      </c>
      <c r="M151" s="23">
        <v>0.25378689999999998</v>
      </c>
      <c r="N151" s="23">
        <v>-0.1174592</v>
      </c>
      <c r="O151" s="23">
        <v>0.2326482</v>
      </c>
      <c r="P151" s="23">
        <v>0.44458170000000002</v>
      </c>
      <c r="Q151" s="23">
        <v>0.34477989999999997</v>
      </c>
      <c r="R151" s="23">
        <v>0.46517510000000001</v>
      </c>
      <c r="S151" s="23">
        <v>0.49983129999999998</v>
      </c>
      <c r="T151" s="23">
        <v>0.57997189999999998</v>
      </c>
      <c r="U151" s="23">
        <v>0.40795360000000003</v>
      </c>
      <c r="V151" s="23">
        <f t="shared" si="4"/>
        <v>0.55878256666666659</v>
      </c>
      <c r="X151" s="26">
        <f t="shared" si="5"/>
        <v>33.565035253663979</v>
      </c>
    </row>
    <row r="152" spans="9:24" x14ac:dyDescent="0.25">
      <c r="I152" s="28">
        <v>2004</v>
      </c>
      <c r="J152" s="23">
        <v>0.36633120000000002</v>
      </c>
      <c r="K152" s="23">
        <v>0.20730280000000001</v>
      </c>
      <c r="L152" s="23">
        <v>3.8767589999999998E-2</v>
      </c>
      <c r="M152" s="23">
        <v>0.27710990000000002</v>
      </c>
      <c r="N152" s="23">
        <v>0.46865489999999999</v>
      </c>
      <c r="O152" s="23">
        <v>0.61051960000000005</v>
      </c>
      <c r="P152" s="23">
        <v>0.58641790000000005</v>
      </c>
      <c r="Q152" s="23">
        <v>0.71095039999999998</v>
      </c>
      <c r="R152" s="23">
        <v>0.86801300000000003</v>
      </c>
      <c r="S152" s="23">
        <v>0.73138360000000002</v>
      </c>
      <c r="T152" s="23">
        <v>0.90449329999999994</v>
      </c>
      <c r="U152" s="23">
        <v>0.91619320000000004</v>
      </c>
      <c r="V152" s="23">
        <f t="shared" si="4"/>
        <v>0.17439342999999999</v>
      </c>
      <c r="X152" s="26">
        <f t="shared" si="5"/>
        <v>33.565035253663979</v>
      </c>
    </row>
    <row r="153" spans="9:24" x14ac:dyDescent="0.25">
      <c r="I153" s="28">
        <v>2005</v>
      </c>
      <c r="J153" s="23">
        <v>0.62117339999999999</v>
      </c>
      <c r="K153" s="23">
        <v>0.26925710000000003</v>
      </c>
      <c r="L153" s="23">
        <v>0.3943818</v>
      </c>
      <c r="M153" s="23">
        <v>0.53386800000000001</v>
      </c>
      <c r="N153" s="23">
        <v>0.69052060000000004</v>
      </c>
      <c r="O153" s="23">
        <v>0.67819099999999999</v>
      </c>
      <c r="P153" s="23">
        <v>0.3739751</v>
      </c>
      <c r="Q153" s="23">
        <v>0.19074070000000001</v>
      </c>
      <c r="R153" s="23">
        <v>0.18826119999999999</v>
      </c>
      <c r="S153" s="23">
        <v>6.7957219999999997E-3</v>
      </c>
      <c r="T153" s="23">
        <v>-0.21101400000000001</v>
      </c>
      <c r="U153" s="23">
        <v>-0.55478000000000005</v>
      </c>
      <c r="V153" s="23">
        <f t="shared" si="4"/>
        <v>0.39916896666666668</v>
      </c>
      <c r="X153" s="26">
        <f t="shared" si="5"/>
        <v>33.565035253663979</v>
      </c>
    </row>
    <row r="154" spans="9:24" x14ac:dyDescent="0.25">
      <c r="I154" s="28">
        <v>2006</v>
      </c>
      <c r="J154" s="23">
        <v>-0.77083639999999998</v>
      </c>
      <c r="K154" s="23">
        <v>-0.63275020000000004</v>
      </c>
      <c r="L154" s="23">
        <v>-0.6032303</v>
      </c>
      <c r="M154" s="23">
        <v>-0.12953819999999999</v>
      </c>
      <c r="N154" s="23">
        <v>0.20548920000000001</v>
      </c>
      <c r="O154" s="23">
        <v>0.34750950000000003</v>
      </c>
      <c r="P154" s="23">
        <v>0.26799420000000002</v>
      </c>
      <c r="Q154" s="23">
        <v>0.48746719999999999</v>
      </c>
      <c r="R154" s="23">
        <v>0.9395713</v>
      </c>
      <c r="S154" s="23">
        <v>0.94572060000000002</v>
      </c>
      <c r="T154" s="23">
        <v>1.2899369999999999</v>
      </c>
      <c r="U154" s="23">
        <v>1.3438300000000001</v>
      </c>
      <c r="V154" s="23">
        <f t="shared" si="4"/>
        <v>-0.45517290000000005</v>
      </c>
      <c r="X154" s="26">
        <f t="shared" si="5"/>
        <v>33.565035253663979</v>
      </c>
    </row>
    <row r="155" spans="9:24" x14ac:dyDescent="0.25">
      <c r="I155" s="28">
        <v>2007</v>
      </c>
      <c r="J155" s="23">
        <v>0.80253019999999997</v>
      </c>
      <c r="K155" s="23">
        <v>0.31934459999999998</v>
      </c>
      <c r="L155" s="23">
        <v>7.2693250000000001E-2</v>
      </c>
      <c r="M155" s="23">
        <v>0.2121671</v>
      </c>
      <c r="N155" s="23">
        <v>1.2422870000000001E-2</v>
      </c>
      <c r="O155" s="23">
        <v>0.13652800000000001</v>
      </c>
      <c r="P155" s="23">
        <v>-0.21475</v>
      </c>
      <c r="Q155" s="23">
        <v>-0.38614779999999999</v>
      </c>
      <c r="R155" s="23">
        <v>-0.59345440000000005</v>
      </c>
      <c r="S155" s="23">
        <v>-1.155354</v>
      </c>
      <c r="T155" s="23">
        <v>-1.2472110000000001</v>
      </c>
      <c r="U155" s="23">
        <v>-1.309558</v>
      </c>
      <c r="V155" s="23">
        <f t="shared" si="4"/>
        <v>0.20140164999999999</v>
      </c>
      <c r="X155" s="26">
        <f t="shared" si="5"/>
        <v>33.565035253663979</v>
      </c>
    </row>
    <row r="156" spans="9:24" x14ac:dyDescent="0.25">
      <c r="I156" s="28">
        <v>2008</v>
      </c>
      <c r="J156" s="23">
        <v>-1.6488020000000001</v>
      </c>
      <c r="K156" s="23">
        <v>-1.8270459999999999</v>
      </c>
      <c r="L156" s="23">
        <v>-1.1855850000000001</v>
      </c>
      <c r="M156" s="23">
        <v>-0.81783550000000005</v>
      </c>
      <c r="N156" s="23">
        <v>-0.37045359999999999</v>
      </c>
      <c r="O156" s="23">
        <v>-0.1917973</v>
      </c>
      <c r="P156" s="23">
        <v>8.0903169999999996E-2</v>
      </c>
      <c r="Q156" s="23">
        <v>0.1927304</v>
      </c>
      <c r="R156" s="23">
        <v>0.1547251</v>
      </c>
      <c r="S156" s="23">
        <v>-0.22533590000000001</v>
      </c>
      <c r="T156" s="23">
        <v>-0.2762638</v>
      </c>
      <c r="U156" s="23">
        <v>-0.70241580000000003</v>
      </c>
      <c r="V156" s="23">
        <f t="shared" si="4"/>
        <v>-1.2768221666666666</v>
      </c>
      <c r="X156" s="26">
        <f t="shared" si="5"/>
        <v>33.565035253663979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5"/>
  <sheetViews>
    <sheetView workbookViewId="0">
      <selection activeCell="J29" sqref="J29"/>
    </sheetView>
  </sheetViews>
  <sheetFormatPr defaultRowHeight="15" x14ac:dyDescent="0.25"/>
  <sheetData>
    <row r="1" spans="1:29" ht="15.75" x14ac:dyDescent="0.3">
      <c r="A1" s="29">
        <v>1948</v>
      </c>
      <c r="B1">
        <v>2009</v>
      </c>
    </row>
    <row r="2" spans="1:29" x14ac:dyDescent="0.25"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</row>
    <row r="3" spans="1:29" x14ac:dyDescent="0.25">
      <c r="D3">
        <f>AVERAGE(D5:D63)</f>
        <v>26.485932203389833</v>
      </c>
      <c r="E3">
        <f>AVERAGE(E5:E63)</f>
        <v>26.675762711864401</v>
      </c>
      <c r="F3">
        <f t="shared" ref="F3:O3" si="0">AVERAGE(F5:F63)</f>
        <v>27.131016949152535</v>
      </c>
      <c r="G3">
        <f t="shared" si="0"/>
        <v>27.665084745762702</v>
      </c>
      <c r="H3">
        <f t="shared" si="0"/>
        <v>27.689661016949142</v>
      </c>
      <c r="I3">
        <f t="shared" si="0"/>
        <v>27.551355932203386</v>
      </c>
      <c r="J3">
        <f t="shared" si="0"/>
        <v>27.121525423728816</v>
      </c>
      <c r="K3">
        <f t="shared" si="0"/>
        <v>26.750508474576264</v>
      </c>
      <c r="L3">
        <f t="shared" si="0"/>
        <v>26.576101694915263</v>
      </c>
      <c r="M3">
        <f t="shared" si="0"/>
        <v>26.619491525423733</v>
      </c>
      <c r="N3">
        <f t="shared" si="0"/>
        <v>26.520169491525422</v>
      </c>
      <c r="O3">
        <f t="shared" si="0"/>
        <v>26.495932203389835</v>
      </c>
    </row>
    <row r="4" spans="1:29" ht="15.75" x14ac:dyDescent="0.3">
      <c r="C4" s="29"/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79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77</v>
      </c>
      <c r="AB4" t="s">
        <v>78</v>
      </c>
      <c r="AC4" t="s">
        <v>79</v>
      </c>
    </row>
    <row r="5" spans="1:29" ht="15.75" x14ac:dyDescent="0.3">
      <c r="C5" s="29">
        <v>1950</v>
      </c>
      <c r="D5">
        <v>25.01</v>
      </c>
      <c r="E5">
        <v>24.92</v>
      </c>
      <c r="F5">
        <v>26.41</v>
      </c>
      <c r="G5">
        <v>26.75</v>
      </c>
      <c r="H5">
        <v>26.3</v>
      </c>
      <c r="I5">
        <v>26.79</v>
      </c>
      <c r="J5">
        <v>26.59</v>
      </c>
      <c r="K5">
        <v>26.11</v>
      </c>
      <c r="L5">
        <v>25.56</v>
      </c>
      <c r="M5">
        <v>26.03</v>
      </c>
      <c r="N5">
        <v>25.42</v>
      </c>
      <c r="O5">
        <v>25.54</v>
      </c>
      <c r="Q5" s="29">
        <v>1950</v>
      </c>
      <c r="R5" s="22">
        <f>D5-D$3</f>
        <v>-1.4759322033898314</v>
      </c>
      <c r="S5" s="22">
        <f>E5-E$3</f>
        <v>-1.7557627118643993</v>
      </c>
      <c r="T5" s="22">
        <f t="shared" ref="T5:AC20" si="1">F5-F$3</f>
        <v>-0.72101694915253489</v>
      </c>
      <c r="U5" s="22">
        <f t="shared" si="1"/>
        <v>-0.9150847457627016</v>
      </c>
      <c r="V5" s="22">
        <f t="shared" si="1"/>
        <v>-1.389661016949141</v>
      </c>
      <c r="W5" s="22">
        <f t="shared" si="1"/>
        <v>-0.76135593220338649</v>
      </c>
      <c r="X5" s="22">
        <f t="shared" si="1"/>
        <v>-0.53152542372881584</v>
      </c>
      <c r="Y5" s="22">
        <f t="shared" si="1"/>
        <v>-0.64050847457626503</v>
      </c>
      <c r="Z5" s="22">
        <f t="shared" si="1"/>
        <v>-1.0161016949152639</v>
      </c>
      <c r="AA5" s="22">
        <f t="shared" si="1"/>
        <v>-0.58949152542373184</v>
      </c>
      <c r="AB5" s="22">
        <f t="shared" si="1"/>
        <v>-1.1001694915254205</v>
      </c>
      <c r="AC5" s="22">
        <f t="shared" si="1"/>
        <v>-0.95593220338983542</v>
      </c>
    </row>
    <row r="6" spans="1:29" ht="15.75" x14ac:dyDescent="0.3">
      <c r="C6" s="29">
        <v>1951</v>
      </c>
      <c r="D6">
        <v>25.47</v>
      </c>
      <c r="E6">
        <v>26.62</v>
      </c>
      <c r="F6">
        <v>26.44</v>
      </c>
      <c r="G6">
        <v>27.74</v>
      </c>
      <c r="H6">
        <v>27.54</v>
      </c>
      <c r="I6">
        <v>27.53</v>
      </c>
      <c r="J6">
        <v>27.48</v>
      </c>
      <c r="K6">
        <v>27.44</v>
      </c>
      <c r="L6">
        <v>27.02</v>
      </c>
      <c r="M6">
        <v>27.4</v>
      </c>
      <c r="N6">
        <v>27.31</v>
      </c>
      <c r="O6">
        <v>27.19</v>
      </c>
      <c r="Q6" s="29">
        <v>1951</v>
      </c>
      <c r="R6" s="22">
        <f t="shared" ref="R6:AC39" si="2">D6-D$3</f>
        <v>-1.0159322033898341</v>
      </c>
      <c r="S6" s="22">
        <f t="shared" si="2"/>
        <v>-5.5762711864399961E-2</v>
      </c>
      <c r="T6" s="22">
        <f t="shared" si="1"/>
        <v>-0.69101694915253375</v>
      </c>
      <c r="U6" s="22">
        <f t="shared" si="1"/>
        <v>7.4915254237296836E-2</v>
      </c>
      <c r="V6" s="22">
        <f t="shared" si="1"/>
        <v>-0.14966101694914258</v>
      </c>
      <c r="W6" s="22">
        <f t="shared" si="1"/>
        <v>-2.1355932203384498E-2</v>
      </c>
      <c r="X6" s="22">
        <f t="shared" si="1"/>
        <v>0.35847457627118473</v>
      </c>
      <c r="Y6" s="22">
        <f t="shared" si="1"/>
        <v>0.68949152542373682</v>
      </c>
      <c r="Z6" s="22">
        <f t="shared" si="1"/>
        <v>0.44389830508473693</v>
      </c>
      <c r="AA6" s="22">
        <f t="shared" si="1"/>
        <v>0.7805084745762656</v>
      </c>
      <c r="AB6" s="22">
        <f t="shared" si="1"/>
        <v>0.78983050847457648</v>
      </c>
      <c r="AC6" s="22">
        <f t="shared" si="1"/>
        <v>0.69406779661016671</v>
      </c>
    </row>
    <row r="7" spans="1:29" ht="15.75" x14ac:dyDescent="0.3">
      <c r="C7" s="29">
        <v>1952</v>
      </c>
      <c r="D7">
        <v>26.88</v>
      </c>
      <c r="E7">
        <v>27.03</v>
      </c>
      <c r="F7">
        <v>26.89</v>
      </c>
      <c r="G7">
        <v>28.12</v>
      </c>
      <c r="H7">
        <v>27.58</v>
      </c>
      <c r="I7">
        <v>27.06</v>
      </c>
      <c r="J7">
        <v>26.82</v>
      </c>
      <c r="K7">
        <v>26.83</v>
      </c>
      <c r="L7">
        <v>26.49</v>
      </c>
      <c r="M7">
        <v>26.7</v>
      </c>
      <c r="N7">
        <v>26.37</v>
      </c>
      <c r="O7">
        <v>25.99</v>
      </c>
      <c r="Q7" s="29">
        <v>1952</v>
      </c>
      <c r="R7" s="22">
        <f t="shared" si="2"/>
        <v>0.394067796610166</v>
      </c>
      <c r="S7" s="22">
        <f t="shared" si="2"/>
        <v>0.35423728813560018</v>
      </c>
      <c r="T7" s="22">
        <f t="shared" si="1"/>
        <v>-0.24101694915253447</v>
      </c>
      <c r="U7" s="22">
        <f t="shared" si="1"/>
        <v>0.45491525423729939</v>
      </c>
      <c r="V7" s="22">
        <f t="shared" si="1"/>
        <v>-0.10966101694914343</v>
      </c>
      <c r="W7" s="22">
        <f t="shared" si="1"/>
        <v>-0.49135593220338691</v>
      </c>
      <c r="X7" s="22">
        <f t="shared" si="1"/>
        <v>-0.30152542372881541</v>
      </c>
      <c r="Y7" s="22">
        <f t="shared" si="1"/>
        <v>7.9491525423733833E-2</v>
      </c>
      <c r="Z7" s="22">
        <f t="shared" si="1"/>
        <v>-8.6101694915264204E-2</v>
      </c>
      <c r="AA7" s="22">
        <f t="shared" si="1"/>
        <v>8.0508474576266309E-2</v>
      </c>
      <c r="AB7" s="22">
        <f t="shared" si="1"/>
        <v>-0.15016949152542125</v>
      </c>
      <c r="AC7" s="22">
        <f t="shared" si="1"/>
        <v>-0.50593220338983613</v>
      </c>
    </row>
    <row r="8" spans="1:29" ht="15.75" x14ac:dyDescent="0.3">
      <c r="C8" s="29">
        <v>1953</v>
      </c>
      <c r="D8">
        <v>27.02</v>
      </c>
      <c r="E8">
        <v>27.09</v>
      </c>
      <c r="F8">
        <v>27.41</v>
      </c>
      <c r="G8">
        <v>28.4</v>
      </c>
      <c r="H8">
        <v>27.9</v>
      </c>
      <c r="I8">
        <v>27.87</v>
      </c>
      <c r="J8">
        <v>27.65</v>
      </c>
      <c r="K8">
        <v>26.82</v>
      </c>
      <c r="L8">
        <v>27.46</v>
      </c>
      <c r="M8">
        <v>26.91</v>
      </c>
      <c r="N8">
        <v>26.94</v>
      </c>
      <c r="O8">
        <v>26.43</v>
      </c>
      <c r="Q8" s="29">
        <v>1953</v>
      </c>
      <c r="R8" s="22">
        <f t="shared" si="2"/>
        <v>0.53406779661016657</v>
      </c>
      <c r="S8" s="22">
        <f t="shared" si="2"/>
        <v>0.4142372881355989</v>
      </c>
      <c r="T8" s="22">
        <f t="shared" si="1"/>
        <v>0.27898305084746511</v>
      </c>
      <c r="U8" s="22">
        <f t="shared" si="1"/>
        <v>0.73491525423729698</v>
      </c>
      <c r="V8" s="22">
        <f t="shared" si="1"/>
        <v>0.21033898305085685</v>
      </c>
      <c r="W8" s="22">
        <f t="shared" si="1"/>
        <v>0.31864406779661536</v>
      </c>
      <c r="X8" s="22">
        <f t="shared" si="1"/>
        <v>0.52847457627118288</v>
      </c>
      <c r="Y8" s="22">
        <f t="shared" si="1"/>
        <v>6.9491525423735823E-2</v>
      </c>
      <c r="Z8" s="22">
        <f t="shared" si="1"/>
        <v>0.88389830508473821</v>
      </c>
      <c r="AA8" s="22">
        <f t="shared" si="1"/>
        <v>0.29050847457626716</v>
      </c>
      <c r="AB8" s="22">
        <f t="shared" si="1"/>
        <v>0.41983050847457903</v>
      </c>
      <c r="AC8" s="22">
        <f t="shared" si="1"/>
        <v>-6.5932203389834854E-2</v>
      </c>
    </row>
    <row r="9" spans="1:29" ht="15.75" x14ac:dyDescent="0.3">
      <c r="C9" s="29">
        <v>1954</v>
      </c>
      <c r="D9">
        <v>27.08</v>
      </c>
      <c r="E9">
        <v>26.95</v>
      </c>
      <c r="F9">
        <v>27.36</v>
      </c>
      <c r="G9">
        <v>27.38</v>
      </c>
      <c r="H9">
        <v>27.46</v>
      </c>
      <c r="I9">
        <v>27.06</v>
      </c>
      <c r="J9">
        <v>26.32</v>
      </c>
      <c r="K9">
        <v>25.65</v>
      </c>
      <c r="L9">
        <v>25.55</v>
      </c>
      <c r="M9">
        <v>25.8</v>
      </c>
      <c r="N9">
        <v>25.65</v>
      </c>
      <c r="O9">
        <v>25.53</v>
      </c>
      <c r="Q9" s="29">
        <v>1954</v>
      </c>
      <c r="R9" s="22">
        <f t="shared" si="2"/>
        <v>0.59406779661016529</v>
      </c>
      <c r="S9" s="22">
        <f t="shared" si="2"/>
        <v>0.27423728813559833</v>
      </c>
      <c r="T9" s="22">
        <f t="shared" si="1"/>
        <v>0.2289830508474644</v>
      </c>
      <c r="U9" s="22">
        <f t="shared" si="1"/>
        <v>-0.2850847457627026</v>
      </c>
      <c r="V9" s="22">
        <f t="shared" si="1"/>
        <v>-0.22966101694914087</v>
      </c>
      <c r="W9" s="22">
        <f t="shared" si="1"/>
        <v>-0.49135593220338691</v>
      </c>
      <c r="X9" s="22">
        <f t="shared" si="1"/>
        <v>-0.80152542372881541</v>
      </c>
      <c r="Y9" s="22">
        <f t="shared" si="1"/>
        <v>-1.1005084745762659</v>
      </c>
      <c r="Z9" s="22">
        <f t="shared" si="1"/>
        <v>-1.0261016949152619</v>
      </c>
      <c r="AA9" s="22">
        <f t="shared" si="1"/>
        <v>-0.81949152542373227</v>
      </c>
      <c r="AB9" s="22">
        <f t="shared" si="1"/>
        <v>-0.87016949152542367</v>
      </c>
      <c r="AC9" s="22">
        <f t="shared" si="1"/>
        <v>-0.96593220338983343</v>
      </c>
    </row>
    <row r="10" spans="1:29" ht="15.75" x14ac:dyDescent="0.3">
      <c r="C10" s="29">
        <v>1955</v>
      </c>
      <c r="D10">
        <v>25.12</v>
      </c>
      <c r="E10">
        <v>26.27</v>
      </c>
      <c r="F10">
        <v>26.31</v>
      </c>
      <c r="G10">
        <v>27.01</v>
      </c>
      <c r="H10">
        <v>26.66</v>
      </c>
      <c r="I10">
        <v>26.72</v>
      </c>
      <c r="J10">
        <v>26.39</v>
      </c>
      <c r="K10">
        <v>25.92</v>
      </c>
      <c r="L10">
        <v>25.01</v>
      </c>
      <c r="M10">
        <v>24.83</v>
      </c>
      <c r="N10">
        <v>24.34</v>
      </c>
      <c r="O10">
        <v>25.05</v>
      </c>
      <c r="Q10" s="29">
        <v>1955</v>
      </c>
      <c r="R10" s="22">
        <f t="shared" si="2"/>
        <v>-1.365932203389832</v>
      </c>
      <c r="S10" s="22">
        <f t="shared" si="2"/>
        <v>-0.40576271186440138</v>
      </c>
      <c r="T10" s="22">
        <f t="shared" si="1"/>
        <v>-0.82101694915253631</v>
      </c>
      <c r="U10" s="22">
        <f t="shared" si="1"/>
        <v>-0.65508474576270004</v>
      </c>
      <c r="V10" s="22">
        <f t="shared" si="1"/>
        <v>-1.0296610169491416</v>
      </c>
      <c r="W10" s="22">
        <f t="shared" si="1"/>
        <v>-0.83135593220338677</v>
      </c>
      <c r="X10" s="22">
        <f t="shared" si="1"/>
        <v>-0.73152542372881513</v>
      </c>
      <c r="Y10" s="22">
        <f t="shared" si="1"/>
        <v>-0.83050847457626276</v>
      </c>
      <c r="Z10" s="22">
        <f t="shared" si="1"/>
        <v>-1.5661016949152611</v>
      </c>
      <c r="AA10" s="22">
        <f t="shared" si="1"/>
        <v>-1.7894915254237347</v>
      </c>
      <c r="AB10" s="22">
        <f t="shared" si="1"/>
        <v>-2.1801694915254224</v>
      </c>
      <c r="AC10" s="22">
        <f t="shared" si="1"/>
        <v>-1.4459322033898339</v>
      </c>
    </row>
    <row r="11" spans="1:29" ht="15.75" x14ac:dyDescent="0.3">
      <c r="C11" s="29">
        <v>1956</v>
      </c>
      <c r="D11">
        <v>25.32</v>
      </c>
      <c r="E11">
        <v>26.18</v>
      </c>
      <c r="F11">
        <v>26.37</v>
      </c>
      <c r="G11">
        <v>26.91</v>
      </c>
      <c r="H11">
        <v>27.63</v>
      </c>
      <c r="I11">
        <v>27.16</v>
      </c>
      <c r="J11">
        <v>26.32</v>
      </c>
      <c r="K11">
        <v>25.98</v>
      </c>
      <c r="L11">
        <v>25.79</v>
      </c>
      <c r="M11">
        <v>26.3</v>
      </c>
      <c r="N11">
        <v>25.63</v>
      </c>
      <c r="O11">
        <v>26.2</v>
      </c>
      <c r="Q11" s="29">
        <v>1956</v>
      </c>
      <c r="R11" s="22">
        <f t="shared" si="2"/>
        <v>-1.1659322033898327</v>
      </c>
      <c r="S11" s="22">
        <f t="shared" si="2"/>
        <v>-0.49576271186440124</v>
      </c>
      <c r="T11" s="22">
        <f t="shared" si="1"/>
        <v>-0.76101694915253404</v>
      </c>
      <c r="U11" s="22">
        <f t="shared" si="1"/>
        <v>-0.75508474576270146</v>
      </c>
      <c r="V11" s="22">
        <f t="shared" si="1"/>
        <v>-5.966101694914272E-2</v>
      </c>
      <c r="W11" s="22">
        <f t="shared" si="1"/>
        <v>-0.39135593220338549</v>
      </c>
      <c r="X11" s="22">
        <f t="shared" si="1"/>
        <v>-0.80152542372881541</v>
      </c>
      <c r="Y11" s="22">
        <f t="shared" si="1"/>
        <v>-0.77050847457626404</v>
      </c>
      <c r="Z11" s="22">
        <f t="shared" si="1"/>
        <v>-0.78610169491526349</v>
      </c>
      <c r="AA11" s="22">
        <f t="shared" si="1"/>
        <v>-0.31949152542373227</v>
      </c>
      <c r="AB11" s="22">
        <f t="shared" si="1"/>
        <v>-0.89016949152542324</v>
      </c>
      <c r="AC11" s="22">
        <f t="shared" si="1"/>
        <v>-0.29593220338983528</v>
      </c>
    </row>
    <row r="12" spans="1:29" ht="15.75" x14ac:dyDescent="0.3">
      <c r="C12" s="29">
        <v>1957</v>
      </c>
      <c r="D12">
        <v>26.16</v>
      </c>
      <c r="E12">
        <v>26.88</v>
      </c>
      <c r="F12">
        <v>27.37</v>
      </c>
      <c r="G12">
        <v>28.16</v>
      </c>
      <c r="H12">
        <v>28.13</v>
      </c>
      <c r="I12">
        <v>27.91</v>
      </c>
      <c r="J12">
        <v>27.82</v>
      </c>
      <c r="K12">
        <v>27.97</v>
      </c>
      <c r="L12">
        <v>27</v>
      </c>
      <c r="M12">
        <v>27.39</v>
      </c>
      <c r="N12">
        <v>27.93</v>
      </c>
      <c r="O12">
        <v>28.08</v>
      </c>
      <c r="Q12" s="29">
        <v>1957</v>
      </c>
      <c r="R12" s="22">
        <f t="shared" si="2"/>
        <v>-0.32593220338983286</v>
      </c>
      <c r="S12" s="22">
        <f t="shared" si="2"/>
        <v>0.20423728813559805</v>
      </c>
      <c r="T12" s="22">
        <f t="shared" si="1"/>
        <v>0.23898305084746596</v>
      </c>
      <c r="U12" s="22">
        <f t="shared" si="1"/>
        <v>0.49491525423729854</v>
      </c>
      <c r="V12" s="22">
        <f t="shared" si="1"/>
        <v>0.44033898305085728</v>
      </c>
      <c r="W12" s="22">
        <f t="shared" si="1"/>
        <v>0.35864406779661451</v>
      </c>
      <c r="X12" s="22">
        <f t="shared" si="1"/>
        <v>0.69847457627118459</v>
      </c>
      <c r="Y12" s="22">
        <f t="shared" si="1"/>
        <v>1.2194915254237344</v>
      </c>
      <c r="Z12" s="22">
        <f t="shared" si="1"/>
        <v>0.42389830508473736</v>
      </c>
      <c r="AA12" s="22">
        <f t="shared" si="1"/>
        <v>0.77050847457626759</v>
      </c>
      <c r="AB12" s="22">
        <f t="shared" si="1"/>
        <v>1.4098305084745775</v>
      </c>
      <c r="AC12" s="22">
        <f t="shared" si="1"/>
        <v>1.5840677966101637</v>
      </c>
    </row>
    <row r="13" spans="1:29" ht="15.75" x14ac:dyDescent="0.3">
      <c r="C13" s="29">
        <v>1958</v>
      </c>
      <c r="D13">
        <v>28.42</v>
      </c>
      <c r="E13">
        <v>28.24</v>
      </c>
      <c r="F13">
        <v>28.36</v>
      </c>
      <c r="G13">
        <v>28.21</v>
      </c>
      <c r="H13">
        <v>28.11</v>
      </c>
      <c r="I13">
        <v>28.1</v>
      </c>
      <c r="J13">
        <v>27.33</v>
      </c>
      <c r="K13">
        <v>27.22</v>
      </c>
      <c r="L13">
        <v>26.13</v>
      </c>
      <c r="M13">
        <v>26.7</v>
      </c>
      <c r="N13">
        <v>26.71</v>
      </c>
      <c r="O13">
        <v>27.02</v>
      </c>
      <c r="Q13" s="29">
        <v>1958</v>
      </c>
      <c r="R13" s="22">
        <f t="shared" si="2"/>
        <v>1.9340677966101687</v>
      </c>
      <c r="S13" s="22">
        <f t="shared" si="2"/>
        <v>1.5642372881355975</v>
      </c>
      <c r="T13" s="22">
        <f t="shared" si="1"/>
        <v>1.2289830508474644</v>
      </c>
      <c r="U13" s="22">
        <f t="shared" si="1"/>
        <v>0.54491525423729925</v>
      </c>
      <c r="V13" s="22">
        <f t="shared" si="1"/>
        <v>0.42033898305085771</v>
      </c>
      <c r="W13" s="22">
        <f t="shared" si="1"/>
        <v>0.54864406779661579</v>
      </c>
      <c r="X13" s="22">
        <f t="shared" si="1"/>
        <v>0.2084745762711826</v>
      </c>
      <c r="Y13" s="22">
        <f t="shared" si="1"/>
        <v>0.4694915254237344</v>
      </c>
      <c r="Z13" s="22">
        <f t="shared" si="1"/>
        <v>-0.44610169491526364</v>
      </c>
      <c r="AA13" s="22">
        <f t="shared" si="1"/>
        <v>8.0508474576266309E-2</v>
      </c>
      <c r="AB13" s="22">
        <f t="shared" si="1"/>
        <v>0.18983050847457861</v>
      </c>
      <c r="AC13" s="22">
        <f t="shared" si="1"/>
        <v>0.524067796610165</v>
      </c>
    </row>
    <row r="14" spans="1:29" ht="15.75" x14ac:dyDescent="0.3">
      <c r="C14" s="29">
        <v>1959</v>
      </c>
      <c r="D14">
        <v>27.06</v>
      </c>
      <c r="E14">
        <v>27.3</v>
      </c>
      <c r="F14">
        <v>27.24</v>
      </c>
      <c r="G14">
        <v>27.96</v>
      </c>
      <c r="H14">
        <v>27.92</v>
      </c>
      <c r="I14">
        <v>27.37</v>
      </c>
      <c r="J14">
        <v>26.62</v>
      </c>
      <c r="K14">
        <v>26.33</v>
      </c>
      <c r="L14">
        <v>26.04</v>
      </c>
      <c r="M14">
        <v>26.52</v>
      </c>
      <c r="N14">
        <v>26.4</v>
      </c>
      <c r="O14">
        <v>26.39</v>
      </c>
      <c r="Q14" s="29">
        <v>1959</v>
      </c>
      <c r="R14" s="22">
        <f t="shared" si="2"/>
        <v>0.57406779661016571</v>
      </c>
      <c r="S14" s="22">
        <f t="shared" si="2"/>
        <v>0.62423728813559975</v>
      </c>
      <c r="T14" s="22">
        <f t="shared" si="1"/>
        <v>0.1089830508474634</v>
      </c>
      <c r="U14" s="22">
        <f t="shared" si="1"/>
        <v>0.29491525423729925</v>
      </c>
      <c r="V14" s="22">
        <f t="shared" si="1"/>
        <v>0.23033898305085998</v>
      </c>
      <c r="W14" s="22">
        <f t="shared" si="1"/>
        <v>-0.18135593220338464</v>
      </c>
      <c r="X14" s="22">
        <f t="shared" si="1"/>
        <v>-0.5015254237288147</v>
      </c>
      <c r="Y14" s="22">
        <f t="shared" si="1"/>
        <v>-0.42050847457626617</v>
      </c>
      <c r="Z14" s="22">
        <f t="shared" si="1"/>
        <v>-0.53610169491526349</v>
      </c>
      <c r="AA14" s="22">
        <f t="shared" si="1"/>
        <v>-9.9491525423733407E-2</v>
      </c>
      <c r="AB14" s="22">
        <f t="shared" si="1"/>
        <v>-0.12016949152542367</v>
      </c>
      <c r="AC14" s="22">
        <f t="shared" si="1"/>
        <v>-0.105932203389834</v>
      </c>
    </row>
    <row r="15" spans="1:29" ht="15.75" x14ac:dyDescent="0.3">
      <c r="C15" s="29">
        <v>1960</v>
      </c>
      <c r="D15">
        <v>26.49</v>
      </c>
      <c r="E15">
        <v>26.35</v>
      </c>
      <c r="F15">
        <v>27.17</v>
      </c>
      <c r="G15">
        <v>27.84</v>
      </c>
      <c r="H15">
        <v>27.65</v>
      </c>
      <c r="I15">
        <v>27.35</v>
      </c>
      <c r="J15">
        <v>27.07</v>
      </c>
      <c r="K15">
        <v>26.9</v>
      </c>
      <c r="L15">
        <v>26.63</v>
      </c>
      <c r="M15">
        <v>26.28</v>
      </c>
      <c r="N15">
        <v>26.12</v>
      </c>
      <c r="O15">
        <v>26.31</v>
      </c>
      <c r="Q15" s="29">
        <v>1960</v>
      </c>
      <c r="R15" s="22">
        <f t="shared" si="2"/>
        <v>4.0677966101654306E-3</v>
      </c>
      <c r="S15" s="22">
        <f t="shared" si="2"/>
        <v>-0.32576271186439953</v>
      </c>
      <c r="T15" s="22">
        <f t="shared" si="1"/>
        <v>3.8983050847466671E-2</v>
      </c>
      <c r="U15" s="22">
        <f t="shared" si="1"/>
        <v>0.17491525423729826</v>
      </c>
      <c r="V15" s="22">
        <f t="shared" si="1"/>
        <v>-3.9661016949143146E-2</v>
      </c>
      <c r="W15" s="22">
        <f t="shared" si="1"/>
        <v>-0.20135593220338421</v>
      </c>
      <c r="X15" s="22">
        <f t="shared" si="1"/>
        <v>-5.1525423728815412E-2</v>
      </c>
      <c r="Y15" s="22">
        <f t="shared" si="1"/>
        <v>0.14949152542373412</v>
      </c>
      <c r="Z15" s="22">
        <f t="shared" si="1"/>
        <v>5.3898305084736364E-2</v>
      </c>
      <c r="AA15" s="22">
        <f t="shared" si="1"/>
        <v>-0.33949152542373184</v>
      </c>
      <c r="AB15" s="22">
        <f t="shared" si="1"/>
        <v>-0.40016949152542125</v>
      </c>
      <c r="AC15" s="22">
        <f t="shared" si="1"/>
        <v>-0.18593220338983585</v>
      </c>
    </row>
    <row r="16" spans="1:29" ht="15.75" x14ac:dyDescent="0.3">
      <c r="C16" s="29">
        <v>1961</v>
      </c>
      <c r="D16">
        <v>26.23</v>
      </c>
      <c r="E16">
        <v>26.61</v>
      </c>
      <c r="F16">
        <v>27.03</v>
      </c>
      <c r="G16">
        <v>27.76</v>
      </c>
      <c r="H16">
        <v>27.84</v>
      </c>
      <c r="I16">
        <v>28.05</v>
      </c>
      <c r="J16">
        <v>26.9</v>
      </c>
      <c r="K16">
        <v>26.45</v>
      </c>
      <c r="L16">
        <v>25.93</v>
      </c>
      <c r="M16">
        <v>26.03</v>
      </c>
      <c r="N16">
        <v>26.16</v>
      </c>
      <c r="O16">
        <v>26.28</v>
      </c>
      <c r="Q16" s="29">
        <v>1961</v>
      </c>
      <c r="R16" s="22">
        <f t="shared" si="2"/>
        <v>-0.25593220338983258</v>
      </c>
      <c r="S16" s="22">
        <f t="shared" si="2"/>
        <v>-6.5762711864401524E-2</v>
      </c>
      <c r="T16" s="22">
        <f t="shared" si="1"/>
        <v>-0.1010169491525339</v>
      </c>
      <c r="U16" s="22">
        <f t="shared" si="1"/>
        <v>9.4915254237299962E-2</v>
      </c>
      <c r="V16" s="22">
        <f t="shared" si="1"/>
        <v>0.15033898305085813</v>
      </c>
      <c r="W16" s="22">
        <f t="shared" si="1"/>
        <v>0.49864406779661508</v>
      </c>
      <c r="X16" s="22">
        <f t="shared" si="1"/>
        <v>-0.22152542372881712</v>
      </c>
      <c r="Y16" s="22">
        <f t="shared" si="1"/>
        <v>-0.30050847457626517</v>
      </c>
      <c r="Z16" s="22">
        <f t="shared" si="1"/>
        <v>-0.64610169491526293</v>
      </c>
      <c r="AA16" s="22">
        <f t="shared" si="1"/>
        <v>-0.58949152542373184</v>
      </c>
      <c r="AB16" s="22">
        <f t="shared" si="1"/>
        <v>-0.3601694915254221</v>
      </c>
      <c r="AC16" s="22">
        <f t="shared" si="1"/>
        <v>-0.21593220338983343</v>
      </c>
    </row>
    <row r="17" spans="3:29" ht="15.75" x14ac:dyDescent="0.3">
      <c r="C17" s="29">
        <v>1962</v>
      </c>
      <c r="D17">
        <v>26.17</v>
      </c>
      <c r="E17">
        <v>26.36</v>
      </c>
      <c r="F17">
        <v>26.87</v>
      </c>
      <c r="G17">
        <v>27.28</v>
      </c>
      <c r="H17">
        <v>27.24</v>
      </c>
      <c r="I17">
        <v>27.41</v>
      </c>
      <c r="J17">
        <v>27.05</v>
      </c>
      <c r="K17">
        <v>26.81</v>
      </c>
      <c r="L17">
        <v>26.1</v>
      </c>
      <c r="M17">
        <v>26.17</v>
      </c>
      <c r="N17">
        <v>25.97</v>
      </c>
      <c r="O17">
        <v>25.83</v>
      </c>
      <c r="Q17" s="29">
        <v>1962</v>
      </c>
      <c r="R17" s="22">
        <f t="shared" si="2"/>
        <v>-0.3159322033898313</v>
      </c>
      <c r="S17" s="22">
        <f t="shared" si="2"/>
        <v>-0.31576271186440152</v>
      </c>
      <c r="T17" s="22">
        <f t="shared" si="1"/>
        <v>-0.26101694915253404</v>
      </c>
      <c r="U17" s="22">
        <f t="shared" si="1"/>
        <v>-0.38508474576270046</v>
      </c>
      <c r="V17" s="22">
        <f t="shared" si="1"/>
        <v>-0.44966101694914329</v>
      </c>
      <c r="W17" s="22">
        <f t="shared" si="1"/>
        <v>-0.14135593220338549</v>
      </c>
      <c r="X17" s="22">
        <f t="shared" si="1"/>
        <v>-7.1525423728814985E-2</v>
      </c>
      <c r="Y17" s="22">
        <f t="shared" si="1"/>
        <v>5.9491525423734259E-2</v>
      </c>
      <c r="Z17" s="22">
        <f t="shared" si="1"/>
        <v>-0.47610169491526122</v>
      </c>
      <c r="AA17" s="22">
        <f t="shared" si="1"/>
        <v>-0.44949152542373128</v>
      </c>
      <c r="AB17" s="22">
        <f t="shared" si="1"/>
        <v>-0.55016949152542338</v>
      </c>
      <c r="AC17" s="22">
        <f t="shared" si="1"/>
        <v>-0.66593220338983627</v>
      </c>
    </row>
    <row r="18" spans="3:29" ht="15.75" x14ac:dyDescent="0.3">
      <c r="C18" s="29">
        <v>1963</v>
      </c>
      <c r="D18">
        <v>25.88</v>
      </c>
      <c r="E18">
        <v>26.19</v>
      </c>
      <c r="F18">
        <v>27.14</v>
      </c>
      <c r="G18">
        <v>27.83</v>
      </c>
      <c r="H18">
        <v>27.55</v>
      </c>
      <c r="I18">
        <v>27.61</v>
      </c>
      <c r="J18">
        <v>28.01</v>
      </c>
      <c r="K18">
        <v>27.62</v>
      </c>
      <c r="L18">
        <v>27.42</v>
      </c>
      <c r="M18">
        <v>27.59</v>
      </c>
      <c r="N18">
        <v>27.45</v>
      </c>
      <c r="O18">
        <v>27.58</v>
      </c>
      <c r="Q18" s="29">
        <v>1963</v>
      </c>
      <c r="R18" s="22">
        <f t="shared" si="2"/>
        <v>-0.605932203389834</v>
      </c>
      <c r="S18" s="22">
        <f t="shared" si="2"/>
        <v>-0.48576271186439968</v>
      </c>
      <c r="T18" s="22">
        <f t="shared" si="1"/>
        <v>8.9830508474655346E-3</v>
      </c>
      <c r="U18" s="22">
        <f t="shared" si="1"/>
        <v>0.16491525423729669</v>
      </c>
      <c r="V18" s="22">
        <f t="shared" si="1"/>
        <v>-0.13966101694914101</v>
      </c>
      <c r="W18" s="22">
        <f t="shared" si="1"/>
        <v>5.8644067796613797E-2</v>
      </c>
      <c r="X18" s="22">
        <f t="shared" si="1"/>
        <v>0.88847457627118587</v>
      </c>
      <c r="Y18" s="22">
        <f t="shared" si="1"/>
        <v>0.86949152542373653</v>
      </c>
      <c r="Z18" s="22">
        <f t="shared" si="1"/>
        <v>0.84389830508473906</v>
      </c>
      <c r="AA18" s="22">
        <f t="shared" si="1"/>
        <v>0.97050847457626688</v>
      </c>
      <c r="AB18" s="22">
        <f t="shared" si="1"/>
        <v>0.92983050847457704</v>
      </c>
      <c r="AC18" s="22">
        <f t="shared" si="1"/>
        <v>1.0840677966101637</v>
      </c>
    </row>
    <row r="19" spans="3:29" ht="15.75" x14ac:dyDescent="0.3">
      <c r="C19" s="29">
        <v>1964</v>
      </c>
      <c r="D19">
        <v>27.42</v>
      </c>
      <c r="E19">
        <v>27.14</v>
      </c>
      <c r="F19">
        <v>26.96</v>
      </c>
      <c r="G19">
        <v>27.07</v>
      </c>
      <c r="H19">
        <v>26.82</v>
      </c>
      <c r="I19">
        <v>26.58</v>
      </c>
      <c r="J19">
        <v>26.53</v>
      </c>
      <c r="K19">
        <v>26</v>
      </c>
      <c r="L19">
        <v>25.52</v>
      </c>
      <c r="M19">
        <v>25.83</v>
      </c>
      <c r="N19">
        <v>25.32</v>
      </c>
      <c r="O19">
        <v>25.38</v>
      </c>
      <c r="Q19" s="29">
        <v>1964</v>
      </c>
      <c r="R19" s="22">
        <f t="shared" si="2"/>
        <v>0.9340677966101687</v>
      </c>
      <c r="S19" s="22">
        <f t="shared" si="2"/>
        <v>0.46423728813559961</v>
      </c>
      <c r="T19" s="22">
        <f t="shared" si="1"/>
        <v>-0.17101694915253418</v>
      </c>
      <c r="U19" s="22">
        <f t="shared" si="1"/>
        <v>-0.59508474576270132</v>
      </c>
      <c r="V19" s="22">
        <f t="shared" si="1"/>
        <v>-0.86966101694914144</v>
      </c>
      <c r="W19" s="22">
        <f t="shared" si="1"/>
        <v>-0.97135593220338734</v>
      </c>
      <c r="X19" s="22">
        <f t="shared" si="1"/>
        <v>-0.59152542372881456</v>
      </c>
      <c r="Y19" s="22">
        <f t="shared" si="1"/>
        <v>-0.75050847457626446</v>
      </c>
      <c r="Z19" s="22">
        <f t="shared" si="1"/>
        <v>-1.0561016949152631</v>
      </c>
      <c r="AA19" s="22">
        <f t="shared" si="1"/>
        <v>-0.78949152542373469</v>
      </c>
      <c r="AB19" s="22">
        <f t="shared" si="1"/>
        <v>-1.200169491525422</v>
      </c>
      <c r="AC19" s="22">
        <f t="shared" si="1"/>
        <v>-1.1159322033898356</v>
      </c>
    </row>
    <row r="20" spans="3:29" ht="15.75" x14ac:dyDescent="0.3">
      <c r="C20" s="29">
        <v>1965</v>
      </c>
      <c r="D20">
        <v>25.82</v>
      </c>
      <c r="E20">
        <v>26.41</v>
      </c>
      <c r="F20">
        <v>27.15</v>
      </c>
      <c r="G20">
        <v>27.75</v>
      </c>
      <c r="H20">
        <v>28.09</v>
      </c>
      <c r="I20">
        <v>28.27</v>
      </c>
      <c r="J20">
        <v>28.23</v>
      </c>
      <c r="K20">
        <v>28.05</v>
      </c>
      <c r="L20">
        <v>27.93</v>
      </c>
      <c r="M20">
        <v>28.16</v>
      </c>
      <c r="N20">
        <v>28.13</v>
      </c>
      <c r="O20">
        <v>28.31</v>
      </c>
      <c r="Q20" s="29">
        <v>1965</v>
      </c>
      <c r="R20" s="22">
        <f t="shared" si="2"/>
        <v>-0.66593220338983272</v>
      </c>
      <c r="S20" s="22">
        <f t="shared" si="2"/>
        <v>-0.26576271186440081</v>
      </c>
      <c r="T20" s="22">
        <f t="shared" si="1"/>
        <v>1.8983050847463545E-2</v>
      </c>
      <c r="U20" s="22">
        <f t="shared" si="1"/>
        <v>8.4915254237298399E-2</v>
      </c>
      <c r="V20" s="22">
        <f t="shared" si="1"/>
        <v>0.40033898305085813</v>
      </c>
      <c r="W20" s="22">
        <f t="shared" si="1"/>
        <v>0.71864406779661394</v>
      </c>
      <c r="X20" s="22">
        <f t="shared" si="1"/>
        <v>1.1084745762711847</v>
      </c>
      <c r="Y20" s="22">
        <f t="shared" si="1"/>
        <v>1.2994915254237362</v>
      </c>
      <c r="Z20" s="22">
        <f t="shared" si="1"/>
        <v>1.3538983050847371</v>
      </c>
      <c r="AA20" s="22">
        <f t="shared" si="1"/>
        <v>1.5405084745762672</v>
      </c>
      <c r="AB20" s="22">
        <f t="shared" si="1"/>
        <v>1.6098305084745768</v>
      </c>
      <c r="AC20" s="22">
        <f t="shared" si="1"/>
        <v>1.8140677966101642</v>
      </c>
    </row>
    <row r="21" spans="3:29" ht="15.75" x14ac:dyDescent="0.3">
      <c r="C21" s="29">
        <v>1966</v>
      </c>
      <c r="D21">
        <v>27.82</v>
      </c>
      <c r="E21">
        <v>27.67</v>
      </c>
      <c r="F21">
        <v>28.03</v>
      </c>
      <c r="G21">
        <v>28.39</v>
      </c>
      <c r="H21">
        <v>27.66</v>
      </c>
      <c r="I21">
        <v>28.03</v>
      </c>
      <c r="J21">
        <v>27.45</v>
      </c>
      <c r="K21">
        <v>26.79</v>
      </c>
      <c r="L21">
        <v>26.51</v>
      </c>
      <c r="M21">
        <v>26.51</v>
      </c>
      <c r="N21">
        <v>26.29</v>
      </c>
      <c r="O21">
        <v>26.17</v>
      </c>
      <c r="Q21" s="29">
        <v>1966</v>
      </c>
      <c r="R21" s="22">
        <f t="shared" si="2"/>
        <v>1.3340677966101673</v>
      </c>
      <c r="S21" s="22">
        <f t="shared" si="2"/>
        <v>0.99423728813560075</v>
      </c>
      <c r="T21" s="22">
        <f t="shared" si="2"/>
        <v>0.8989830508474661</v>
      </c>
      <c r="U21" s="22">
        <f t="shared" si="2"/>
        <v>0.72491525423729897</v>
      </c>
      <c r="V21" s="22">
        <f t="shared" si="2"/>
        <v>-2.9661016949141583E-2</v>
      </c>
      <c r="W21" s="22">
        <f t="shared" si="2"/>
        <v>0.4786440677966155</v>
      </c>
      <c r="X21" s="22">
        <f t="shared" si="2"/>
        <v>0.32847457627118359</v>
      </c>
      <c r="Y21" s="22">
        <f t="shared" si="2"/>
        <v>3.9491525423734686E-2</v>
      </c>
      <c r="Z21" s="22">
        <f t="shared" si="2"/>
        <v>-6.6101694915261078E-2</v>
      </c>
      <c r="AA21" s="22">
        <f t="shared" si="2"/>
        <v>-0.10949152542373142</v>
      </c>
      <c r="AB21" s="22">
        <f t="shared" si="2"/>
        <v>-0.2301694915254231</v>
      </c>
      <c r="AC21" s="22">
        <f t="shared" si="2"/>
        <v>-0.32593220338983286</v>
      </c>
    </row>
    <row r="22" spans="3:29" ht="15.75" x14ac:dyDescent="0.3">
      <c r="C22" s="29">
        <v>1967</v>
      </c>
      <c r="D22">
        <v>26.15</v>
      </c>
      <c r="E22">
        <v>26.42</v>
      </c>
      <c r="F22">
        <v>26.58</v>
      </c>
      <c r="G22">
        <v>26.87</v>
      </c>
      <c r="H22">
        <v>27.5</v>
      </c>
      <c r="I22">
        <v>27.74</v>
      </c>
      <c r="J22">
        <v>26.93</v>
      </c>
      <c r="K22">
        <v>26.48</v>
      </c>
      <c r="L22">
        <v>26.04</v>
      </c>
      <c r="M22">
        <v>26.09</v>
      </c>
      <c r="N22">
        <v>26.19</v>
      </c>
      <c r="O22">
        <v>26.11</v>
      </c>
      <c r="Q22" s="29">
        <v>1967</v>
      </c>
      <c r="R22" s="22">
        <f t="shared" si="2"/>
        <v>-0.33593220338983443</v>
      </c>
      <c r="S22" s="22">
        <f t="shared" si="2"/>
        <v>-0.25576271186439925</v>
      </c>
      <c r="T22" s="22">
        <f t="shared" si="2"/>
        <v>-0.55101694915253674</v>
      </c>
      <c r="U22" s="22">
        <f t="shared" si="2"/>
        <v>-0.79508474576270061</v>
      </c>
      <c r="V22" s="22">
        <f t="shared" si="2"/>
        <v>-0.18966101694914173</v>
      </c>
      <c r="W22" s="22">
        <f t="shared" si="2"/>
        <v>0.1886440677966128</v>
      </c>
      <c r="X22" s="22">
        <f t="shared" si="2"/>
        <v>-0.19152542372881598</v>
      </c>
      <c r="Y22" s="22">
        <f t="shared" si="2"/>
        <v>-0.27050847457626404</v>
      </c>
      <c r="Z22" s="22">
        <f t="shared" si="2"/>
        <v>-0.53610169491526349</v>
      </c>
      <c r="AA22" s="22">
        <f t="shared" si="2"/>
        <v>-0.52949152542373312</v>
      </c>
      <c r="AB22" s="22">
        <f t="shared" si="2"/>
        <v>-0.33016949152542097</v>
      </c>
      <c r="AC22" s="22">
        <f t="shared" si="2"/>
        <v>-0.38593220338983514</v>
      </c>
    </row>
    <row r="23" spans="3:29" ht="15.75" x14ac:dyDescent="0.3">
      <c r="C23" s="29">
        <v>1968</v>
      </c>
      <c r="D23">
        <v>25.88</v>
      </c>
      <c r="E23">
        <v>25.77</v>
      </c>
      <c r="F23">
        <v>26.55</v>
      </c>
      <c r="G23">
        <v>27.28</v>
      </c>
      <c r="H23">
        <v>27.2</v>
      </c>
      <c r="I23">
        <v>27.6</v>
      </c>
      <c r="J23">
        <v>27.47</v>
      </c>
      <c r="K23">
        <v>27.14</v>
      </c>
      <c r="L23">
        <v>26.69</v>
      </c>
      <c r="M23">
        <v>26.92</v>
      </c>
      <c r="N23">
        <v>27.36</v>
      </c>
      <c r="O23">
        <v>27.27</v>
      </c>
      <c r="Q23" s="29">
        <v>1968</v>
      </c>
      <c r="R23" s="22">
        <f t="shared" si="2"/>
        <v>-0.605932203389834</v>
      </c>
      <c r="S23" s="22">
        <f t="shared" si="2"/>
        <v>-0.90576271186440138</v>
      </c>
      <c r="T23" s="22">
        <f t="shared" si="2"/>
        <v>-0.58101694915253432</v>
      </c>
      <c r="U23" s="22">
        <f t="shared" si="2"/>
        <v>-0.38508474576270046</v>
      </c>
      <c r="V23" s="22">
        <f t="shared" si="2"/>
        <v>-0.48966101694914244</v>
      </c>
      <c r="W23" s="22">
        <f t="shared" si="2"/>
        <v>4.8644067796615786E-2</v>
      </c>
      <c r="X23" s="22">
        <f t="shared" si="2"/>
        <v>0.34847457627118317</v>
      </c>
      <c r="Y23" s="22">
        <f t="shared" si="2"/>
        <v>0.38949152542373611</v>
      </c>
      <c r="Z23" s="22">
        <f t="shared" si="2"/>
        <v>0.11389830508473864</v>
      </c>
      <c r="AA23" s="22">
        <f t="shared" si="2"/>
        <v>0.30050847457626872</v>
      </c>
      <c r="AB23" s="22">
        <f t="shared" si="2"/>
        <v>0.83983050847457719</v>
      </c>
      <c r="AC23" s="22">
        <f t="shared" si="2"/>
        <v>0.774067796610165</v>
      </c>
    </row>
    <row r="24" spans="3:29" ht="15.75" x14ac:dyDescent="0.3">
      <c r="C24" s="29">
        <v>1969</v>
      </c>
      <c r="D24">
        <v>27.69</v>
      </c>
      <c r="E24">
        <v>27.81</v>
      </c>
      <c r="F24">
        <v>27.99</v>
      </c>
      <c r="G24">
        <v>28.17</v>
      </c>
      <c r="H24">
        <v>28.57</v>
      </c>
      <c r="I24">
        <v>28.09</v>
      </c>
      <c r="J24">
        <v>27.28</v>
      </c>
      <c r="K24">
        <v>27.33</v>
      </c>
      <c r="L24">
        <v>27.27</v>
      </c>
      <c r="M24">
        <v>27.44</v>
      </c>
      <c r="N24">
        <v>27.24</v>
      </c>
      <c r="O24">
        <v>27.62</v>
      </c>
      <c r="Q24" s="29">
        <v>1969</v>
      </c>
      <c r="R24" s="22">
        <f t="shared" si="2"/>
        <v>1.2040677966101683</v>
      </c>
      <c r="S24" s="22">
        <f t="shared" si="2"/>
        <v>1.1342372881355978</v>
      </c>
      <c r="T24" s="22">
        <f t="shared" si="2"/>
        <v>0.8589830508474634</v>
      </c>
      <c r="U24" s="22">
        <f t="shared" si="2"/>
        <v>0.5049152542373001</v>
      </c>
      <c r="V24" s="22">
        <f t="shared" si="2"/>
        <v>0.88033898305085856</v>
      </c>
      <c r="W24" s="22">
        <f t="shared" si="2"/>
        <v>0.53864406779661422</v>
      </c>
      <c r="X24" s="22">
        <f t="shared" si="2"/>
        <v>0.15847457627118544</v>
      </c>
      <c r="Y24" s="22">
        <f t="shared" si="2"/>
        <v>0.57949152542373383</v>
      </c>
      <c r="Z24" s="22">
        <f t="shared" si="2"/>
        <v>0.69389830508473693</v>
      </c>
      <c r="AA24" s="22">
        <f t="shared" si="2"/>
        <v>0.8205084745762683</v>
      </c>
      <c r="AB24" s="22">
        <f t="shared" si="2"/>
        <v>0.71983050847457619</v>
      </c>
      <c r="AC24" s="22">
        <f t="shared" si="2"/>
        <v>1.1240677966101664</v>
      </c>
    </row>
    <row r="25" spans="3:29" ht="15.75" x14ac:dyDescent="0.3">
      <c r="C25" s="29">
        <v>1970</v>
      </c>
      <c r="D25">
        <v>27.39</v>
      </c>
      <c r="E25">
        <v>27.1</v>
      </c>
      <c r="F25">
        <v>27.42</v>
      </c>
      <c r="G25">
        <v>28.14</v>
      </c>
      <c r="H25">
        <v>27.69</v>
      </c>
      <c r="I25">
        <v>27.1</v>
      </c>
      <c r="J25">
        <v>26.21</v>
      </c>
      <c r="K25">
        <v>25.83</v>
      </c>
      <c r="L25">
        <v>25.58</v>
      </c>
      <c r="M25">
        <v>25.41</v>
      </c>
      <c r="N25">
        <v>25.07</v>
      </c>
      <c r="O25">
        <v>24.64</v>
      </c>
      <c r="Q25" s="29">
        <v>1970</v>
      </c>
      <c r="R25" s="22">
        <f t="shared" si="2"/>
        <v>0.90406779661016756</v>
      </c>
      <c r="S25" s="22">
        <f t="shared" si="2"/>
        <v>0.42423728813560047</v>
      </c>
      <c r="T25" s="22">
        <f t="shared" si="2"/>
        <v>0.28898305084746667</v>
      </c>
      <c r="U25" s="22">
        <f t="shared" si="2"/>
        <v>0.47491525423729897</v>
      </c>
      <c r="V25" s="22">
        <f t="shared" si="2"/>
        <v>3.3898305085955371E-4</v>
      </c>
      <c r="W25" s="22">
        <f t="shared" si="2"/>
        <v>-0.45135593220338421</v>
      </c>
      <c r="X25" s="22">
        <f t="shared" si="2"/>
        <v>-0.91152542372881484</v>
      </c>
      <c r="Y25" s="22">
        <f t="shared" si="2"/>
        <v>-0.92050847457626617</v>
      </c>
      <c r="Z25" s="22">
        <f t="shared" si="2"/>
        <v>-0.99610169491526435</v>
      </c>
      <c r="AA25" s="22">
        <f t="shared" si="2"/>
        <v>-1.2094915254237328</v>
      </c>
      <c r="AB25" s="22">
        <f t="shared" si="2"/>
        <v>-1.450169491525422</v>
      </c>
      <c r="AC25" s="22">
        <f t="shared" si="2"/>
        <v>-1.855932203389834</v>
      </c>
    </row>
    <row r="26" spans="3:29" ht="15.75" x14ac:dyDescent="0.3">
      <c r="C26" s="29">
        <v>1971</v>
      </c>
      <c r="D26">
        <v>25.01</v>
      </c>
      <c r="E26">
        <v>25.27</v>
      </c>
      <c r="F26">
        <v>26.11</v>
      </c>
      <c r="G26">
        <v>26.64</v>
      </c>
      <c r="H26">
        <v>27.16</v>
      </c>
      <c r="I26">
        <v>26.93</v>
      </c>
      <c r="J26">
        <v>26.64</v>
      </c>
      <c r="K26">
        <v>26.24</v>
      </c>
      <c r="L26">
        <v>25.88</v>
      </c>
      <c r="M26">
        <v>25.92</v>
      </c>
      <c r="N26">
        <v>25.58</v>
      </c>
      <c r="O26">
        <v>25.61</v>
      </c>
      <c r="Q26" s="29">
        <v>1971</v>
      </c>
      <c r="R26" s="22">
        <f t="shared" si="2"/>
        <v>-1.4759322033898314</v>
      </c>
      <c r="S26" s="22">
        <f t="shared" si="2"/>
        <v>-1.4057627118644014</v>
      </c>
      <c r="T26" s="22">
        <f t="shared" si="2"/>
        <v>-1.0210169491525356</v>
      </c>
      <c r="U26" s="22">
        <f t="shared" si="2"/>
        <v>-1.025084745762701</v>
      </c>
      <c r="V26" s="22">
        <f t="shared" si="2"/>
        <v>-0.52966101694914158</v>
      </c>
      <c r="W26" s="22">
        <f t="shared" si="2"/>
        <v>-0.62135593220338592</v>
      </c>
      <c r="X26" s="22">
        <f t="shared" si="2"/>
        <v>-0.48152542372881513</v>
      </c>
      <c r="Y26" s="22">
        <f t="shared" si="2"/>
        <v>-0.51050847457626602</v>
      </c>
      <c r="Z26" s="22">
        <f t="shared" si="2"/>
        <v>-0.69610169491526364</v>
      </c>
      <c r="AA26" s="22">
        <f t="shared" si="2"/>
        <v>-0.69949152542373128</v>
      </c>
      <c r="AB26" s="22">
        <f t="shared" si="2"/>
        <v>-0.94016949152542395</v>
      </c>
      <c r="AC26" s="22">
        <f t="shared" si="2"/>
        <v>-0.88593220338983514</v>
      </c>
    </row>
    <row r="27" spans="3:29" ht="15.75" x14ac:dyDescent="0.3">
      <c r="C27" s="29">
        <v>1972</v>
      </c>
      <c r="D27">
        <v>25.84</v>
      </c>
      <c r="E27">
        <v>26.49</v>
      </c>
      <c r="F27">
        <v>27.08</v>
      </c>
      <c r="G27">
        <v>28.08</v>
      </c>
      <c r="H27">
        <v>28.36</v>
      </c>
      <c r="I27">
        <v>28.34</v>
      </c>
      <c r="J27">
        <v>28.17</v>
      </c>
      <c r="K27">
        <v>28.14</v>
      </c>
      <c r="L27">
        <v>27.86</v>
      </c>
      <c r="M27">
        <v>28.38</v>
      </c>
      <c r="N27">
        <v>28.62</v>
      </c>
      <c r="O27">
        <v>28.61</v>
      </c>
      <c r="Q27" s="29">
        <v>1972</v>
      </c>
      <c r="R27" s="22">
        <f t="shared" si="2"/>
        <v>-0.64593220338983315</v>
      </c>
      <c r="S27" s="22">
        <f t="shared" si="2"/>
        <v>-0.18576271186440252</v>
      </c>
      <c r="T27" s="22">
        <f t="shared" si="2"/>
        <v>-5.1016949152536739E-2</v>
      </c>
      <c r="U27" s="22">
        <f t="shared" si="2"/>
        <v>0.41491525423729669</v>
      </c>
      <c r="V27" s="22">
        <f t="shared" si="2"/>
        <v>0.67033898305085771</v>
      </c>
      <c r="W27" s="22">
        <f t="shared" si="2"/>
        <v>0.78864406779661422</v>
      </c>
      <c r="X27" s="22">
        <f t="shared" si="2"/>
        <v>1.048474576271186</v>
      </c>
      <c r="Y27" s="22">
        <f t="shared" si="2"/>
        <v>1.3894915254237361</v>
      </c>
      <c r="Z27" s="22">
        <f t="shared" si="2"/>
        <v>1.2838983050847368</v>
      </c>
      <c r="AA27" s="22">
        <f t="shared" si="2"/>
        <v>1.760508474576266</v>
      </c>
      <c r="AB27" s="22">
        <f t="shared" si="2"/>
        <v>2.0998305084745787</v>
      </c>
      <c r="AC27" s="22">
        <f t="shared" si="2"/>
        <v>2.1140677966101649</v>
      </c>
    </row>
    <row r="28" spans="3:29" ht="15.75" x14ac:dyDescent="0.3">
      <c r="C28" s="29">
        <v>1973</v>
      </c>
      <c r="D28">
        <v>28.25</v>
      </c>
      <c r="E28">
        <v>27.98</v>
      </c>
      <c r="F28">
        <v>27.82</v>
      </c>
      <c r="G28">
        <v>27.53</v>
      </c>
      <c r="H28">
        <v>27.26</v>
      </c>
      <c r="I28">
        <v>26.7</v>
      </c>
      <c r="J28">
        <v>26.04</v>
      </c>
      <c r="K28">
        <v>25.66</v>
      </c>
      <c r="L28">
        <v>25.44</v>
      </c>
      <c r="M28">
        <v>25.25</v>
      </c>
      <c r="N28">
        <v>24.76</v>
      </c>
      <c r="O28">
        <v>24.58</v>
      </c>
      <c r="Q28" s="29">
        <v>1973</v>
      </c>
      <c r="R28" s="22">
        <f t="shared" si="2"/>
        <v>1.764067796610167</v>
      </c>
      <c r="S28" s="22">
        <f t="shared" si="2"/>
        <v>1.3042372881355995</v>
      </c>
      <c r="T28" s="22">
        <f t="shared" si="2"/>
        <v>0.68898305084746525</v>
      </c>
      <c r="U28" s="22">
        <f t="shared" si="2"/>
        <v>-0.13508474576270046</v>
      </c>
      <c r="V28" s="22">
        <f t="shared" si="2"/>
        <v>-0.42966101694914016</v>
      </c>
      <c r="W28" s="22">
        <f t="shared" si="2"/>
        <v>-0.85135593220338635</v>
      </c>
      <c r="X28" s="22">
        <f t="shared" si="2"/>
        <v>-1.0815254237288165</v>
      </c>
      <c r="Y28" s="22">
        <f t="shared" si="2"/>
        <v>-1.0905084745762643</v>
      </c>
      <c r="Z28" s="22">
        <f t="shared" si="2"/>
        <v>-1.1361016949152614</v>
      </c>
      <c r="AA28" s="22">
        <f t="shared" si="2"/>
        <v>-1.369491525423733</v>
      </c>
      <c r="AB28" s="22">
        <f t="shared" si="2"/>
        <v>-1.7601694915254207</v>
      </c>
      <c r="AC28" s="22">
        <f t="shared" si="2"/>
        <v>-1.9159322033898363</v>
      </c>
    </row>
    <row r="29" spans="3:29" ht="15.75" x14ac:dyDescent="0.3">
      <c r="C29" s="29">
        <v>1974</v>
      </c>
      <c r="D29">
        <v>24.58</v>
      </c>
      <c r="E29">
        <v>25.21</v>
      </c>
      <c r="F29">
        <v>26.05</v>
      </c>
      <c r="G29">
        <v>26.9</v>
      </c>
      <c r="H29">
        <v>26.82</v>
      </c>
      <c r="I29">
        <v>27.18</v>
      </c>
      <c r="J29">
        <v>26.71</v>
      </c>
      <c r="K29">
        <v>26.3</v>
      </c>
      <c r="L29">
        <v>26.19</v>
      </c>
      <c r="M29">
        <v>25.87</v>
      </c>
      <c r="N29">
        <v>25.59</v>
      </c>
      <c r="O29">
        <v>25.78</v>
      </c>
      <c r="Q29" s="29">
        <v>1974</v>
      </c>
      <c r="R29" s="22">
        <f t="shared" si="2"/>
        <v>-1.9059322033898347</v>
      </c>
      <c r="S29" s="22">
        <f t="shared" si="2"/>
        <v>-1.4657627118644001</v>
      </c>
      <c r="T29" s="22">
        <f t="shared" si="2"/>
        <v>-1.0810169491525343</v>
      </c>
      <c r="U29" s="22">
        <f t="shared" si="2"/>
        <v>-0.76508474576270302</v>
      </c>
      <c r="V29" s="22">
        <f t="shared" si="2"/>
        <v>-0.86966101694914144</v>
      </c>
      <c r="W29" s="22">
        <f t="shared" si="2"/>
        <v>-0.37135593220338592</v>
      </c>
      <c r="X29" s="22">
        <f t="shared" si="2"/>
        <v>-0.41152542372881484</v>
      </c>
      <c r="Y29" s="22">
        <f t="shared" si="2"/>
        <v>-0.45050847457626375</v>
      </c>
      <c r="Z29" s="22">
        <f t="shared" si="2"/>
        <v>-0.38610169491526136</v>
      </c>
      <c r="AA29" s="22">
        <f t="shared" si="2"/>
        <v>-0.74949152542373199</v>
      </c>
      <c r="AB29" s="22">
        <f t="shared" si="2"/>
        <v>-0.93016949152542239</v>
      </c>
      <c r="AC29" s="22">
        <f t="shared" si="2"/>
        <v>-0.71593220338983343</v>
      </c>
    </row>
    <row r="30" spans="3:29" ht="15.75" x14ac:dyDescent="0.3">
      <c r="C30" s="29">
        <v>1975</v>
      </c>
      <c r="D30">
        <v>26.08</v>
      </c>
      <c r="E30">
        <v>26.33</v>
      </c>
      <c r="F30">
        <v>26.59</v>
      </c>
      <c r="G30">
        <v>27.15</v>
      </c>
      <c r="H30">
        <v>26.87</v>
      </c>
      <c r="I30">
        <v>26.41</v>
      </c>
      <c r="J30">
        <v>26.13</v>
      </c>
      <c r="K30">
        <v>25.55</v>
      </c>
      <c r="L30">
        <v>25.31</v>
      </c>
      <c r="M30">
        <v>25.07</v>
      </c>
      <c r="N30">
        <v>25.23</v>
      </c>
      <c r="O30">
        <v>24.82</v>
      </c>
      <c r="Q30" s="29">
        <v>1975</v>
      </c>
      <c r="R30" s="22">
        <f t="shared" si="2"/>
        <v>-0.40593220338983471</v>
      </c>
      <c r="S30" s="22">
        <f t="shared" si="2"/>
        <v>-0.34576271186440266</v>
      </c>
      <c r="T30" s="22">
        <f t="shared" si="2"/>
        <v>-0.54101694915253518</v>
      </c>
      <c r="U30" s="22">
        <f t="shared" si="2"/>
        <v>-0.51508474576270302</v>
      </c>
      <c r="V30" s="22">
        <f t="shared" si="2"/>
        <v>-0.81966101694914073</v>
      </c>
      <c r="W30" s="22">
        <f t="shared" si="2"/>
        <v>-1.1413559322033855</v>
      </c>
      <c r="X30" s="22">
        <f t="shared" si="2"/>
        <v>-0.99152542372881669</v>
      </c>
      <c r="Y30" s="22">
        <f t="shared" si="2"/>
        <v>-1.2005084745762638</v>
      </c>
      <c r="Z30" s="22">
        <f t="shared" si="2"/>
        <v>-1.2661016949152639</v>
      </c>
      <c r="AA30" s="22">
        <f t="shared" si="2"/>
        <v>-1.5494915254237327</v>
      </c>
      <c r="AB30" s="22">
        <f t="shared" si="2"/>
        <v>-1.2901694915254218</v>
      </c>
      <c r="AC30" s="22">
        <f t="shared" si="2"/>
        <v>-1.6759322033898343</v>
      </c>
    </row>
    <row r="31" spans="3:29" ht="15.75" x14ac:dyDescent="0.3">
      <c r="C31" s="29">
        <v>1976</v>
      </c>
      <c r="D31">
        <v>24.66</v>
      </c>
      <c r="E31">
        <v>25.61</v>
      </c>
      <c r="F31">
        <v>26.49</v>
      </c>
      <c r="G31">
        <v>26.99</v>
      </c>
      <c r="H31">
        <v>27.22</v>
      </c>
      <c r="I31">
        <v>27.39</v>
      </c>
      <c r="J31">
        <v>27.21</v>
      </c>
      <c r="K31">
        <v>27.07</v>
      </c>
      <c r="L31">
        <v>27.2</v>
      </c>
      <c r="M31">
        <v>27.58</v>
      </c>
      <c r="N31">
        <v>27.48</v>
      </c>
      <c r="O31">
        <v>27.21</v>
      </c>
      <c r="Q31" s="29">
        <v>1976</v>
      </c>
      <c r="R31" s="22">
        <f t="shared" si="2"/>
        <v>-1.8259322033898329</v>
      </c>
      <c r="S31" s="22">
        <f t="shared" si="2"/>
        <v>-1.0657627118644015</v>
      </c>
      <c r="T31" s="22">
        <f t="shared" si="2"/>
        <v>-0.6410169491525366</v>
      </c>
      <c r="U31" s="22">
        <f t="shared" si="2"/>
        <v>-0.67508474576270316</v>
      </c>
      <c r="V31" s="22">
        <f t="shared" si="2"/>
        <v>-0.46966101694914286</v>
      </c>
      <c r="W31" s="22">
        <f t="shared" si="2"/>
        <v>-0.16135593220338507</v>
      </c>
      <c r="X31" s="22">
        <f t="shared" si="2"/>
        <v>8.8474576271185157E-2</v>
      </c>
      <c r="Y31" s="22">
        <f t="shared" si="2"/>
        <v>0.31949152542373582</v>
      </c>
      <c r="Z31" s="22">
        <f t="shared" si="2"/>
        <v>0.62389830508473665</v>
      </c>
      <c r="AA31" s="22">
        <f t="shared" si="2"/>
        <v>0.96050847457626531</v>
      </c>
      <c r="AB31" s="22">
        <f t="shared" si="2"/>
        <v>0.95983050847457818</v>
      </c>
      <c r="AC31" s="22">
        <f t="shared" si="2"/>
        <v>0.71406779661016628</v>
      </c>
    </row>
    <row r="32" spans="3:29" ht="15.75" x14ac:dyDescent="0.3">
      <c r="C32" s="29">
        <v>1977</v>
      </c>
      <c r="D32">
        <v>27.38</v>
      </c>
      <c r="E32">
        <v>27.03</v>
      </c>
      <c r="F32">
        <v>27.54</v>
      </c>
      <c r="G32">
        <v>27.58</v>
      </c>
      <c r="H32">
        <v>28.03</v>
      </c>
      <c r="I32">
        <v>27.86</v>
      </c>
      <c r="J32">
        <v>27.38</v>
      </c>
      <c r="K32">
        <v>26.85</v>
      </c>
      <c r="L32">
        <v>26.96</v>
      </c>
      <c r="M32">
        <v>27.3</v>
      </c>
      <c r="N32">
        <v>27.29</v>
      </c>
      <c r="O32">
        <v>27.16</v>
      </c>
      <c r="Q32" s="29">
        <v>1977</v>
      </c>
      <c r="R32" s="22">
        <f t="shared" si="2"/>
        <v>0.894067796610166</v>
      </c>
      <c r="S32" s="22">
        <f t="shared" si="2"/>
        <v>0.35423728813560018</v>
      </c>
      <c r="T32" s="22">
        <f t="shared" si="2"/>
        <v>0.40898305084746411</v>
      </c>
      <c r="U32" s="22">
        <f t="shared" si="2"/>
        <v>-8.5084745762703307E-2</v>
      </c>
      <c r="V32" s="22">
        <f t="shared" si="2"/>
        <v>0.34033898305085941</v>
      </c>
      <c r="W32" s="22">
        <f t="shared" si="2"/>
        <v>0.3086440677966138</v>
      </c>
      <c r="X32" s="22">
        <f t="shared" si="2"/>
        <v>0.25847457627118331</v>
      </c>
      <c r="Y32" s="22">
        <f t="shared" si="2"/>
        <v>9.949152542373696E-2</v>
      </c>
      <c r="Z32" s="22">
        <f t="shared" si="2"/>
        <v>0.38389830508473821</v>
      </c>
      <c r="AA32" s="22">
        <f t="shared" si="2"/>
        <v>0.68050847457626773</v>
      </c>
      <c r="AB32" s="22">
        <f t="shared" si="2"/>
        <v>0.7698305084745769</v>
      </c>
      <c r="AC32" s="22">
        <f t="shared" si="2"/>
        <v>0.66406779661016557</v>
      </c>
    </row>
    <row r="33" spans="3:29" ht="15.75" x14ac:dyDescent="0.3">
      <c r="C33" s="29">
        <v>1978</v>
      </c>
      <c r="D33">
        <v>27.34</v>
      </c>
      <c r="E33">
        <v>26.93</v>
      </c>
      <c r="F33">
        <v>27.36</v>
      </c>
      <c r="G33">
        <v>27.22</v>
      </c>
      <c r="H33">
        <v>27.39</v>
      </c>
      <c r="I33">
        <v>27.11</v>
      </c>
      <c r="J33">
        <v>26.68</v>
      </c>
      <c r="K33">
        <v>26.13</v>
      </c>
      <c r="L33">
        <v>26.2</v>
      </c>
      <c r="M33">
        <v>26.41</v>
      </c>
      <c r="N33">
        <v>26.4</v>
      </c>
      <c r="O33">
        <v>26.53</v>
      </c>
      <c r="Q33" s="29">
        <v>1978</v>
      </c>
      <c r="R33" s="22">
        <f t="shared" si="2"/>
        <v>0.85406779661016685</v>
      </c>
      <c r="S33" s="22">
        <f t="shared" si="2"/>
        <v>0.25423728813559876</v>
      </c>
      <c r="T33" s="22">
        <f t="shared" si="2"/>
        <v>0.2289830508474644</v>
      </c>
      <c r="U33" s="22">
        <f t="shared" si="2"/>
        <v>-0.44508474576270274</v>
      </c>
      <c r="V33" s="22">
        <f t="shared" si="2"/>
        <v>-0.29966101694914116</v>
      </c>
      <c r="W33" s="22">
        <f t="shared" si="2"/>
        <v>-0.4413559322033862</v>
      </c>
      <c r="X33" s="22">
        <f t="shared" si="2"/>
        <v>-0.44152542372881598</v>
      </c>
      <c r="Y33" s="22">
        <f t="shared" si="2"/>
        <v>-0.62050847457626546</v>
      </c>
      <c r="Z33" s="22">
        <f t="shared" si="2"/>
        <v>-0.37610169491526335</v>
      </c>
      <c r="AA33" s="22">
        <f t="shared" si="2"/>
        <v>-0.20949152542373284</v>
      </c>
      <c r="AB33" s="22">
        <f t="shared" si="2"/>
        <v>-0.12016949152542367</v>
      </c>
      <c r="AC33" s="22">
        <f t="shared" si="2"/>
        <v>3.4067796610166567E-2</v>
      </c>
    </row>
    <row r="34" spans="3:29" ht="15.75" x14ac:dyDescent="0.3">
      <c r="C34" s="29">
        <v>1979</v>
      </c>
      <c r="D34">
        <v>26.5</v>
      </c>
      <c r="E34">
        <v>26.69</v>
      </c>
      <c r="F34">
        <v>27.6</v>
      </c>
      <c r="G34">
        <v>27.88</v>
      </c>
      <c r="H34">
        <v>27.81</v>
      </c>
      <c r="I34">
        <v>27.76</v>
      </c>
      <c r="J34">
        <v>26.84</v>
      </c>
      <c r="K34">
        <v>26.69</v>
      </c>
      <c r="L34">
        <v>27.5</v>
      </c>
      <c r="M34">
        <v>26.87</v>
      </c>
      <c r="N34">
        <v>26.88</v>
      </c>
      <c r="O34">
        <v>27.04</v>
      </c>
      <c r="Q34" s="29">
        <v>1979</v>
      </c>
      <c r="R34" s="22">
        <f t="shared" si="2"/>
        <v>1.4067796610166994E-2</v>
      </c>
      <c r="S34" s="22">
        <f t="shared" si="2"/>
        <v>1.4237288135600323E-2</v>
      </c>
      <c r="T34" s="22">
        <f t="shared" si="2"/>
        <v>0.46898305084746639</v>
      </c>
      <c r="U34" s="22">
        <f t="shared" si="2"/>
        <v>0.2149152542372974</v>
      </c>
      <c r="V34" s="22">
        <f t="shared" si="2"/>
        <v>0.120338983050857</v>
      </c>
      <c r="W34" s="22">
        <f t="shared" si="2"/>
        <v>0.20864406779661593</v>
      </c>
      <c r="X34" s="22">
        <f t="shared" si="2"/>
        <v>-0.28152542372881584</v>
      </c>
      <c r="Y34" s="22">
        <f t="shared" si="2"/>
        <v>-6.0508474576263183E-2</v>
      </c>
      <c r="Z34" s="22">
        <f t="shared" si="2"/>
        <v>0.92389830508473736</v>
      </c>
      <c r="AA34" s="22">
        <f t="shared" si="2"/>
        <v>0.25050847457626801</v>
      </c>
      <c r="AB34" s="22">
        <f t="shared" si="2"/>
        <v>0.35983050847457676</v>
      </c>
      <c r="AC34" s="22">
        <f t="shared" si="2"/>
        <v>0.54406779661016458</v>
      </c>
    </row>
    <row r="35" spans="3:29" ht="15.75" x14ac:dyDescent="0.3">
      <c r="C35" s="29">
        <v>1980</v>
      </c>
      <c r="D35">
        <v>27.13</v>
      </c>
      <c r="E35">
        <v>27.18</v>
      </c>
      <c r="F35">
        <v>27.28</v>
      </c>
      <c r="G35">
        <v>27.86</v>
      </c>
      <c r="H35">
        <v>27.96</v>
      </c>
      <c r="I35">
        <v>28.12</v>
      </c>
      <c r="J35">
        <v>27.32</v>
      </c>
      <c r="K35">
        <v>26.59</v>
      </c>
      <c r="L35">
        <v>26.6</v>
      </c>
      <c r="M35">
        <v>26.51</v>
      </c>
      <c r="N35">
        <v>26.6</v>
      </c>
      <c r="O35">
        <v>26.91</v>
      </c>
      <c r="Q35" s="29">
        <v>1980</v>
      </c>
      <c r="R35" s="22">
        <f t="shared" si="2"/>
        <v>0.644067796610166</v>
      </c>
      <c r="S35" s="22">
        <f t="shared" si="2"/>
        <v>0.50423728813559876</v>
      </c>
      <c r="T35" s="22">
        <f t="shared" si="2"/>
        <v>0.1489830508474661</v>
      </c>
      <c r="U35" s="22">
        <f t="shared" si="2"/>
        <v>0.19491525423729783</v>
      </c>
      <c r="V35" s="22">
        <f t="shared" si="2"/>
        <v>0.27033898305085913</v>
      </c>
      <c r="W35" s="22">
        <f t="shared" si="2"/>
        <v>0.56864406779661536</v>
      </c>
      <c r="X35" s="22">
        <f t="shared" si="2"/>
        <v>0.19847457627118459</v>
      </c>
      <c r="Y35" s="22">
        <f t="shared" si="2"/>
        <v>-0.1605084745762646</v>
      </c>
      <c r="Z35" s="22">
        <f t="shared" si="2"/>
        <v>2.389830508473878E-2</v>
      </c>
      <c r="AA35" s="22">
        <f t="shared" si="2"/>
        <v>-0.10949152542373142</v>
      </c>
      <c r="AB35" s="22">
        <f t="shared" si="2"/>
        <v>7.9830508474579176E-2</v>
      </c>
      <c r="AC35" s="22">
        <f t="shared" si="2"/>
        <v>0.41406779661016557</v>
      </c>
    </row>
    <row r="36" spans="3:29" ht="15.75" x14ac:dyDescent="0.3">
      <c r="C36" s="29">
        <v>1981</v>
      </c>
      <c r="D36">
        <v>26.11</v>
      </c>
      <c r="E36">
        <v>26.16</v>
      </c>
      <c r="F36">
        <v>26.92</v>
      </c>
      <c r="G36">
        <v>27.28</v>
      </c>
      <c r="H36">
        <v>27.46</v>
      </c>
      <c r="I36">
        <v>27.41</v>
      </c>
      <c r="J36">
        <v>26.65</v>
      </c>
      <c r="K36">
        <v>26.01</v>
      </c>
      <c r="L36">
        <v>26.57</v>
      </c>
      <c r="M36">
        <v>26.8</v>
      </c>
      <c r="N36">
        <v>26.41</v>
      </c>
      <c r="O36">
        <v>26.58</v>
      </c>
      <c r="Q36" s="29">
        <v>1981</v>
      </c>
      <c r="R36" s="22">
        <f t="shared" si="2"/>
        <v>-0.37593220338983357</v>
      </c>
      <c r="S36" s="22">
        <f t="shared" si="2"/>
        <v>-0.51576271186440081</v>
      </c>
      <c r="T36" s="22">
        <f t="shared" si="2"/>
        <v>-0.21101694915253333</v>
      </c>
      <c r="U36" s="22">
        <f t="shared" si="2"/>
        <v>-0.38508474576270046</v>
      </c>
      <c r="V36" s="22">
        <f t="shared" si="2"/>
        <v>-0.22966101694914087</v>
      </c>
      <c r="W36" s="22">
        <f t="shared" si="2"/>
        <v>-0.14135593220338549</v>
      </c>
      <c r="X36" s="22">
        <f t="shared" si="2"/>
        <v>-0.47152542372881712</v>
      </c>
      <c r="Y36" s="22">
        <f t="shared" si="2"/>
        <v>-0.7405084745762629</v>
      </c>
      <c r="Z36" s="22">
        <f t="shared" si="2"/>
        <v>-6.1016949152623567E-3</v>
      </c>
      <c r="AA36" s="22">
        <f t="shared" si="2"/>
        <v>0.18050847457626773</v>
      </c>
      <c r="AB36" s="22">
        <f t="shared" si="2"/>
        <v>-0.1101694915254221</v>
      </c>
      <c r="AC36" s="22">
        <f t="shared" si="2"/>
        <v>8.4067796610163725E-2</v>
      </c>
    </row>
    <row r="37" spans="3:29" ht="15.75" x14ac:dyDescent="0.3">
      <c r="C37" s="29">
        <v>1982</v>
      </c>
      <c r="D37">
        <v>26.72</v>
      </c>
      <c r="E37">
        <v>26.7</v>
      </c>
      <c r="F37">
        <v>27.2</v>
      </c>
      <c r="G37">
        <v>28.02</v>
      </c>
      <c r="H37">
        <v>28.54</v>
      </c>
      <c r="I37">
        <v>28.75</v>
      </c>
      <c r="J37">
        <v>28.1</v>
      </c>
      <c r="K37">
        <v>27.93</v>
      </c>
      <c r="L37">
        <v>28.11</v>
      </c>
      <c r="M37">
        <v>28.64</v>
      </c>
      <c r="N37">
        <v>28.81</v>
      </c>
      <c r="O37">
        <v>29.21</v>
      </c>
      <c r="Q37" s="29">
        <v>1982</v>
      </c>
      <c r="R37" s="22">
        <f t="shared" si="2"/>
        <v>0.23406779661016586</v>
      </c>
      <c r="S37" s="22">
        <f t="shared" si="2"/>
        <v>2.4237288135598334E-2</v>
      </c>
      <c r="T37" s="22">
        <f t="shared" si="2"/>
        <v>6.8983050847464256E-2</v>
      </c>
      <c r="U37" s="22">
        <f t="shared" si="2"/>
        <v>0.35491525423729797</v>
      </c>
      <c r="V37" s="22">
        <f t="shared" si="2"/>
        <v>0.85033898305085742</v>
      </c>
      <c r="W37" s="22">
        <f t="shared" si="2"/>
        <v>1.1986440677966144</v>
      </c>
      <c r="X37" s="22">
        <f t="shared" si="2"/>
        <v>0.97847457627118573</v>
      </c>
      <c r="Y37" s="22">
        <f t="shared" si="2"/>
        <v>1.1794915254237353</v>
      </c>
      <c r="Z37" s="22">
        <f t="shared" si="2"/>
        <v>1.5338983050847368</v>
      </c>
      <c r="AA37" s="22">
        <f t="shared" si="2"/>
        <v>2.0205084745762676</v>
      </c>
      <c r="AB37" s="22">
        <f t="shared" si="2"/>
        <v>2.2898305084745765</v>
      </c>
      <c r="AC37" s="22">
        <f t="shared" si="2"/>
        <v>2.7140677966101663</v>
      </c>
    </row>
    <row r="38" spans="3:29" ht="15.75" x14ac:dyDescent="0.3">
      <c r="C38" s="29">
        <v>1983</v>
      </c>
      <c r="D38">
        <v>29.36</v>
      </c>
      <c r="E38">
        <v>29.13</v>
      </c>
      <c r="F38">
        <v>29.03</v>
      </c>
      <c r="G38">
        <v>28.91</v>
      </c>
      <c r="H38">
        <v>28.89</v>
      </c>
      <c r="I38">
        <v>28.24</v>
      </c>
      <c r="J38">
        <v>27.07</v>
      </c>
      <c r="K38">
        <v>26.53</v>
      </c>
      <c r="L38">
        <v>26.44</v>
      </c>
      <c r="M38">
        <v>25.87</v>
      </c>
      <c r="N38">
        <v>25.58</v>
      </c>
      <c r="O38">
        <v>25.59</v>
      </c>
      <c r="Q38" s="29">
        <v>1983</v>
      </c>
      <c r="R38" s="22">
        <f t="shared" si="2"/>
        <v>2.8740677966101664</v>
      </c>
      <c r="S38" s="22">
        <f t="shared" si="2"/>
        <v>2.454237288135598</v>
      </c>
      <c r="T38" s="22">
        <f t="shared" si="2"/>
        <v>1.8989830508474661</v>
      </c>
      <c r="U38" s="22">
        <f t="shared" si="2"/>
        <v>1.2449152542372985</v>
      </c>
      <c r="V38" s="22">
        <f t="shared" si="2"/>
        <v>1.2003389830508588</v>
      </c>
      <c r="W38" s="22">
        <f t="shared" si="2"/>
        <v>0.6886440677966128</v>
      </c>
      <c r="X38" s="22">
        <f t="shared" si="2"/>
        <v>-5.1525423728815412E-2</v>
      </c>
      <c r="Y38" s="22">
        <f t="shared" si="2"/>
        <v>-0.22050847457626332</v>
      </c>
      <c r="Z38" s="22">
        <f t="shared" si="2"/>
        <v>-0.13610169491526136</v>
      </c>
      <c r="AA38" s="22">
        <f t="shared" si="2"/>
        <v>-0.74949152542373199</v>
      </c>
      <c r="AB38" s="22">
        <f t="shared" si="2"/>
        <v>-0.94016949152542395</v>
      </c>
      <c r="AC38" s="22">
        <f t="shared" si="2"/>
        <v>-0.90593220338983471</v>
      </c>
    </row>
    <row r="39" spans="3:29" ht="15.75" x14ac:dyDescent="0.3">
      <c r="C39" s="29">
        <v>1984</v>
      </c>
      <c r="D39">
        <v>25.64</v>
      </c>
      <c r="E39">
        <v>26.39</v>
      </c>
      <c r="F39">
        <v>26.86</v>
      </c>
      <c r="G39">
        <v>27.39</v>
      </c>
      <c r="H39">
        <v>27.39</v>
      </c>
      <c r="I39">
        <v>26.86</v>
      </c>
      <c r="J39">
        <v>26.74</v>
      </c>
      <c r="K39">
        <v>26.34</v>
      </c>
      <c r="L39">
        <v>26.43</v>
      </c>
      <c r="M39">
        <v>25.93</v>
      </c>
      <c r="N39">
        <v>25.41</v>
      </c>
      <c r="O39">
        <v>25</v>
      </c>
      <c r="Q39" s="29">
        <v>1984</v>
      </c>
      <c r="R39" s="22">
        <f t="shared" si="2"/>
        <v>-0.84593220338983244</v>
      </c>
      <c r="S39" s="22">
        <f t="shared" si="2"/>
        <v>-0.28576271186440039</v>
      </c>
      <c r="T39" s="22">
        <f t="shared" si="2"/>
        <v>-0.2710169491525356</v>
      </c>
      <c r="U39" s="22">
        <f t="shared" si="2"/>
        <v>-0.27508474576270103</v>
      </c>
      <c r="V39" s="22">
        <f t="shared" si="2"/>
        <v>-0.29966101694914116</v>
      </c>
      <c r="W39" s="22">
        <f t="shared" si="2"/>
        <v>-0.6913559322033862</v>
      </c>
      <c r="X39" s="22">
        <f t="shared" si="2"/>
        <v>-0.38152542372881726</v>
      </c>
      <c r="Y39" s="22">
        <f t="shared" si="2"/>
        <v>-0.4105084745762646</v>
      </c>
      <c r="Z39" s="22">
        <f t="shared" si="2"/>
        <v>-0.14610169491526293</v>
      </c>
      <c r="AA39" s="22">
        <f t="shared" ref="AA39:AC63" si="3">M39-M$3</f>
        <v>-0.68949152542373326</v>
      </c>
      <c r="AB39" s="22">
        <f t="shared" si="3"/>
        <v>-1.1101694915254221</v>
      </c>
      <c r="AC39" s="22">
        <f t="shared" si="3"/>
        <v>-1.4959322033898346</v>
      </c>
    </row>
    <row r="40" spans="3:29" ht="15.75" x14ac:dyDescent="0.3">
      <c r="C40" s="29">
        <v>1985</v>
      </c>
      <c r="D40">
        <v>25.43</v>
      </c>
      <c r="E40">
        <v>25.67</v>
      </c>
      <c r="F40">
        <v>26.23</v>
      </c>
      <c r="G40">
        <v>26.8</v>
      </c>
      <c r="H40">
        <v>27.11</v>
      </c>
      <c r="I40">
        <v>26.86</v>
      </c>
      <c r="J40">
        <v>26.69</v>
      </c>
      <c r="K40">
        <v>26.5</v>
      </c>
      <c r="L40">
        <v>26.25</v>
      </c>
      <c r="M40">
        <v>26.19</v>
      </c>
      <c r="N40">
        <v>26.19</v>
      </c>
      <c r="O40">
        <v>26.11</v>
      </c>
      <c r="Q40" s="29">
        <v>1985</v>
      </c>
      <c r="R40" s="22">
        <f t="shared" ref="R40:Z63" si="4">D40-D$3</f>
        <v>-1.0559322033898333</v>
      </c>
      <c r="S40" s="22">
        <f t="shared" si="4"/>
        <v>-1.0057627118643993</v>
      </c>
      <c r="T40" s="22">
        <f t="shared" si="4"/>
        <v>-0.90101694915253461</v>
      </c>
      <c r="U40" s="22">
        <f t="shared" si="4"/>
        <v>-0.86508474576270089</v>
      </c>
      <c r="V40" s="22">
        <f t="shared" si="4"/>
        <v>-0.57966101694914229</v>
      </c>
      <c r="W40" s="22">
        <f t="shared" si="4"/>
        <v>-0.6913559322033862</v>
      </c>
      <c r="X40" s="22">
        <f t="shared" si="4"/>
        <v>-0.43152542372881442</v>
      </c>
      <c r="Y40" s="22">
        <f t="shared" si="4"/>
        <v>-0.25050847457626446</v>
      </c>
      <c r="Z40" s="22">
        <f t="shared" si="4"/>
        <v>-0.32610169491526264</v>
      </c>
      <c r="AA40" s="22">
        <f t="shared" si="3"/>
        <v>-0.4294915254237317</v>
      </c>
      <c r="AB40" s="22">
        <f t="shared" si="3"/>
        <v>-0.33016949152542097</v>
      </c>
      <c r="AC40" s="22">
        <f t="shared" si="3"/>
        <v>-0.38593220338983514</v>
      </c>
    </row>
    <row r="41" spans="3:29" ht="15.75" x14ac:dyDescent="0.3">
      <c r="C41" s="29">
        <v>1986</v>
      </c>
      <c r="D41">
        <v>25.79</v>
      </c>
      <c r="E41">
        <v>25.94</v>
      </c>
      <c r="F41">
        <v>26.65</v>
      </c>
      <c r="G41">
        <v>27.44</v>
      </c>
      <c r="H41">
        <v>27.5</v>
      </c>
      <c r="I41">
        <v>27.69</v>
      </c>
      <c r="J41">
        <v>27.37</v>
      </c>
      <c r="K41">
        <v>27.15</v>
      </c>
      <c r="L41">
        <v>27.33</v>
      </c>
      <c r="M41">
        <v>27.57</v>
      </c>
      <c r="N41">
        <v>27.73</v>
      </c>
      <c r="O41">
        <v>27.7</v>
      </c>
      <c r="Q41" s="29">
        <v>1986</v>
      </c>
      <c r="R41" s="22">
        <f t="shared" si="4"/>
        <v>-0.69593220338983386</v>
      </c>
      <c r="S41" s="22">
        <f t="shared" si="4"/>
        <v>-0.73576271186439968</v>
      </c>
      <c r="T41" s="22">
        <f t="shared" si="4"/>
        <v>-0.48101694915253645</v>
      </c>
      <c r="U41" s="22">
        <f t="shared" si="4"/>
        <v>-0.22508474576270032</v>
      </c>
      <c r="V41" s="22">
        <f t="shared" si="4"/>
        <v>-0.18966101694914173</v>
      </c>
      <c r="W41" s="22">
        <f t="shared" si="4"/>
        <v>0.13864406779661564</v>
      </c>
      <c r="X41" s="22">
        <f t="shared" si="4"/>
        <v>0.2484745762711853</v>
      </c>
      <c r="Y41" s="22">
        <f t="shared" si="4"/>
        <v>0.39949152542373412</v>
      </c>
      <c r="Z41" s="22">
        <f t="shared" si="4"/>
        <v>0.75389830508473565</v>
      </c>
      <c r="AA41" s="22">
        <f t="shared" si="3"/>
        <v>0.9505084745762673</v>
      </c>
      <c r="AB41" s="22">
        <f t="shared" si="3"/>
        <v>1.2098305084745782</v>
      </c>
      <c r="AC41" s="22">
        <f t="shared" si="3"/>
        <v>1.2040677966101647</v>
      </c>
    </row>
    <row r="42" spans="3:29" ht="15.75" x14ac:dyDescent="0.3">
      <c r="C42" s="29">
        <v>1987</v>
      </c>
      <c r="D42">
        <v>27.91</v>
      </c>
      <c r="E42">
        <v>28.02</v>
      </c>
      <c r="F42">
        <v>28.47</v>
      </c>
      <c r="G42">
        <v>28.8</v>
      </c>
      <c r="H42">
        <v>28.75</v>
      </c>
      <c r="I42">
        <v>29.03</v>
      </c>
      <c r="J42">
        <v>28.8</v>
      </c>
      <c r="K42">
        <v>28.58</v>
      </c>
      <c r="L42">
        <v>28.39</v>
      </c>
      <c r="M42">
        <v>28.07</v>
      </c>
      <c r="N42">
        <v>27.99</v>
      </c>
      <c r="O42">
        <v>27.6</v>
      </c>
      <c r="Q42" s="29">
        <v>1987</v>
      </c>
      <c r="R42" s="22">
        <f t="shared" si="4"/>
        <v>1.4240677966101671</v>
      </c>
      <c r="S42" s="22">
        <f t="shared" si="4"/>
        <v>1.3442372881355986</v>
      </c>
      <c r="T42" s="22">
        <f t="shared" si="4"/>
        <v>1.3389830508474638</v>
      </c>
      <c r="U42" s="22">
        <f t="shared" si="4"/>
        <v>1.1349152542372991</v>
      </c>
      <c r="V42" s="22">
        <f t="shared" si="4"/>
        <v>1.0603389830508583</v>
      </c>
      <c r="W42" s="22">
        <f t="shared" si="4"/>
        <v>1.4786440677966155</v>
      </c>
      <c r="X42" s="22">
        <f t="shared" si="4"/>
        <v>1.678474576271185</v>
      </c>
      <c r="Y42" s="22">
        <f t="shared" si="4"/>
        <v>1.8294915254237338</v>
      </c>
      <c r="Z42" s="22">
        <f t="shared" si="4"/>
        <v>1.8138983050847379</v>
      </c>
      <c r="AA42" s="22">
        <f t="shared" si="3"/>
        <v>1.4505084745762673</v>
      </c>
      <c r="AB42" s="22">
        <f t="shared" si="3"/>
        <v>1.4698305084745762</v>
      </c>
      <c r="AC42" s="22">
        <f t="shared" si="3"/>
        <v>1.1040677966101669</v>
      </c>
    </row>
    <row r="43" spans="3:29" ht="15.75" x14ac:dyDescent="0.3">
      <c r="C43" s="29">
        <v>1988</v>
      </c>
      <c r="D43">
        <v>27.32</v>
      </c>
      <c r="E43">
        <v>27.22</v>
      </c>
      <c r="F43">
        <v>27.31</v>
      </c>
      <c r="G43">
        <v>27.32</v>
      </c>
      <c r="H43">
        <v>26.48</v>
      </c>
      <c r="I43">
        <v>26.11</v>
      </c>
      <c r="J43">
        <v>25.57</v>
      </c>
      <c r="K43">
        <v>25.24</v>
      </c>
      <c r="L43">
        <v>25.43</v>
      </c>
      <c r="M43">
        <v>24.62</v>
      </c>
      <c r="N43">
        <v>24.27</v>
      </c>
      <c r="O43">
        <v>24.33</v>
      </c>
      <c r="Q43" s="29">
        <v>1988</v>
      </c>
      <c r="R43" s="22">
        <f t="shared" si="4"/>
        <v>0.83406779661016728</v>
      </c>
      <c r="S43" s="22">
        <f t="shared" si="4"/>
        <v>0.54423728813559791</v>
      </c>
      <c r="T43" s="22">
        <f t="shared" si="4"/>
        <v>0.17898305084746369</v>
      </c>
      <c r="U43" s="22">
        <f t="shared" si="4"/>
        <v>-0.34508474576270132</v>
      </c>
      <c r="V43" s="22">
        <f t="shared" si="4"/>
        <v>-1.2096610169491413</v>
      </c>
      <c r="W43" s="22">
        <f t="shared" si="4"/>
        <v>-1.4413559322033862</v>
      </c>
      <c r="X43" s="22">
        <f t="shared" si="4"/>
        <v>-1.5515254237288154</v>
      </c>
      <c r="Y43" s="22">
        <f t="shared" si="4"/>
        <v>-1.510508474576266</v>
      </c>
      <c r="Z43" s="22">
        <f t="shared" si="4"/>
        <v>-1.1461016949152629</v>
      </c>
      <c r="AA43" s="22">
        <f t="shared" si="3"/>
        <v>-1.999491525423732</v>
      </c>
      <c r="AB43" s="22">
        <f t="shared" si="3"/>
        <v>-2.2501694915254227</v>
      </c>
      <c r="AC43" s="22">
        <f t="shared" si="3"/>
        <v>-2.1659322033898363</v>
      </c>
    </row>
    <row r="44" spans="3:29" ht="15.75" x14ac:dyDescent="0.3">
      <c r="C44" s="29">
        <v>1989</v>
      </c>
      <c r="D44">
        <v>24.53</v>
      </c>
      <c r="E44">
        <v>25.33</v>
      </c>
      <c r="F44">
        <v>25.9</v>
      </c>
      <c r="G44">
        <v>26.69</v>
      </c>
      <c r="H44">
        <v>27.09</v>
      </c>
      <c r="I44">
        <v>26.98</v>
      </c>
      <c r="J44">
        <v>26.74</v>
      </c>
      <c r="K44">
        <v>26.33</v>
      </c>
      <c r="L44">
        <v>26.25</v>
      </c>
      <c r="M44">
        <v>26.26</v>
      </c>
      <c r="N44">
        <v>26.24</v>
      </c>
      <c r="O44">
        <v>26.38</v>
      </c>
      <c r="Q44" s="29">
        <v>1989</v>
      </c>
      <c r="R44" s="22">
        <f t="shared" si="4"/>
        <v>-1.9559322033898319</v>
      </c>
      <c r="S44" s="22">
        <f t="shared" si="4"/>
        <v>-1.3457627118644027</v>
      </c>
      <c r="T44" s="22">
        <f t="shared" si="4"/>
        <v>-1.2310169491525365</v>
      </c>
      <c r="U44" s="22">
        <f t="shared" si="4"/>
        <v>-0.97508474576270032</v>
      </c>
      <c r="V44" s="22">
        <f t="shared" si="4"/>
        <v>-0.59966101694914187</v>
      </c>
      <c r="W44" s="22">
        <f t="shared" si="4"/>
        <v>-0.57135593220338521</v>
      </c>
      <c r="X44" s="22">
        <f t="shared" si="4"/>
        <v>-0.38152542372881726</v>
      </c>
      <c r="Y44" s="22">
        <f t="shared" si="4"/>
        <v>-0.42050847457626617</v>
      </c>
      <c r="Z44" s="22">
        <f t="shared" si="4"/>
        <v>-0.32610169491526264</v>
      </c>
      <c r="AA44" s="22">
        <f t="shared" si="3"/>
        <v>-0.35949152542373142</v>
      </c>
      <c r="AB44" s="22">
        <f t="shared" si="3"/>
        <v>-0.28016949152542381</v>
      </c>
      <c r="AC44" s="22">
        <f t="shared" si="3"/>
        <v>-0.11593220338983556</v>
      </c>
    </row>
    <row r="45" spans="3:29" ht="15.75" x14ac:dyDescent="0.3">
      <c r="C45" s="29">
        <v>1990</v>
      </c>
      <c r="D45">
        <v>26.55</v>
      </c>
      <c r="E45">
        <v>26.95</v>
      </c>
      <c r="F45">
        <v>27.46</v>
      </c>
      <c r="G45">
        <v>28.02</v>
      </c>
      <c r="H45">
        <v>28.06</v>
      </c>
      <c r="I45">
        <v>27.58</v>
      </c>
      <c r="J45">
        <v>27.25</v>
      </c>
      <c r="K45">
        <v>27.05</v>
      </c>
      <c r="L45">
        <v>26.75</v>
      </c>
      <c r="M45">
        <v>26.98</v>
      </c>
      <c r="N45">
        <v>26.72</v>
      </c>
      <c r="O45">
        <v>26.91</v>
      </c>
      <c r="Q45" s="29">
        <v>1990</v>
      </c>
      <c r="R45" s="22">
        <f t="shared" si="4"/>
        <v>6.4067796610167704E-2</v>
      </c>
      <c r="S45" s="22">
        <f t="shared" si="4"/>
        <v>0.27423728813559833</v>
      </c>
      <c r="T45" s="22">
        <f t="shared" si="4"/>
        <v>0.32898305084746582</v>
      </c>
      <c r="U45" s="22">
        <f t="shared" si="4"/>
        <v>0.35491525423729797</v>
      </c>
      <c r="V45" s="22">
        <f t="shared" si="4"/>
        <v>0.370338983050857</v>
      </c>
      <c r="W45" s="22">
        <f t="shared" si="4"/>
        <v>2.864406779661266E-2</v>
      </c>
      <c r="X45" s="22">
        <f t="shared" si="4"/>
        <v>0.1284745762711843</v>
      </c>
      <c r="Y45" s="22">
        <f t="shared" si="4"/>
        <v>0.29949152542373625</v>
      </c>
      <c r="Z45" s="22">
        <f t="shared" si="4"/>
        <v>0.17389830508473736</v>
      </c>
      <c r="AA45" s="22">
        <f t="shared" si="3"/>
        <v>0.36050847457626745</v>
      </c>
      <c r="AB45" s="22">
        <f t="shared" si="3"/>
        <v>0.19983050847457662</v>
      </c>
      <c r="AC45" s="22">
        <f t="shared" si="3"/>
        <v>0.41406779661016557</v>
      </c>
    </row>
    <row r="46" spans="3:29" ht="15.75" x14ac:dyDescent="0.3">
      <c r="C46" s="29">
        <v>1991</v>
      </c>
      <c r="D46">
        <v>27.01</v>
      </c>
      <c r="E46">
        <v>26.93</v>
      </c>
      <c r="F46">
        <v>27.25</v>
      </c>
      <c r="G46">
        <v>27.98</v>
      </c>
      <c r="H46">
        <v>28.35</v>
      </c>
      <c r="I46">
        <v>28.36</v>
      </c>
      <c r="J46">
        <v>27.92</v>
      </c>
      <c r="K46">
        <v>27.44</v>
      </c>
      <c r="L46">
        <v>27.07</v>
      </c>
      <c r="M46">
        <v>27.63</v>
      </c>
      <c r="N46">
        <v>27.86</v>
      </c>
      <c r="O46">
        <v>28.37</v>
      </c>
      <c r="Q46" s="29">
        <v>1991</v>
      </c>
      <c r="R46" s="22">
        <f t="shared" si="4"/>
        <v>0.52406779661016856</v>
      </c>
      <c r="S46" s="22">
        <f t="shared" si="4"/>
        <v>0.25423728813559876</v>
      </c>
      <c r="T46" s="22">
        <f t="shared" si="4"/>
        <v>0.11898305084746497</v>
      </c>
      <c r="U46" s="22">
        <f t="shared" si="4"/>
        <v>0.31491525423729883</v>
      </c>
      <c r="V46" s="22">
        <f t="shared" si="4"/>
        <v>0.6603389830508597</v>
      </c>
      <c r="W46" s="22">
        <f t="shared" si="4"/>
        <v>0.8086440677966138</v>
      </c>
      <c r="X46" s="22">
        <f t="shared" si="4"/>
        <v>0.79847457627118601</v>
      </c>
      <c r="Y46" s="22">
        <f t="shared" si="4"/>
        <v>0.68949152542373682</v>
      </c>
      <c r="Z46" s="22">
        <f t="shared" si="4"/>
        <v>0.49389830508473764</v>
      </c>
      <c r="AA46" s="22">
        <f t="shared" si="3"/>
        <v>1.010508474576266</v>
      </c>
      <c r="AB46" s="22">
        <f t="shared" si="3"/>
        <v>1.3398305084745772</v>
      </c>
      <c r="AC46" s="22">
        <f t="shared" si="3"/>
        <v>1.8740677966101664</v>
      </c>
    </row>
    <row r="47" spans="3:29" ht="15.75" x14ac:dyDescent="0.3">
      <c r="C47" s="29">
        <v>1992</v>
      </c>
      <c r="D47">
        <v>28.41</v>
      </c>
      <c r="E47">
        <v>28.63</v>
      </c>
      <c r="F47">
        <v>28.83</v>
      </c>
      <c r="G47">
        <v>29.14</v>
      </c>
      <c r="H47">
        <v>28.99</v>
      </c>
      <c r="I47">
        <v>28.02</v>
      </c>
      <c r="J47">
        <v>27.53</v>
      </c>
      <c r="K47">
        <v>26.64</v>
      </c>
      <c r="L47">
        <v>26.48</v>
      </c>
      <c r="M47">
        <v>26.34</v>
      </c>
      <c r="N47">
        <v>26.51</v>
      </c>
      <c r="O47">
        <v>26.73</v>
      </c>
      <c r="Q47" s="29">
        <v>1992</v>
      </c>
      <c r="R47" s="22">
        <f t="shared" si="4"/>
        <v>1.9240677966101671</v>
      </c>
      <c r="S47" s="22">
        <f t="shared" si="4"/>
        <v>1.954237288135598</v>
      </c>
      <c r="T47" s="22">
        <f t="shared" si="4"/>
        <v>1.6989830508474633</v>
      </c>
      <c r="U47" s="22">
        <f t="shared" si="4"/>
        <v>1.474915254237299</v>
      </c>
      <c r="V47" s="22">
        <f t="shared" si="4"/>
        <v>1.3003389830508567</v>
      </c>
      <c r="W47" s="22">
        <f t="shared" si="4"/>
        <v>0.46864406779661394</v>
      </c>
      <c r="X47" s="22">
        <f t="shared" si="4"/>
        <v>0.40847457627118544</v>
      </c>
      <c r="Y47" s="22">
        <f t="shared" si="4"/>
        <v>-0.11050847457626389</v>
      </c>
      <c r="Z47" s="22">
        <f t="shared" si="4"/>
        <v>-9.6101694915262215E-2</v>
      </c>
      <c r="AA47" s="22">
        <f t="shared" si="3"/>
        <v>-0.27949152542373312</v>
      </c>
      <c r="AB47" s="22">
        <f t="shared" si="3"/>
        <v>-1.0169491525420682E-2</v>
      </c>
      <c r="AC47" s="22">
        <f t="shared" si="3"/>
        <v>0.23406779661016586</v>
      </c>
    </row>
    <row r="48" spans="3:29" ht="15.75" x14ac:dyDescent="0.3">
      <c r="C48" s="29">
        <v>1993</v>
      </c>
      <c r="D48">
        <v>26.69</v>
      </c>
      <c r="E48">
        <v>26.97</v>
      </c>
      <c r="F48">
        <v>27.66</v>
      </c>
      <c r="G48">
        <v>28.59</v>
      </c>
      <c r="H48">
        <v>28.82</v>
      </c>
      <c r="I48">
        <v>28.28</v>
      </c>
      <c r="J48">
        <v>27.55</v>
      </c>
      <c r="K48">
        <v>26.84</v>
      </c>
      <c r="L48">
        <v>26.92</v>
      </c>
      <c r="M48">
        <v>26.93</v>
      </c>
      <c r="N48">
        <v>26.91</v>
      </c>
      <c r="O48">
        <v>26.76</v>
      </c>
      <c r="Q48" s="29">
        <v>1993</v>
      </c>
      <c r="R48" s="22">
        <f t="shared" si="4"/>
        <v>0.20406779661016827</v>
      </c>
      <c r="S48" s="22">
        <f t="shared" si="4"/>
        <v>0.29423728813559791</v>
      </c>
      <c r="T48" s="22">
        <f t="shared" si="4"/>
        <v>0.52898305084746511</v>
      </c>
      <c r="U48" s="22">
        <f t="shared" si="4"/>
        <v>0.92491525423729826</v>
      </c>
      <c r="V48" s="22">
        <f t="shared" si="4"/>
        <v>1.1303389830508586</v>
      </c>
      <c r="W48" s="22">
        <f t="shared" si="4"/>
        <v>0.7286440677966155</v>
      </c>
      <c r="X48" s="22">
        <f t="shared" si="4"/>
        <v>0.42847457627118501</v>
      </c>
      <c r="Y48" s="22">
        <f t="shared" si="4"/>
        <v>8.9491525423735396E-2</v>
      </c>
      <c r="Z48" s="22">
        <f t="shared" si="4"/>
        <v>0.34389830508473906</v>
      </c>
      <c r="AA48" s="22">
        <f t="shared" si="3"/>
        <v>0.31050847457626674</v>
      </c>
      <c r="AB48" s="22">
        <f t="shared" si="3"/>
        <v>0.3898305084745779</v>
      </c>
      <c r="AC48" s="22">
        <f t="shared" si="3"/>
        <v>0.26406779661016699</v>
      </c>
    </row>
    <row r="49" spans="3:29" ht="15.75" x14ac:dyDescent="0.3">
      <c r="C49" s="29">
        <v>1994</v>
      </c>
      <c r="D49">
        <v>26.6</v>
      </c>
      <c r="E49">
        <v>26.59</v>
      </c>
      <c r="F49">
        <v>27.27</v>
      </c>
      <c r="G49">
        <v>27.9</v>
      </c>
      <c r="H49">
        <v>28.04</v>
      </c>
      <c r="I49">
        <v>27.99</v>
      </c>
      <c r="J49">
        <v>27.35</v>
      </c>
      <c r="K49">
        <v>27.35</v>
      </c>
      <c r="L49">
        <v>27</v>
      </c>
      <c r="M49">
        <v>27.49</v>
      </c>
      <c r="N49">
        <v>27.87</v>
      </c>
      <c r="O49">
        <v>27.87</v>
      </c>
      <c r="Q49" s="29">
        <v>1994</v>
      </c>
      <c r="R49" s="22">
        <f t="shared" si="4"/>
        <v>0.11406779661016841</v>
      </c>
      <c r="S49" s="22">
        <f t="shared" si="4"/>
        <v>-8.5762711864401098E-2</v>
      </c>
      <c r="T49" s="22">
        <f t="shared" si="4"/>
        <v>0.13898305084746454</v>
      </c>
      <c r="U49" s="22">
        <f t="shared" si="4"/>
        <v>0.23491525423729698</v>
      </c>
      <c r="V49" s="22">
        <f t="shared" si="4"/>
        <v>0.35033898305085742</v>
      </c>
      <c r="W49" s="22">
        <f t="shared" si="4"/>
        <v>0.4386440677966128</v>
      </c>
      <c r="X49" s="22">
        <f t="shared" si="4"/>
        <v>0.22847457627118573</v>
      </c>
      <c r="Y49" s="22">
        <f t="shared" si="4"/>
        <v>0.59949152542373696</v>
      </c>
      <c r="Z49" s="22">
        <f t="shared" si="4"/>
        <v>0.42389830508473736</v>
      </c>
      <c r="AA49" s="22">
        <f t="shared" si="3"/>
        <v>0.87050847457626546</v>
      </c>
      <c r="AB49" s="22">
        <f t="shared" si="3"/>
        <v>1.3498305084745787</v>
      </c>
      <c r="AC49" s="22">
        <f t="shared" si="3"/>
        <v>1.3740677966101664</v>
      </c>
    </row>
    <row r="50" spans="3:29" ht="15.75" x14ac:dyDescent="0.3">
      <c r="C50" s="29">
        <v>1995</v>
      </c>
      <c r="D50">
        <v>27.55</v>
      </c>
      <c r="E50">
        <v>27.45</v>
      </c>
      <c r="F50">
        <v>27.63</v>
      </c>
      <c r="G50">
        <v>27.93</v>
      </c>
      <c r="H50">
        <v>27.73</v>
      </c>
      <c r="I50">
        <v>27.59</v>
      </c>
      <c r="J50">
        <v>27.01</v>
      </c>
      <c r="K50">
        <v>26.33</v>
      </c>
      <c r="L50">
        <v>25.96</v>
      </c>
      <c r="M50">
        <v>25.67</v>
      </c>
      <c r="N50">
        <v>25.66</v>
      </c>
      <c r="O50">
        <v>25.57</v>
      </c>
      <c r="Q50" s="29">
        <v>1995</v>
      </c>
      <c r="R50" s="22">
        <f t="shared" si="4"/>
        <v>1.0640677966101677</v>
      </c>
      <c r="S50" s="22">
        <f t="shared" si="4"/>
        <v>0.77423728813559833</v>
      </c>
      <c r="T50" s="22">
        <f t="shared" si="4"/>
        <v>0.49898305084746397</v>
      </c>
      <c r="U50" s="22">
        <f t="shared" si="4"/>
        <v>0.26491525423729811</v>
      </c>
      <c r="V50" s="22">
        <f t="shared" si="4"/>
        <v>4.0338983050858701E-2</v>
      </c>
      <c r="W50" s="22">
        <f t="shared" si="4"/>
        <v>3.8644067796614223E-2</v>
      </c>
      <c r="X50" s="22">
        <f t="shared" si="4"/>
        <v>-0.11152542372881413</v>
      </c>
      <c r="Y50" s="22">
        <f t="shared" si="4"/>
        <v>-0.42050847457626617</v>
      </c>
      <c r="Z50" s="22">
        <f t="shared" si="4"/>
        <v>-0.61610169491526179</v>
      </c>
      <c r="AA50" s="22">
        <f t="shared" si="3"/>
        <v>-0.94949152542373128</v>
      </c>
      <c r="AB50" s="22">
        <f t="shared" si="3"/>
        <v>-0.8601694915254221</v>
      </c>
      <c r="AC50" s="22">
        <f t="shared" si="3"/>
        <v>-0.92593220338983429</v>
      </c>
    </row>
    <row r="51" spans="3:29" ht="15.75" x14ac:dyDescent="0.3">
      <c r="C51" s="29">
        <v>1996</v>
      </c>
      <c r="D51">
        <v>25.74</v>
      </c>
      <c r="E51">
        <v>25.85</v>
      </c>
      <c r="F51">
        <v>26.62</v>
      </c>
      <c r="G51">
        <v>27.36</v>
      </c>
      <c r="H51">
        <v>27.37</v>
      </c>
      <c r="I51">
        <v>27.32</v>
      </c>
      <c r="J51">
        <v>27.09</v>
      </c>
      <c r="K51">
        <v>26.56</v>
      </c>
      <c r="L51">
        <v>26.35</v>
      </c>
      <c r="M51">
        <v>26.24</v>
      </c>
      <c r="N51">
        <v>26.19</v>
      </c>
      <c r="O51">
        <v>26.02</v>
      </c>
      <c r="Q51" s="29">
        <v>1996</v>
      </c>
      <c r="R51" s="22">
        <f t="shared" si="4"/>
        <v>-0.74593220338983457</v>
      </c>
      <c r="S51" s="22">
        <f t="shared" si="4"/>
        <v>-0.82576271186439953</v>
      </c>
      <c r="T51" s="22">
        <f t="shared" si="4"/>
        <v>-0.51101694915253404</v>
      </c>
      <c r="U51" s="22">
        <f t="shared" si="4"/>
        <v>-0.30508474576270217</v>
      </c>
      <c r="V51" s="22">
        <f t="shared" si="4"/>
        <v>-0.31966101694914073</v>
      </c>
      <c r="W51" s="22">
        <f t="shared" si="4"/>
        <v>-0.23135593220338535</v>
      </c>
      <c r="X51" s="22">
        <f t="shared" si="4"/>
        <v>-3.1525423728815838E-2</v>
      </c>
      <c r="Y51" s="22">
        <f t="shared" si="4"/>
        <v>-0.19050847457626574</v>
      </c>
      <c r="Z51" s="22">
        <f t="shared" si="4"/>
        <v>-0.22610169491526122</v>
      </c>
      <c r="AA51" s="22">
        <f t="shared" si="3"/>
        <v>-0.37949152542373454</v>
      </c>
      <c r="AB51" s="22">
        <f t="shared" si="3"/>
        <v>-0.33016949152542097</v>
      </c>
      <c r="AC51" s="22">
        <f t="shared" si="3"/>
        <v>-0.475932203389835</v>
      </c>
    </row>
    <row r="52" spans="3:29" ht="15.75" x14ac:dyDescent="0.3">
      <c r="C52" s="29">
        <v>1997</v>
      </c>
      <c r="D52">
        <v>25.96</v>
      </c>
      <c r="E52">
        <v>26.36</v>
      </c>
      <c r="F52">
        <v>27.03</v>
      </c>
      <c r="G52">
        <v>28.03</v>
      </c>
      <c r="H52">
        <v>28.6</v>
      </c>
      <c r="I52">
        <v>28.94</v>
      </c>
      <c r="J52">
        <v>28.92</v>
      </c>
      <c r="K52">
        <v>28.84</v>
      </c>
      <c r="L52">
        <v>28.93</v>
      </c>
      <c r="M52">
        <v>29.23</v>
      </c>
      <c r="N52">
        <v>29.32</v>
      </c>
      <c r="O52">
        <v>29.26</v>
      </c>
      <c r="Q52" s="29">
        <v>1997</v>
      </c>
      <c r="R52" s="22">
        <f t="shared" si="4"/>
        <v>-0.52593220338983215</v>
      </c>
      <c r="S52" s="22">
        <f t="shared" si="4"/>
        <v>-0.31576271186440152</v>
      </c>
      <c r="T52" s="22">
        <f t="shared" si="4"/>
        <v>-0.1010169491525339</v>
      </c>
      <c r="U52" s="22">
        <f t="shared" si="4"/>
        <v>0.36491525423729954</v>
      </c>
      <c r="V52" s="22">
        <f t="shared" si="4"/>
        <v>0.9103389830508597</v>
      </c>
      <c r="W52" s="22">
        <f t="shared" si="4"/>
        <v>1.3886440677966156</v>
      </c>
      <c r="X52" s="22">
        <f t="shared" si="4"/>
        <v>1.798474576271186</v>
      </c>
      <c r="Y52" s="22">
        <f t="shared" si="4"/>
        <v>2.0894915254237354</v>
      </c>
      <c r="Z52" s="22">
        <f t="shared" si="4"/>
        <v>2.3538983050847371</v>
      </c>
      <c r="AA52" s="22">
        <f t="shared" si="3"/>
        <v>2.6105084745762674</v>
      </c>
      <c r="AB52" s="22">
        <f t="shared" si="3"/>
        <v>2.799830508474578</v>
      </c>
      <c r="AC52" s="22">
        <f t="shared" si="3"/>
        <v>2.764067796610167</v>
      </c>
    </row>
    <row r="53" spans="3:29" ht="15.75" x14ac:dyDescent="0.3">
      <c r="C53" s="29">
        <v>1998</v>
      </c>
      <c r="D53">
        <v>29.1</v>
      </c>
      <c r="E53">
        <v>28.86</v>
      </c>
      <c r="F53">
        <v>28.67</v>
      </c>
      <c r="G53">
        <v>28.56</v>
      </c>
      <c r="H53">
        <v>28.47</v>
      </c>
      <c r="I53">
        <v>26.72</v>
      </c>
      <c r="J53">
        <v>25.94</v>
      </c>
      <c r="K53">
        <v>25.49</v>
      </c>
      <c r="L53">
        <v>25.61</v>
      </c>
      <c r="M53">
        <v>25.34</v>
      </c>
      <c r="N53">
        <v>25.18</v>
      </c>
      <c r="O53">
        <v>24.79</v>
      </c>
      <c r="Q53" s="29">
        <v>1998</v>
      </c>
      <c r="R53" s="22">
        <f t="shared" si="4"/>
        <v>2.6140677966101684</v>
      </c>
      <c r="S53" s="22">
        <f t="shared" si="4"/>
        <v>2.1842372881355985</v>
      </c>
      <c r="T53" s="22">
        <f t="shared" si="4"/>
        <v>1.5389830508474667</v>
      </c>
      <c r="U53" s="22">
        <f t="shared" si="4"/>
        <v>0.89491525423729712</v>
      </c>
      <c r="V53" s="22">
        <f t="shared" si="4"/>
        <v>0.78033898305085714</v>
      </c>
      <c r="W53" s="22">
        <f t="shared" si="4"/>
        <v>-0.83135593220338677</v>
      </c>
      <c r="X53" s="22">
        <f t="shared" si="4"/>
        <v>-1.1815254237288144</v>
      </c>
      <c r="Y53" s="22">
        <f t="shared" si="4"/>
        <v>-1.260508474576266</v>
      </c>
      <c r="Z53" s="22">
        <f t="shared" si="4"/>
        <v>-0.96610169491526321</v>
      </c>
      <c r="AA53" s="22">
        <f t="shared" si="3"/>
        <v>-1.2794915254237331</v>
      </c>
      <c r="AB53" s="22">
        <f t="shared" si="3"/>
        <v>-1.3401694915254225</v>
      </c>
      <c r="AC53" s="22">
        <f t="shared" si="3"/>
        <v>-1.7059322033898354</v>
      </c>
    </row>
    <row r="54" spans="3:29" ht="15.75" x14ac:dyDescent="0.3">
      <c r="C54" s="29">
        <v>1999</v>
      </c>
      <c r="D54">
        <v>24.9</v>
      </c>
      <c r="E54">
        <v>25.41</v>
      </c>
      <c r="F54">
        <v>26.25</v>
      </c>
      <c r="G54">
        <v>26.84</v>
      </c>
      <c r="H54">
        <v>26.97</v>
      </c>
      <c r="I54">
        <v>26.6</v>
      </c>
      <c r="J54">
        <v>26.35</v>
      </c>
      <c r="K54">
        <v>25.59</v>
      </c>
      <c r="L54">
        <v>25.71</v>
      </c>
      <c r="M54">
        <v>25.64</v>
      </c>
      <c r="N54">
        <v>25.12</v>
      </c>
      <c r="O54">
        <v>24.9</v>
      </c>
      <c r="Q54" s="29">
        <v>1999</v>
      </c>
      <c r="R54" s="22">
        <f t="shared" si="4"/>
        <v>-1.5859322033898344</v>
      </c>
      <c r="S54" s="22">
        <f t="shared" si="4"/>
        <v>-1.2657627118644008</v>
      </c>
      <c r="T54" s="22">
        <f t="shared" si="4"/>
        <v>-0.88101694915253503</v>
      </c>
      <c r="U54" s="22">
        <f t="shared" si="4"/>
        <v>-0.82508474576270174</v>
      </c>
      <c r="V54" s="22">
        <f t="shared" si="4"/>
        <v>-0.71966101694914286</v>
      </c>
      <c r="W54" s="22">
        <f t="shared" si="4"/>
        <v>-0.95135593220338421</v>
      </c>
      <c r="X54" s="22">
        <f t="shared" si="4"/>
        <v>-0.77152542372881427</v>
      </c>
      <c r="Y54" s="22">
        <f t="shared" si="4"/>
        <v>-1.1605084745762646</v>
      </c>
      <c r="Z54" s="22">
        <f t="shared" si="4"/>
        <v>-0.86610169491526179</v>
      </c>
      <c r="AA54" s="22">
        <f t="shared" si="3"/>
        <v>-0.97949152542373241</v>
      </c>
      <c r="AB54" s="22">
        <f t="shared" si="3"/>
        <v>-1.4001694915254213</v>
      </c>
      <c r="AC54" s="22">
        <f t="shared" si="3"/>
        <v>-1.595932203389836</v>
      </c>
    </row>
    <row r="55" spans="3:29" ht="15.75" x14ac:dyDescent="0.3">
      <c r="C55" s="29">
        <v>2000</v>
      </c>
      <c r="D55">
        <v>24.65</v>
      </c>
      <c r="E55">
        <v>25.19</v>
      </c>
      <c r="F55">
        <v>26.08</v>
      </c>
      <c r="G55">
        <v>27.01</v>
      </c>
      <c r="H55">
        <v>27.12</v>
      </c>
      <c r="I55">
        <v>27.03</v>
      </c>
      <c r="J55">
        <v>26.72</v>
      </c>
      <c r="K55">
        <v>26.45</v>
      </c>
      <c r="L55">
        <v>26.21</v>
      </c>
      <c r="M55">
        <v>25.96</v>
      </c>
      <c r="N55">
        <v>25.78</v>
      </c>
      <c r="O55">
        <v>25.59</v>
      </c>
      <c r="Q55" s="29">
        <v>2000</v>
      </c>
      <c r="R55" s="22">
        <f t="shared" si="4"/>
        <v>-1.8359322033898344</v>
      </c>
      <c r="S55" s="22">
        <f t="shared" si="4"/>
        <v>-1.4857627118643997</v>
      </c>
      <c r="T55" s="22">
        <f t="shared" si="4"/>
        <v>-1.0510169491525367</v>
      </c>
      <c r="U55" s="22">
        <f t="shared" si="4"/>
        <v>-0.65508474576270004</v>
      </c>
      <c r="V55" s="22">
        <f t="shared" si="4"/>
        <v>-0.56966101694914073</v>
      </c>
      <c r="W55" s="22">
        <f t="shared" si="4"/>
        <v>-0.5213559322033845</v>
      </c>
      <c r="X55" s="22">
        <f t="shared" si="4"/>
        <v>-0.40152542372881683</v>
      </c>
      <c r="Y55" s="22">
        <f t="shared" si="4"/>
        <v>-0.30050847457626517</v>
      </c>
      <c r="Z55" s="22">
        <f t="shared" si="4"/>
        <v>-0.36610169491526179</v>
      </c>
      <c r="AA55" s="22">
        <f t="shared" si="3"/>
        <v>-0.65949152542373213</v>
      </c>
      <c r="AB55" s="22">
        <f t="shared" si="3"/>
        <v>-0.74016949152542111</v>
      </c>
      <c r="AC55" s="22">
        <f t="shared" si="3"/>
        <v>-0.90593220338983471</v>
      </c>
    </row>
    <row r="56" spans="3:29" ht="15.75" x14ac:dyDescent="0.3">
      <c r="C56" s="29">
        <v>2001</v>
      </c>
      <c r="D56">
        <v>25.74</v>
      </c>
      <c r="E56">
        <v>26.11</v>
      </c>
      <c r="F56">
        <v>26.84</v>
      </c>
      <c r="G56">
        <v>27.52</v>
      </c>
      <c r="H56">
        <v>27.6</v>
      </c>
      <c r="I56">
        <v>27.68</v>
      </c>
      <c r="J56">
        <v>27.32</v>
      </c>
      <c r="K56">
        <v>26.87</v>
      </c>
      <c r="L56">
        <v>26.55</v>
      </c>
      <c r="M56">
        <v>26.59</v>
      </c>
      <c r="N56">
        <v>26.45</v>
      </c>
      <c r="O56">
        <v>26.17</v>
      </c>
      <c r="Q56" s="29">
        <v>2001</v>
      </c>
      <c r="R56" s="22">
        <f t="shared" si="4"/>
        <v>-0.74593220338983457</v>
      </c>
      <c r="S56" s="22">
        <f t="shared" si="4"/>
        <v>-0.56576271186440152</v>
      </c>
      <c r="T56" s="22">
        <f t="shared" si="4"/>
        <v>-0.29101694915253518</v>
      </c>
      <c r="U56" s="22">
        <f t="shared" si="4"/>
        <v>-0.14508474576270203</v>
      </c>
      <c r="V56" s="22">
        <f t="shared" si="4"/>
        <v>-8.9661016949140304E-2</v>
      </c>
      <c r="W56" s="22">
        <f t="shared" si="4"/>
        <v>0.12864406779661408</v>
      </c>
      <c r="X56" s="22">
        <f t="shared" si="4"/>
        <v>0.19847457627118459</v>
      </c>
      <c r="Y56" s="22">
        <f t="shared" si="4"/>
        <v>0.11949152542373653</v>
      </c>
      <c r="Z56" s="22">
        <f t="shared" si="4"/>
        <v>-2.610169491526193E-2</v>
      </c>
      <c r="AA56" s="22">
        <f t="shared" si="3"/>
        <v>-2.9491525423733123E-2</v>
      </c>
      <c r="AB56" s="22">
        <f t="shared" si="3"/>
        <v>-7.0169491525422956E-2</v>
      </c>
      <c r="AC56" s="22">
        <f t="shared" si="3"/>
        <v>-0.32593220338983286</v>
      </c>
    </row>
    <row r="57" spans="3:29" ht="15.75" x14ac:dyDescent="0.3">
      <c r="C57" s="29">
        <v>2002</v>
      </c>
      <c r="D57">
        <v>26.5</v>
      </c>
      <c r="E57">
        <v>26.95</v>
      </c>
      <c r="F57">
        <v>27.32</v>
      </c>
      <c r="G57">
        <v>27.94</v>
      </c>
      <c r="H57">
        <v>28.15</v>
      </c>
      <c r="I57">
        <v>28.43</v>
      </c>
      <c r="J57">
        <v>27.98</v>
      </c>
      <c r="K57">
        <v>27.79</v>
      </c>
      <c r="L57">
        <v>27.83</v>
      </c>
      <c r="M57">
        <v>28.05</v>
      </c>
      <c r="N57">
        <v>28.27</v>
      </c>
      <c r="O57">
        <v>28.09</v>
      </c>
      <c r="Q57" s="29">
        <v>2002</v>
      </c>
      <c r="R57" s="22">
        <f t="shared" si="4"/>
        <v>1.4067796610166994E-2</v>
      </c>
      <c r="S57" s="22">
        <f t="shared" si="4"/>
        <v>0.27423728813559833</v>
      </c>
      <c r="T57" s="22">
        <f t="shared" si="4"/>
        <v>0.18898305084746525</v>
      </c>
      <c r="U57" s="22">
        <f t="shared" si="4"/>
        <v>0.27491525423729968</v>
      </c>
      <c r="V57" s="22">
        <f t="shared" si="4"/>
        <v>0.46033898305085685</v>
      </c>
      <c r="W57" s="22">
        <f t="shared" si="4"/>
        <v>0.87864406779661408</v>
      </c>
      <c r="X57" s="22">
        <f t="shared" si="4"/>
        <v>0.85847457627118473</v>
      </c>
      <c r="Y57" s="22">
        <f t="shared" si="4"/>
        <v>1.0394915254237347</v>
      </c>
      <c r="Z57" s="22">
        <f t="shared" si="4"/>
        <v>1.2538983050847357</v>
      </c>
      <c r="AA57" s="22">
        <f t="shared" si="3"/>
        <v>1.4305084745762677</v>
      </c>
      <c r="AB57" s="22">
        <f t="shared" si="3"/>
        <v>1.7498305084745773</v>
      </c>
      <c r="AC57" s="22">
        <f t="shared" si="3"/>
        <v>1.5940677966101653</v>
      </c>
    </row>
    <row r="58" spans="3:29" ht="15.75" x14ac:dyDescent="0.3">
      <c r="C58" s="29">
        <v>2003</v>
      </c>
      <c r="D58">
        <v>27.76</v>
      </c>
      <c r="E58">
        <v>27.49</v>
      </c>
      <c r="F58">
        <v>27.81</v>
      </c>
      <c r="G58">
        <v>27.81</v>
      </c>
      <c r="H58">
        <v>27.37</v>
      </c>
      <c r="I58">
        <v>27.48</v>
      </c>
      <c r="J58">
        <v>27.43</v>
      </c>
      <c r="K58">
        <v>26.85</v>
      </c>
      <c r="L58">
        <v>26.96</v>
      </c>
      <c r="M58">
        <v>27.19</v>
      </c>
      <c r="N58">
        <v>27.05</v>
      </c>
      <c r="O58">
        <v>26.89</v>
      </c>
      <c r="Q58" s="29">
        <v>2003</v>
      </c>
      <c r="R58" s="22">
        <f t="shared" si="4"/>
        <v>1.2740677966101686</v>
      </c>
      <c r="S58" s="22">
        <f t="shared" si="4"/>
        <v>0.81423728813559748</v>
      </c>
      <c r="T58" s="22">
        <f t="shared" si="4"/>
        <v>0.67898305084746369</v>
      </c>
      <c r="U58" s="22">
        <f t="shared" si="4"/>
        <v>0.14491525423729712</v>
      </c>
      <c r="V58" s="22">
        <f t="shared" si="4"/>
        <v>-0.31966101694914073</v>
      </c>
      <c r="W58" s="22">
        <f t="shared" si="4"/>
        <v>-7.1355932203385208E-2</v>
      </c>
      <c r="X58" s="22">
        <f t="shared" si="4"/>
        <v>0.30847457627118402</v>
      </c>
      <c r="Y58" s="22">
        <f t="shared" si="4"/>
        <v>9.949152542373696E-2</v>
      </c>
      <c r="Z58" s="22">
        <f t="shared" si="4"/>
        <v>0.38389830508473821</v>
      </c>
      <c r="AA58" s="22">
        <f t="shared" si="3"/>
        <v>0.5705084745762683</v>
      </c>
      <c r="AB58" s="22">
        <f t="shared" si="3"/>
        <v>0.52983050847457847</v>
      </c>
      <c r="AC58" s="22">
        <f t="shared" si="3"/>
        <v>0.394067796610166</v>
      </c>
    </row>
    <row r="59" spans="3:29" ht="15.75" x14ac:dyDescent="0.3">
      <c r="C59" s="29">
        <v>2004</v>
      </c>
      <c r="D59">
        <v>26.74</v>
      </c>
      <c r="E59">
        <v>26.86</v>
      </c>
      <c r="F59">
        <v>27.1</v>
      </c>
      <c r="G59">
        <v>27.84</v>
      </c>
      <c r="H59">
        <v>28.06</v>
      </c>
      <c r="I59">
        <v>27.76</v>
      </c>
      <c r="J59">
        <v>27.69</v>
      </c>
      <c r="K59">
        <v>27.54</v>
      </c>
      <c r="L59">
        <v>27.47</v>
      </c>
      <c r="M59">
        <v>27.38</v>
      </c>
      <c r="N59">
        <v>27.31</v>
      </c>
      <c r="O59">
        <v>27.31</v>
      </c>
      <c r="Q59" s="29">
        <v>2004</v>
      </c>
      <c r="R59" s="22">
        <f t="shared" si="4"/>
        <v>0.25406779661016543</v>
      </c>
      <c r="S59" s="22">
        <f t="shared" si="4"/>
        <v>0.18423728813559848</v>
      </c>
      <c r="T59" s="22">
        <f t="shared" si="4"/>
        <v>-3.1016949152533613E-2</v>
      </c>
      <c r="U59" s="22">
        <f t="shared" si="4"/>
        <v>0.17491525423729826</v>
      </c>
      <c r="V59" s="22">
        <f t="shared" si="4"/>
        <v>0.370338983050857</v>
      </c>
      <c r="W59" s="22">
        <f t="shared" si="4"/>
        <v>0.20864406779661593</v>
      </c>
      <c r="X59" s="22">
        <f t="shared" si="4"/>
        <v>0.56847457627118558</v>
      </c>
      <c r="Y59" s="22">
        <f t="shared" si="4"/>
        <v>0.78949152542373469</v>
      </c>
      <c r="Z59" s="22">
        <f t="shared" si="4"/>
        <v>0.89389830508473622</v>
      </c>
      <c r="AA59" s="22">
        <f t="shared" si="3"/>
        <v>0.76050847457626602</v>
      </c>
      <c r="AB59" s="22">
        <f t="shared" si="3"/>
        <v>0.78983050847457648</v>
      </c>
      <c r="AC59" s="22">
        <f t="shared" si="3"/>
        <v>0.81406779661016415</v>
      </c>
    </row>
    <row r="60" spans="3:29" ht="15.75" x14ac:dyDescent="0.3">
      <c r="C60" s="29">
        <v>2005</v>
      </c>
      <c r="D60">
        <v>27.1</v>
      </c>
      <c r="E60">
        <v>26.96</v>
      </c>
      <c r="F60">
        <v>27.55</v>
      </c>
      <c r="G60">
        <v>28.07</v>
      </c>
      <c r="H60">
        <v>28.2</v>
      </c>
      <c r="I60">
        <v>28.05</v>
      </c>
      <c r="J60">
        <v>27.47</v>
      </c>
      <c r="K60">
        <v>26.88</v>
      </c>
      <c r="L60">
        <v>26.63</v>
      </c>
      <c r="M60">
        <v>26.75</v>
      </c>
      <c r="N60">
        <v>26.34</v>
      </c>
      <c r="O60">
        <v>25.89</v>
      </c>
      <c r="Q60" s="29">
        <v>2005</v>
      </c>
      <c r="R60" s="22">
        <f t="shared" si="4"/>
        <v>0.61406779661016841</v>
      </c>
      <c r="S60" s="22">
        <f t="shared" si="4"/>
        <v>0.2842372881355999</v>
      </c>
      <c r="T60" s="22">
        <f t="shared" si="4"/>
        <v>0.41898305084746568</v>
      </c>
      <c r="U60" s="22">
        <f t="shared" si="4"/>
        <v>0.40491525423729868</v>
      </c>
      <c r="V60" s="22">
        <f t="shared" si="4"/>
        <v>0.51033898305085756</v>
      </c>
      <c r="W60" s="22">
        <f t="shared" si="4"/>
        <v>0.49864406779661508</v>
      </c>
      <c r="X60" s="22">
        <f t="shared" si="4"/>
        <v>0.34847457627118317</v>
      </c>
      <c r="Y60" s="22">
        <f t="shared" si="4"/>
        <v>0.12949152542373454</v>
      </c>
      <c r="Z60" s="22">
        <f t="shared" si="4"/>
        <v>5.3898305084736364E-2</v>
      </c>
      <c r="AA60" s="22">
        <f t="shared" si="3"/>
        <v>0.13050847457626702</v>
      </c>
      <c r="AB60" s="22">
        <f t="shared" si="3"/>
        <v>-0.18016949152542239</v>
      </c>
      <c r="AC60" s="22">
        <f t="shared" si="3"/>
        <v>-0.605932203389834</v>
      </c>
    </row>
    <row r="61" spans="3:29" ht="15.75" x14ac:dyDescent="0.3">
      <c r="C61" s="29">
        <v>2006</v>
      </c>
      <c r="D61">
        <v>25.64</v>
      </c>
      <c r="E61">
        <v>26.08</v>
      </c>
      <c r="F61">
        <v>26.57</v>
      </c>
      <c r="G61">
        <v>27.59</v>
      </c>
      <c r="H61">
        <v>27.91</v>
      </c>
      <c r="I61">
        <v>27.85</v>
      </c>
      <c r="J61">
        <v>27.35</v>
      </c>
      <c r="K61">
        <v>27.22</v>
      </c>
      <c r="L61">
        <v>27.34</v>
      </c>
      <c r="M61">
        <v>27.47</v>
      </c>
      <c r="N61">
        <v>27.73</v>
      </c>
      <c r="O61">
        <v>27.76</v>
      </c>
      <c r="Q61" s="29">
        <v>2006</v>
      </c>
      <c r="R61" s="22">
        <f t="shared" si="4"/>
        <v>-0.84593220338983244</v>
      </c>
      <c r="S61" s="22">
        <f t="shared" si="4"/>
        <v>-0.59576271186440266</v>
      </c>
      <c r="T61" s="22">
        <f t="shared" si="4"/>
        <v>-0.56101694915253475</v>
      </c>
      <c r="U61" s="22">
        <f t="shared" si="4"/>
        <v>-7.5084745762701743E-2</v>
      </c>
      <c r="V61" s="22">
        <f t="shared" si="4"/>
        <v>0.22033898305085842</v>
      </c>
      <c r="W61" s="22">
        <f t="shared" si="4"/>
        <v>0.29864406779661579</v>
      </c>
      <c r="X61" s="22">
        <f t="shared" si="4"/>
        <v>0.22847457627118573</v>
      </c>
      <c r="Y61" s="22">
        <f t="shared" si="4"/>
        <v>0.4694915254237344</v>
      </c>
      <c r="Z61" s="22">
        <f t="shared" si="4"/>
        <v>0.76389830508473722</v>
      </c>
      <c r="AA61" s="22">
        <f t="shared" si="3"/>
        <v>0.85050847457626588</v>
      </c>
      <c r="AB61" s="22">
        <f t="shared" si="3"/>
        <v>1.2098305084745782</v>
      </c>
      <c r="AC61" s="22">
        <f t="shared" si="3"/>
        <v>1.264067796610167</v>
      </c>
    </row>
    <row r="62" spans="3:29" ht="15.75" x14ac:dyDescent="0.3">
      <c r="C62" s="29">
        <v>2007</v>
      </c>
      <c r="D62">
        <v>27.26</v>
      </c>
      <c r="E62">
        <v>26.81</v>
      </c>
      <c r="F62">
        <v>27.18</v>
      </c>
      <c r="G62">
        <v>27.78</v>
      </c>
      <c r="H62">
        <v>27.57</v>
      </c>
      <c r="I62">
        <v>27.55</v>
      </c>
      <c r="J62">
        <v>26.79</v>
      </c>
      <c r="K62">
        <v>26.2</v>
      </c>
      <c r="L62">
        <v>25.77</v>
      </c>
      <c r="M62">
        <v>25.22</v>
      </c>
      <c r="N62">
        <v>25.06</v>
      </c>
      <c r="O62">
        <v>24.97</v>
      </c>
      <c r="Q62" s="29">
        <v>2007</v>
      </c>
      <c r="R62" s="22">
        <f t="shared" si="4"/>
        <v>0.77406779661016856</v>
      </c>
      <c r="S62" s="22">
        <f t="shared" si="4"/>
        <v>0.13423728813559777</v>
      </c>
      <c r="T62" s="22">
        <f t="shared" si="4"/>
        <v>4.8983050847464682E-2</v>
      </c>
      <c r="U62" s="22">
        <f t="shared" si="4"/>
        <v>0.11491525423729954</v>
      </c>
      <c r="V62" s="22">
        <f t="shared" si="4"/>
        <v>-0.11966101694914144</v>
      </c>
      <c r="W62" s="22">
        <f t="shared" si="4"/>
        <v>-1.3559322033849242E-3</v>
      </c>
      <c r="X62" s="22">
        <f t="shared" si="4"/>
        <v>-0.33152542372881655</v>
      </c>
      <c r="Y62" s="22">
        <f t="shared" si="4"/>
        <v>-0.55050847457626517</v>
      </c>
      <c r="Z62" s="22">
        <f t="shared" si="4"/>
        <v>-0.80610169491526307</v>
      </c>
      <c r="AA62" s="22">
        <f t="shared" si="3"/>
        <v>-1.3994915254237341</v>
      </c>
      <c r="AB62" s="22">
        <f t="shared" si="3"/>
        <v>-1.4601694915254235</v>
      </c>
      <c r="AC62" s="22">
        <f t="shared" si="3"/>
        <v>-1.5259322033898357</v>
      </c>
    </row>
    <row r="63" spans="3:29" ht="15.75" x14ac:dyDescent="0.3">
      <c r="C63" s="29">
        <v>2008</v>
      </c>
      <c r="D63">
        <v>24.71</v>
      </c>
      <c r="E63">
        <v>24.83</v>
      </c>
      <c r="F63">
        <v>26.07</v>
      </c>
      <c r="G63">
        <v>26.83</v>
      </c>
      <c r="H63">
        <v>27.18</v>
      </c>
      <c r="I63">
        <v>27.17</v>
      </c>
      <c r="J63">
        <v>27.19</v>
      </c>
      <c r="K63">
        <v>26.85</v>
      </c>
      <c r="L63">
        <v>26.44</v>
      </c>
      <c r="M63">
        <v>26.33</v>
      </c>
      <c r="N63">
        <v>26.3</v>
      </c>
      <c r="O63">
        <v>25.74</v>
      </c>
      <c r="Q63" s="29">
        <v>2008</v>
      </c>
      <c r="R63" s="22">
        <f t="shared" si="4"/>
        <v>-1.7759322033898322</v>
      </c>
      <c r="S63" s="22">
        <f t="shared" si="4"/>
        <v>-1.8457627118644027</v>
      </c>
      <c r="T63" s="22">
        <f t="shared" si="4"/>
        <v>-1.0610169491525347</v>
      </c>
      <c r="U63" s="22">
        <f t="shared" si="4"/>
        <v>-0.83508474576270331</v>
      </c>
      <c r="V63" s="22">
        <f t="shared" si="4"/>
        <v>-0.50966101694914201</v>
      </c>
      <c r="W63" s="22">
        <f t="shared" si="4"/>
        <v>-0.38135593220338393</v>
      </c>
      <c r="X63" s="22">
        <f t="shared" si="4"/>
        <v>6.8474576271185583E-2</v>
      </c>
      <c r="Y63" s="22">
        <f t="shared" si="4"/>
        <v>9.949152542373696E-2</v>
      </c>
      <c r="Z63" s="22">
        <f t="shared" si="4"/>
        <v>-0.13610169491526136</v>
      </c>
      <c r="AA63" s="22">
        <f t="shared" si="3"/>
        <v>-0.28949152542373469</v>
      </c>
      <c r="AB63" s="22">
        <f t="shared" si="3"/>
        <v>-0.22016949152542153</v>
      </c>
      <c r="AC63" s="22">
        <f t="shared" si="3"/>
        <v>-0.75593220338983613</v>
      </c>
    </row>
    <row r="64" spans="3:29" ht="15.75" x14ac:dyDescent="0.3">
      <c r="C64" s="29"/>
    </row>
    <row r="65" spans="3:15" ht="15.75" x14ac:dyDescent="0.3">
      <c r="C65" s="29">
        <v>2009</v>
      </c>
      <c r="D65">
        <v>25.54</v>
      </c>
      <c r="E65">
        <v>26.01</v>
      </c>
      <c r="F65">
        <v>-99.99</v>
      </c>
      <c r="G65">
        <v>-99.99</v>
      </c>
      <c r="H65">
        <v>-99.99</v>
      </c>
      <c r="I65">
        <v>-99.99</v>
      </c>
      <c r="J65">
        <v>-99.99</v>
      </c>
      <c r="K65">
        <v>-99.99</v>
      </c>
      <c r="L65">
        <v>-99.99</v>
      </c>
      <c r="M65">
        <v>-99.99</v>
      </c>
      <c r="N65">
        <v>-99.99</v>
      </c>
      <c r="O65">
        <v>-99.99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Inicial</vt:lpstr>
      <vt:lpstr>1 Exercicio</vt:lpstr>
      <vt:lpstr>2 Exercicio</vt:lpstr>
      <vt:lpstr>3 Exercicio</vt:lpstr>
      <vt:lpstr> 4 Exercício</vt:lpstr>
      <vt:lpstr>4 Exercicio_planilha de calculo</vt:lpstr>
      <vt:lpstr>5 Exercício</vt:lpstr>
      <vt:lpstr>6_Exercicio_El Nino_dipolo</vt:lpstr>
      <vt:lpstr>6_Exercicio_TSM_Anomalia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usuario</cp:lastModifiedBy>
  <dcterms:created xsi:type="dcterms:W3CDTF">2011-03-10T13:45:14Z</dcterms:created>
  <dcterms:modified xsi:type="dcterms:W3CDTF">2022-05-12T14:30:46Z</dcterms:modified>
</cp:coreProperties>
</file>