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https://udwinprod-my.sharepoint.com/personal/sfarr_udel_edu/Documents/Desktop/UDel Engineering/Blood Rheology/SMF_Computation/ML_tESSTV_HornerData/DATA/"/>
    </mc:Choice>
  </mc:AlternateContent>
  <xr:revisionPtr revIDLastSave="178" documentId="11_F25DC773A252ABDACC1048C541DB529E5BDE58F3" xr6:coauthVersionLast="47" xr6:coauthVersionMax="47" xr10:uidLastSave="{B6A28737-6215-4E85-A12E-7D773A4F913D}"/>
  <bookViews>
    <workbookView xWindow="8983" yWindow="849" windowWidth="20734" windowHeight="14005" activeTab="4" xr2:uid="{00000000-000D-0000-FFFF-FFFF00000000}"/>
  </bookViews>
  <sheets>
    <sheet name="mHAWB" sheetId="1" r:id="rId1"/>
    <sheet name="tESSTV" sheetId="5" r:id="rId2"/>
    <sheet name="Simplified" sheetId="2" r:id="rId3"/>
    <sheet name="Physiological_forML" sheetId="3" r:id="rId4"/>
    <sheet name="Rheology_forML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0" i="5" l="1"/>
  <c r="O40" i="5"/>
  <c r="N40" i="5"/>
  <c r="M40" i="5"/>
  <c r="L40" i="5"/>
  <c r="K40" i="5"/>
  <c r="J40" i="5"/>
  <c r="I40" i="5"/>
  <c r="H40" i="5"/>
  <c r="G40" i="5"/>
  <c r="F40" i="5"/>
  <c r="C40" i="5"/>
  <c r="B40" i="5"/>
  <c r="C37" i="5"/>
  <c r="B37" i="5"/>
  <c r="B36" i="5"/>
  <c r="E35" i="5"/>
  <c r="E36" i="5" s="1"/>
  <c r="C35" i="5"/>
  <c r="C36" i="5" s="1"/>
  <c r="B35" i="5"/>
  <c r="L33" i="5"/>
  <c r="L35" i="5" s="1"/>
  <c r="L36" i="5" s="1"/>
  <c r="I33" i="5"/>
  <c r="I35" i="5" s="1"/>
  <c r="I36" i="5" s="1"/>
  <c r="F33" i="5"/>
  <c r="F37" i="5" s="1"/>
  <c r="E33" i="5"/>
  <c r="E37" i="5" s="1"/>
  <c r="D33" i="5"/>
  <c r="D37" i="5" s="1"/>
  <c r="C33" i="5"/>
  <c r="B33" i="5"/>
  <c r="R32" i="5"/>
  <c r="R33" i="5" s="1"/>
  <c r="Q32" i="5"/>
  <c r="Q33" i="5" s="1"/>
  <c r="P32" i="5"/>
  <c r="P33" i="5" s="1"/>
  <c r="O32" i="5"/>
  <c r="N32" i="5"/>
  <c r="M32" i="5"/>
  <c r="L32" i="5"/>
  <c r="L37" i="5" s="1"/>
  <c r="K32" i="5"/>
  <c r="J32" i="5"/>
  <c r="I32" i="5"/>
  <c r="I37" i="5" s="1"/>
  <c r="H32" i="5"/>
  <c r="G32" i="5"/>
  <c r="F32" i="5"/>
  <c r="R29" i="5"/>
  <c r="Q29" i="5"/>
  <c r="C29" i="5"/>
  <c r="B29" i="5"/>
  <c r="L27" i="5"/>
  <c r="L28" i="5" s="1"/>
  <c r="I27" i="5"/>
  <c r="I28" i="5" s="1"/>
  <c r="F27" i="5"/>
  <c r="F28" i="5" s="1"/>
  <c r="C27" i="5"/>
  <c r="C28" i="5" s="1"/>
  <c r="R25" i="5"/>
  <c r="R27" i="5" s="1"/>
  <c r="R28" i="5" s="1"/>
  <c r="Q25" i="5"/>
  <c r="Q27" i="5" s="1"/>
  <c r="Q28" i="5" s="1"/>
  <c r="P25" i="5"/>
  <c r="P29" i="5" s="1"/>
  <c r="O25" i="5"/>
  <c r="O29" i="5" s="1"/>
  <c r="N25" i="5"/>
  <c r="N29" i="5" s="1"/>
  <c r="M25" i="5"/>
  <c r="M29" i="5" s="1"/>
  <c r="L25" i="5"/>
  <c r="L29" i="5" s="1"/>
  <c r="K25" i="5"/>
  <c r="K29" i="5" s="1"/>
  <c r="J25" i="5"/>
  <c r="J29" i="5" s="1"/>
  <c r="I25" i="5"/>
  <c r="I29" i="5" s="1"/>
  <c r="H25" i="5"/>
  <c r="H29" i="5" s="1"/>
  <c r="G25" i="5"/>
  <c r="G29" i="5" s="1"/>
  <c r="F25" i="5"/>
  <c r="F29" i="5" s="1"/>
  <c r="E25" i="5"/>
  <c r="E29" i="5" s="1"/>
  <c r="D25" i="5"/>
  <c r="D29" i="5" s="1"/>
  <c r="C25" i="5"/>
  <c r="B25" i="5"/>
  <c r="B27" i="5" s="1"/>
  <c r="B28" i="5" s="1"/>
  <c r="T21" i="5"/>
  <c r="S21" i="5"/>
  <c r="T20" i="5"/>
  <c r="S20" i="5"/>
  <c r="T19" i="5"/>
  <c r="S19" i="5"/>
  <c r="T13" i="5"/>
  <c r="S13" i="5"/>
  <c r="T12" i="5"/>
  <c r="S12" i="5"/>
  <c r="T11" i="5"/>
  <c r="S11" i="5"/>
  <c r="T10" i="5"/>
  <c r="S10" i="5"/>
  <c r="T9" i="5"/>
  <c r="S9" i="5"/>
  <c r="T8" i="5"/>
  <c r="S8" i="5"/>
  <c r="T7" i="5"/>
  <c r="S7" i="5"/>
  <c r="L13" i="1"/>
  <c r="B21" i="1"/>
  <c r="C21" i="1"/>
  <c r="D21" i="1"/>
  <c r="E21" i="1"/>
  <c r="F21" i="1"/>
  <c r="G21" i="1"/>
  <c r="H21" i="1"/>
  <c r="I21" i="1"/>
  <c r="J21" i="1"/>
  <c r="L21" i="1"/>
  <c r="M21" i="1"/>
  <c r="N21" i="1"/>
  <c r="O21" i="1"/>
  <c r="P21" i="1"/>
  <c r="Q21" i="1"/>
  <c r="R21" i="1"/>
  <c r="S21" i="1"/>
  <c r="T21" i="1"/>
  <c r="U21" i="1"/>
  <c r="V21" i="1"/>
  <c r="W21" i="1"/>
  <c r="B22" i="1"/>
  <c r="C22" i="1"/>
  <c r="D22" i="1"/>
  <c r="E22" i="1"/>
  <c r="F22" i="1"/>
  <c r="G22" i="1"/>
  <c r="H22" i="1"/>
  <c r="I22" i="1"/>
  <c r="J22" i="1"/>
  <c r="L22" i="1"/>
  <c r="M22" i="1"/>
  <c r="N22" i="1"/>
  <c r="O22" i="1"/>
  <c r="P22" i="1"/>
  <c r="Q22" i="1"/>
  <c r="R22" i="1"/>
  <c r="S22" i="1"/>
  <c r="T22" i="1"/>
  <c r="U22" i="1"/>
  <c r="V22" i="1"/>
  <c r="W22" i="1"/>
  <c r="B23" i="1"/>
  <c r="C23" i="1"/>
  <c r="D23" i="1"/>
  <c r="E23" i="1"/>
  <c r="F23" i="1"/>
  <c r="G23" i="1"/>
  <c r="H23" i="1"/>
  <c r="I23" i="1"/>
  <c r="J23" i="1"/>
  <c r="L23" i="1"/>
  <c r="M23" i="1"/>
  <c r="N23" i="1"/>
  <c r="O23" i="1"/>
  <c r="P23" i="1"/>
  <c r="Q23" i="1"/>
  <c r="R23" i="1"/>
  <c r="S23" i="1"/>
  <c r="T23" i="1"/>
  <c r="U23" i="1"/>
  <c r="V23" i="1"/>
  <c r="W23" i="1"/>
  <c r="G25" i="1"/>
  <c r="H25" i="1"/>
  <c r="I25" i="1"/>
  <c r="J25" i="1"/>
  <c r="L25" i="1"/>
  <c r="M25" i="1"/>
  <c r="N25" i="1"/>
  <c r="O25" i="1"/>
  <c r="P25" i="1"/>
  <c r="Q25" i="1"/>
  <c r="R25" i="1"/>
  <c r="S25" i="1"/>
  <c r="T25" i="1"/>
  <c r="U25" i="1"/>
  <c r="V25" i="1"/>
  <c r="W25" i="1"/>
  <c r="G26" i="1"/>
  <c r="H26" i="1"/>
  <c r="I26" i="1"/>
  <c r="J26" i="1"/>
  <c r="L26" i="1"/>
  <c r="M26" i="1"/>
  <c r="N26" i="1"/>
  <c r="O26" i="1"/>
  <c r="P26" i="1"/>
  <c r="Q26" i="1"/>
  <c r="R26" i="1"/>
  <c r="S26" i="1"/>
  <c r="T26" i="1"/>
  <c r="U26" i="1"/>
  <c r="V26" i="1"/>
  <c r="W26" i="1"/>
  <c r="G27" i="1"/>
  <c r="H27" i="1"/>
  <c r="I27" i="1"/>
  <c r="J27" i="1"/>
  <c r="L27" i="1"/>
  <c r="M27" i="1"/>
  <c r="N27" i="1"/>
  <c r="O27" i="1"/>
  <c r="P27" i="1"/>
  <c r="Q27" i="1"/>
  <c r="R27" i="1"/>
  <c r="S27" i="1"/>
  <c r="T27" i="1"/>
  <c r="U27" i="1"/>
  <c r="V27" i="1"/>
  <c r="W27" i="1"/>
  <c r="B31" i="1"/>
  <c r="C31" i="1"/>
  <c r="D31" i="1"/>
  <c r="E31" i="1"/>
  <c r="F31" i="1"/>
  <c r="F38" i="1" s="1"/>
  <c r="G31" i="1"/>
  <c r="G38" i="1" s="1"/>
  <c r="H31" i="1"/>
  <c r="H38" i="1" s="1"/>
  <c r="I31" i="1"/>
  <c r="I38" i="1" s="1"/>
  <c r="J31" i="1"/>
  <c r="J38" i="1" s="1"/>
  <c r="L31" i="1"/>
  <c r="L38" i="1" s="1"/>
  <c r="M31" i="1"/>
  <c r="M38" i="1" s="1"/>
  <c r="N31" i="1"/>
  <c r="N38" i="1" s="1"/>
  <c r="P31" i="1"/>
  <c r="P36" i="1" s="1"/>
  <c r="P37" i="1" s="1"/>
  <c r="Q31" i="1"/>
  <c r="Q36" i="1" s="1"/>
  <c r="Q37" i="1" s="1"/>
  <c r="R31" i="1"/>
  <c r="R36" i="1" s="1"/>
  <c r="R37" i="1" s="1"/>
  <c r="S31" i="1"/>
  <c r="S36" i="1" s="1"/>
  <c r="S37" i="1" s="1"/>
  <c r="T31" i="1"/>
  <c r="U31" i="1"/>
  <c r="V31" i="1"/>
  <c r="W31" i="1"/>
  <c r="B36" i="1"/>
  <c r="C36" i="1"/>
  <c r="D36" i="1"/>
  <c r="E36" i="1"/>
  <c r="F36" i="1"/>
  <c r="G36" i="1"/>
  <c r="H36" i="1"/>
  <c r="I36" i="1"/>
  <c r="J36" i="1"/>
  <c r="J37" i="1" s="1"/>
  <c r="L36" i="1"/>
  <c r="L37" i="1" s="1"/>
  <c r="M36" i="1"/>
  <c r="M37" i="1" s="1"/>
  <c r="N36" i="1"/>
  <c r="N37" i="1" s="1"/>
  <c r="T36" i="1"/>
  <c r="U36" i="1"/>
  <c r="V36" i="1"/>
  <c r="W36" i="1"/>
  <c r="B37" i="1"/>
  <c r="C37" i="1"/>
  <c r="D37" i="1"/>
  <c r="E37" i="1"/>
  <c r="F37" i="1"/>
  <c r="G37" i="1"/>
  <c r="H37" i="1"/>
  <c r="I37" i="1"/>
  <c r="T37" i="1"/>
  <c r="U37" i="1"/>
  <c r="V37" i="1"/>
  <c r="W37" i="1"/>
  <c r="B38" i="1"/>
  <c r="C38" i="1"/>
  <c r="D38" i="1"/>
  <c r="E38" i="1"/>
  <c r="T38" i="1"/>
  <c r="U38" i="1"/>
  <c r="V38" i="1"/>
  <c r="W38" i="1"/>
  <c r="G41" i="1"/>
  <c r="H41" i="1"/>
  <c r="I41" i="1"/>
  <c r="J41" i="1"/>
  <c r="L41" i="1"/>
  <c r="M41" i="1"/>
  <c r="N41" i="1"/>
  <c r="O41" i="1"/>
  <c r="O42" i="1" s="1"/>
  <c r="P41" i="1"/>
  <c r="Q41" i="1"/>
  <c r="Q42" i="1" s="1"/>
  <c r="Q44" i="1" s="1"/>
  <c r="Q45" i="1" s="1"/>
  <c r="R41" i="1"/>
  <c r="R42" i="1" s="1"/>
  <c r="S41" i="1"/>
  <c r="S42" i="1" s="1"/>
  <c r="T41" i="1"/>
  <c r="U41" i="1"/>
  <c r="V41" i="1"/>
  <c r="W41" i="1"/>
  <c r="W46" i="1" s="1"/>
  <c r="N42" i="1"/>
  <c r="P42" i="1"/>
  <c r="T42" i="1"/>
  <c r="U42" i="1"/>
  <c r="V42" i="1"/>
  <c r="V46" i="1" s="1"/>
  <c r="W42" i="1"/>
  <c r="W44" i="1" s="1"/>
  <c r="W45" i="1" s="1"/>
  <c r="L43" i="1"/>
  <c r="N44" i="1"/>
  <c r="N45" i="1" s="1"/>
  <c r="P44" i="1"/>
  <c r="P45" i="1" s="1"/>
  <c r="T44" i="1"/>
  <c r="T45" i="1" s="1"/>
  <c r="U44" i="1"/>
  <c r="U45" i="1" s="1"/>
  <c r="N46" i="1"/>
  <c r="P46" i="1"/>
  <c r="T46" i="1"/>
  <c r="U46" i="1"/>
  <c r="M42" i="1"/>
  <c r="L42" i="1"/>
  <c r="J42" i="1"/>
  <c r="I42" i="1"/>
  <c r="H42" i="1"/>
  <c r="G42" i="1"/>
  <c r="P35" i="5" l="1"/>
  <c r="P36" i="5" s="1"/>
  <c r="P37" i="5"/>
  <c r="Q35" i="5"/>
  <c r="Q36" i="5" s="1"/>
  <c r="Q37" i="5"/>
  <c r="G37" i="5"/>
  <c r="R37" i="5"/>
  <c r="R35" i="5"/>
  <c r="R36" i="5" s="1"/>
  <c r="H37" i="5"/>
  <c r="E27" i="5"/>
  <c r="E28" i="5" s="1"/>
  <c r="D35" i="5"/>
  <c r="D36" i="5" s="1"/>
  <c r="G27" i="5"/>
  <c r="G28" i="5" s="1"/>
  <c r="G33" i="5"/>
  <c r="G35" i="5" s="1"/>
  <c r="G36" i="5" s="1"/>
  <c r="F35" i="5"/>
  <c r="F36" i="5" s="1"/>
  <c r="H27" i="5"/>
  <c r="H28" i="5" s="1"/>
  <c r="H33" i="5"/>
  <c r="H35" i="5" s="1"/>
  <c r="H36" i="5" s="1"/>
  <c r="D27" i="5"/>
  <c r="D28" i="5" s="1"/>
  <c r="J27" i="5"/>
  <c r="J28" i="5" s="1"/>
  <c r="J33" i="5"/>
  <c r="J35" i="5" s="1"/>
  <c r="J36" i="5" s="1"/>
  <c r="K27" i="5"/>
  <c r="K28" i="5" s="1"/>
  <c r="K33" i="5"/>
  <c r="K35" i="5" s="1"/>
  <c r="K36" i="5" s="1"/>
  <c r="M27" i="5"/>
  <c r="M28" i="5" s="1"/>
  <c r="M33" i="5"/>
  <c r="M35" i="5" s="1"/>
  <c r="M36" i="5" s="1"/>
  <c r="N27" i="5"/>
  <c r="N28" i="5" s="1"/>
  <c r="N33" i="5"/>
  <c r="N35" i="5" s="1"/>
  <c r="N36" i="5" s="1"/>
  <c r="O27" i="5"/>
  <c r="O28" i="5" s="1"/>
  <c r="O33" i="5"/>
  <c r="O35" i="5" s="1"/>
  <c r="O36" i="5" s="1"/>
  <c r="P27" i="5"/>
  <c r="P28" i="5" s="1"/>
  <c r="Q38" i="1"/>
  <c r="P38" i="1"/>
  <c r="S38" i="1"/>
  <c r="R38" i="1"/>
  <c r="S46" i="1"/>
  <c r="S44" i="1"/>
  <c r="S45" i="1" s="1"/>
  <c r="G44" i="1"/>
  <c r="G45" i="1" s="1"/>
  <c r="G46" i="1"/>
  <c r="J44" i="1"/>
  <c r="J45" i="1" s="1"/>
  <c r="J46" i="1"/>
  <c r="R44" i="1"/>
  <c r="R45" i="1" s="1"/>
  <c r="R46" i="1"/>
  <c r="H44" i="1"/>
  <c r="H45" i="1" s="1"/>
  <c r="H46" i="1"/>
  <c r="O44" i="1"/>
  <c r="O45" i="1" s="1"/>
  <c r="O46" i="1"/>
  <c r="I44" i="1"/>
  <c r="I45" i="1" s="1"/>
  <c r="I46" i="1"/>
  <c r="L44" i="1"/>
  <c r="L45" i="1" s="1"/>
  <c r="L46" i="1"/>
  <c r="M46" i="1"/>
  <c r="M44" i="1"/>
  <c r="M45" i="1" s="1"/>
  <c r="V44" i="1"/>
  <c r="V45" i="1" s="1"/>
  <c r="Q46" i="1"/>
  <c r="M37" i="5" l="1"/>
  <c r="J37" i="5"/>
  <c r="N37" i="5"/>
  <c r="K37" i="5"/>
  <c r="O37" i="5"/>
</calcChain>
</file>

<file path=xl/sharedStrings.xml><?xml version="1.0" encoding="utf-8"?>
<sst xmlns="http://schemas.openxmlformats.org/spreadsheetml/2006/main" count="350" uniqueCount="155">
  <si>
    <t>AIC=2k+2LN(RSS)</t>
  </si>
  <si>
    <t>Steady State Only ( w/ 3x UDLAOS (if STAR)*)</t>
  </si>
  <si>
    <t>MATT STEPS</t>
  </si>
  <si>
    <t>JEFF STEPS*</t>
  </si>
  <si>
    <t>DonorA</t>
  </si>
  <si>
    <t>DonorB</t>
  </si>
  <si>
    <t>DonorC</t>
  </si>
  <si>
    <t>DonorD</t>
  </si>
  <si>
    <t>DonorF</t>
  </si>
  <si>
    <t>DonorG*</t>
  </si>
  <si>
    <t>DonorH*</t>
  </si>
  <si>
    <t>DonorI*</t>
  </si>
  <si>
    <t>Donor J*</t>
  </si>
  <si>
    <t>DonorK</t>
  </si>
  <si>
    <t>DonorL</t>
  </si>
  <si>
    <t>DononrM</t>
  </si>
  <si>
    <t>DonorN</t>
  </si>
  <si>
    <t>DonorO</t>
  </si>
  <si>
    <t>DonorP</t>
  </si>
  <si>
    <t>DonorQ</t>
  </si>
  <si>
    <t>DonorR</t>
  </si>
  <si>
    <t>DonorS</t>
  </si>
  <si>
    <t>DonorU</t>
  </si>
  <si>
    <t>DonorT</t>
  </si>
  <si>
    <t>Donor_</t>
  </si>
  <si>
    <t>Par.</t>
  </si>
  <si>
    <t>DonorG</t>
  </si>
  <si>
    <t>DonorH</t>
  </si>
  <si>
    <t>DonorI</t>
  </si>
  <si>
    <t>JUL17</t>
  </si>
  <si>
    <t>DEC17</t>
  </si>
  <si>
    <t>FEB18 *</t>
  </si>
  <si>
    <t>MAR18</t>
  </si>
  <si>
    <t>JUN18</t>
  </si>
  <si>
    <t>JUL18</t>
  </si>
  <si>
    <t>AUG18</t>
  </si>
  <si>
    <t>NOV18</t>
  </si>
  <si>
    <t>DEC18</t>
  </si>
  <si>
    <t xml:space="preserve">(Pre-aspirin) FEB19       </t>
  </si>
  <si>
    <t xml:space="preserve">(pre aspirin) 12FEB20      </t>
  </si>
  <si>
    <t>APR18</t>
  </si>
  <si>
    <t>MAY19</t>
  </si>
  <si>
    <r>
      <t>μ</t>
    </r>
    <r>
      <rPr>
        <b/>
        <vertAlign val="subscript"/>
        <sz val="12"/>
        <color theme="1"/>
        <rFont val="Times New Roman"/>
        <family val="1"/>
      </rPr>
      <t xml:space="preserve">0 </t>
    </r>
    <r>
      <rPr>
        <b/>
        <sz val="12"/>
        <color theme="1"/>
        <rFont val="Times New Roman"/>
        <family val="1"/>
      </rPr>
      <t>(Pa s)</t>
    </r>
  </si>
  <si>
    <r>
      <t>μ</t>
    </r>
    <r>
      <rPr>
        <b/>
        <vertAlign val="subscript"/>
        <sz val="12"/>
        <color theme="1"/>
        <rFont val="Times New Roman"/>
        <family val="1"/>
      </rPr>
      <t xml:space="preserve">∞ </t>
    </r>
    <r>
      <rPr>
        <b/>
        <sz val="12"/>
        <color theme="1"/>
        <rFont val="Times New Roman"/>
        <family val="1"/>
      </rPr>
      <t>(Pa s)</t>
    </r>
  </si>
  <si>
    <r>
      <t>τ</t>
    </r>
    <r>
      <rPr>
        <b/>
        <vertAlign val="subscript"/>
        <sz val="12"/>
        <color theme="1"/>
        <rFont val="Times New Roman"/>
        <family val="1"/>
      </rPr>
      <t xml:space="preserve">C </t>
    </r>
    <r>
      <rPr>
        <b/>
        <sz val="12"/>
        <color theme="1"/>
        <rFont val="Times New Roman"/>
        <family val="1"/>
      </rPr>
      <t>(s)</t>
    </r>
  </si>
  <si>
    <r>
      <t>t</t>
    </r>
    <r>
      <rPr>
        <b/>
        <vertAlign val="subscript"/>
        <sz val="12"/>
        <color theme="1"/>
        <rFont val="Times New Roman"/>
        <family val="1"/>
      </rPr>
      <t xml:space="preserve">r1 </t>
    </r>
    <r>
      <rPr>
        <b/>
        <sz val="12"/>
        <color theme="1"/>
        <rFont val="Times New Roman"/>
        <family val="1"/>
      </rPr>
      <t>(s)</t>
    </r>
  </si>
  <si>
    <r>
      <t>t</t>
    </r>
    <r>
      <rPr>
        <b/>
        <vertAlign val="subscript"/>
        <sz val="12"/>
        <color theme="1"/>
        <rFont val="Times New Roman"/>
        <family val="1"/>
      </rPr>
      <t xml:space="preserve">r2 </t>
    </r>
    <r>
      <rPr>
        <b/>
        <sz val="12"/>
        <color theme="1"/>
        <rFont val="Times New Roman"/>
        <family val="1"/>
      </rPr>
      <t>(s)</t>
    </r>
  </si>
  <si>
    <r>
      <t>μ</t>
    </r>
    <r>
      <rPr>
        <b/>
        <vertAlign val="subscript"/>
        <sz val="12"/>
        <color theme="1"/>
        <rFont val="Times New Roman"/>
        <family val="1"/>
      </rPr>
      <t xml:space="preserve">R </t>
    </r>
    <r>
      <rPr>
        <b/>
        <sz val="12"/>
        <color theme="1"/>
        <rFont val="Times New Roman"/>
        <family val="1"/>
      </rPr>
      <t>(Pa s)</t>
    </r>
  </si>
  <si>
    <r>
      <t>σ</t>
    </r>
    <r>
      <rPr>
        <b/>
        <vertAlign val="subscript"/>
        <sz val="12"/>
        <color theme="1"/>
        <rFont val="Times New Roman"/>
        <family val="1"/>
      </rPr>
      <t xml:space="preserve">y0 </t>
    </r>
    <r>
      <rPr>
        <b/>
        <sz val="12"/>
        <color theme="1"/>
        <rFont val="Times New Roman"/>
        <family val="1"/>
      </rPr>
      <t>(Pa)</t>
    </r>
  </si>
  <si>
    <t>a</t>
  </si>
  <si>
    <t>d</t>
  </si>
  <si>
    <t>m</t>
  </si>
  <si>
    <r>
      <t>γ</t>
    </r>
    <r>
      <rPr>
        <b/>
        <vertAlign val="subscript"/>
        <sz val="12"/>
        <color theme="1"/>
        <rFont val="Times New Roman"/>
        <family val="1"/>
      </rPr>
      <t>∞</t>
    </r>
  </si>
  <si>
    <r>
      <t>τ</t>
    </r>
    <r>
      <rPr>
        <b/>
        <vertAlign val="subscript"/>
        <sz val="12"/>
        <color theme="1"/>
        <rFont val="Times New Roman"/>
        <family val="1"/>
      </rPr>
      <t xml:space="preserve">λ </t>
    </r>
    <r>
      <rPr>
        <b/>
        <sz val="12"/>
        <color theme="1"/>
        <rFont val="Times New Roman"/>
        <family val="1"/>
      </rPr>
      <t>(s)</t>
    </r>
  </si>
  <si>
    <r>
      <t>G</t>
    </r>
    <r>
      <rPr>
        <b/>
        <vertAlign val="subscript"/>
        <sz val="12"/>
        <color theme="1"/>
        <rFont val="Times New Roman"/>
        <family val="1"/>
      </rPr>
      <t>R</t>
    </r>
    <r>
      <rPr>
        <b/>
        <sz val="12"/>
        <color theme="1"/>
        <rFont val="Times New Roman"/>
        <family val="1"/>
      </rPr>
      <t>(Pa)</t>
    </r>
  </si>
  <si>
    <r>
      <t>G</t>
    </r>
    <r>
      <rPr>
        <b/>
        <vertAlign val="subscript"/>
        <sz val="12"/>
        <color theme="1"/>
        <rFont val="Times New Roman"/>
        <family val="1"/>
      </rPr>
      <t xml:space="preserve">c </t>
    </r>
    <r>
      <rPr>
        <b/>
        <sz val="12"/>
        <color theme="1"/>
        <rFont val="Times New Roman"/>
        <family val="1"/>
      </rPr>
      <t>(Pa)</t>
    </r>
  </si>
  <si>
    <t>μR/tr1 + σy0</t>
  </si>
  <si>
    <t>μ0/μ∞</t>
  </si>
  <si>
    <t>tr1 /τC</t>
  </si>
  <si>
    <t>μR/GR</t>
  </si>
  <si>
    <t>μ0/Gc</t>
  </si>
  <si>
    <t>μINF/Gc</t>
  </si>
  <si>
    <r>
      <t>F</t>
    </r>
    <r>
      <rPr>
        <b/>
        <vertAlign val="subscript"/>
        <sz val="12"/>
        <color theme="1"/>
        <rFont val="Times New Roman"/>
        <family val="1"/>
      </rPr>
      <t>cost</t>
    </r>
    <r>
      <rPr>
        <b/>
        <sz val="12"/>
        <color theme="1"/>
        <rFont val="Times New Roman"/>
        <family val="1"/>
      </rPr>
      <t xml:space="preserve"> (SS)</t>
    </r>
  </si>
  <si>
    <t>n (points)</t>
  </si>
  <si>
    <t>RSS</t>
  </si>
  <si>
    <t>k (par.)</t>
  </si>
  <si>
    <t>AIC</t>
  </si>
  <si>
    <t>AICc</t>
  </si>
  <si>
    <t>BIC</t>
  </si>
  <si>
    <r>
      <t>F</t>
    </r>
    <r>
      <rPr>
        <b/>
        <vertAlign val="subscript"/>
        <sz val="12"/>
        <color theme="1"/>
        <rFont val="Times New Roman"/>
        <family val="1"/>
      </rPr>
      <t>cost</t>
    </r>
    <r>
      <rPr>
        <b/>
        <sz val="12"/>
        <color theme="1"/>
        <rFont val="Times New Roman"/>
        <family val="1"/>
      </rPr>
      <t xml:space="preserve"> (TRANS)</t>
    </r>
  </si>
  <si>
    <t>AICc=AIC+(2k^2+2*k)/(n-k-1)</t>
  </si>
  <si>
    <t>BIC=2kLN(n)+2LN(RSS)</t>
  </si>
  <si>
    <t>Hematocrit (%)</t>
  </si>
  <si>
    <t>Fibrinogen (mg/dL)</t>
  </si>
  <si>
    <t>Total Cholesterol (mg/dL)</t>
  </si>
  <si>
    <t>Triglycerides (mg/dL)</t>
  </si>
  <si>
    <t>HDL Cholesterol (mg/dL)</t>
  </si>
  <si>
    <t>LDL Cholesterol (mg/dL)</t>
  </si>
  <si>
    <t>White Blood Cell Count (Thousand/uL)</t>
  </si>
  <si>
    <t>Red Blood Cell Count (Million/uL)</t>
  </si>
  <si>
    <t>Hemoglobin (g/dL)</t>
  </si>
  <si>
    <t>MCV (fL)</t>
  </si>
  <si>
    <t>MCH (pg/cell)</t>
  </si>
  <si>
    <t>MCHC (g/dL)</t>
  </si>
  <si>
    <t>RDW (%)</t>
  </si>
  <si>
    <t>Platelet Count (Thousand/uL)</t>
  </si>
  <si>
    <t>MPV (fL)</t>
  </si>
  <si>
    <t>Absolute Neutrophils (cells/uL)</t>
  </si>
  <si>
    <t>Absolute Lymphocytes (cells/uL)</t>
  </si>
  <si>
    <t>Absolute Monocytes (cells/uL)</t>
  </si>
  <si>
    <t>Absolute Eosinophils (cells/uL)</t>
  </si>
  <si>
    <t>Absolute Basophils (cells/uL)</t>
  </si>
  <si>
    <t>Neutrophils (%)</t>
  </si>
  <si>
    <t>Lymphocytes (%)</t>
  </si>
  <si>
    <t>Monocytes (%)</t>
  </si>
  <si>
    <t>Eosinophils (%)</t>
  </si>
  <si>
    <t>Basophils (%)</t>
  </si>
  <si>
    <t>Age (years)</t>
  </si>
  <si>
    <t>Sex</t>
  </si>
  <si>
    <t>M</t>
  </si>
  <si>
    <t>F</t>
  </si>
  <si>
    <t>DonorV</t>
  </si>
  <si>
    <t>V</t>
  </si>
  <si>
    <t>A</t>
  </si>
  <si>
    <t>B</t>
  </si>
  <si>
    <t>C</t>
  </si>
  <si>
    <t>D</t>
  </si>
  <si>
    <t>G</t>
  </si>
  <si>
    <t>H</t>
  </si>
  <si>
    <t>I</t>
  </si>
  <si>
    <t>J</t>
  </si>
  <si>
    <t>K</t>
  </si>
  <si>
    <t>L</t>
  </si>
  <si>
    <t>N</t>
  </si>
  <si>
    <t>O</t>
  </si>
  <si>
    <t>P</t>
  </si>
  <si>
    <t>Q</t>
  </si>
  <si>
    <t>R</t>
  </si>
  <si>
    <t>S</t>
  </si>
  <si>
    <t>T</t>
  </si>
  <si>
    <t>U</t>
  </si>
  <si>
    <t>donors</t>
  </si>
  <si>
    <t>Transient fit to UDLAOS</t>
  </si>
  <si>
    <t>DONORG</t>
  </si>
  <si>
    <t>DONORH</t>
  </si>
  <si>
    <t>DONORI</t>
  </si>
  <si>
    <t>DONORJ</t>
  </si>
  <si>
    <t>DEC17t0</t>
  </si>
  <si>
    <t>FEB19</t>
  </si>
  <si>
    <t>FEB20a</t>
  </si>
  <si>
    <t>FEB18</t>
  </si>
  <si>
    <t>SEAN</t>
  </si>
  <si>
    <t>t-ESSTV</t>
  </si>
  <si>
    <t>AVE</t>
  </si>
  <si>
    <t>STDEV</t>
  </si>
  <si>
    <t>μ0 (Pa s)</t>
  </si>
  <si>
    <t>1</t>
  </si>
  <si>
    <t>1/2</t>
  </si>
  <si>
    <t>3/2</t>
  </si>
  <si>
    <r>
      <t>τ</t>
    </r>
    <r>
      <rPr>
        <b/>
        <vertAlign val="subscript"/>
        <sz val="12"/>
        <color theme="1"/>
        <rFont val="Times New Roman"/>
        <family val="1"/>
      </rPr>
      <t xml:space="preserve">λ </t>
    </r>
    <r>
      <rPr>
        <b/>
        <sz val="12"/>
        <color theme="1"/>
        <rFont val="Times New Roman"/>
        <family val="1"/>
      </rPr>
      <t xml:space="preserve">(s) </t>
    </r>
  </si>
  <si>
    <r>
      <t>F</t>
    </r>
    <r>
      <rPr>
        <b/>
        <vertAlign val="subscript"/>
        <sz val="12"/>
        <color theme="1"/>
        <rFont val="Times New Roman"/>
        <family val="1"/>
      </rPr>
      <t>cost</t>
    </r>
    <r>
      <rPr>
        <b/>
        <sz val="12"/>
        <color theme="1"/>
        <rFont val="Times New Roman"/>
        <family val="1"/>
      </rPr>
      <t xml:space="preserve"> (SS)*</t>
    </r>
  </si>
  <si>
    <r>
      <t>F</t>
    </r>
    <r>
      <rPr>
        <b/>
        <vertAlign val="subscript"/>
        <sz val="12"/>
        <color theme="1"/>
        <rFont val="Times New Roman"/>
        <family val="1"/>
      </rPr>
      <t>cost</t>
    </r>
    <r>
      <rPr>
        <b/>
        <sz val="12"/>
        <color theme="1"/>
        <rFont val="Times New Roman"/>
        <family val="1"/>
      </rPr>
      <t xml:space="preserve"> (TRANS) </t>
    </r>
  </si>
  <si>
    <t>Tot Error</t>
  </si>
  <si>
    <t>W</t>
  </si>
  <si>
    <t>DonorW</t>
  </si>
  <si>
    <t>mu_0 (Pa s)</t>
  </si>
  <si>
    <t>mu_inf (Pa s)</t>
  </si>
  <si>
    <t>tau_C (s)</t>
  </si>
  <si>
    <t>t_r1 (s)</t>
  </si>
  <si>
    <t>t_r2 (s)</t>
  </si>
  <si>
    <t>mu_R (Pa s)</t>
  </si>
  <si>
    <t>sigma_y0 (Pa)</t>
  </si>
  <si>
    <t>tau_lam (s)</t>
  </si>
  <si>
    <t>G_C (Pa)</t>
  </si>
  <si>
    <t>G_R (Pa)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</si>
</sst>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#,##0.0000"/>
    <numFmt numFmtId="165" formatCode="0.0000"/>
    <numFmt numFmtId="166" formatCode="0.000000"/>
    <numFmt numFmtId="167" formatCode="0.0"/>
    <numFmt numFmtId="168" formatCode="#,##0.0000000"/>
    <numFmt numFmtId="169" formatCode="#,##0.000000"/>
    <numFmt numFmtId="170" formatCode="0.00000"/>
  </numFmts>
  <fonts count="15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rgb="FF7030A0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b/>
      <vertAlign val="subscript"/>
      <sz val="12"/>
      <color theme="1"/>
      <name val="Times New Roman"/>
      <family val="1"/>
    </font>
    <font>
      <sz val="12"/>
      <name val="Times New Roman"/>
      <family val="1"/>
    </font>
    <font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1"/>
      <name val="Times New Roman"/>
      <family val="1"/>
    </font>
    <font>
      <b/>
      <sz val="12"/>
      <color rgb="FF7030A0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2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E0F8FA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9.9978637043366805E-2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rgb="FFFF0000"/>
      </right>
      <top/>
      <bottom/>
      <diagonal/>
    </border>
    <border>
      <left style="thick">
        <color rgb="FFFF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rgb="FFFF0000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rgb="FFFF0000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rgb="FFFF0000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rgb="FFFF0000"/>
      </left>
      <right style="thin">
        <color indexed="64"/>
      </right>
      <top style="thin">
        <color indexed="64"/>
      </top>
      <bottom/>
      <diagonal/>
    </border>
    <border>
      <left style="thick">
        <color rgb="FFFF0000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53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3" fillId="0" borderId="0" xfId="0" applyFont="1"/>
    <xf numFmtId="0" fontId="3" fillId="0" borderId="2" xfId="0" applyFont="1" applyBorder="1"/>
    <xf numFmtId="16" fontId="4" fillId="0" borderId="4" xfId="0" quotePrefix="1" applyNumberFormat="1" applyFont="1" applyBorder="1" applyAlignment="1">
      <alignment horizontal="center"/>
    </xf>
    <xf numFmtId="16" fontId="4" fillId="16" borderId="4" xfId="0" quotePrefix="1" applyNumberFormat="1" applyFont="1" applyFill="1" applyBorder="1" applyAlignment="1">
      <alignment horizontal="center"/>
    </xf>
    <xf numFmtId="16" fontId="4" fillId="7" borderId="7" xfId="0" quotePrefix="1" applyNumberFormat="1" applyFont="1" applyFill="1" applyBorder="1" applyAlignment="1">
      <alignment horizontal="center" vertical="center" wrapText="1"/>
    </xf>
    <xf numFmtId="0" fontId="4" fillId="0" borderId="8" xfId="0" applyFont="1" applyBorder="1" applyAlignment="1">
      <alignment horizontal="center"/>
    </xf>
    <xf numFmtId="16" fontId="4" fillId="16" borderId="8" xfId="0" quotePrefix="1" applyNumberFormat="1" applyFont="1" applyFill="1" applyBorder="1" applyAlignment="1">
      <alignment horizontal="center"/>
    </xf>
    <xf numFmtId="0" fontId="4" fillId="7" borderId="11" xfId="0" quotePrefix="1" applyFont="1" applyFill="1" applyBorder="1" applyAlignment="1">
      <alignment horizontal="center" vertical="center" wrapText="1"/>
    </xf>
    <xf numFmtId="165" fontId="1" fillId="3" borderId="12" xfId="0" applyNumberFormat="1" applyFont="1" applyFill="1" applyBorder="1" applyAlignment="1">
      <alignment horizontal="left" vertical="center" wrapText="1"/>
    </xf>
    <xf numFmtId="165" fontId="6" fillId="4" borderId="12" xfId="0" applyNumberFormat="1" applyFont="1" applyFill="1" applyBorder="1" applyAlignment="1">
      <alignment horizontal="center" vertical="center" wrapText="1"/>
    </xf>
    <xf numFmtId="165" fontId="7" fillId="5" borderId="12" xfId="0" applyNumberFormat="1" applyFont="1" applyFill="1" applyBorder="1" applyAlignment="1">
      <alignment horizontal="center" vertical="center" wrapText="1"/>
    </xf>
    <xf numFmtId="165" fontId="7" fillId="6" borderId="12" xfId="0" applyNumberFormat="1" applyFont="1" applyFill="1" applyBorder="1" applyAlignment="1">
      <alignment horizontal="center" vertical="center" wrapText="1"/>
    </xf>
    <xf numFmtId="165" fontId="7" fillId="7" borderId="12" xfId="0" applyNumberFormat="1" applyFont="1" applyFill="1" applyBorder="1" applyAlignment="1">
      <alignment horizontal="center" vertical="center" wrapText="1"/>
    </xf>
    <xf numFmtId="165" fontId="7" fillId="8" borderId="12" xfId="0" applyNumberFormat="1" applyFont="1" applyFill="1" applyBorder="1" applyAlignment="1">
      <alignment horizontal="center" vertical="center" wrapText="1"/>
    </xf>
    <xf numFmtId="165" fontId="7" fillId="9" borderId="12" xfId="0" applyNumberFormat="1" applyFont="1" applyFill="1" applyBorder="1" applyAlignment="1">
      <alignment horizontal="center" vertical="center" wrapText="1"/>
    </xf>
    <xf numFmtId="165" fontId="7" fillId="10" borderId="12" xfId="0" applyNumberFormat="1" applyFont="1" applyFill="1" applyBorder="1" applyAlignment="1">
      <alignment horizontal="center" vertical="center" wrapText="1"/>
    </xf>
    <xf numFmtId="165" fontId="7" fillId="11" borderId="12" xfId="0" applyNumberFormat="1" applyFont="1" applyFill="1" applyBorder="1" applyAlignment="1">
      <alignment horizontal="center" vertical="center" wrapText="1"/>
    </xf>
    <xf numFmtId="165" fontId="7" fillId="12" borderId="12" xfId="0" applyNumberFormat="1" applyFont="1" applyFill="1" applyBorder="1" applyAlignment="1">
      <alignment horizontal="center" vertical="center" wrapText="1"/>
    </xf>
    <xf numFmtId="165" fontId="7" fillId="0" borderId="12" xfId="0" applyNumberFormat="1" applyFont="1" applyBorder="1" applyAlignment="1">
      <alignment horizontal="center" vertical="center" wrapText="1"/>
    </xf>
    <xf numFmtId="165" fontId="7" fillId="19" borderId="1" xfId="0" applyNumberFormat="1" applyFont="1" applyFill="1" applyBorder="1" applyAlignment="1">
      <alignment horizontal="center"/>
    </xf>
    <xf numFmtId="165" fontId="7" fillId="14" borderId="1" xfId="0" applyNumberFormat="1" applyFont="1" applyFill="1" applyBorder="1" applyAlignment="1">
      <alignment horizontal="center"/>
    </xf>
    <xf numFmtId="165" fontId="7" fillId="15" borderId="1" xfId="0" applyNumberFormat="1" applyFont="1" applyFill="1" applyBorder="1" applyAlignment="1">
      <alignment horizontal="center"/>
    </xf>
    <xf numFmtId="165" fontId="7" fillId="16" borderId="13" xfId="0" applyNumberFormat="1" applyFont="1" applyFill="1" applyBorder="1" applyAlignment="1">
      <alignment horizontal="center"/>
    </xf>
    <xf numFmtId="165" fontId="7" fillId="8" borderId="13" xfId="0" applyNumberFormat="1" applyFont="1" applyFill="1" applyBorder="1" applyAlignment="1">
      <alignment horizontal="center"/>
    </xf>
    <xf numFmtId="165" fontId="7" fillId="17" borderId="14" xfId="0" applyNumberFormat="1" applyFont="1" applyFill="1" applyBorder="1" applyAlignment="1">
      <alignment horizontal="center"/>
    </xf>
    <xf numFmtId="165" fontId="7" fillId="18" borderId="15" xfId="0" applyNumberFormat="1" applyFont="1" applyFill="1" applyBorder="1" applyAlignment="1">
      <alignment horizontal="center"/>
    </xf>
    <xf numFmtId="165" fontId="7" fillId="5" borderId="1" xfId="0" applyNumberFormat="1" applyFont="1" applyFill="1" applyBorder="1" applyAlignment="1">
      <alignment horizontal="center"/>
    </xf>
    <xf numFmtId="165" fontId="7" fillId="8" borderId="1" xfId="0" applyNumberFormat="1" applyFont="1" applyFill="1" applyBorder="1" applyAlignment="1">
      <alignment horizontal="center"/>
    </xf>
    <xf numFmtId="165" fontId="7" fillId="7" borderId="1" xfId="0" applyNumberFormat="1" applyFont="1" applyFill="1" applyBorder="1" applyAlignment="1">
      <alignment horizontal="center"/>
    </xf>
    <xf numFmtId="165" fontId="7" fillId="5" borderId="13" xfId="0" applyNumberFormat="1" applyFont="1" applyFill="1" applyBorder="1" applyAlignment="1">
      <alignment horizontal="center"/>
    </xf>
    <xf numFmtId="165" fontId="7" fillId="6" borderId="1" xfId="0" applyNumberFormat="1" applyFont="1" applyFill="1" applyBorder="1" applyAlignment="1">
      <alignment horizontal="center"/>
    </xf>
    <xf numFmtId="165" fontId="1" fillId="3" borderId="12" xfId="0" applyNumberFormat="1" applyFont="1" applyFill="1" applyBorder="1" applyAlignment="1">
      <alignment horizontal="left"/>
    </xf>
    <xf numFmtId="165" fontId="6" fillId="4" borderId="12" xfId="0" applyNumberFormat="1" applyFont="1" applyFill="1" applyBorder="1" applyAlignment="1">
      <alignment horizontal="center"/>
    </xf>
    <xf numFmtId="165" fontId="7" fillId="5" borderId="12" xfId="0" applyNumberFormat="1" applyFont="1" applyFill="1" applyBorder="1" applyAlignment="1">
      <alignment horizontal="center"/>
    </xf>
    <xf numFmtId="165" fontId="7" fillId="6" borderId="12" xfId="0" applyNumberFormat="1" applyFont="1" applyFill="1" applyBorder="1" applyAlignment="1">
      <alignment horizontal="center"/>
    </xf>
    <xf numFmtId="165" fontId="7" fillId="7" borderId="12" xfId="0" applyNumberFormat="1" applyFont="1" applyFill="1" applyBorder="1" applyAlignment="1">
      <alignment horizontal="center"/>
    </xf>
    <xf numFmtId="165" fontId="7" fillId="8" borderId="12" xfId="0" applyNumberFormat="1" applyFont="1" applyFill="1" applyBorder="1" applyAlignment="1">
      <alignment horizontal="center"/>
    </xf>
    <xf numFmtId="165" fontId="7" fillId="9" borderId="12" xfId="0" applyNumberFormat="1" applyFont="1" applyFill="1" applyBorder="1" applyAlignment="1">
      <alignment horizontal="center"/>
    </xf>
    <xf numFmtId="165" fontId="7" fillId="10" borderId="12" xfId="0" applyNumberFormat="1" applyFont="1" applyFill="1" applyBorder="1" applyAlignment="1">
      <alignment horizontal="center"/>
    </xf>
    <xf numFmtId="165" fontId="7" fillId="11" borderId="12" xfId="0" applyNumberFormat="1" applyFont="1" applyFill="1" applyBorder="1" applyAlignment="1">
      <alignment horizontal="center"/>
    </xf>
    <xf numFmtId="165" fontId="7" fillId="12" borderId="12" xfId="0" applyNumberFormat="1" applyFont="1" applyFill="1" applyBorder="1" applyAlignment="1">
      <alignment horizontal="center"/>
    </xf>
    <xf numFmtId="165" fontId="7" fillId="0" borderId="12" xfId="0" applyNumberFormat="1" applyFont="1" applyBorder="1" applyAlignment="1">
      <alignment horizontal="center"/>
    </xf>
    <xf numFmtId="166" fontId="6" fillId="4" borderId="12" xfId="0" applyNumberFormat="1" applyFont="1" applyFill="1" applyBorder="1" applyAlignment="1">
      <alignment horizontal="center"/>
    </xf>
    <xf numFmtId="166" fontId="7" fillId="5" borderId="12" xfId="0" applyNumberFormat="1" applyFont="1" applyFill="1" applyBorder="1" applyAlignment="1">
      <alignment horizontal="center"/>
    </xf>
    <xf numFmtId="166" fontId="7" fillId="6" borderId="12" xfId="0" applyNumberFormat="1" applyFont="1" applyFill="1" applyBorder="1" applyAlignment="1">
      <alignment horizontal="center"/>
    </xf>
    <xf numFmtId="166" fontId="7" fillId="7" borderId="12" xfId="0" applyNumberFormat="1" applyFont="1" applyFill="1" applyBorder="1" applyAlignment="1">
      <alignment horizontal="center"/>
    </xf>
    <xf numFmtId="166" fontId="7" fillId="8" borderId="12" xfId="0" applyNumberFormat="1" applyFont="1" applyFill="1" applyBorder="1" applyAlignment="1">
      <alignment horizontal="center"/>
    </xf>
    <xf numFmtId="166" fontId="7" fillId="9" borderId="12" xfId="0" applyNumberFormat="1" applyFont="1" applyFill="1" applyBorder="1" applyAlignment="1">
      <alignment horizontal="center"/>
    </xf>
    <xf numFmtId="166" fontId="7" fillId="10" borderId="12" xfId="0" applyNumberFormat="1" applyFont="1" applyFill="1" applyBorder="1" applyAlignment="1">
      <alignment horizontal="center"/>
    </xf>
    <xf numFmtId="166" fontId="7" fillId="11" borderId="12" xfId="0" applyNumberFormat="1" applyFont="1" applyFill="1" applyBorder="1" applyAlignment="1">
      <alignment horizontal="center"/>
    </xf>
    <xf numFmtId="166" fontId="7" fillId="12" borderId="12" xfId="0" applyNumberFormat="1" applyFont="1" applyFill="1" applyBorder="1" applyAlignment="1">
      <alignment horizontal="center"/>
    </xf>
    <xf numFmtId="166" fontId="7" fillId="0" borderId="12" xfId="0" applyNumberFormat="1" applyFont="1" applyBorder="1" applyAlignment="1">
      <alignment horizontal="center"/>
    </xf>
    <xf numFmtId="166" fontId="7" fillId="19" borderId="1" xfId="0" applyNumberFormat="1" applyFont="1" applyFill="1" applyBorder="1" applyAlignment="1">
      <alignment horizontal="center"/>
    </xf>
    <xf numFmtId="166" fontId="7" fillId="14" borderId="1" xfId="0" applyNumberFormat="1" applyFont="1" applyFill="1" applyBorder="1" applyAlignment="1">
      <alignment horizontal="center"/>
    </xf>
    <xf numFmtId="166" fontId="7" fillId="15" borderId="1" xfId="0" applyNumberFormat="1" applyFont="1" applyFill="1" applyBorder="1" applyAlignment="1">
      <alignment horizontal="center"/>
    </xf>
    <xf numFmtId="166" fontId="7" fillId="16" borderId="13" xfId="0" applyNumberFormat="1" applyFont="1" applyFill="1" applyBorder="1" applyAlignment="1">
      <alignment horizontal="center"/>
    </xf>
    <xf numFmtId="166" fontId="7" fillId="8" borderId="13" xfId="0" applyNumberFormat="1" applyFont="1" applyFill="1" applyBorder="1" applyAlignment="1">
      <alignment horizontal="center"/>
    </xf>
    <xf numFmtId="166" fontId="7" fillId="17" borderId="14" xfId="0" applyNumberFormat="1" applyFont="1" applyFill="1" applyBorder="1" applyAlignment="1">
      <alignment horizontal="center"/>
    </xf>
    <xf numFmtId="166" fontId="7" fillId="18" borderId="15" xfId="0" applyNumberFormat="1" applyFont="1" applyFill="1" applyBorder="1" applyAlignment="1">
      <alignment horizontal="center"/>
    </xf>
    <xf numFmtId="166" fontId="7" fillId="5" borderId="1" xfId="0" applyNumberFormat="1" applyFont="1" applyFill="1" applyBorder="1" applyAlignment="1">
      <alignment horizontal="center"/>
    </xf>
    <xf numFmtId="166" fontId="7" fillId="8" borderId="1" xfId="0" applyNumberFormat="1" applyFont="1" applyFill="1" applyBorder="1" applyAlignment="1">
      <alignment horizontal="center"/>
    </xf>
    <xf numFmtId="166" fontId="7" fillId="7" borderId="1" xfId="0" applyNumberFormat="1" applyFont="1" applyFill="1" applyBorder="1" applyAlignment="1">
      <alignment horizontal="center"/>
    </xf>
    <xf numFmtId="166" fontId="7" fillId="5" borderId="13" xfId="0" applyNumberFormat="1" applyFont="1" applyFill="1" applyBorder="1" applyAlignment="1">
      <alignment horizontal="center"/>
    </xf>
    <xf numFmtId="166" fontId="7" fillId="6" borderId="1" xfId="0" applyNumberFormat="1" applyFont="1" applyFill="1" applyBorder="1" applyAlignment="1">
      <alignment horizontal="center"/>
    </xf>
    <xf numFmtId="165" fontId="1" fillId="7" borderId="12" xfId="0" applyNumberFormat="1" applyFont="1" applyFill="1" applyBorder="1" applyAlignment="1">
      <alignment horizontal="left"/>
    </xf>
    <xf numFmtId="0" fontId="6" fillId="4" borderId="1" xfId="0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0" fontId="6" fillId="6" borderId="1" xfId="0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0" fontId="6" fillId="8" borderId="1" xfId="0" applyFont="1" applyFill="1" applyBorder="1" applyAlignment="1">
      <alignment horizontal="center"/>
    </xf>
    <xf numFmtId="0" fontId="6" fillId="9" borderId="1" xfId="0" applyFont="1" applyFill="1" applyBorder="1" applyAlignment="1">
      <alignment horizontal="center"/>
    </xf>
    <xf numFmtId="0" fontId="6" fillId="10" borderId="1" xfId="0" applyFont="1" applyFill="1" applyBorder="1" applyAlignment="1">
      <alignment horizontal="center"/>
    </xf>
    <xf numFmtId="0" fontId="6" fillId="11" borderId="1" xfId="0" applyFont="1" applyFill="1" applyBorder="1" applyAlignment="1">
      <alignment horizontal="center"/>
    </xf>
    <xf numFmtId="0" fontId="7" fillId="12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19" borderId="1" xfId="0" applyFont="1" applyFill="1" applyBorder="1" applyAlignment="1">
      <alignment horizontal="center"/>
    </xf>
    <xf numFmtId="0" fontId="7" fillId="14" borderId="1" xfId="0" applyFont="1" applyFill="1" applyBorder="1" applyAlignment="1">
      <alignment horizontal="center"/>
    </xf>
    <xf numFmtId="0" fontId="7" fillId="15" borderId="1" xfId="0" applyFont="1" applyFill="1" applyBorder="1" applyAlignment="1">
      <alignment horizontal="center"/>
    </xf>
    <xf numFmtId="0" fontId="7" fillId="16" borderId="13" xfId="0" applyFont="1" applyFill="1" applyBorder="1" applyAlignment="1">
      <alignment horizontal="center"/>
    </xf>
    <xf numFmtId="0" fontId="7" fillId="8" borderId="13" xfId="0" applyFont="1" applyFill="1" applyBorder="1" applyAlignment="1">
      <alignment horizontal="center"/>
    </xf>
    <xf numFmtId="0" fontId="7" fillId="17" borderId="14" xfId="0" applyFont="1" applyFill="1" applyBorder="1" applyAlignment="1">
      <alignment horizontal="center"/>
    </xf>
    <xf numFmtId="0" fontId="7" fillId="18" borderId="15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0" fontId="7" fillId="8" borderId="1" xfId="0" applyFont="1" applyFill="1" applyBorder="1" applyAlignment="1">
      <alignment horizontal="center"/>
    </xf>
    <xf numFmtId="0" fontId="7" fillId="7" borderId="1" xfId="0" applyFont="1" applyFill="1" applyBorder="1" applyAlignment="1">
      <alignment horizontal="center"/>
    </xf>
    <xf numFmtId="0" fontId="7" fillId="5" borderId="13" xfId="0" applyFont="1" applyFill="1" applyBorder="1" applyAlignment="1">
      <alignment horizontal="center"/>
    </xf>
    <xf numFmtId="0" fontId="7" fillId="6" borderId="1" xfId="0" applyFont="1" applyFill="1" applyBorder="1" applyAlignment="1">
      <alignment horizontal="center"/>
    </xf>
    <xf numFmtId="0" fontId="6" fillId="4" borderId="1" xfId="0" quotePrefix="1" applyFont="1" applyFill="1" applyBorder="1" applyAlignment="1">
      <alignment horizontal="center"/>
    </xf>
    <xf numFmtId="0" fontId="6" fillId="5" borderId="1" xfId="0" quotePrefix="1" applyFont="1" applyFill="1" applyBorder="1" applyAlignment="1">
      <alignment horizontal="center"/>
    </xf>
    <xf numFmtId="0" fontId="6" fillId="6" borderId="1" xfId="0" quotePrefix="1" applyFont="1" applyFill="1" applyBorder="1" applyAlignment="1">
      <alignment horizontal="center"/>
    </xf>
    <xf numFmtId="0" fontId="6" fillId="7" borderId="1" xfId="0" quotePrefix="1" applyFont="1" applyFill="1" applyBorder="1" applyAlignment="1">
      <alignment horizontal="center"/>
    </xf>
    <xf numFmtId="0" fontId="6" fillId="8" borderId="1" xfId="0" quotePrefix="1" applyFont="1" applyFill="1" applyBorder="1" applyAlignment="1">
      <alignment horizontal="center"/>
    </xf>
    <xf numFmtId="0" fontId="6" fillId="9" borderId="1" xfId="0" quotePrefix="1" applyFont="1" applyFill="1" applyBorder="1" applyAlignment="1">
      <alignment horizontal="center"/>
    </xf>
    <xf numFmtId="0" fontId="6" fillId="10" borderId="1" xfId="0" quotePrefix="1" applyFont="1" applyFill="1" applyBorder="1" applyAlignment="1">
      <alignment horizontal="center"/>
    </xf>
    <xf numFmtId="0" fontId="6" fillId="11" borderId="1" xfId="0" quotePrefix="1" applyFont="1" applyFill="1" applyBorder="1" applyAlignment="1">
      <alignment horizontal="center"/>
    </xf>
    <xf numFmtId="0" fontId="7" fillId="12" borderId="1" xfId="0" quotePrefix="1" applyFont="1" applyFill="1" applyBorder="1" applyAlignment="1">
      <alignment horizontal="center"/>
    </xf>
    <xf numFmtId="0" fontId="7" fillId="0" borderId="1" xfId="0" quotePrefix="1" applyFont="1" applyBorder="1" applyAlignment="1">
      <alignment horizontal="center"/>
    </xf>
    <xf numFmtId="167" fontId="7" fillId="19" borderId="1" xfId="0" quotePrefix="1" applyNumberFormat="1" applyFont="1" applyFill="1" applyBorder="1" applyAlignment="1">
      <alignment horizontal="center"/>
    </xf>
    <xf numFmtId="167" fontId="7" fillId="14" borderId="13" xfId="0" quotePrefix="1" applyNumberFormat="1" applyFont="1" applyFill="1" applyBorder="1" applyAlignment="1">
      <alignment horizontal="center"/>
    </xf>
    <xf numFmtId="0" fontId="7" fillId="15" borderId="1" xfId="0" quotePrefix="1" applyFont="1" applyFill="1" applyBorder="1" applyAlignment="1">
      <alignment horizontal="center"/>
    </xf>
    <xf numFmtId="0" fontId="7" fillId="16" borderId="13" xfId="0" quotePrefix="1" applyFont="1" applyFill="1" applyBorder="1" applyAlignment="1">
      <alignment horizontal="center"/>
    </xf>
    <xf numFmtId="167" fontId="7" fillId="8" borderId="13" xfId="0" quotePrefix="1" applyNumberFormat="1" applyFont="1" applyFill="1" applyBorder="1" applyAlignment="1">
      <alignment horizontal="center"/>
    </xf>
    <xf numFmtId="0" fontId="7" fillId="17" borderId="14" xfId="0" quotePrefix="1" applyFont="1" applyFill="1" applyBorder="1" applyAlignment="1">
      <alignment horizontal="center"/>
    </xf>
    <xf numFmtId="0" fontId="7" fillId="18" borderId="15" xfId="0" quotePrefix="1" applyFont="1" applyFill="1" applyBorder="1" applyAlignment="1">
      <alignment horizontal="center"/>
    </xf>
    <xf numFmtId="0" fontId="7" fillId="5" borderId="1" xfId="0" quotePrefix="1" applyFont="1" applyFill="1" applyBorder="1" applyAlignment="1">
      <alignment horizontal="center"/>
    </xf>
    <xf numFmtId="0" fontId="7" fillId="8" borderId="1" xfId="0" quotePrefix="1" applyFont="1" applyFill="1" applyBorder="1" applyAlignment="1">
      <alignment horizontal="center"/>
    </xf>
    <xf numFmtId="0" fontId="7" fillId="7" borderId="1" xfId="0" quotePrefix="1" applyFont="1" applyFill="1" applyBorder="1" applyAlignment="1">
      <alignment horizontal="center"/>
    </xf>
    <xf numFmtId="0" fontId="7" fillId="5" borderId="13" xfId="0" quotePrefix="1" applyFont="1" applyFill="1" applyBorder="1" applyAlignment="1">
      <alignment horizontal="center"/>
    </xf>
    <xf numFmtId="0" fontId="7" fillId="6" borderId="1" xfId="0" quotePrefix="1" applyFont="1" applyFill="1" applyBorder="1" applyAlignment="1">
      <alignment horizontal="center"/>
    </xf>
    <xf numFmtId="165" fontId="1" fillId="20" borderId="12" xfId="0" applyNumberFormat="1" applyFont="1" applyFill="1" applyBorder="1" applyAlignment="1">
      <alignment horizontal="left"/>
    </xf>
    <xf numFmtId="0" fontId="0" fillId="0" borderId="0" xfId="0" applyAlignment="1">
      <alignment horizontal="center"/>
    </xf>
    <xf numFmtId="165" fontId="7" fillId="21" borderId="12" xfId="0" applyNumberFormat="1" applyFont="1" applyFill="1" applyBorder="1" applyAlignment="1">
      <alignment horizontal="center"/>
    </xf>
    <xf numFmtId="165" fontId="1" fillId="0" borderId="12" xfId="0" applyNumberFormat="1" applyFont="1" applyBorder="1" applyAlignment="1">
      <alignment horizontal="center"/>
    </xf>
    <xf numFmtId="0" fontId="7" fillId="19" borderId="4" xfId="0" applyFont="1" applyFill="1" applyBorder="1" applyAlignment="1">
      <alignment horizontal="center"/>
    </xf>
    <xf numFmtId="0" fontId="7" fillId="14" borderId="4" xfId="0" applyFont="1" applyFill="1" applyBorder="1" applyAlignment="1">
      <alignment horizontal="center"/>
    </xf>
    <xf numFmtId="0" fontId="7" fillId="15" borderId="4" xfId="0" applyFont="1" applyFill="1" applyBorder="1" applyAlignment="1">
      <alignment horizontal="center"/>
    </xf>
    <xf numFmtId="0" fontId="7" fillId="16" borderId="6" xfId="0" applyFont="1" applyFill="1" applyBorder="1" applyAlignment="1">
      <alignment horizontal="center"/>
    </xf>
    <xf numFmtId="0" fontId="7" fillId="8" borderId="6" xfId="0" applyFont="1" applyFill="1" applyBorder="1" applyAlignment="1">
      <alignment horizontal="center"/>
    </xf>
    <xf numFmtId="0" fontId="7" fillId="17" borderId="5" xfId="0" applyFont="1" applyFill="1" applyBorder="1" applyAlignment="1">
      <alignment horizontal="center"/>
    </xf>
    <xf numFmtId="0" fontId="7" fillId="18" borderId="16" xfId="0" applyFont="1" applyFill="1" applyBorder="1" applyAlignment="1">
      <alignment horizontal="center"/>
    </xf>
    <xf numFmtId="0" fontId="7" fillId="5" borderId="4" xfId="0" applyFont="1" applyFill="1" applyBorder="1" applyAlignment="1">
      <alignment horizontal="center"/>
    </xf>
    <xf numFmtId="0" fontId="7" fillId="8" borderId="4" xfId="0" applyFont="1" applyFill="1" applyBorder="1" applyAlignment="1">
      <alignment horizontal="center"/>
    </xf>
    <xf numFmtId="0" fontId="7" fillId="7" borderId="4" xfId="0" applyFont="1" applyFill="1" applyBorder="1" applyAlignment="1">
      <alignment horizontal="center"/>
    </xf>
    <xf numFmtId="0" fontId="7" fillId="5" borderId="6" xfId="0" applyFont="1" applyFill="1" applyBorder="1" applyAlignment="1">
      <alignment horizontal="center"/>
    </xf>
    <xf numFmtId="0" fontId="7" fillId="6" borderId="4" xfId="0" applyFont="1" applyFill="1" applyBorder="1" applyAlignment="1">
      <alignment horizontal="center"/>
    </xf>
    <xf numFmtId="0" fontId="7" fillId="22" borderId="1" xfId="0" applyFont="1" applyFill="1" applyBorder="1"/>
    <xf numFmtId="0" fontId="7" fillId="22" borderId="1" xfId="0" applyFont="1" applyFill="1" applyBorder="1" applyAlignment="1">
      <alignment horizontal="center"/>
    </xf>
    <xf numFmtId="0" fontId="7" fillId="19" borderId="8" xfId="0" applyFont="1" applyFill="1" applyBorder="1" applyAlignment="1">
      <alignment horizontal="center"/>
    </xf>
    <xf numFmtId="0" fontId="7" fillId="14" borderId="8" xfId="0" applyFont="1" applyFill="1" applyBorder="1" applyAlignment="1">
      <alignment horizontal="center"/>
    </xf>
    <xf numFmtId="0" fontId="7" fillId="15" borderId="8" xfId="0" applyFont="1" applyFill="1" applyBorder="1" applyAlignment="1">
      <alignment horizontal="center"/>
    </xf>
    <xf numFmtId="0" fontId="7" fillId="16" borderId="10" xfId="0" applyFont="1" applyFill="1" applyBorder="1" applyAlignment="1">
      <alignment horizontal="center"/>
    </xf>
    <xf numFmtId="0" fontId="7" fillId="8" borderId="10" xfId="0" applyFont="1" applyFill="1" applyBorder="1" applyAlignment="1">
      <alignment horizontal="center"/>
    </xf>
    <xf numFmtId="0" fontId="7" fillId="17" borderId="9" xfId="0" applyFont="1" applyFill="1" applyBorder="1" applyAlignment="1">
      <alignment horizontal="center"/>
    </xf>
    <xf numFmtId="0" fontId="7" fillId="18" borderId="17" xfId="0" applyFont="1" applyFill="1" applyBorder="1" applyAlignment="1">
      <alignment horizontal="center"/>
    </xf>
    <xf numFmtId="0" fontId="7" fillId="5" borderId="8" xfId="0" applyFont="1" applyFill="1" applyBorder="1" applyAlignment="1">
      <alignment horizontal="center"/>
    </xf>
    <xf numFmtId="0" fontId="7" fillId="8" borderId="8" xfId="0" applyFont="1" applyFill="1" applyBorder="1" applyAlignment="1">
      <alignment horizontal="center"/>
    </xf>
    <xf numFmtId="0" fontId="7" fillId="7" borderId="8" xfId="0" applyFont="1" applyFill="1" applyBorder="1" applyAlignment="1">
      <alignment horizontal="center"/>
    </xf>
    <xf numFmtId="0" fontId="7" fillId="5" borderId="10" xfId="0" applyFont="1" applyFill="1" applyBorder="1" applyAlignment="1">
      <alignment horizontal="center"/>
    </xf>
    <xf numFmtId="0" fontId="7" fillId="6" borderId="8" xfId="0" applyFont="1" applyFill="1" applyBorder="1" applyAlignment="1">
      <alignment horizontal="center"/>
    </xf>
    <xf numFmtId="164" fontId="1" fillId="3" borderId="12" xfId="0" applyNumberFormat="1" applyFont="1" applyFill="1" applyBorder="1" applyAlignment="1">
      <alignment horizontal="center"/>
    </xf>
    <xf numFmtId="168" fontId="3" fillId="23" borderId="12" xfId="0" applyNumberFormat="1" applyFont="1" applyFill="1" applyBorder="1" applyAlignment="1">
      <alignment horizontal="center"/>
    </xf>
    <xf numFmtId="168" fontId="1" fillId="23" borderId="12" xfId="0" applyNumberFormat="1" applyFont="1" applyFill="1" applyBorder="1" applyAlignment="1">
      <alignment horizontal="center"/>
    </xf>
    <xf numFmtId="164" fontId="1" fillId="0" borderId="12" xfId="0" applyNumberFormat="1" applyFont="1" applyBorder="1" applyAlignment="1">
      <alignment horizontal="center"/>
    </xf>
    <xf numFmtId="0" fontId="1" fillId="23" borderId="1" xfId="0" applyFont="1" applyFill="1" applyBorder="1" applyAlignment="1">
      <alignment horizontal="center"/>
    </xf>
    <xf numFmtId="0" fontId="1" fillId="23" borderId="13" xfId="0" applyFont="1" applyFill="1" applyBorder="1" applyAlignment="1">
      <alignment horizontal="center"/>
    </xf>
    <xf numFmtId="0" fontId="1" fillId="23" borderId="14" xfId="0" applyFont="1" applyFill="1" applyBorder="1" applyAlignment="1">
      <alignment horizontal="center"/>
    </xf>
    <xf numFmtId="0" fontId="1" fillId="23" borderId="15" xfId="0" applyFont="1" applyFill="1" applyBorder="1" applyAlignment="1">
      <alignment horizontal="center"/>
    </xf>
    <xf numFmtId="1" fontId="6" fillId="4" borderId="12" xfId="0" applyNumberFormat="1" applyFont="1" applyFill="1" applyBorder="1" applyAlignment="1">
      <alignment horizontal="center"/>
    </xf>
    <xf numFmtId="1" fontId="7" fillId="5" borderId="12" xfId="0" applyNumberFormat="1" applyFont="1" applyFill="1" applyBorder="1" applyAlignment="1">
      <alignment horizontal="center"/>
    </xf>
    <xf numFmtId="1" fontId="7" fillId="6" borderId="12" xfId="0" applyNumberFormat="1" applyFont="1" applyFill="1" applyBorder="1" applyAlignment="1">
      <alignment horizontal="center"/>
    </xf>
    <xf numFmtId="1" fontId="7" fillId="7" borderId="12" xfId="0" applyNumberFormat="1" applyFont="1" applyFill="1" applyBorder="1" applyAlignment="1">
      <alignment horizontal="center"/>
    </xf>
    <xf numFmtId="1" fontId="7" fillId="8" borderId="12" xfId="0" applyNumberFormat="1" applyFont="1" applyFill="1" applyBorder="1" applyAlignment="1">
      <alignment horizontal="center"/>
    </xf>
    <xf numFmtId="1" fontId="7" fillId="9" borderId="12" xfId="0" applyNumberFormat="1" applyFont="1" applyFill="1" applyBorder="1" applyAlignment="1">
      <alignment horizontal="center"/>
    </xf>
    <xf numFmtId="1" fontId="7" fillId="10" borderId="12" xfId="0" applyNumberFormat="1" applyFont="1" applyFill="1" applyBorder="1" applyAlignment="1">
      <alignment horizontal="center"/>
    </xf>
    <xf numFmtId="1" fontId="7" fillId="11" borderId="12" xfId="0" applyNumberFormat="1" applyFont="1" applyFill="1" applyBorder="1" applyAlignment="1">
      <alignment horizontal="center"/>
    </xf>
    <xf numFmtId="1" fontId="7" fillId="12" borderId="12" xfId="0" applyNumberFormat="1" applyFont="1" applyFill="1" applyBorder="1" applyAlignment="1">
      <alignment horizontal="center"/>
    </xf>
    <xf numFmtId="3" fontId="7" fillId="0" borderId="12" xfId="0" applyNumberFormat="1" applyFont="1" applyBorder="1" applyAlignment="1">
      <alignment horizontal="center"/>
    </xf>
    <xf numFmtId="164" fontId="6" fillId="4" borderId="12" xfId="0" applyNumberFormat="1" applyFont="1" applyFill="1" applyBorder="1" applyAlignment="1">
      <alignment horizontal="center"/>
    </xf>
    <xf numFmtId="164" fontId="7" fillId="5" borderId="12" xfId="0" applyNumberFormat="1" applyFont="1" applyFill="1" applyBorder="1" applyAlignment="1">
      <alignment horizontal="center"/>
    </xf>
    <xf numFmtId="164" fontId="7" fillId="6" borderId="12" xfId="0" applyNumberFormat="1" applyFont="1" applyFill="1" applyBorder="1" applyAlignment="1">
      <alignment horizontal="center"/>
    </xf>
    <xf numFmtId="164" fontId="7" fillId="7" borderId="12" xfId="0" applyNumberFormat="1" applyFont="1" applyFill="1" applyBorder="1" applyAlignment="1">
      <alignment horizontal="center"/>
    </xf>
    <xf numFmtId="164" fontId="7" fillId="8" borderId="12" xfId="0" applyNumberFormat="1" applyFont="1" applyFill="1" applyBorder="1" applyAlignment="1">
      <alignment horizontal="center"/>
    </xf>
    <xf numFmtId="164" fontId="7" fillId="9" borderId="12" xfId="0" applyNumberFormat="1" applyFont="1" applyFill="1" applyBorder="1" applyAlignment="1">
      <alignment horizontal="center"/>
    </xf>
    <xf numFmtId="164" fontId="7" fillId="10" borderId="12" xfId="0" applyNumberFormat="1" applyFont="1" applyFill="1" applyBorder="1" applyAlignment="1">
      <alignment horizontal="center"/>
    </xf>
    <xf numFmtId="164" fontId="7" fillId="11" borderId="12" xfId="0" applyNumberFormat="1" applyFont="1" applyFill="1" applyBorder="1" applyAlignment="1">
      <alignment horizontal="center"/>
    </xf>
    <xf numFmtId="164" fontId="7" fillId="12" borderId="12" xfId="0" applyNumberFormat="1" applyFont="1" applyFill="1" applyBorder="1" applyAlignment="1">
      <alignment horizontal="center"/>
    </xf>
    <xf numFmtId="164" fontId="7" fillId="0" borderId="12" xfId="0" applyNumberFormat="1" applyFont="1" applyBorder="1" applyAlignment="1">
      <alignment horizontal="center"/>
    </xf>
    <xf numFmtId="0" fontId="1" fillId="3" borderId="12" xfId="0" applyFont="1" applyFill="1" applyBorder="1" applyAlignment="1">
      <alignment horizontal="center"/>
    </xf>
    <xf numFmtId="0" fontId="6" fillId="4" borderId="12" xfId="0" applyFont="1" applyFill="1" applyBorder="1" applyAlignment="1">
      <alignment horizontal="center"/>
    </xf>
    <xf numFmtId="0" fontId="7" fillId="5" borderId="12" xfId="0" applyFont="1" applyFill="1" applyBorder="1" applyAlignment="1">
      <alignment horizontal="center"/>
    </xf>
    <xf numFmtId="0" fontId="7" fillId="6" borderId="12" xfId="0" applyFont="1" applyFill="1" applyBorder="1" applyAlignment="1">
      <alignment horizontal="center"/>
    </xf>
    <xf numFmtId="0" fontId="7" fillId="7" borderId="12" xfId="0" applyFont="1" applyFill="1" applyBorder="1" applyAlignment="1">
      <alignment horizontal="center"/>
    </xf>
    <xf numFmtId="0" fontId="7" fillId="8" borderId="12" xfId="0" applyFont="1" applyFill="1" applyBorder="1" applyAlignment="1">
      <alignment horizontal="center"/>
    </xf>
    <xf numFmtId="0" fontId="7" fillId="9" borderId="12" xfId="0" applyFont="1" applyFill="1" applyBorder="1" applyAlignment="1">
      <alignment horizontal="center"/>
    </xf>
    <xf numFmtId="0" fontId="7" fillId="10" borderId="12" xfId="0" applyFont="1" applyFill="1" applyBorder="1" applyAlignment="1">
      <alignment horizontal="center"/>
    </xf>
    <xf numFmtId="0" fontId="7" fillId="11" borderId="12" xfId="0" applyFont="1" applyFill="1" applyBorder="1" applyAlignment="1">
      <alignment horizontal="center"/>
    </xf>
    <xf numFmtId="0" fontId="7" fillId="12" borderId="12" xfId="0" applyFont="1" applyFill="1" applyBorder="1" applyAlignment="1">
      <alignment horizontal="center"/>
    </xf>
    <xf numFmtId="0" fontId="7" fillId="0" borderId="12" xfId="0" applyFont="1" applyBorder="1" applyAlignment="1">
      <alignment horizontal="center"/>
    </xf>
    <xf numFmtId="169" fontId="1" fillId="23" borderId="12" xfId="0" applyNumberFormat="1" applyFont="1" applyFill="1" applyBorder="1" applyAlignment="1">
      <alignment horizontal="center"/>
    </xf>
    <xf numFmtId="166" fontId="1" fillId="23" borderId="13" xfId="0" applyNumberFormat="1" applyFont="1" applyFill="1" applyBorder="1" applyAlignment="1">
      <alignment horizontal="center"/>
    </xf>
    <xf numFmtId="3" fontId="7" fillId="10" borderId="12" xfId="0" applyNumberFormat="1" applyFont="1" applyFill="1" applyBorder="1" applyAlignment="1">
      <alignment horizontal="center"/>
    </xf>
    <xf numFmtId="3" fontId="7" fillId="11" borderId="12" xfId="0" applyNumberFormat="1" applyFont="1" applyFill="1" applyBorder="1" applyAlignment="1">
      <alignment horizontal="center"/>
    </xf>
    <xf numFmtId="3" fontId="7" fillId="12" borderId="12" xfId="0" applyNumberFormat="1" applyFont="1" applyFill="1" applyBorder="1" applyAlignment="1">
      <alignment horizontal="center"/>
    </xf>
    <xf numFmtId="3" fontId="7" fillId="9" borderId="12" xfId="0" applyNumberFormat="1" applyFont="1" applyFill="1" applyBorder="1" applyAlignment="1">
      <alignment horizontal="center"/>
    </xf>
    <xf numFmtId="0" fontId="1" fillId="0" borderId="12" xfId="0" applyFont="1" applyBorder="1" applyAlignment="1">
      <alignment horizontal="center"/>
    </xf>
    <xf numFmtId="1" fontId="7" fillId="0" borderId="12" xfId="0" applyNumberFormat="1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5" xfId="0" applyFont="1" applyBorder="1" applyAlignment="1">
      <alignment horizontal="center"/>
    </xf>
    <xf numFmtId="165" fontId="7" fillId="17" borderId="0" xfId="0" applyNumberFormat="1" applyFont="1" applyFill="1" applyAlignment="1">
      <alignment horizontal="center"/>
    </xf>
    <xf numFmtId="165" fontId="7" fillId="18" borderId="0" xfId="0" applyNumberFormat="1" applyFont="1" applyFill="1" applyAlignment="1">
      <alignment horizontal="center"/>
    </xf>
    <xf numFmtId="166" fontId="7" fillId="17" borderId="0" xfId="0" applyNumberFormat="1" applyFont="1" applyFill="1" applyAlignment="1">
      <alignment horizontal="center"/>
    </xf>
    <xf numFmtId="166" fontId="7" fillId="18" borderId="0" xfId="0" applyNumberFormat="1" applyFont="1" applyFill="1" applyAlignment="1">
      <alignment horizontal="center"/>
    </xf>
    <xf numFmtId="165" fontId="1" fillId="3" borderId="0" xfId="0" applyNumberFormat="1" applyFont="1" applyFill="1" applyAlignment="1">
      <alignment horizontal="left" vertical="center" wrapText="1"/>
    </xf>
    <xf numFmtId="165" fontId="6" fillId="4" borderId="0" xfId="0" applyNumberFormat="1" applyFont="1" applyFill="1" applyAlignment="1">
      <alignment horizontal="center" vertical="center" wrapText="1"/>
    </xf>
    <xf numFmtId="165" fontId="7" fillId="5" borderId="0" xfId="0" applyNumberFormat="1" applyFont="1" applyFill="1" applyAlignment="1">
      <alignment horizontal="center" vertical="center" wrapText="1"/>
    </xf>
    <xf numFmtId="165" fontId="7" fillId="6" borderId="0" xfId="0" applyNumberFormat="1" applyFont="1" applyFill="1" applyAlignment="1">
      <alignment horizontal="center" vertical="center" wrapText="1"/>
    </xf>
    <xf numFmtId="165" fontId="7" fillId="7" borderId="0" xfId="0" applyNumberFormat="1" applyFont="1" applyFill="1" applyAlignment="1">
      <alignment horizontal="center" vertical="center" wrapText="1"/>
    </xf>
    <xf numFmtId="165" fontId="7" fillId="8" borderId="0" xfId="0" applyNumberFormat="1" applyFont="1" applyFill="1" applyAlignment="1">
      <alignment horizontal="center" vertical="center" wrapText="1"/>
    </xf>
    <xf numFmtId="165" fontId="7" fillId="9" borderId="0" xfId="0" applyNumberFormat="1" applyFont="1" applyFill="1" applyAlignment="1">
      <alignment horizontal="center" vertical="center" wrapText="1"/>
    </xf>
    <xf numFmtId="165" fontId="7" fillId="10" borderId="0" xfId="0" applyNumberFormat="1" applyFont="1" applyFill="1" applyAlignment="1">
      <alignment horizontal="center" vertical="center" wrapText="1"/>
    </xf>
    <xf numFmtId="165" fontId="7" fillId="11" borderId="0" xfId="0" applyNumberFormat="1" applyFont="1" applyFill="1" applyAlignment="1">
      <alignment horizontal="center" vertical="center" wrapText="1"/>
    </xf>
    <xf numFmtId="165" fontId="7" fillId="12" borderId="0" xfId="0" applyNumberFormat="1" applyFont="1" applyFill="1" applyAlignment="1">
      <alignment horizontal="center" vertical="center" wrapText="1"/>
    </xf>
    <xf numFmtId="165" fontId="7" fillId="19" borderId="0" xfId="0" applyNumberFormat="1" applyFont="1" applyFill="1" applyAlignment="1">
      <alignment horizontal="center"/>
    </xf>
    <xf numFmtId="165" fontId="7" fillId="14" borderId="0" xfId="0" applyNumberFormat="1" applyFont="1" applyFill="1" applyAlignment="1">
      <alignment horizontal="center"/>
    </xf>
    <xf numFmtId="165" fontId="7" fillId="15" borderId="0" xfId="0" applyNumberFormat="1" applyFont="1" applyFill="1" applyAlignment="1">
      <alignment horizontal="center"/>
    </xf>
    <xf numFmtId="165" fontId="7" fillId="16" borderId="0" xfId="0" applyNumberFormat="1" applyFont="1" applyFill="1" applyAlignment="1">
      <alignment horizontal="center"/>
    </xf>
    <xf numFmtId="165" fontId="7" fillId="8" borderId="0" xfId="0" applyNumberFormat="1" applyFont="1" applyFill="1" applyAlignment="1">
      <alignment horizontal="center"/>
    </xf>
    <xf numFmtId="165" fontId="7" fillId="5" borderId="0" xfId="0" applyNumberFormat="1" applyFont="1" applyFill="1" applyAlignment="1">
      <alignment horizontal="center"/>
    </xf>
    <xf numFmtId="165" fontId="7" fillId="7" borderId="0" xfId="0" applyNumberFormat="1" applyFont="1" applyFill="1" applyAlignment="1">
      <alignment horizontal="center"/>
    </xf>
    <xf numFmtId="165" fontId="7" fillId="6" borderId="0" xfId="0" applyNumberFormat="1" applyFont="1" applyFill="1" applyAlignment="1">
      <alignment horizontal="center"/>
    </xf>
    <xf numFmtId="165" fontId="1" fillId="3" borderId="0" xfId="0" applyNumberFormat="1" applyFont="1" applyFill="1" applyAlignment="1">
      <alignment horizontal="left"/>
    </xf>
    <xf numFmtId="165" fontId="6" fillId="4" borderId="0" xfId="0" applyNumberFormat="1" applyFont="1" applyFill="1" applyAlignment="1">
      <alignment horizontal="center"/>
    </xf>
    <xf numFmtId="165" fontId="7" fillId="9" borderId="0" xfId="0" applyNumberFormat="1" applyFont="1" applyFill="1" applyAlignment="1">
      <alignment horizontal="center"/>
    </xf>
    <xf numFmtId="165" fontId="7" fillId="10" borderId="0" xfId="0" applyNumberFormat="1" applyFont="1" applyFill="1" applyAlignment="1">
      <alignment horizontal="center"/>
    </xf>
    <xf numFmtId="165" fontId="7" fillId="11" borderId="0" xfId="0" applyNumberFormat="1" applyFont="1" applyFill="1" applyAlignment="1">
      <alignment horizontal="center"/>
    </xf>
    <xf numFmtId="165" fontId="7" fillId="12" borderId="0" xfId="0" applyNumberFormat="1" applyFont="1" applyFill="1" applyAlignment="1">
      <alignment horizontal="center"/>
    </xf>
    <xf numFmtId="166" fontId="6" fillId="4" borderId="0" xfId="0" applyNumberFormat="1" applyFont="1" applyFill="1" applyAlignment="1">
      <alignment horizontal="center"/>
    </xf>
    <xf numFmtId="166" fontId="7" fillId="5" borderId="0" xfId="0" applyNumberFormat="1" applyFont="1" applyFill="1" applyAlignment="1">
      <alignment horizontal="center"/>
    </xf>
    <xf numFmtId="166" fontId="7" fillId="6" borderId="0" xfId="0" applyNumberFormat="1" applyFont="1" applyFill="1" applyAlignment="1">
      <alignment horizontal="center"/>
    </xf>
    <xf numFmtId="166" fontId="7" fillId="7" borderId="0" xfId="0" applyNumberFormat="1" applyFont="1" applyFill="1" applyAlignment="1">
      <alignment horizontal="center"/>
    </xf>
    <xf numFmtId="166" fontId="7" fillId="8" borderId="0" xfId="0" applyNumberFormat="1" applyFont="1" applyFill="1" applyAlignment="1">
      <alignment horizontal="center"/>
    </xf>
    <xf numFmtId="166" fontId="7" fillId="9" borderId="0" xfId="0" applyNumberFormat="1" applyFont="1" applyFill="1" applyAlignment="1">
      <alignment horizontal="center"/>
    </xf>
    <xf numFmtId="166" fontId="7" fillId="10" borderId="0" xfId="0" applyNumberFormat="1" applyFont="1" applyFill="1" applyAlignment="1">
      <alignment horizontal="center"/>
    </xf>
    <xf numFmtId="166" fontId="7" fillId="11" borderId="0" xfId="0" applyNumberFormat="1" applyFont="1" applyFill="1" applyAlignment="1">
      <alignment horizontal="center"/>
    </xf>
    <xf numFmtId="166" fontId="7" fillId="12" borderId="0" xfId="0" applyNumberFormat="1" applyFont="1" applyFill="1" applyAlignment="1">
      <alignment horizontal="center"/>
    </xf>
    <xf numFmtId="166" fontId="7" fillId="19" borderId="0" xfId="0" applyNumberFormat="1" applyFont="1" applyFill="1" applyAlignment="1">
      <alignment horizontal="center"/>
    </xf>
    <xf numFmtId="166" fontId="7" fillId="14" borderId="0" xfId="0" applyNumberFormat="1" applyFont="1" applyFill="1" applyAlignment="1">
      <alignment horizontal="center"/>
    </xf>
    <xf numFmtId="166" fontId="7" fillId="15" borderId="0" xfId="0" applyNumberFormat="1" applyFont="1" applyFill="1" applyAlignment="1">
      <alignment horizontal="center"/>
    </xf>
    <xf numFmtId="166" fontId="7" fillId="16" borderId="0" xfId="0" applyNumberFormat="1" applyFont="1" applyFill="1" applyAlignment="1">
      <alignment horizontal="center"/>
    </xf>
    <xf numFmtId="165" fontId="7" fillId="21" borderId="0" xfId="0" applyNumberFormat="1" applyFont="1" applyFill="1" applyAlignment="1">
      <alignment horizontal="center"/>
    </xf>
    <xf numFmtId="0" fontId="8" fillId="0" borderId="0" xfId="0" applyFont="1"/>
    <xf numFmtId="0" fontId="1" fillId="0" borderId="0" xfId="0" applyFont="1"/>
    <xf numFmtId="0" fontId="1" fillId="3" borderId="0" xfId="0" applyFont="1" applyFill="1" applyAlignment="1">
      <alignment horizontal="left" vertical="center" wrapText="1"/>
    </xf>
    <xf numFmtId="0" fontId="1" fillId="3" borderId="0" xfId="0" applyFont="1" applyFill="1" applyAlignment="1">
      <alignment horizontal="left"/>
    </xf>
    <xf numFmtId="0" fontId="9" fillId="0" borderId="0" xfId="0" applyFont="1"/>
    <xf numFmtId="0" fontId="10" fillId="0" borderId="0" xfId="0" applyFont="1"/>
    <xf numFmtId="0" fontId="0" fillId="24" borderId="0" xfId="0" applyFill="1" applyAlignment="1">
      <alignment horizontal="center"/>
    </xf>
    <xf numFmtId="164" fontId="3" fillId="0" borderId="12" xfId="0" applyNumberFormat="1" applyFont="1" applyBorder="1" applyAlignment="1">
      <alignment horizontal="center" vertical="center" wrapText="1"/>
    </xf>
    <xf numFmtId="0" fontId="1" fillId="0" borderId="27" xfId="0" quotePrefix="1" applyFont="1" applyBorder="1" applyAlignment="1">
      <alignment horizontal="center" vertical="center" wrapText="1"/>
    </xf>
    <xf numFmtId="0" fontId="1" fillId="24" borderId="27" xfId="0" quotePrefix="1" applyFont="1" applyFill="1" applyBorder="1" applyAlignment="1">
      <alignment horizontal="center" vertical="center" wrapText="1"/>
    </xf>
    <xf numFmtId="0" fontId="1" fillId="0" borderId="12" xfId="0" quotePrefix="1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165" fontId="1" fillId="3" borderId="12" xfId="0" applyNumberFormat="1" applyFont="1" applyFill="1" applyBorder="1" applyAlignment="1">
      <alignment horizontal="center" vertical="center" wrapText="1"/>
    </xf>
    <xf numFmtId="170" fontId="1" fillId="16" borderId="12" xfId="0" applyNumberFormat="1" applyFont="1" applyFill="1" applyBorder="1" applyAlignment="1">
      <alignment horizontal="center" vertical="center" wrapText="1"/>
    </xf>
    <xf numFmtId="170" fontId="7" fillId="16" borderId="27" xfId="0" applyNumberFormat="1" applyFont="1" applyFill="1" applyBorder="1" applyAlignment="1">
      <alignment horizontal="center"/>
    </xf>
    <xf numFmtId="170" fontId="7" fillId="24" borderId="27" xfId="0" applyNumberFormat="1" applyFont="1" applyFill="1" applyBorder="1" applyAlignment="1">
      <alignment horizontal="center"/>
    </xf>
    <xf numFmtId="170" fontId="7" fillId="16" borderId="12" xfId="0" applyNumberFormat="1" applyFont="1" applyFill="1" applyBorder="1" applyAlignment="1">
      <alignment horizontal="center"/>
    </xf>
    <xf numFmtId="170" fontId="11" fillId="0" borderId="1" xfId="0" applyNumberFormat="1" applyFont="1" applyBorder="1"/>
    <xf numFmtId="0" fontId="11" fillId="0" borderId="1" xfId="0" applyFont="1" applyBorder="1"/>
    <xf numFmtId="165" fontId="1" fillId="3" borderId="12" xfId="0" applyNumberFormat="1" applyFont="1" applyFill="1" applyBorder="1" applyAlignment="1">
      <alignment horizontal="center"/>
    </xf>
    <xf numFmtId="170" fontId="1" fillId="16" borderId="12" xfId="0" applyNumberFormat="1" applyFont="1" applyFill="1" applyBorder="1" applyAlignment="1">
      <alignment horizontal="center"/>
    </xf>
    <xf numFmtId="0" fontId="7" fillId="16" borderId="27" xfId="0" applyFont="1" applyFill="1" applyBorder="1" applyAlignment="1">
      <alignment horizontal="center"/>
    </xf>
    <xf numFmtId="0" fontId="7" fillId="24" borderId="27" xfId="0" applyFont="1" applyFill="1" applyBorder="1" applyAlignment="1">
      <alignment horizontal="center"/>
    </xf>
    <xf numFmtId="0" fontId="7" fillId="16" borderId="12" xfId="0" applyFont="1" applyFill="1" applyBorder="1" applyAlignment="1">
      <alignment horizontal="center"/>
    </xf>
    <xf numFmtId="11" fontId="7" fillId="16" borderId="27" xfId="0" applyNumberFormat="1" applyFont="1" applyFill="1" applyBorder="1" applyAlignment="1">
      <alignment horizontal="center"/>
    </xf>
    <xf numFmtId="11" fontId="7" fillId="16" borderId="12" xfId="0" applyNumberFormat="1" applyFont="1" applyFill="1" applyBorder="1" applyAlignment="1">
      <alignment horizontal="center"/>
    </xf>
    <xf numFmtId="166" fontId="7" fillId="16" borderId="27" xfId="0" applyNumberFormat="1" applyFont="1" applyFill="1" applyBorder="1" applyAlignment="1">
      <alignment horizontal="center"/>
    </xf>
    <xf numFmtId="166" fontId="7" fillId="24" borderId="27" xfId="0" applyNumberFormat="1" applyFont="1" applyFill="1" applyBorder="1" applyAlignment="1">
      <alignment horizontal="center"/>
    </xf>
    <xf numFmtId="166" fontId="7" fillId="16" borderId="12" xfId="0" applyNumberFormat="1" applyFont="1" applyFill="1" applyBorder="1" applyAlignment="1">
      <alignment horizontal="center"/>
    </xf>
    <xf numFmtId="165" fontId="1" fillId="15" borderId="12" xfId="0" applyNumberFormat="1" applyFont="1" applyFill="1" applyBorder="1" applyAlignment="1">
      <alignment horizontal="center"/>
    </xf>
    <xf numFmtId="0" fontId="7" fillId="15" borderId="28" xfId="0" applyFont="1" applyFill="1" applyBorder="1" applyAlignment="1">
      <alignment horizontal="center"/>
    </xf>
    <xf numFmtId="0" fontId="7" fillId="24" borderId="28" xfId="0" applyFont="1" applyFill="1" applyBorder="1" applyAlignment="1">
      <alignment horizontal="center"/>
    </xf>
    <xf numFmtId="0" fontId="7" fillId="15" borderId="28" xfId="0" quotePrefix="1" applyFont="1" applyFill="1" applyBorder="1" applyAlignment="1">
      <alignment horizontal="center"/>
    </xf>
    <xf numFmtId="0" fontId="7" fillId="24" borderId="28" xfId="0" quotePrefix="1" applyFont="1" applyFill="1" applyBorder="1" applyAlignment="1">
      <alignment horizontal="center"/>
    </xf>
    <xf numFmtId="0" fontId="7" fillId="15" borderId="29" xfId="0" applyFont="1" applyFill="1" applyBorder="1" applyAlignment="1">
      <alignment horizontal="center"/>
    </xf>
    <xf numFmtId="0" fontId="7" fillId="24" borderId="29" xfId="0" applyFont="1" applyFill="1" applyBorder="1" applyAlignment="1">
      <alignment horizontal="center"/>
    </xf>
    <xf numFmtId="0" fontId="0" fillId="0" borderId="0" xfId="0" quotePrefix="1" applyAlignment="1">
      <alignment horizontal="center"/>
    </xf>
    <xf numFmtId="0" fontId="7" fillId="0" borderId="27" xfId="0" applyFont="1" applyBorder="1" applyAlignment="1">
      <alignment horizontal="center"/>
    </xf>
    <xf numFmtId="170" fontId="1" fillId="4" borderId="12" xfId="0" applyNumberFormat="1" applyFont="1" applyFill="1" applyBorder="1" applyAlignment="1">
      <alignment horizontal="center"/>
    </xf>
    <xf numFmtId="0" fontId="7" fillId="4" borderId="27" xfId="0" applyFont="1" applyFill="1" applyBorder="1" applyAlignment="1">
      <alignment horizontal="center"/>
    </xf>
    <xf numFmtId="0" fontId="7" fillId="4" borderId="12" xfId="0" applyFont="1" applyFill="1" applyBorder="1" applyAlignment="1">
      <alignment horizontal="center"/>
    </xf>
    <xf numFmtId="169" fontId="1" fillId="3" borderId="12" xfId="0" applyNumberFormat="1" applyFont="1" applyFill="1" applyBorder="1" applyAlignment="1">
      <alignment horizontal="center"/>
    </xf>
    <xf numFmtId="166" fontId="1" fillId="23" borderId="27" xfId="0" applyNumberFormat="1" applyFont="1" applyFill="1" applyBorder="1" applyAlignment="1">
      <alignment horizontal="center"/>
    </xf>
    <xf numFmtId="166" fontId="1" fillId="24" borderId="27" xfId="0" applyNumberFormat="1" applyFont="1" applyFill="1" applyBorder="1" applyAlignment="1">
      <alignment horizontal="center"/>
    </xf>
    <xf numFmtId="0" fontId="12" fillId="0" borderId="27" xfId="0" applyFont="1" applyBorder="1" applyAlignment="1">
      <alignment horizontal="center"/>
    </xf>
    <xf numFmtId="0" fontId="12" fillId="24" borderId="27" xfId="0" applyFont="1" applyFill="1" applyBorder="1" applyAlignment="1">
      <alignment horizontal="center"/>
    </xf>
    <xf numFmtId="3" fontId="1" fillId="25" borderId="12" xfId="0" applyNumberFormat="1" applyFont="1" applyFill="1" applyBorder="1" applyAlignment="1">
      <alignment horizontal="center"/>
    </xf>
    <xf numFmtId="0" fontId="7" fillId="25" borderId="27" xfId="0" applyFont="1" applyFill="1" applyBorder="1" applyAlignment="1">
      <alignment horizontal="center"/>
    </xf>
    <xf numFmtId="0" fontId="7" fillId="25" borderId="30" xfId="0" applyFont="1" applyFill="1" applyBorder="1" applyAlignment="1">
      <alignment horizontal="center"/>
    </xf>
    <xf numFmtId="0" fontId="7" fillId="4" borderId="30" xfId="0" applyFont="1" applyFill="1" applyBorder="1" applyAlignment="1">
      <alignment horizontal="center"/>
    </xf>
    <xf numFmtId="0" fontId="7" fillId="24" borderId="30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166" fontId="0" fillId="0" borderId="0" xfId="0" applyNumberFormat="1"/>
    <xf numFmtId="0" fontId="14" fillId="0" borderId="0" xfId="0" applyFont="1"/>
    <xf numFmtId="0" fontId="13" fillId="12" borderId="0" xfId="0" applyFont="1" applyFill="1"/>
    <xf numFmtId="0" fontId="1" fillId="0" borderId="16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16" fontId="4" fillId="8" borderId="4" xfId="0" quotePrefix="1" applyNumberFormat="1" applyFont="1" applyFill="1" applyBorder="1" applyAlignment="1">
      <alignment horizontal="center"/>
    </xf>
    <xf numFmtId="16" fontId="4" fillId="8" borderId="8" xfId="0" quotePrefix="1" applyNumberFormat="1" applyFont="1" applyFill="1" applyBorder="1" applyAlignment="1">
      <alignment horizontal="center"/>
    </xf>
    <xf numFmtId="16" fontId="4" fillId="17" borderId="5" xfId="0" quotePrefix="1" applyNumberFormat="1" applyFont="1" applyFill="1" applyBorder="1" applyAlignment="1">
      <alignment horizontal="center"/>
    </xf>
    <xf numFmtId="16" fontId="4" fillId="17" borderId="9" xfId="0" quotePrefix="1" applyNumberFormat="1" applyFont="1" applyFill="1" applyBorder="1" applyAlignment="1">
      <alignment horizontal="center"/>
    </xf>
    <xf numFmtId="0" fontId="1" fillId="10" borderId="4" xfId="0" applyFont="1" applyFill="1" applyBorder="1" applyAlignment="1">
      <alignment horizontal="center" vertical="center" wrapText="1"/>
    </xf>
    <xf numFmtId="0" fontId="1" fillId="10" borderId="8" xfId="0" applyFont="1" applyFill="1" applyBorder="1" applyAlignment="1">
      <alignment horizontal="center" vertical="center" wrapText="1"/>
    </xf>
    <xf numFmtId="0" fontId="1" fillId="11" borderId="4" xfId="0" applyFont="1" applyFill="1" applyBorder="1" applyAlignment="1">
      <alignment horizontal="center" vertical="center" wrapText="1"/>
    </xf>
    <xf numFmtId="0" fontId="1" fillId="11" borderId="8" xfId="0" applyFont="1" applyFill="1" applyBorder="1" applyAlignment="1">
      <alignment horizontal="center" vertical="center" wrapText="1"/>
    </xf>
    <xf numFmtId="16" fontId="4" fillId="12" borderId="4" xfId="0" quotePrefix="1" applyNumberFormat="1" applyFont="1" applyFill="1" applyBorder="1" applyAlignment="1">
      <alignment horizontal="center"/>
    </xf>
    <xf numFmtId="16" fontId="4" fillId="12" borderId="8" xfId="0" quotePrefix="1" applyNumberFormat="1" applyFont="1" applyFill="1" applyBorder="1" applyAlignment="1">
      <alignment horizontal="center"/>
    </xf>
    <xf numFmtId="16" fontId="4" fillId="13" borderId="4" xfId="0" quotePrefix="1" applyNumberFormat="1" applyFont="1" applyFill="1" applyBorder="1" applyAlignment="1">
      <alignment horizontal="center"/>
    </xf>
    <xf numFmtId="16" fontId="4" fillId="13" borderId="8" xfId="0" quotePrefix="1" applyNumberFormat="1" applyFont="1" applyFill="1" applyBorder="1" applyAlignment="1">
      <alignment horizontal="center"/>
    </xf>
    <xf numFmtId="0" fontId="4" fillId="14" borderId="4" xfId="0" quotePrefix="1" applyFont="1" applyFill="1" applyBorder="1" applyAlignment="1">
      <alignment horizontal="center"/>
    </xf>
    <xf numFmtId="0" fontId="4" fillId="14" borderId="8" xfId="0" quotePrefix="1" applyFont="1" applyFill="1" applyBorder="1" applyAlignment="1">
      <alignment horizontal="center"/>
    </xf>
    <xf numFmtId="16" fontId="4" fillId="15" borderId="4" xfId="0" quotePrefix="1" applyNumberFormat="1" applyFont="1" applyFill="1" applyBorder="1" applyAlignment="1">
      <alignment horizontal="center"/>
    </xf>
    <xf numFmtId="16" fontId="4" fillId="15" borderId="8" xfId="0" quotePrefix="1" applyNumberFormat="1" applyFont="1" applyFill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164" fontId="3" fillId="3" borderId="4" xfId="0" applyNumberFormat="1" applyFont="1" applyFill="1" applyBorder="1" applyAlignment="1">
      <alignment horizontal="center" vertical="center" wrapText="1"/>
    </xf>
    <xf numFmtId="164" fontId="3" fillId="3" borderId="8" xfId="0" applyNumberFormat="1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1" fillId="4" borderId="8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 wrapText="1"/>
    </xf>
    <xf numFmtId="0" fontId="1" fillId="5" borderId="8" xfId="0" applyFont="1" applyFill="1" applyBorder="1" applyAlignment="1">
      <alignment horizontal="center" vertical="center" wrapText="1"/>
    </xf>
    <xf numFmtId="0" fontId="1" fillId="6" borderId="4" xfId="0" applyFont="1" applyFill="1" applyBorder="1" applyAlignment="1">
      <alignment horizontal="center" vertical="center" wrapText="1"/>
    </xf>
    <xf numFmtId="0" fontId="1" fillId="6" borderId="8" xfId="0" applyFont="1" applyFill="1" applyBorder="1" applyAlignment="1">
      <alignment horizontal="center" vertical="center" wrapText="1"/>
    </xf>
    <xf numFmtId="0" fontId="1" fillId="7" borderId="4" xfId="0" applyFont="1" applyFill="1" applyBorder="1" applyAlignment="1">
      <alignment horizontal="center" vertical="center" wrapText="1"/>
    </xf>
    <xf numFmtId="0" fontId="1" fillId="7" borderId="8" xfId="0" applyFont="1" applyFill="1" applyBorder="1" applyAlignment="1">
      <alignment horizontal="center" vertical="center" wrapText="1"/>
    </xf>
    <xf numFmtId="0" fontId="1" fillId="8" borderId="4" xfId="0" applyFont="1" applyFill="1" applyBorder="1" applyAlignment="1">
      <alignment horizontal="center" vertical="center" wrapText="1"/>
    </xf>
    <xf numFmtId="0" fontId="1" fillId="8" borderId="8" xfId="0" applyFont="1" applyFill="1" applyBorder="1" applyAlignment="1">
      <alignment horizontal="center" vertical="center" wrapText="1"/>
    </xf>
    <xf numFmtId="0" fontId="1" fillId="9" borderId="4" xfId="0" applyFont="1" applyFill="1" applyBorder="1" applyAlignment="1">
      <alignment horizontal="center" vertical="center" wrapText="1"/>
    </xf>
    <xf numFmtId="0" fontId="1" fillId="9" borderId="8" xfId="0" applyFont="1" applyFill="1" applyBorder="1" applyAlignment="1">
      <alignment horizontal="center" vertical="center" wrapText="1"/>
    </xf>
    <xf numFmtId="16" fontId="4" fillId="6" borderId="4" xfId="0" quotePrefix="1" applyNumberFormat="1" applyFont="1" applyFill="1" applyBorder="1" applyAlignment="1">
      <alignment horizontal="center" wrapText="1"/>
    </xf>
    <xf numFmtId="16" fontId="4" fillId="6" borderId="8" xfId="0" quotePrefix="1" applyNumberFormat="1" applyFont="1" applyFill="1" applyBorder="1" applyAlignment="1">
      <alignment horizontal="center" wrapText="1"/>
    </xf>
    <xf numFmtId="16" fontId="4" fillId="18" borderId="31" xfId="0" quotePrefix="1" applyNumberFormat="1" applyFont="1" applyFill="1" applyBorder="1" applyAlignment="1">
      <alignment horizontal="center"/>
    </xf>
    <xf numFmtId="16" fontId="4" fillId="18" borderId="32" xfId="0" quotePrefix="1" applyNumberFormat="1" applyFont="1" applyFill="1" applyBorder="1" applyAlignment="1">
      <alignment horizontal="center"/>
    </xf>
    <xf numFmtId="16" fontId="4" fillId="5" borderId="4" xfId="0" quotePrefix="1" applyNumberFormat="1" applyFont="1" applyFill="1" applyBorder="1" applyAlignment="1">
      <alignment horizontal="center"/>
    </xf>
    <xf numFmtId="16" fontId="4" fillId="5" borderId="8" xfId="0" quotePrefix="1" applyNumberFormat="1" applyFont="1" applyFill="1" applyBorder="1" applyAlignment="1">
      <alignment horizontal="center"/>
    </xf>
    <xf numFmtId="16" fontId="4" fillId="5" borderId="4" xfId="0" quotePrefix="1" applyNumberFormat="1" applyFont="1" applyFill="1" applyBorder="1" applyAlignment="1">
      <alignment horizontal="center" wrapText="1"/>
    </xf>
    <xf numFmtId="16" fontId="4" fillId="5" borderId="8" xfId="0" quotePrefix="1" applyNumberFormat="1" applyFont="1" applyFill="1" applyBorder="1" applyAlignment="1">
      <alignment horizontal="center" wrapText="1"/>
    </xf>
    <xf numFmtId="0" fontId="3" fillId="7" borderId="25" xfId="0" applyFont="1" applyFill="1" applyBorder="1" applyAlignment="1">
      <alignment horizontal="center" vertical="center" wrapText="1"/>
    </xf>
    <xf numFmtId="0" fontId="3" fillId="7" borderId="26" xfId="0" applyFont="1" applyFill="1" applyBorder="1" applyAlignment="1">
      <alignment horizontal="center" vertical="center" wrapText="1"/>
    </xf>
    <xf numFmtId="0" fontId="3" fillId="24" borderId="25" xfId="0" applyFont="1" applyFill="1" applyBorder="1" applyAlignment="1">
      <alignment horizontal="center" vertical="center" wrapText="1"/>
    </xf>
    <xf numFmtId="0" fontId="3" fillId="24" borderId="26" xfId="0" applyFont="1" applyFill="1" applyBorder="1" applyAlignment="1">
      <alignment horizontal="center" vertical="center" wrapText="1"/>
    </xf>
    <xf numFmtId="164" fontId="3" fillId="3" borderId="12" xfId="0" applyNumberFormat="1" applyFont="1" applyFill="1" applyBorder="1" applyAlignment="1">
      <alignment horizontal="center" vertical="center" wrapText="1"/>
    </xf>
    <xf numFmtId="16" fontId="11" fillId="0" borderId="21" xfId="0" quotePrefix="1" applyNumberFormat="1" applyFont="1" applyBorder="1" applyAlignment="1">
      <alignment horizontal="center"/>
    </xf>
    <xf numFmtId="0" fontId="11" fillId="0" borderId="24" xfId="0" quotePrefix="1" applyFont="1" applyBorder="1" applyAlignment="1">
      <alignment horizontal="center"/>
    </xf>
    <xf numFmtId="16" fontId="11" fillId="0" borderId="20" xfId="0" quotePrefix="1" applyNumberFormat="1" applyFont="1" applyBorder="1" applyAlignment="1">
      <alignment horizontal="center"/>
    </xf>
    <xf numFmtId="0" fontId="11" fillId="0" borderId="23" xfId="0" quotePrefix="1" applyFont="1" applyBorder="1" applyAlignment="1">
      <alignment horizontal="center"/>
    </xf>
    <xf numFmtId="16" fontId="11" fillId="24" borderId="20" xfId="0" quotePrefix="1" applyNumberFormat="1" applyFont="1" applyFill="1" applyBorder="1" applyAlignment="1">
      <alignment horizontal="center"/>
    </xf>
    <xf numFmtId="0" fontId="11" fillId="24" borderId="23" xfId="0" quotePrefix="1" applyFont="1" applyFill="1" applyBorder="1" applyAlignment="1">
      <alignment horizontal="center"/>
    </xf>
    <xf numFmtId="0" fontId="1" fillId="0" borderId="19" xfId="0" applyFont="1" applyBorder="1" applyAlignment="1">
      <alignment horizontal="center"/>
    </xf>
    <xf numFmtId="16" fontId="11" fillId="23" borderId="20" xfId="0" quotePrefix="1" applyNumberFormat="1" applyFont="1" applyFill="1" applyBorder="1" applyAlignment="1">
      <alignment horizontal="center"/>
    </xf>
    <xf numFmtId="0" fontId="11" fillId="23" borderId="22" xfId="0" quotePrefix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46"/>
  <sheetViews>
    <sheetView zoomScale="40" zoomScaleNormal="40" workbookViewId="0">
      <selection activeCell="I42" sqref="I42"/>
    </sheetView>
  </sheetViews>
  <sheetFormatPr defaultRowHeight="14.6" x14ac:dyDescent="0.4"/>
  <cols>
    <col min="1" max="1" width="14" bestFit="1" customWidth="1"/>
    <col min="2" max="10" width="13.15234375" bestFit="1" customWidth="1"/>
    <col min="12" max="21" width="13.15234375" bestFit="1" customWidth="1"/>
    <col min="22" max="22" width="18.61328125" bestFit="1" customWidth="1"/>
    <col min="23" max="23" width="20.3046875" bestFit="1" customWidth="1"/>
  </cols>
  <sheetData>
    <row r="1" spans="1:23" ht="15.45" x14ac:dyDescent="0.4">
      <c r="A1" s="1"/>
      <c r="B1" s="311" t="s">
        <v>1</v>
      </c>
      <c r="C1" s="312"/>
      <c r="D1" s="312"/>
      <c r="E1" s="312"/>
      <c r="F1" s="312"/>
      <c r="G1" s="312"/>
      <c r="H1" s="312"/>
      <c r="I1" s="312"/>
      <c r="J1" s="313"/>
      <c r="K1" s="2"/>
      <c r="L1" s="314" t="s">
        <v>2</v>
      </c>
      <c r="M1" s="314"/>
      <c r="N1" s="314"/>
      <c r="O1" s="314"/>
      <c r="P1" s="314"/>
      <c r="Q1" s="315"/>
      <c r="R1" s="316" t="s">
        <v>3</v>
      </c>
      <c r="S1" s="314"/>
      <c r="T1" s="314"/>
      <c r="U1" s="314"/>
      <c r="V1" s="314"/>
      <c r="W1" s="314"/>
    </row>
    <row r="2" spans="1:23" ht="15.45" customHeight="1" x14ac:dyDescent="0.4">
      <c r="A2" s="1"/>
      <c r="B2" s="2" t="s">
        <v>4</v>
      </c>
      <c r="C2" s="2" t="s">
        <v>5</v>
      </c>
      <c r="D2" s="2" t="s">
        <v>6</v>
      </c>
      <c r="E2" s="2" t="s">
        <v>7</v>
      </c>
      <c r="F2" s="2" t="s">
        <v>8</v>
      </c>
      <c r="G2" s="2" t="s">
        <v>9</v>
      </c>
      <c r="H2" s="2" t="s">
        <v>10</v>
      </c>
      <c r="I2" s="2" t="s">
        <v>11</v>
      </c>
      <c r="J2" s="2" t="s">
        <v>12</v>
      </c>
      <c r="K2" s="2"/>
      <c r="L2" s="3" t="s">
        <v>13</v>
      </c>
      <c r="M2" s="3" t="s">
        <v>14</v>
      </c>
      <c r="N2" s="3" t="s">
        <v>15</v>
      </c>
      <c r="O2" s="3" t="s">
        <v>16</v>
      </c>
      <c r="P2" s="3" t="s">
        <v>17</v>
      </c>
      <c r="Q2" s="4" t="s">
        <v>18</v>
      </c>
      <c r="R2" s="3" t="s">
        <v>19</v>
      </c>
      <c r="S2" s="3" t="s">
        <v>20</v>
      </c>
      <c r="T2" s="3" t="s">
        <v>21</v>
      </c>
      <c r="U2" s="3" t="s">
        <v>22</v>
      </c>
      <c r="V2" s="3" t="s">
        <v>23</v>
      </c>
      <c r="W2" s="3" t="s">
        <v>24</v>
      </c>
    </row>
    <row r="3" spans="1:23" ht="14.6" customHeight="1" x14ac:dyDescent="0.4">
      <c r="A3" s="317" t="s">
        <v>25</v>
      </c>
      <c r="B3" s="319" t="s">
        <v>4</v>
      </c>
      <c r="C3" s="321" t="s">
        <v>5</v>
      </c>
      <c r="D3" s="323" t="s">
        <v>6</v>
      </c>
      <c r="E3" s="325" t="s">
        <v>7</v>
      </c>
      <c r="F3" s="327" t="s">
        <v>8</v>
      </c>
      <c r="G3" s="329" t="s">
        <v>26</v>
      </c>
      <c r="H3" s="299" t="s">
        <v>27</v>
      </c>
      <c r="I3" s="301" t="s">
        <v>28</v>
      </c>
      <c r="J3" s="303" t="s">
        <v>29</v>
      </c>
      <c r="K3" s="5"/>
      <c r="L3" s="305" t="s">
        <v>30</v>
      </c>
      <c r="M3" s="307" t="s">
        <v>31</v>
      </c>
      <c r="N3" s="309" t="s">
        <v>32</v>
      </c>
      <c r="O3" s="6"/>
      <c r="P3" s="295" t="s">
        <v>33</v>
      </c>
      <c r="Q3" s="297" t="s">
        <v>34</v>
      </c>
      <c r="R3" s="333" t="s">
        <v>35</v>
      </c>
      <c r="S3" s="335" t="s">
        <v>36</v>
      </c>
      <c r="T3" s="295" t="s">
        <v>37</v>
      </c>
      <c r="U3" s="7"/>
      <c r="V3" s="337" t="s">
        <v>38</v>
      </c>
      <c r="W3" s="331" t="s">
        <v>39</v>
      </c>
    </row>
    <row r="4" spans="1:23" ht="14.6" customHeight="1" x14ac:dyDescent="0.4">
      <c r="A4" s="318"/>
      <c r="B4" s="320"/>
      <c r="C4" s="322"/>
      <c r="D4" s="324"/>
      <c r="E4" s="326"/>
      <c r="F4" s="328"/>
      <c r="G4" s="330"/>
      <c r="H4" s="300"/>
      <c r="I4" s="302"/>
      <c r="J4" s="304"/>
      <c r="K4" s="8"/>
      <c r="L4" s="306"/>
      <c r="M4" s="308"/>
      <c r="N4" s="310"/>
      <c r="O4" s="9" t="s">
        <v>40</v>
      </c>
      <c r="P4" s="296"/>
      <c r="Q4" s="298"/>
      <c r="R4" s="334"/>
      <c r="S4" s="336"/>
      <c r="T4" s="296"/>
      <c r="U4" s="10" t="s">
        <v>41</v>
      </c>
      <c r="V4" s="338"/>
      <c r="W4" s="332"/>
    </row>
    <row r="5" spans="1:23" ht="14.6" customHeight="1" x14ac:dyDescent="0.4">
      <c r="A5" s="11" t="s">
        <v>42</v>
      </c>
      <c r="B5" s="12">
        <v>7.4664291185392098E-3</v>
      </c>
      <c r="C5" s="13">
        <v>6.5393788410297296E-3</v>
      </c>
      <c r="D5" s="14">
        <v>7.7963384807314996E-3</v>
      </c>
      <c r="E5" s="15">
        <v>7.4488152870583997E-3</v>
      </c>
      <c r="F5" s="16">
        <v>4.8302594454569898E-3</v>
      </c>
      <c r="G5" s="17">
        <v>4.8257858373701602E-3</v>
      </c>
      <c r="H5" s="18">
        <v>6.2109378389664004E-3</v>
      </c>
      <c r="I5" s="19">
        <v>6.4014958001926102E-3</v>
      </c>
      <c r="J5" s="20">
        <v>5.6725823237778203E-3</v>
      </c>
      <c r="K5" s="21"/>
      <c r="L5" s="22">
        <v>7.1399323247563996E-3</v>
      </c>
      <c r="M5" s="23">
        <v>8.3533540998352394E-3</v>
      </c>
      <c r="N5" s="24">
        <v>9.1502234216515998E-3</v>
      </c>
      <c r="O5" s="25">
        <v>2.15473300860188E-2</v>
      </c>
      <c r="P5" s="26">
        <v>5.3060276860522199E-3</v>
      </c>
      <c r="Q5" s="27">
        <v>6.0476604444802302E-3</v>
      </c>
      <c r="R5" s="28">
        <v>8.1252117696420604E-3</v>
      </c>
      <c r="S5" s="29">
        <v>8.3185879721606702E-3</v>
      </c>
      <c r="T5" s="30">
        <v>9.7397847852942806E-3</v>
      </c>
      <c r="U5" s="31">
        <v>1.17530410633204E-2</v>
      </c>
      <c r="V5" s="32">
        <v>7.5250066762283501E-3</v>
      </c>
      <c r="W5" s="33">
        <v>1.15232981885549E-2</v>
      </c>
    </row>
    <row r="6" spans="1:23" ht="18.45" x14ac:dyDescent="0.4">
      <c r="A6" s="11" t="s">
        <v>43</v>
      </c>
      <c r="B6" s="12">
        <v>3.0988586451466799E-3</v>
      </c>
      <c r="C6" s="13">
        <v>3.4363842675373701E-3</v>
      </c>
      <c r="D6" s="14">
        <v>3.1288789326253102E-3</v>
      </c>
      <c r="E6" s="15">
        <v>3.3836369901929699E-3</v>
      </c>
      <c r="F6" s="16">
        <v>2.5485177847058399E-3</v>
      </c>
      <c r="G6" s="17">
        <v>2.75770990667003E-3</v>
      </c>
      <c r="H6" s="18">
        <v>3.8595502799130799E-3</v>
      </c>
      <c r="I6" s="19">
        <v>3.4490902673611802E-3</v>
      </c>
      <c r="J6" s="20">
        <v>3.7298653096052301E-3</v>
      </c>
      <c r="K6" s="21"/>
      <c r="L6" s="22">
        <v>3.1032553243023602E-3</v>
      </c>
      <c r="M6" s="23">
        <v>3.58962430558517E-3</v>
      </c>
      <c r="N6" s="24">
        <v>3.4629072447954399E-3</v>
      </c>
      <c r="O6" s="25">
        <v>5.7212655046773898E-3</v>
      </c>
      <c r="P6" s="26">
        <v>2.9580911512254201E-3</v>
      </c>
      <c r="Q6" s="27">
        <v>3.4912001646645102E-3</v>
      </c>
      <c r="R6" s="28">
        <v>3.3212739596844799E-3</v>
      </c>
      <c r="S6" s="29">
        <v>3.53542695789014E-3</v>
      </c>
      <c r="T6" s="30">
        <v>3.7977398927376499E-3</v>
      </c>
      <c r="U6" s="31">
        <v>3.67341701092213E-3</v>
      </c>
      <c r="V6" s="32">
        <v>3.2720746787931699E-3</v>
      </c>
      <c r="W6" s="33">
        <v>3.5163939586521E-3</v>
      </c>
    </row>
    <row r="7" spans="1:23" ht="18.45" x14ac:dyDescent="0.55000000000000004">
      <c r="A7" s="34" t="s">
        <v>44</v>
      </c>
      <c r="B7" s="35">
        <v>3.8674022357871499E-2</v>
      </c>
      <c r="C7" s="36">
        <v>3.3835135619699398E-2</v>
      </c>
      <c r="D7" s="37">
        <v>5.2719651348714203E-2</v>
      </c>
      <c r="E7" s="38">
        <v>4.6501232807818801E-2</v>
      </c>
      <c r="F7" s="39">
        <v>2.0132705317195399E-2</v>
      </c>
      <c r="G7" s="40">
        <v>9.0980385489387999E-3</v>
      </c>
      <c r="H7" s="41">
        <v>6.5038762432636501E-3</v>
      </c>
      <c r="I7" s="42">
        <v>2.0035458832703999E-2</v>
      </c>
      <c r="J7" s="43">
        <v>3.7716166815002601E-3</v>
      </c>
      <c r="K7" s="44"/>
      <c r="L7" s="22">
        <v>3.3076922772911098E-2</v>
      </c>
      <c r="M7" s="23">
        <v>2.3168279304583501E-2</v>
      </c>
      <c r="N7" s="24">
        <v>4.6952235119931802E-2</v>
      </c>
      <c r="O7" s="25">
        <v>6.0939983446976799E-2</v>
      </c>
      <c r="P7" s="26">
        <v>1.35089263240111E-2</v>
      </c>
      <c r="Q7" s="27">
        <v>1.67161600736364E-2</v>
      </c>
      <c r="R7" s="28">
        <v>4.9315798782716101E-2</v>
      </c>
      <c r="S7" s="29">
        <v>5.0325164508097403E-2</v>
      </c>
      <c r="T7" s="30">
        <v>6.5496243484313196E-2</v>
      </c>
      <c r="U7" s="31">
        <v>6.9957125270488196E-2</v>
      </c>
      <c r="V7" s="32">
        <v>3.5523923818016501E-2</v>
      </c>
      <c r="W7" s="33">
        <v>7.7380712074226102E-2</v>
      </c>
    </row>
    <row r="8" spans="1:23" ht="18.45" x14ac:dyDescent="0.55000000000000004">
      <c r="A8" s="34" t="s">
        <v>45</v>
      </c>
      <c r="B8" s="35">
        <v>0.93097752147898305</v>
      </c>
      <c r="C8" s="36">
        <v>0.82131021354261002</v>
      </c>
      <c r="D8" s="37">
        <v>2.0871390964074301</v>
      </c>
      <c r="E8" s="38">
        <v>2.70960028018873</v>
      </c>
      <c r="F8" s="39">
        <v>0.99058606418727202</v>
      </c>
      <c r="G8" s="40">
        <v>0.445887734171663</v>
      </c>
      <c r="H8" s="41">
        <v>1.51038471024765</v>
      </c>
      <c r="I8" s="42">
        <v>1.00529808983877</v>
      </c>
      <c r="J8" s="43">
        <v>0.79244260737605698</v>
      </c>
      <c r="K8" s="44"/>
      <c r="L8" s="22">
        <v>0.444198468651328</v>
      </c>
      <c r="M8" s="23">
        <v>0.60936316951520797</v>
      </c>
      <c r="N8" s="24">
        <v>1.3567732319238599</v>
      </c>
      <c r="O8" s="25">
        <v>1.30778130127383</v>
      </c>
      <c r="P8" s="26">
        <v>0.47590236065400898</v>
      </c>
      <c r="Q8" s="27">
        <v>0.195152050775247</v>
      </c>
      <c r="R8" s="28">
        <v>0.87350586714813505</v>
      </c>
      <c r="S8" s="29">
        <v>0.93320885757315897</v>
      </c>
      <c r="T8" s="30">
        <v>0.98086948744985603</v>
      </c>
      <c r="U8" s="31">
        <v>1.1187629390412499</v>
      </c>
      <c r="V8" s="32">
        <v>0.96779498883686399</v>
      </c>
      <c r="W8" s="33">
        <v>1.6125696929093101</v>
      </c>
    </row>
    <row r="9" spans="1:23" ht="18.45" x14ac:dyDescent="0.55000000000000004">
      <c r="A9" s="34" t="s">
        <v>46</v>
      </c>
      <c r="B9" s="35">
        <v>6.9218826612450698E-2</v>
      </c>
      <c r="C9" s="36">
        <v>8.3484741094486101E-2</v>
      </c>
      <c r="D9" s="37">
        <v>0.12205572120524499</v>
      </c>
      <c r="E9" s="38">
        <v>9.8971223146209902E-2</v>
      </c>
      <c r="F9" s="39">
        <v>0.138290395045889</v>
      </c>
      <c r="G9" s="40">
        <v>0.10114566142674</v>
      </c>
      <c r="H9" s="41">
        <v>0.22428253782309801</v>
      </c>
      <c r="I9" s="42">
        <v>0.14508849355408401</v>
      </c>
      <c r="J9" s="43">
        <v>0.213162210357947</v>
      </c>
      <c r="K9" s="44"/>
      <c r="L9" s="22">
        <v>1.0614508088699799E-2</v>
      </c>
      <c r="M9" s="23">
        <v>3.4111292432659999E-2</v>
      </c>
      <c r="N9" s="24">
        <v>9.4819982294095495E-2</v>
      </c>
      <c r="O9" s="25">
        <v>5.2060552959660999E-2</v>
      </c>
      <c r="P9" s="26">
        <v>7.1376328164146404E-3</v>
      </c>
      <c r="Q9" s="27">
        <v>2.0666159239390999E-4</v>
      </c>
      <c r="R9" s="28">
        <v>2.5220396933109401E-2</v>
      </c>
      <c r="S9" s="29">
        <v>9.4620031951743299E-3</v>
      </c>
      <c r="T9" s="30">
        <v>3.9301502448160098E-3</v>
      </c>
      <c r="U9" s="31">
        <v>4.4376625769228899E-2</v>
      </c>
      <c r="V9" s="32">
        <v>2.3117727907020401E-2</v>
      </c>
      <c r="W9" s="33">
        <v>8.3338935572318997E-3</v>
      </c>
    </row>
    <row r="10" spans="1:23" ht="18.45" x14ac:dyDescent="0.55000000000000004">
      <c r="A10" s="34" t="s">
        <v>47</v>
      </c>
      <c r="B10" s="35">
        <v>1.6645667580410702E-2</v>
      </c>
      <c r="C10" s="36">
        <v>2.1117717196315201E-2</v>
      </c>
      <c r="D10" s="37">
        <v>6.3496606376748102E-2</v>
      </c>
      <c r="E10" s="38">
        <v>0.113892202094672</v>
      </c>
      <c r="F10" s="39">
        <v>1.8802268444092302E-2</v>
      </c>
      <c r="G10" s="40">
        <v>1.3430984487851599E-2</v>
      </c>
      <c r="H10" s="41">
        <v>6.2480705108417398E-2</v>
      </c>
      <c r="I10" s="42">
        <v>4.6478646242939202E-2</v>
      </c>
      <c r="J10" s="43">
        <v>3.7327223721492997E-2</v>
      </c>
      <c r="K10" s="44"/>
      <c r="L10" s="22">
        <v>1.5976262859881001E-2</v>
      </c>
      <c r="M10" s="23">
        <v>3.71616983938617E-2</v>
      </c>
      <c r="N10" s="24">
        <v>8.1888614447542196E-2</v>
      </c>
      <c r="O10" s="25">
        <v>8.3556658040830303E-2</v>
      </c>
      <c r="P10" s="26">
        <v>2.04136590561893E-2</v>
      </c>
      <c r="Q10" s="27">
        <v>1.2869540507265799E-2</v>
      </c>
      <c r="R10" s="28">
        <v>3.3149737027473501E-2</v>
      </c>
      <c r="S10" s="29">
        <v>4.27678879117235E-2</v>
      </c>
      <c r="T10" s="30">
        <v>4.3715241756729403E-2</v>
      </c>
      <c r="U10" s="31">
        <v>2.9036471291720899E-2</v>
      </c>
      <c r="V10" s="32">
        <v>3.2584932739456E-2</v>
      </c>
      <c r="W10" s="33">
        <v>3.2829379627156E-2</v>
      </c>
    </row>
    <row r="11" spans="1:23" ht="18.45" x14ac:dyDescent="0.55000000000000004">
      <c r="A11" s="34" t="s">
        <v>48</v>
      </c>
      <c r="B11" s="45">
        <v>8.5703068039413301E-4</v>
      </c>
      <c r="C11" s="46">
        <v>4.3009633142186803E-3</v>
      </c>
      <c r="D11" s="47">
        <v>4.7784482709778602E-3</v>
      </c>
      <c r="E11" s="48">
        <v>2.23915347661819E-3</v>
      </c>
      <c r="F11" s="49">
        <v>1.27570602616157E-3</v>
      </c>
      <c r="G11" s="50">
        <v>4.6958199239551596E-6</v>
      </c>
      <c r="H11" s="51">
        <v>2.9074876271992098E-4</v>
      </c>
      <c r="I11" s="52">
        <v>8.9475273508034695E-5</v>
      </c>
      <c r="J11" s="53">
        <v>2.9117067269735898E-3</v>
      </c>
      <c r="K11" s="54"/>
      <c r="L11" s="55">
        <v>2.6146056174721501E-3</v>
      </c>
      <c r="M11" s="56">
        <v>3.17417699396018E-4</v>
      </c>
      <c r="N11" s="57">
        <v>6.9490264003684E-4</v>
      </c>
      <c r="O11" s="58">
        <v>4.5860302612451597E-3</v>
      </c>
      <c r="P11" s="59">
        <v>2.2046362331403602E-3</v>
      </c>
      <c r="Q11" s="60">
        <v>4.3378000233676196E-3</v>
      </c>
      <c r="R11" s="61">
        <v>2.1373628275576199E-3</v>
      </c>
      <c r="S11" s="62">
        <v>2.3501303009200998E-3</v>
      </c>
      <c r="T11" s="63">
        <v>2.9649989743326102E-3</v>
      </c>
      <c r="U11" s="64">
        <v>4.0057050051937604E-3</v>
      </c>
      <c r="V11" s="65">
        <v>2.89811746025871E-3</v>
      </c>
      <c r="W11" s="66">
        <v>4.3241422128085898E-3</v>
      </c>
    </row>
    <row r="12" spans="1:23" ht="15.45" x14ac:dyDescent="0.4">
      <c r="A12" s="67" t="s">
        <v>49</v>
      </c>
      <c r="B12" s="68">
        <v>1</v>
      </c>
      <c r="C12" s="69">
        <v>1</v>
      </c>
      <c r="D12" s="70">
        <v>1</v>
      </c>
      <c r="E12" s="71">
        <v>1</v>
      </c>
      <c r="F12" s="72">
        <v>1</v>
      </c>
      <c r="G12" s="73">
        <v>1</v>
      </c>
      <c r="H12" s="74">
        <v>1</v>
      </c>
      <c r="I12" s="75">
        <v>1</v>
      </c>
      <c r="J12" s="76">
        <v>1</v>
      </c>
      <c r="K12" s="77"/>
      <c r="L12" s="78">
        <v>1</v>
      </c>
      <c r="M12" s="79">
        <v>1</v>
      </c>
      <c r="N12" s="80">
        <v>1</v>
      </c>
      <c r="O12" s="81">
        <v>1</v>
      </c>
      <c r="P12" s="82">
        <v>1</v>
      </c>
      <c r="Q12" s="83">
        <v>1</v>
      </c>
      <c r="R12" s="84">
        <v>1</v>
      </c>
      <c r="S12" s="85">
        <v>1</v>
      </c>
      <c r="T12" s="86">
        <v>1</v>
      </c>
      <c r="U12" s="87">
        <v>1</v>
      </c>
      <c r="V12" s="88">
        <v>1</v>
      </c>
      <c r="W12" s="89">
        <v>1</v>
      </c>
    </row>
    <row r="13" spans="1:23" ht="15.45" x14ac:dyDescent="0.4">
      <c r="A13" s="67" t="s">
        <v>50</v>
      </c>
      <c r="B13" s="90">
        <v>0.5</v>
      </c>
      <c r="C13" s="91">
        <v>0.5</v>
      </c>
      <c r="D13" s="92">
        <v>0.5</v>
      </c>
      <c r="E13" s="93">
        <v>0.5</v>
      </c>
      <c r="F13" s="94">
        <v>0.5</v>
      </c>
      <c r="G13" s="95">
        <v>0.5</v>
      </c>
      <c r="H13" s="96">
        <v>0.5</v>
      </c>
      <c r="I13" s="97">
        <v>0.5</v>
      </c>
      <c r="J13" s="98">
        <v>0.5</v>
      </c>
      <c r="K13" s="99"/>
      <c r="L13" s="100">
        <f>0.5</f>
        <v>0.5</v>
      </c>
      <c r="M13" s="101">
        <v>0.5</v>
      </c>
      <c r="N13" s="102">
        <v>0.5</v>
      </c>
      <c r="O13" s="103">
        <v>0.5</v>
      </c>
      <c r="P13" s="104">
        <v>0.5</v>
      </c>
      <c r="Q13" s="105">
        <v>0.5</v>
      </c>
      <c r="R13" s="106">
        <v>0.5</v>
      </c>
      <c r="S13" s="107">
        <v>0.5</v>
      </c>
      <c r="T13" s="108">
        <v>0.5</v>
      </c>
      <c r="U13" s="109">
        <v>0.5</v>
      </c>
      <c r="V13" s="110">
        <v>0.5</v>
      </c>
      <c r="W13" s="111">
        <v>0.5</v>
      </c>
    </row>
    <row r="14" spans="1:23" ht="15.45" x14ac:dyDescent="0.4">
      <c r="A14" s="67" t="s">
        <v>51</v>
      </c>
      <c r="B14" s="68">
        <v>1.5</v>
      </c>
      <c r="C14" s="69">
        <v>1.5</v>
      </c>
      <c r="D14" s="70">
        <v>1.5</v>
      </c>
      <c r="E14" s="71">
        <v>1.5</v>
      </c>
      <c r="F14" s="72">
        <v>1.5</v>
      </c>
      <c r="G14" s="73">
        <v>1.5</v>
      </c>
      <c r="H14" s="74">
        <v>1.5</v>
      </c>
      <c r="I14" s="75">
        <v>1.5</v>
      </c>
      <c r="J14" s="76">
        <v>1.5</v>
      </c>
      <c r="K14" s="77"/>
      <c r="L14" s="78">
        <v>1.5</v>
      </c>
      <c r="M14" s="79">
        <v>1.5</v>
      </c>
      <c r="N14" s="80">
        <v>1.5</v>
      </c>
      <c r="O14" s="81">
        <v>1.5</v>
      </c>
      <c r="P14" s="82">
        <v>1.5</v>
      </c>
      <c r="Q14" s="83">
        <v>1.5</v>
      </c>
      <c r="R14" s="84">
        <v>1.5</v>
      </c>
      <c r="S14" s="85">
        <v>1.5</v>
      </c>
      <c r="T14" s="86">
        <v>1.5</v>
      </c>
      <c r="U14" s="87">
        <v>1.5</v>
      </c>
      <c r="V14" s="88">
        <v>1.5</v>
      </c>
      <c r="W14" s="89">
        <v>1.5</v>
      </c>
    </row>
    <row r="15" spans="1:23" ht="18.45" x14ac:dyDescent="0.55000000000000004">
      <c r="A15" s="112" t="s">
        <v>52</v>
      </c>
      <c r="B15" s="68">
        <v>1</v>
      </c>
      <c r="C15" s="69">
        <v>1</v>
      </c>
      <c r="D15" s="70">
        <v>1</v>
      </c>
      <c r="E15" s="71">
        <v>1</v>
      </c>
      <c r="F15" s="72">
        <v>1</v>
      </c>
      <c r="G15" s="73">
        <v>1</v>
      </c>
      <c r="H15" s="74">
        <v>1</v>
      </c>
      <c r="I15" s="75">
        <v>1</v>
      </c>
      <c r="J15" s="76">
        <v>1</v>
      </c>
      <c r="K15" s="77"/>
      <c r="L15" s="78">
        <v>1</v>
      </c>
      <c r="M15" s="79">
        <v>1</v>
      </c>
      <c r="N15" s="80">
        <v>1</v>
      </c>
      <c r="O15" s="81">
        <v>1</v>
      </c>
      <c r="P15" s="82">
        <v>1</v>
      </c>
      <c r="Q15" s="83">
        <v>1</v>
      </c>
      <c r="R15" s="84">
        <v>1</v>
      </c>
      <c r="S15" s="85">
        <v>1</v>
      </c>
      <c r="T15" s="86">
        <v>1</v>
      </c>
      <c r="U15" s="87">
        <v>1</v>
      </c>
      <c r="V15" s="88">
        <v>1</v>
      </c>
      <c r="W15" s="89">
        <v>1</v>
      </c>
    </row>
    <row r="16" spans="1:23" ht="15.45" x14ac:dyDescent="0.4">
      <c r="B16" s="113"/>
      <c r="C16" s="113"/>
      <c r="D16" s="113"/>
      <c r="E16" s="113"/>
      <c r="F16" s="113"/>
      <c r="G16" s="113"/>
      <c r="H16" s="113"/>
      <c r="I16" s="113"/>
      <c r="J16" s="113"/>
      <c r="K16" s="113"/>
      <c r="L16" s="78"/>
      <c r="M16" s="79"/>
      <c r="N16" s="80"/>
      <c r="O16" s="81"/>
      <c r="P16" s="82"/>
      <c r="Q16" s="83"/>
      <c r="R16" s="84"/>
      <c r="S16" s="85"/>
      <c r="T16" s="86"/>
      <c r="U16" s="87"/>
      <c r="V16" s="88"/>
      <c r="W16" s="89"/>
    </row>
    <row r="17" spans="1:23" ht="18.45" x14ac:dyDescent="0.55000000000000004">
      <c r="A17" s="34" t="s">
        <v>53</v>
      </c>
      <c r="B17" s="114"/>
      <c r="C17" s="114"/>
      <c r="D17" s="114"/>
      <c r="E17" s="114"/>
      <c r="F17" s="114"/>
      <c r="G17" s="40">
        <v>4.2163083888039203</v>
      </c>
      <c r="H17" s="41">
        <v>4.59677049376279</v>
      </c>
      <c r="I17" s="42">
        <v>3.4979242442539702</v>
      </c>
      <c r="J17" s="43">
        <v>1.92173776834516</v>
      </c>
      <c r="K17" s="115"/>
      <c r="L17" s="22">
        <v>0.98833567627513297</v>
      </c>
      <c r="M17" s="23">
        <v>0.91041745290951903</v>
      </c>
      <c r="N17" s="24">
        <v>1.80460359297932</v>
      </c>
      <c r="O17" s="25">
        <v>1.4551824946857299</v>
      </c>
      <c r="P17" s="26">
        <v>1.17395485255261</v>
      </c>
      <c r="Q17" s="27">
        <v>0.96494778651466395</v>
      </c>
      <c r="R17" s="28">
        <v>2.0774828613826899</v>
      </c>
      <c r="S17" s="29">
        <v>2.5385845809769001</v>
      </c>
      <c r="T17" s="30">
        <v>2.1904293919757398</v>
      </c>
      <c r="U17" s="31">
        <v>1.2504787316786099</v>
      </c>
      <c r="V17" s="32">
        <v>2.5590226104843499</v>
      </c>
      <c r="W17" s="33">
        <v>3.2275630556150201</v>
      </c>
    </row>
    <row r="18" spans="1:23" ht="18.45" x14ac:dyDescent="0.55000000000000004">
      <c r="A18" s="34" t="s">
        <v>54</v>
      </c>
      <c r="B18" s="114"/>
      <c r="C18" s="114"/>
      <c r="D18" s="114"/>
      <c r="E18" s="114"/>
      <c r="F18" s="114"/>
      <c r="G18" s="40">
        <v>2.8560231891427401</v>
      </c>
      <c r="H18" s="41">
        <v>3.9251442951720801</v>
      </c>
      <c r="I18" s="42">
        <v>2.41564150643877</v>
      </c>
      <c r="J18" s="43">
        <v>1.31119054675841</v>
      </c>
      <c r="K18" s="115"/>
      <c r="L18" s="22">
        <v>0.10820752269461301</v>
      </c>
      <c r="M18" s="23">
        <v>0.26425130977164901</v>
      </c>
      <c r="N18" s="24">
        <v>0.13261008182405301</v>
      </c>
      <c r="O18" s="25">
        <v>0.394191514973044</v>
      </c>
      <c r="P18" s="26">
        <v>0.14264748764676899</v>
      </c>
      <c r="Q18" s="27">
        <v>0.146864771893957</v>
      </c>
      <c r="R18" s="28">
        <v>0.13089212754725599</v>
      </c>
      <c r="S18" s="29">
        <v>0.14817833424240001</v>
      </c>
      <c r="T18" s="30">
        <v>0.18679892083232399</v>
      </c>
      <c r="U18" s="31">
        <v>0.34232414346644002</v>
      </c>
      <c r="V18" s="32">
        <v>0.120219122864337</v>
      </c>
      <c r="W18" s="33">
        <v>0.15927835729766299</v>
      </c>
    </row>
    <row r="19" spans="1:23" ht="18.45" x14ac:dyDescent="0.55000000000000004">
      <c r="A19" s="34" t="s">
        <v>55</v>
      </c>
      <c r="B19" s="114"/>
      <c r="C19" s="114"/>
      <c r="D19" s="114"/>
      <c r="E19" s="114"/>
      <c r="F19" s="114"/>
      <c r="G19" s="40">
        <v>0.69507362414058305</v>
      </c>
      <c r="H19" s="41">
        <v>1.35818734526414</v>
      </c>
      <c r="I19" s="42">
        <v>1.19551272984742</v>
      </c>
      <c r="J19" s="43">
        <v>1.3765801943964</v>
      </c>
      <c r="K19" s="115"/>
      <c r="L19" s="22">
        <v>0.31567400630131798</v>
      </c>
      <c r="M19" s="23">
        <v>0.81692765149173396</v>
      </c>
      <c r="N19" s="24">
        <v>1.0604036555064</v>
      </c>
      <c r="O19" s="25">
        <v>0.45612053851047002</v>
      </c>
      <c r="P19" s="26">
        <v>0.29321464970679101</v>
      </c>
      <c r="Q19" s="27">
        <v>0.85757980751405005</v>
      </c>
      <c r="R19" s="28">
        <v>0.44519916407274801</v>
      </c>
      <c r="S19" s="29">
        <v>0.38625602574402301</v>
      </c>
      <c r="T19" s="30">
        <v>0.36491612337385698</v>
      </c>
      <c r="U19" s="31">
        <v>0.63581647677155695</v>
      </c>
      <c r="V19" s="32">
        <v>0.50018249713023999</v>
      </c>
      <c r="W19" s="33">
        <v>0.48498121948280898</v>
      </c>
    </row>
    <row r="20" spans="1:23" ht="15.45" x14ac:dyDescent="0.4">
      <c r="B20" s="113"/>
      <c r="C20" s="113"/>
      <c r="D20" s="113"/>
      <c r="E20" s="113"/>
      <c r="F20" s="113"/>
      <c r="G20" s="113"/>
      <c r="H20" s="113"/>
      <c r="I20" s="113"/>
      <c r="J20" s="113"/>
      <c r="K20" s="113"/>
      <c r="L20" s="116"/>
      <c r="M20" s="117"/>
      <c r="N20" s="118"/>
      <c r="O20" s="119"/>
      <c r="P20" s="120"/>
      <c r="Q20" s="121"/>
      <c r="R20" s="122"/>
      <c r="S20" s="123"/>
      <c r="T20" s="124"/>
      <c r="U20" s="125"/>
      <c r="V20" s="126"/>
      <c r="W20" s="127"/>
    </row>
    <row r="21" spans="1:23" ht="15.45" x14ac:dyDescent="0.4">
      <c r="A21" s="128" t="s">
        <v>56</v>
      </c>
      <c r="B21" s="129">
        <f>B10/B8+B11</f>
        <v>1.87368045700653E-2</v>
      </c>
      <c r="C21" s="129">
        <f t="shared" ref="C21:W21" si="0">C10/C8+C11</f>
        <v>3.0013193416930782E-2</v>
      </c>
      <c r="D21" s="129">
        <f t="shared" si="0"/>
        <v>3.5201243994580626E-2</v>
      </c>
      <c r="E21" s="129">
        <f t="shared" si="0"/>
        <v>4.4271996079785894E-2</v>
      </c>
      <c r="F21" s="129">
        <f t="shared" si="0"/>
        <v>2.0256659952177736E-2</v>
      </c>
      <c r="G21" s="129">
        <f t="shared" si="0"/>
        <v>3.0126593011831872E-2</v>
      </c>
      <c r="H21" s="129">
        <f t="shared" si="0"/>
        <v>4.1658159783566892E-2</v>
      </c>
      <c r="I21" s="129">
        <f t="shared" si="0"/>
        <v>4.6323171241629747E-2</v>
      </c>
      <c r="J21" s="129">
        <f t="shared" si="0"/>
        <v>5.0015715741697366E-2</v>
      </c>
      <c r="K21" s="129"/>
      <c r="L21" s="129">
        <f t="shared" si="0"/>
        <v>3.8581102549323371E-2</v>
      </c>
      <c r="M21" s="129">
        <f t="shared" si="0"/>
        <v>6.1301901588414934E-2</v>
      </c>
      <c r="N21" s="129">
        <f t="shared" si="0"/>
        <v>6.1050319831918512E-2</v>
      </c>
      <c r="O21" s="129">
        <f t="shared" si="0"/>
        <v>6.8477950079522773E-2</v>
      </c>
      <c r="P21" s="129">
        <f t="shared" si="0"/>
        <v>4.5099273335036265E-2</v>
      </c>
      <c r="Q21" s="129">
        <f t="shared" si="0"/>
        <v>7.0284022244149758E-2</v>
      </c>
      <c r="R21" s="129">
        <f t="shared" si="0"/>
        <v>4.0087579619692504E-2</v>
      </c>
      <c r="S21" s="129">
        <f t="shared" si="0"/>
        <v>4.8178979400084067E-2</v>
      </c>
      <c r="T21" s="129">
        <f t="shared" si="0"/>
        <v>4.7532846497435638E-2</v>
      </c>
      <c r="U21" s="129">
        <f t="shared" si="0"/>
        <v>2.9959792576779196E-2</v>
      </c>
      <c r="V21" s="129">
        <f t="shared" si="0"/>
        <v>3.6567368815463512E-2</v>
      </c>
      <c r="W21" s="129">
        <f t="shared" si="0"/>
        <v>2.4682567508478775E-2</v>
      </c>
    </row>
    <row r="22" spans="1:23" ht="15.45" x14ac:dyDescent="0.4">
      <c r="A22" s="128" t="s">
        <v>57</v>
      </c>
      <c r="B22" s="129">
        <f>B5/B6</f>
        <v>2.4094126172011299</v>
      </c>
      <c r="C22" s="129">
        <f t="shared" ref="C22:W22" si="1">C5/C6</f>
        <v>1.9029824175385575</v>
      </c>
      <c r="D22" s="129">
        <f t="shared" si="1"/>
        <v>2.4917354262058078</v>
      </c>
      <c r="E22" s="129">
        <f t="shared" si="1"/>
        <v>2.2014227024494111</v>
      </c>
      <c r="F22" s="129">
        <f t="shared" si="1"/>
        <v>1.8953210664035125</v>
      </c>
      <c r="G22" s="129">
        <f t="shared" si="1"/>
        <v>1.7499251192803518</v>
      </c>
      <c r="H22" s="129">
        <f t="shared" si="1"/>
        <v>1.6092387424750108</v>
      </c>
      <c r="I22" s="129">
        <f t="shared" si="1"/>
        <v>1.855995437628905</v>
      </c>
      <c r="J22" s="129">
        <f t="shared" si="1"/>
        <v>1.5208544687041816</v>
      </c>
      <c r="K22" s="129"/>
      <c r="L22" s="129">
        <f t="shared" si="1"/>
        <v>2.300787907730899</v>
      </c>
      <c r="M22" s="129">
        <f t="shared" si="1"/>
        <v>2.3270831119674793</v>
      </c>
      <c r="N22" s="129">
        <f t="shared" si="1"/>
        <v>2.6423530215554822</v>
      </c>
      <c r="O22" s="129">
        <f t="shared" si="1"/>
        <v>3.7661825112648408</v>
      </c>
      <c r="P22" s="129">
        <f t="shared" si="1"/>
        <v>1.7937336663388965</v>
      </c>
      <c r="Q22" s="129">
        <f t="shared" si="1"/>
        <v>1.7322582949240279</v>
      </c>
      <c r="R22" s="129">
        <f t="shared" si="1"/>
        <v>2.4464141977658334</v>
      </c>
      <c r="S22" s="129">
        <f t="shared" si="1"/>
        <v>2.3529231606937251</v>
      </c>
      <c r="T22" s="129">
        <f t="shared" si="1"/>
        <v>2.5646266096104942</v>
      </c>
      <c r="U22" s="129">
        <f t="shared" si="1"/>
        <v>3.1994845748182725</v>
      </c>
      <c r="V22" s="129">
        <f t="shared" si="1"/>
        <v>2.2997661774039266</v>
      </c>
      <c r="W22" s="129">
        <f t="shared" si="1"/>
        <v>3.2770213815780749</v>
      </c>
    </row>
    <row r="23" spans="1:23" ht="15.45" x14ac:dyDescent="0.4">
      <c r="A23" s="128" t="s">
        <v>58</v>
      </c>
      <c r="B23" s="129">
        <f>B8/B7</f>
        <v>24.072425486652204</v>
      </c>
      <c r="C23" s="129">
        <f t="shared" ref="C23:W23" si="2">C8/C7</f>
        <v>24.273885666485377</v>
      </c>
      <c r="D23" s="129">
        <f t="shared" si="2"/>
        <v>39.589394903278965</v>
      </c>
      <c r="E23" s="129">
        <f t="shared" si="2"/>
        <v>58.269428928626873</v>
      </c>
      <c r="F23" s="129">
        <f t="shared" si="2"/>
        <v>49.202829355536721</v>
      </c>
      <c r="G23" s="129">
        <f t="shared" si="2"/>
        <v>49.00921575273734</v>
      </c>
      <c r="H23" s="129">
        <f t="shared" si="2"/>
        <v>232.2283902329817</v>
      </c>
      <c r="I23" s="129">
        <f t="shared" si="2"/>
        <v>50.17594546913076</v>
      </c>
      <c r="J23" s="129">
        <f t="shared" si="2"/>
        <v>210.10687837472446</v>
      </c>
      <c r="K23" s="129"/>
      <c r="L23" s="129">
        <f t="shared" si="2"/>
        <v>13.429256152422735</v>
      </c>
      <c r="M23" s="129">
        <f t="shared" si="2"/>
        <v>26.301615303586853</v>
      </c>
      <c r="N23" s="129">
        <f t="shared" si="2"/>
        <v>28.896882724713844</v>
      </c>
      <c r="O23" s="129">
        <f t="shared" si="2"/>
        <v>21.460151895376143</v>
      </c>
      <c r="P23" s="129">
        <f t="shared" si="2"/>
        <v>35.228733153139515</v>
      </c>
      <c r="Q23" s="129">
        <f t="shared" si="2"/>
        <v>11.674454534748543</v>
      </c>
      <c r="R23" s="129">
        <f t="shared" si="2"/>
        <v>17.712495563476018</v>
      </c>
      <c r="S23" s="129">
        <f t="shared" si="2"/>
        <v>18.543582851537508</v>
      </c>
      <c r="T23" s="129">
        <f t="shared" si="2"/>
        <v>14.975965570983947</v>
      </c>
      <c r="U23" s="129">
        <f t="shared" si="2"/>
        <v>15.992122814017435</v>
      </c>
      <c r="V23" s="129">
        <f t="shared" si="2"/>
        <v>27.243471013920821</v>
      </c>
      <c r="W23" s="129">
        <f t="shared" si="2"/>
        <v>20.839426902177905</v>
      </c>
    </row>
    <row r="24" spans="1:23" ht="15.45" x14ac:dyDescent="0.4">
      <c r="A24" s="128"/>
      <c r="B24" s="129"/>
      <c r="C24" s="129"/>
      <c r="D24" s="129"/>
      <c r="E24" s="129"/>
      <c r="F24" s="129"/>
      <c r="G24" s="129"/>
      <c r="H24" s="129"/>
      <c r="I24" s="129"/>
      <c r="J24" s="129"/>
      <c r="K24" s="129"/>
      <c r="L24" s="129"/>
      <c r="M24" s="129"/>
      <c r="N24" s="129"/>
      <c r="O24" s="129"/>
      <c r="P24" s="129"/>
      <c r="Q24" s="129"/>
      <c r="R24" s="129"/>
      <c r="S24" s="129"/>
      <c r="T24" s="129"/>
      <c r="U24" s="129"/>
      <c r="V24" s="129"/>
      <c r="W24" s="129"/>
    </row>
    <row r="25" spans="1:23" ht="15.45" x14ac:dyDescent="0.4">
      <c r="A25" s="128" t="s">
        <v>59</v>
      </c>
      <c r="B25" s="129"/>
      <c r="C25" s="129"/>
      <c r="D25" s="129"/>
      <c r="E25" s="129"/>
      <c r="F25" s="129"/>
      <c r="G25" s="129">
        <f t="shared" ref="G25:W25" si="3">G10/G18</f>
        <v>4.7026874777872599E-3</v>
      </c>
      <c r="H25" s="129">
        <f t="shared" si="3"/>
        <v>1.5918065785573424E-2</v>
      </c>
      <c r="I25" s="129">
        <f t="shared" si="3"/>
        <v>1.9240705261543457E-2</v>
      </c>
      <c r="J25" s="129">
        <f t="shared" si="3"/>
        <v>2.8468191609354723E-2</v>
      </c>
      <c r="K25" s="129"/>
      <c r="L25" s="129">
        <f t="shared" si="3"/>
        <v>0.14764465965060267</v>
      </c>
      <c r="M25" s="129">
        <f t="shared" si="3"/>
        <v>0.1406301388854978</v>
      </c>
      <c r="N25" s="129">
        <f t="shared" si="3"/>
        <v>0.61751424417482803</v>
      </c>
      <c r="O25" s="129">
        <f t="shared" si="3"/>
        <v>0.21196970220565037</v>
      </c>
      <c r="P25" s="129">
        <f t="shared" si="3"/>
        <v>0.14310563328488932</v>
      </c>
      <c r="Q25" s="129">
        <f t="shared" si="3"/>
        <v>8.7628505742399471E-2</v>
      </c>
      <c r="R25" s="129">
        <f t="shared" si="3"/>
        <v>0.25325997558948266</v>
      </c>
      <c r="S25" s="129">
        <f t="shared" si="3"/>
        <v>0.28862443440456642</v>
      </c>
      <c r="T25" s="129">
        <f t="shared" si="3"/>
        <v>0.23402298879429526</v>
      </c>
      <c r="U25" s="129">
        <f t="shared" si="3"/>
        <v>8.482156998245001E-2</v>
      </c>
      <c r="V25" s="129">
        <f t="shared" si="3"/>
        <v>0.27104616938710274</v>
      </c>
      <c r="W25" s="129">
        <f t="shared" si="3"/>
        <v>0.20611324842962633</v>
      </c>
    </row>
    <row r="26" spans="1:23" ht="15.45" x14ac:dyDescent="0.4">
      <c r="A26" s="128" t="s">
        <v>60</v>
      </c>
      <c r="B26" s="129"/>
      <c r="C26" s="129"/>
      <c r="D26" s="129"/>
      <c r="E26" s="129"/>
      <c r="F26" s="129"/>
      <c r="G26" s="129">
        <f t="shared" ref="G26:W26" si="4">G5/G19</f>
        <v>6.942841261365594E-3</v>
      </c>
      <c r="H26" s="129">
        <f t="shared" si="4"/>
        <v>4.5729610577092353E-3</v>
      </c>
      <c r="I26" s="129">
        <f t="shared" si="4"/>
        <v>5.3546027912305168E-3</v>
      </c>
      <c r="J26" s="129">
        <f t="shared" si="4"/>
        <v>4.1207786853748266E-3</v>
      </c>
      <c r="K26" s="129"/>
      <c r="L26" s="129">
        <f t="shared" si="4"/>
        <v>2.261805591284945E-2</v>
      </c>
      <c r="M26" s="129">
        <f t="shared" si="4"/>
        <v>1.0225329115230422E-2</v>
      </c>
      <c r="N26" s="129">
        <f t="shared" si="4"/>
        <v>8.6290002624348494E-3</v>
      </c>
      <c r="O26" s="129">
        <f t="shared" si="4"/>
        <v>4.724042937506133E-2</v>
      </c>
      <c r="P26" s="129">
        <f t="shared" si="4"/>
        <v>1.809605246995041E-2</v>
      </c>
      <c r="Q26" s="129">
        <f t="shared" si="4"/>
        <v>7.0520089109970671E-3</v>
      </c>
      <c r="R26" s="129">
        <f t="shared" si="4"/>
        <v>1.8250734559587707E-2</v>
      </c>
      <c r="S26" s="129">
        <f t="shared" si="4"/>
        <v>2.1536461356523946E-2</v>
      </c>
      <c r="T26" s="129">
        <f t="shared" si="4"/>
        <v>2.6690475321409297E-2</v>
      </c>
      <c r="U26" s="129">
        <f t="shared" si="4"/>
        <v>1.8484958305890458E-2</v>
      </c>
      <c r="V26" s="129">
        <f t="shared" si="4"/>
        <v>1.5044522188206341E-2</v>
      </c>
      <c r="W26" s="129">
        <f t="shared" si="4"/>
        <v>2.3760297771619927E-2</v>
      </c>
    </row>
    <row r="27" spans="1:23" ht="15.45" x14ac:dyDescent="0.4">
      <c r="A27" s="128" t="s">
        <v>61</v>
      </c>
      <c r="B27" s="129"/>
      <c r="C27" s="129"/>
      <c r="D27" s="129"/>
      <c r="E27" s="129"/>
      <c r="F27" s="129"/>
      <c r="G27" s="129">
        <f t="shared" ref="G27:W27" si="5">G6/G19</f>
        <v>3.9675076292526182E-3</v>
      </c>
      <c r="H27" s="129">
        <f t="shared" si="5"/>
        <v>2.8416921224976334E-3</v>
      </c>
      <c r="I27" s="129">
        <f t="shared" si="5"/>
        <v>2.8850301475262237E-3</v>
      </c>
      <c r="J27" s="129">
        <f t="shared" si="5"/>
        <v>2.7095154534318238E-3</v>
      </c>
      <c r="K27" s="129"/>
      <c r="L27" s="129">
        <f t="shared" si="5"/>
        <v>9.8305697091202147E-3</v>
      </c>
      <c r="M27" s="129">
        <f t="shared" si="5"/>
        <v>4.3940541111938255E-3</v>
      </c>
      <c r="N27" s="129">
        <f t="shared" si="5"/>
        <v>3.2656500445028308E-3</v>
      </c>
      <c r="O27" s="129">
        <f t="shared" si="5"/>
        <v>1.2543319192249136E-2</v>
      </c>
      <c r="P27" s="129">
        <f t="shared" si="5"/>
        <v>1.0088483485335586E-2</v>
      </c>
      <c r="Q27" s="129">
        <f t="shared" si="5"/>
        <v>4.0709915672860718E-3</v>
      </c>
      <c r="R27" s="129">
        <f t="shared" si="5"/>
        <v>7.4601981039249332E-3</v>
      </c>
      <c r="S27" s="129">
        <f t="shared" si="5"/>
        <v>9.1530661588516277E-3</v>
      </c>
      <c r="T27" s="129">
        <f t="shared" si="5"/>
        <v>1.0407158383755111E-2</v>
      </c>
      <c r="U27" s="129">
        <f t="shared" si="5"/>
        <v>5.7774800514362179E-3</v>
      </c>
      <c r="V27" s="129">
        <f t="shared" si="5"/>
        <v>6.5417616521298841E-3</v>
      </c>
      <c r="W27" s="129">
        <f t="shared" si="5"/>
        <v>7.2505775840186835E-3</v>
      </c>
    </row>
    <row r="28" spans="1:23" ht="15.45" x14ac:dyDescent="0.4">
      <c r="B28" s="113"/>
      <c r="C28" s="113"/>
      <c r="D28" s="113"/>
      <c r="E28" s="113"/>
      <c r="F28" s="113"/>
      <c r="G28" s="113"/>
      <c r="H28" s="113"/>
      <c r="I28" s="113"/>
      <c r="J28" s="113"/>
      <c r="K28" s="113"/>
      <c r="L28" s="130"/>
      <c r="M28" s="131"/>
      <c r="N28" s="132"/>
      <c r="O28" s="133"/>
      <c r="P28" s="134"/>
      <c r="Q28" s="135"/>
      <c r="R28" s="136"/>
      <c r="S28" s="137"/>
      <c r="T28" s="138"/>
      <c r="U28" s="139"/>
      <c r="V28" s="140"/>
      <c r="W28" s="141"/>
    </row>
    <row r="29" spans="1:23" ht="18.45" x14ac:dyDescent="0.55000000000000004">
      <c r="A29" s="142" t="s">
        <v>62</v>
      </c>
      <c r="B29" s="143">
        <v>6.3094344243073202E-3</v>
      </c>
      <c r="C29" s="144">
        <v>6.0895823910938097E-3</v>
      </c>
      <c r="D29" s="144">
        <v>6.1418884684028103E-3</v>
      </c>
      <c r="E29" s="144">
        <v>1.14240397906462E-2</v>
      </c>
      <c r="F29" s="144">
        <v>6.1302789365391798E-3</v>
      </c>
      <c r="G29" s="144">
        <v>1.0528237199487299E-2</v>
      </c>
      <c r="H29" s="144">
        <v>6.8004983803858898E-3</v>
      </c>
      <c r="I29" s="144">
        <v>5.9091812921392801E-3</v>
      </c>
      <c r="J29" s="144">
        <v>8.6279764767758105E-3</v>
      </c>
      <c r="K29" s="145"/>
      <c r="L29" s="146">
        <v>3.8935577080838101E-3</v>
      </c>
      <c r="M29" s="146">
        <v>6.9015443086531004E-3</v>
      </c>
      <c r="N29" s="146">
        <v>1.72919897855137E-2</v>
      </c>
      <c r="O29" s="147">
        <v>5.8693324278432501E-3</v>
      </c>
      <c r="P29" s="147">
        <v>5.3474878506466501E-3</v>
      </c>
      <c r="Q29" s="148">
        <v>7.4924628607087899E-3</v>
      </c>
      <c r="R29" s="149">
        <v>7.6942591193475502E-3</v>
      </c>
      <c r="S29" s="146">
        <v>5.7632248242001499E-3</v>
      </c>
      <c r="T29" s="146">
        <v>5.7071222951241398E-3</v>
      </c>
      <c r="U29" s="146">
        <v>3.37585934874979E-3</v>
      </c>
      <c r="V29" s="147">
        <v>5.9864758765007398E-3</v>
      </c>
      <c r="W29" s="146">
        <v>4.7844739265331497E-3</v>
      </c>
    </row>
    <row r="30" spans="1:23" ht="15.45" x14ac:dyDescent="0.4">
      <c r="A30" s="142" t="s">
        <v>63</v>
      </c>
      <c r="B30" s="150">
        <v>16</v>
      </c>
      <c r="C30" s="151">
        <v>16</v>
      </c>
      <c r="D30" s="152">
        <v>16</v>
      </c>
      <c r="E30" s="153">
        <v>16</v>
      </c>
      <c r="F30" s="154">
        <v>16</v>
      </c>
      <c r="G30" s="155">
        <v>16</v>
      </c>
      <c r="H30" s="156">
        <v>16</v>
      </c>
      <c r="I30" s="157">
        <v>16</v>
      </c>
      <c r="J30" s="158">
        <v>16</v>
      </c>
      <c r="K30" s="159"/>
      <c r="L30" s="78">
        <v>16</v>
      </c>
      <c r="M30" s="79">
        <v>16</v>
      </c>
      <c r="N30" s="80">
        <v>16</v>
      </c>
      <c r="O30" s="81">
        <v>16</v>
      </c>
      <c r="P30" s="82">
        <v>16</v>
      </c>
      <c r="Q30" s="83">
        <v>16</v>
      </c>
      <c r="R30" s="84">
        <v>16</v>
      </c>
      <c r="S30" s="85">
        <v>16</v>
      </c>
      <c r="T30" s="86">
        <v>16</v>
      </c>
      <c r="U30" s="87">
        <v>16</v>
      </c>
      <c r="V30" s="88">
        <v>16</v>
      </c>
      <c r="W30" s="89">
        <v>16</v>
      </c>
    </row>
    <row r="31" spans="1:23" ht="15.45" x14ac:dyDescent="0.4">
      <c r="A31" s="142" t="s">
        <v>64</v>
      </c>
      <c r="B31" s="160">
        <f t="shared" ref="B31:J31" si="6">(B30*B29)^2</f>
        <v>1.0191094465186366E-2</v>
      </c>
      <c r="C31" s="161">
        <f t="shared" si="6"/>
        <v>9.4932515066674696E-3</v>
      </c>
      <c r="D31" s="162">
        <f t="shared" si="6"/>
        <v>9.6570352533246508E-3</v>
      </c>
      <c r="E31" s="163">
        <f t="shared" si="6"/>
        <v>3.3410223395396524E-2</v>
      </c>
      <c r="F31" s="164">
        <f t="shared" si="6"/>
        <v>9.6205618789826398E-3</v>
      </c>
      <c r="G31" s="165">
        <f t="shared" si="6"/>
        <v>2.837600730333905E-2</v>
      </c>
      <c r="H31" s="166">
        <f t="shared" si="6"/>
        <v>1.1839175224737564E-2</v>
      </c>
      <c r="I31" s="167">
        <f t="shared" si="6"/>
        <v>8.9391164271024268E-3</v>
      </c>
      <c r="J31" s="168">
        <f t="shared" si="6"/>
        <v>1.9057146389451964E-2</v>
      </c>
      <c r="K31" s="169"/>
      <c r="L31" s="78">
        <f t="shared" ref="L31:N31" si="7">(L30*L29)^2</f>
        <v>3.8809066563017863E-3</v>
      </c>
      <c r="M31" s="79">
        <f t="shared" si="7"/>
        <v>1.2193616344141312E-2</v>
      </c>
      <c r="N31" s="80">
        <f t="shared" si="7"/>
        <v>7.65473051500314E-2</v>
      </c>
      <c r="O31" s="81">
        <v>7.65473051500314E-2</v>
      </c>
      <c r="P31" s="82">
        <f t="shared" ref="P31:W31" si="8">(P30*P29)^2</f>
        <v>7.3204803360802633E-3</v>
      </c>
      <c r="Q31" s="83">
        <f t="shared" si="8"/>
        <v>1.437107192808974E-2</v>
      </c>
      <c r="R31" s="84">
        <f t="shared" si="8"/>
        <v>1.5155615589289713E-2</v>
      </c>
      <c r="S31" s="85">
        <f t="shared" si="8"/>
        <v>8.5029786558148725E-3</v>
      </c>
      <c r="T31" s="86">
        <f t="shared" si="8"/>
        <v>8.3382386922247753E-3</v>
      </c>
      <c r="U31" s="87">
        <f t="shared" si="8"/>
        <v>2.9174851436905873E-3</v>
      </c>
      <c r="V31" s="88">
        <f t="shared" si="8"/>
        <v>9.1745007155008777E-3</v>
      </c>
      <c r="W31" s="89">
        <f t="shared" si="8"/>
        <v>5.860144832940937E-3</v>
      </c>
    </row>
    <row r="32" spans="1:23" ht="15.45" x14ac:dyDescent="0.4">
      <c r="A32" s="142" t="s">
        <v>65</v>
      </c>
      <c r="B32" s="150">
        <v>7</v>
      </c>
      <c r="C32" s="151">
        <v>7</v>
      </c>
      <c r="D32" s="152">
        <v>7</v>
      </c>
      <c r="E32" s="153">
        <v>7</v>
      </c>
      <c r="F32" s="154">
        <v>7</v>
      </c>
      <c r="G32" s="155">
        <v>7</v>
      </c>
      <c r="H32" s="156">
        <v>7</v>
      </c>
      <c r="I32" s="157">
        <v>7</v>
      </c>
      <c r="J32" s="158">
        <v>7</v>
      </c>
      <c r="K32" s="159"/>
      <c r="L32" s="78">
        <v>7</v>
      </c>
      <c r="M32" s="79">
        <v>7</v>
      </c>
      <c r="N32" s="80">
        <v>7</v>
      </c>
      <c r="O32" s="81">
        <v>7</v>
      </c>
      <c r="P32" s="82">
        <v>7</v>
      </c>
      <c r="Q32" s="83">
        <v>7</v>
      </c>
      <c r="R32" s="84">
        <v>7</v>
      </c>
      <c r="S32" s="85">
        <v>7</v>
      </c>
      <c r="T32" s="86">
        <v>7</v>
      </c>
      <c r="U32" s="87">
        <v>7</v>
      </c>
      <c r="V32" s="88">
        <v>7</v>
      </c>
      <c r="W32" s="89">
        <v>7</v>
      </c>
    </row>
    <row r="33" spans="1:23" ht="15.45" x14ac:dyDescent="0.4">
      <c r="A33" s="289" t="s">
        <v>70</v>
      </c>
      <c r="B33" s="289"/>
      <c r="C33" s="290"/>
      <c r="D33" s="188"/>
      <c r="E33" s="188"/>
      <c r="F33" s="188"/>
      <c r="G33" s="188"/>
      <c r="H33" s="188"/>
      <c r="I33" s="188"/>
      <c r="J33" s="188"/>
      <c r="K33" s="159"/>
      <c r="L33" s="77"/>
      <c r="M33" s="77"/>
      <c r="N33" s="77"/>
      <c r="O33" s="189"/>
      <c r="P33" s="189"/>
      <c r="Q33" s="190"/>
      <c r="R33" s="191"/>
      <c r="S33" s="77"/>
      <c r="T33" s="77"/>
      <c r="U33" s="77"/>
      <c r="V33" s="189"/>
      <c r="W33" s="77"/>
    </row>
    <row r="34" spans="1:23" ht="15.45" x14ac:dyDescent="0.4">
      <c r="A34" s="291" t="s">
        <v>71</v>
      </c>
      <c r="B34" s="291"/>
      <c r="C34" s="292"/>
      <c r="D34" s="188"/>
      <c r="E34" s="188"/>
      <c r="F34" s="188"/>
      <c r="G34" s="188"/>
      <c r="H34" s="188"/>
      <c r="I34" s="188"/>
      <c r="J34" s="188"/>
      <c r="K34" s="159"/>
      <c r="L34" s="77"/>
      <c r="M34" s="77"/>
      <c r="N34" s="77"/>
      <c r="O34" s="189"/>
      <c r="P34" s="189"/>
      <c r="Q34" s="190"/>
      <c r="R34" s="191"/>
      <c r="S34" s="77"/>
      <c r="T34" s="77"/>
      <c r="U34" s="77"/>
      <c r="V34" s="189"/>
      <c r="W34" s="77"/>
    </row>
    <row r="35" spans="1:23" ht="15.45" x14ac:dyDescent="0.4">
      <c r="A35" s="293" t="s">
        <v>0</v>
      </c>
      <c r="B35" s="293"/>
      <c r="C35" s="294"/>
      <c r="D35" s="188"/>
      <c r="E35" s="188"/>
      <c r="F35" s="188"/>
      <c r="G35" s="188"/>
      <c r="H35" s="188"/>
      <c r="I35" s="188"/>
      <c r="J35" s="188"/>
      <c r="K35" s="159"/>
      <c r="L35" s="77"/>
      <c r="M35" s="77"/>
      <c r="N35" s="77"/>
      <c r="O35" s="189"/>
      <c r="P35" s="189"/>
      <c r="Q35" s="190"/>
      <c r="R35" s="191"/>
      <c r="S35" s="77"/>
      <c r="T35" s="77"/>
      <c r="U35" s="77"/>
      <c r="V35" s="189"/>
      <c r="W35" s="77"/>
    </row>
    <row r="36" spans="1:23" ht="15.45" x14ac:dyDescent="0.4">
      <c r="A36" s="170" t="s">
        <v>66</v>
      </c>
      <c r="B36" s="171">
        <f t="shared" ref="B36:J36" si="9">2*B32+2*LN(B31)</f>
        <v>4.8275179365863696</v>
      </c>
      <c r="C36" s="172">
        <f t="shared" si="9"/>
        <v>4.6856517989488857</v>
      </c>
      <c r="D36" s="173">
        <f t="shared" si="9"/>
        <v>4.7198628250843608</v>
      </c>
      <c r="E36" s="174">
        <f t="shared" si="9"/>
        <v>7.2022133276943174</v>
      </c>
      <c r="F36" s="175">
        <f t="shared" si="9"/>
        <v>4.7122947827369721</v>
      </c>
      <c r="G36" s="176">
        <f t="shared" si="9"/>
        <v>6.8755773917329561</v>
      </c>
      <c r="H36" s="177">
        <f t="shared" si="9"/>
        <v>5.127317375949012</v>
      </c>
      <c r="I36" s="178">
        <f t="shared" si="9"/>
        <v>4.5653629433229419</v>
      </c>
      <c r="J36" s="179">
        <f t="shared" si="9"/>
        <v>6.0793737815952147</v>
      </c>
      <c r="K36" s="180"/>
      <c r="L36" s="78">
        <f t="shared" ref="L36:N36" si="10">2*L32+2*LN(L31)</f>
        <v>2.8966270433200823</v>
      </c>
      <c r="M36" s="79">
        <f t="shared" si="10"/>
        <v>5.186314570667097</v>
      </c>
      <c r="N36" s="80">
        <f t="shared" si="10"/>
        <v>8.8603072774278484</v>
      </c>
      <c r="O36" s="81">
        <v>8.8603072774278484</v>
      </c>
      <c r="P36" s="82">
        <f t="shared" ref="P36:W36" si="11">2*P32+2*LN(P31)</f>
        <v>4.1658413330426036</v>
      </c>
      <c r="Q36" s="83">
        <f t="shared" si="11"/>
        <v>5.5149240263667316</v>
      </c>
      <c r="R36" s="84">
        <f t="shared" si="11"/>
        <v>5.6212317005066037</v>
      </c>
      <c r="S36" s="85">
        <f t="shared" si="11"/>
        <v>4.465322506447432</v>
      </c>
      <c r="T36" s="86">
        <f t="shared" si="11"/>
        <v>4.4261934542051105</v>
      </c>
      <c r="U36" s="87">
        <f t="shared" si="11"/>
        <v>2.3259334280931387</v>
      </c>
      <c r="V36" s="88">
        <f t="shared" si="11"/>
        <v>4.6173453910974569</v>
      </c>
      <c r="W36" s="89">
        <f t="shared" si="11"/>
        <v>3.7208380796405844</v>
      </c>
    </row>
    <row r="37" spans="1:23" ht="15.45" x14ac:dyDescent="0.4">
      <c r="A37" s="170" t="s">
        <v>67</v>
      </c>
      <c r="B37" s="171">
        <f t="shared" ref="B37:J37" si="12">B36+(2*B32^2+2*B32)/(B30-B32-1)</f>
        <v>18.827517936586368</v>
      </c>
      <c r="C37" s="172">
        <f t="shared" si="12"/>
        <v>18.685651798948886</v>
      </c>
      <c r="D37" s="173">
        <f t="shared" si="12"/>
        <v>18.719862825084363</v>
      </c>
      <c r="E37" s="174">
        <f t="shared" si="12"/>
        <v>21.202213327694317</v>
      </c>
      <c r="F37" s="175">
        <f t="shared" si="12"/>
        <v>18.712294782736972</v>
      </c>
      <c r="G37" s="176">
        <f t="shared" si="12"/>
        <v>20.875577391732957</v>
      </c>
      <c r="H37" s="177">
        <f t="shared" si="12"/>
        <v>19.127317375949012</v>
      </c>
      <c r="I37" s="178">
        <f t="shared" si="12"/>
        <v>18.565362943322942</v>
      </c>
      <c r="J37" s="179">
        <f t="shared" si="12"/>
        <v>20.079373781595216</v>
      </c>
      <c r="K37" s="180"/>
      <c r="L37" s="78">
        <f t="shared" ref="L37:N37" si="13">L36+(2*L32^2+2*L32)/(L30-L32-1)</f>
        <v>16.89662704332008</v>
      </c>
      <c r="M37" s="79">
        <f t="shared" si="13"/>
        <v>19.186314570667097</v>
      </c>
      <c r="N37" s="80">
        <f t="shared" si="13"/>
        <v>22.86030727742785</v>
      </c>
      <c r="O37" s="81">
        <v>22.86030727742785</v>
      </c>
      <c r="P37" s="82">
        <f t="shared" ref="P37:W37" si="14">P36+(2*P32^2+2*P32)/(P30-P32-1)</f>
        <v>18.165841333042604</v>
      </c>
      <c r="Q37" s="83">
        <f t="shared" si="14"/>
        <v>19.514924026366732</v>
      </c>
      <c r="R37" s="84">
        <f t="shared" si="14"/>
        <v>19.621231700506605</v>
      </c>
      <c r="S37" s="85">
        <f t="shared" si="14"/>
        <v>18.465322506447432</v>
      </c>
      <c r="T37" s="86">
        <f t="shared" si="14"/>
        <v>18.426193454205112</v>
      </c>
      <c r="U37" s="87">
        <f t="shared" si="14"/>
        <v>16.325933428093137</v>
      </c>
      <c r="V37" s="88">
        <f t="shared" si="14"/>
        <v>18.617345391097459</v>
      </c>
      <c r="W37" s="89">
        <f t="shared" si="14"/>
        <v>17.720838079640586</v>
      </c>
    </row>
    <row r="38" spans="1:23" ht="15.45" x14ac:dyDescent="0.4">
      <c r="A38" s="170" t="s">
        <v>68</v>
      </c>
      <c r="B38" s="171">
        <f t="shared" ref="B38:J38" si="15">2*B32*LN(B30)+2*LN(B31)</f>
        <v>29.643760047943303</v>
      </c>
      <c r="C38" s="172">
        <f t="shared" si="15"/>
        <v>29.501893910305821</v>
      </c>
      <c r="D38" s="173">
        <f t="shared" si="15"/>
        <v>29.536104936441298</v>
      </c>
      <c r="E38" s="174">
        <f t="shared" si="15"/>
        <v>32.018455439051252</v>
      </c>
      <c r="F38" s="175">
        <f t="shared" si="15"/>
        <v>29.528536894093907</v>
      </c>
      <c r="G38" s="176">
        <f t="shared" si="15"/>
        <v>31.691819503089892</v>
      </c>
      <c r="H38" s="177">
        <f t="shared" si="15"/>
        <v>29.943559487305947</v>
      </c>
      <c r="I38" s="178">
        <f t="shared" si="15"/>
        <v>29.381605054679877</v>
      </c>
      <c r="J38" s="179">
        <f t="shared" si="15"/>
        <v>30.895615892952151</v>
      </c>
      <c r="K38" s="180"/>
      <c r="L38" s="78">
        <f t="shared" ref="L38:N38" si="16">2*L32*LN(L30)+2*LN(L31)</f>
        <v>27.712869154677016</v>
      </c>
      <c r="M38" s="79">
        <f t="shared" si="16"/>
        <v>30.002556682024032</v>
      </c>
      <c r="N38" s="80">
        <f t="shared" si="16"/>
        <v>33.676549388784785</v>
      </c>
      <c r="O38" s="81">
        <v>33.676549388784785</v>
      </c>
      <c r="P38" s="82">
        <f t="shared" ref="P38:W38" si="17">2*P32*LN(P30)+2*LN(P31)</f>
        <v>28.982083444399539</v>
      </c>
      <c r="Q38" s="83">
        <f t="shared" si="17"/>
        <v>30.331166137723667</v>
      </c>
      <c r="R38" s="84">
        <f t="shared" si="17"/>
        <v>30.437473811863541</v>
      </c>
      <c r="S38" s="85">
        <f t="shared" si="17"/>
        <v>29.281564617804367</v>
      </c>
      <c r="T38" s="86">
        <f t="shared" si="17"/>
        <v>29.242435565562047</v>
      </c>
      <c r="U38" s="87">
        <f t="shared" si="17"/>
        <v>27.142175539450072</v>
      </c>
      <c r="V38" s="88">
        <f t="shared" si="17"/>
        <v>29.433587502454394</v>
      </c>
      <c r="W38" s="89">
        <f t="shared" si="17"/>
        <v>28.537080190997521</v>
      </c>
    </row>
    <row r="39" spans="1:23" ht="15.45" x14ac:dyDescent="0.4">
      <c r="B39" s="113"/>
      <c r="C39" s="113"/>
      <c r="D39" s="113"/>
      <c r="E39" s="113"/>
      <c r="F39" s="113"/>
      <c r="G39" s="113"/>
      <c r="H39" s="113"/>
      <c r="I39" s="113"/>
      <c r="J39" s="113"/>
      <c r="K39" s="113"/>
      <c r="L39" s="78"/>
      <c r="M39" s="79"/>
      <c r="N39" s="80"/>
      <c r="O39" s="81"/>
      <c r="P39" s="82"/>
      <c r="Q39" s="83"/>
      <c r="R39" s="84"/>
      <c r="S39" s="85"/>
      <c r="T39" s="86"/>
      <c r="U39" s="87"/>
      <c r="V39" s="88"/>
      <c r="W39" s="127"/>
    </row>
    <row r="40" spans="1:23" ht="18.45" x14ac:dyDescent="0.55000000000000004">
      <c r="A40" s="142" t="s">
        <v>69</v>
      </c>
      <c r="B40" s="164"/>
      <c r="C40" s="164"/>
      <c r="D40" s="164"/>
      <c r="E40" s="164"/>
      <c r="F40" s="164"/>
      <c r="G40" s="181">
        <v>1.41362725049883E-3</v>
      </c>
      <c r="H40" s="181">
        <v>1.8428589347201799E-3</v>
      </c>
      <c r="I40" s="181">
        <v>1.5354210924701901E-3</v>
      </c>
      <c r="J40" s="181">
        <v>1.43871814679367E-3</v>
      </c>
      <c r="K40" s="145"/>
      <c r="L40" s="146">
        <v>5.1776682125921798E-4</v>
      </c>
      <c r="M40" s="146">
        <v>5.1148399549234001E-4</v>
      </c>
      <c r="N40" s="146">
        <v>9.5038860100043901E-4</v>
      </c>
      <c r="O40" s="147">
        <v>1.18675950246795E-3</v>
      </c>
      <c r="P40" s="182">
        <v>4.1810107138811302E-4</v>
      </c>
      <c r="Q40" s="148">
        <v>3.9286431166501599E-4</v>
      </c>
      <c r="R40" s="149">
        <v>8.9608488413210304E-4</v>
      </c>
      <c r="S40" s="146">
        <v>9.8688131091057506E-4</v>
      </c>
      <c r="T40" s="146">
        <v>1.0631347633709601E-3</v>
      </c>
      <c r="U40" s="146">
        <v>1.1720968187371799E-3</v>
      </c>
      <c r="V40" s="147">
        <v>1.06212303271051E-3</v>
      </c>
      <c r="W40" s="146">
        <v>1.0065645569595099E-3</v>
      </c>
    </row>
    <row r="41" spans="1:23" ht="15.45" x14ac:dyDescent="0.4">
      <c r="A41" s="142" t="s">
        <v>63</v>
      </c>
      <c r="B41" s="164"/>
      <c r="C41" s="164"/>
      <c r="D41" s="164"/>
      <c r="E41" s="164"/>
      <c r="F41" s="164"/>
      <c r="G41" s="165">
        <f>995*3</f>
        <v>2985</v>
      </c>
      <c r="H41" s="183">
        <f>995*3</f>
        <v>2985</v>
      </c>
      <c r="I41" s="184">
        <f>995*3</f>
        <v>2985</v>
      </c>
      <c r="J41" s="185">
        <f>995*3</f>
        <v>2985</v>
      </c>
      <c r="K41" s="145"/>
      <c r="L41" s="78">
        <f>390</f>
        <v>390</v>
      </c>
      <c r="M41" s="79">
        <f>390</f>
        <v>390</v>
      </c>
      <c r="N41" s="80">
        <f>390</f>
        <v>390</v>
      </c>
      <c r="O41" s="81">
        <f>390</f>
        <v>390</v>
      </c>
      <c r="P41" s="82">
        <f>390</f>
        <v>390</v>
      </c>
      <c r="Q41" s="83">
        <f>390</f>
        <v>390</v>
      </c>
      <c r="R41" s="84">
        <f>390</f>
        <v>390</v>
      </c>
      <c r="S41" s="85">
        <f>390</f>
        <v>390</v>
      </c>
      <c r="T41" s="86">
        <f>390</f>
        <v>390</v>
      </c>
      <c r="U41" s="87">
        <f>390</f>
        <v>390</v>
      </c>
      <c r="V41" s="88">
        <f>390</f>
        <v>390</v>
      </c>
      <c r="W41" s="89">
        <f>390</f>
        <v>390</v>
      </c>
    </row>
    <row r="42" spans="1:23" ht="15.45" x14ac:dyDescent="0.4">
      <c r="A42" s="142" t="s">
        <v>64</v>
      </c>
      <c r="B42" s="164"/>
      <c r="C42" s="164"/>
      <c r="D42" s="164"/>
      <c r="E42" s="164"/>
      <c r="F42" s="164"/>
      <c r="G42" s="165">
        <f t="shared" ref="G42:J42" si="18">(G41*G40)^2</f>
        <v>17.805676876824933</v>
      </c>
      <c r="H42" s="166">
        <f t="shared" si="18"/>
        <v>30.26027399374393</v>
      </c>
      <c r="I42" s="167">
        <f t="shared" si="18"/>
        <v>21.006015208547474</v>
      </c>
      <c r="J42" s="168">
        <f t="shared" si="18"/>
        <v>18.443362991417331</v>
      </c>
      <c r="K42" s="145"/>
      <c r="L42" s="78">
        <f t="shared" ref="L42:W42" si="19">(L41*L40)^2</f>
        <v>4.0775345390044682E-2</v>
      </c>
      <c r="M42" s="79">
        <f t="shared" si="19"/>
        <v>3.9791774989775312E-2</v>
      </c>
      <c r="N42" s="80">
        <f t="shared" si="19"/>
        <v>0.13738257477185006</v>
      </c>
      <c r="O42" s="81">
        <f t="shared" si="19"/>
        <v>0.21421735354976215</v>
      </c>
      <c r="P42" s="82">
        <f t="shared" si="19"/>
        <v>2.6588373746764562E-2</v>
      </c>
      <c r="Q42" s="83">
        <f t="shared" si="19"/>
        <v>2.3475474078502079E-2</v>
      </c>
      <c r="R42" s="84">
        <f t="shared" si="19"/>
        <v>0.12213145098660376</v>
      </c>
      <c r="S42" s="85">
        <f t="shared" si="19"/>
        <v>0.14813547118951786</v>
      </c>
      <c r="T42" s="86">
        <f t="shared" si="19"/>
        <v>0.17191186536585853</v>
      </c>
      <c r="U42" s="87">
        <f t="shared" si="19"/>
        <v>0.20895664587430965</v>
      </c>
      <c r="V42" s="88">
        <f t="shared" si="19"/>
        <v>0.1715848216990154</v>
      </c>
      <c r="W42" s="89">
        <f t="shared" si="19"/>
        <v>0.15410349273445109</v>
      </c>
    </row>
    <row r="43" spans="1:23" ht="15.45" x14ac:dyDescent="0.4">
      <c r="A43" s="142" t="s">
        <v>65</v>
      </c>
      <c r="B43" s="164"/>
      <c r="C43" s="164"/>
      <c r="D43" s="164"/>
      <c r="E43" s="164"/>
      <c r="F43" s="164"/>
      <c r="G43" s="186">
        <v>11</v>
      </c>
      <c r="H43" s="183">
        <v>11</v>
      </c>
      <c r="I43" s="184">
        <v>11</v>
      </c>
      <c r="J43" s="185">
        <v>11</v>
      </c>
      <c r="K43" s="145"/>
      <c r="L43" s="78">
        <f>11</f>
        <v>11</v>
      </c>
      <c r="M43" s="79">
        <v>11</v>
      </c>
      <c r="N43" s="80">
        <v>11</v>
      </c>
      <c r="O43" s="81">
        <v>11</v>
      </c>
      <c r="P43" s="82">
        <v>11</v>
      </c>
      <c r="Q43" s="83">
        <v>11</v>
      </c>
      <c r="R43" s="84">
        <v>11</v>
      </c>
      <c r="S43" s="85">
        <v>11</v>
      </c>
      <c r="T43" s="86">
        <v>11</v>
      </c>
      <c r="U43" s="87">
        <v>11</v>
      </c>
      <c r="V43" s="88">
        <v>11</v>
      </c>
      <c r="W43" s="89">
        <v>11</v>
      </c>
    </row>
    <row r="44" spans="1:23" ht="15.45" x14ac:dyDescent="0.4">
      <c r="A44" s="170" t="s">
        <v>66</v>
      </c>
      <c r="B44" s="175"/>
      <c r="C44" s="175"/>
      <c r="D44" s="175"/>
      <c r="E44" s="175"/>
      <c r="F44" s="175"/>
      <c r="G44" s="176">
        <f t="shared" ref="G44:J44" si="20">2*G43+2*LN(G42)</f>
        <v>27.759034664232765</v>
      </c>
      <c r="H44" s="177">
        <f t="shared" si="20"/>
        <v>28.819671525940741</v>
      </c>
      <c r="I44" s="178">
        <f t="shared" si="20"/>
        <v>28.089617670420015</v>
      </c>
      <c r="J44" s="179">
        <f t="shared" si="20"/>
        <v>27.829409152611795</v>
      </c>
      <c r="K44" s="187"/>
      <c r="L44" s="78">
        <f t="shared" ref="L44:W44" si="21">2*L43+2*LN(L42)</f>
        <v>15.60064468024335</v>
      </c>
      <c r="M44" s="79">
        <f t="shared" si="21"/>
        <v>15.551809906806152</v>
      </c>
      <c r="N44" s="80">
        <f t="shared" si="21"/>
        <v>18.030028543196106</v>
      </c>
      <c r="O44" s="81">
        <f t="shared" si="21"/>
        <v>18.918471782776802</v>
      </c>
      <c r="P44" s="82">
        <f t="shared" si="21"/>
        <v>14.745437528140275</v>
      </c>
      <c r="Q44" s="83">
        <f t="shared" si="21"/>
        <v>14.49640188189127</v>
      </c>
      <c r="R44" s="84">
        <f t="shared" si="21"/>
        <v>17.794685305606741</v>
      </c>
      <c r="S44" s="85">
        <f t="shared" si="21"/>
        <v>18.180743843967061</v>
      </c>
      <c r="T44" s="86">
        <f t="shared" si="21"/>
        <v>18.47845331168099</v>
      </c>
      <c r="U44" s="87">
        <f t="shared" si="21"/>
        <v>18.868743030913524</v>
      </c>
      <c r="V44" s="88">
        <f t="shared" si="21"/>
        <v>18.474644905044418</v>
      </c>
      <c r="W44" s="89">
        <f t="shared" si="21"/>
        <v>18.259738256926276</v>
      </c>
    </row>
    <row r="45" spans="1:23" ht="15.45" x14ac:dyDescent="0.4">
      <c r="A45" s="170" t="s">
        <v>67</v>
      </c>
      <c r="B45" s="175"/>
      <c r="C45" s="175"/>
      <c r="D45" s="175"/>
      <c r="E45" s="175"/>
      <c r="F45" s="175"/>
      <c r="G45" s="176">
        <f t="shared" ref="G45:J45" si="22">G44+(2*G43^2+2*G43)/(G41-G43-1)</f>
        <v>27.847833856967377</v>
      </c>
      <c r="H45" s="177">
        <f t="shared" si="22"/>
        <v>28.908470718675353</v>
      </c>
      <c r="I45" s="178">
        <f t="shared" si="22"/>
        <v>28.178416863154627</v>
      </c>
      <c r="J45" s="179">
        <f t="shared" si="22"/>
        <v>27.918208345346407</v>
      </c>
      <c r="K45" s="187"/>
      <c r="L45" s="78">
        <f t="shared" ref="L45:W45" si="23">L44+(2*L43^2+2*L43)/(L41-L43-1)</f>
        <v>16.299057378656048</v>
      </c>
      <c r="M45" s="79">
        <f t="shared" si="23"/>
        <v>16.250222605218852</v>
      </c>
      <c r="N45" s="80">
        <f t="shared" si="23"/>
        <v>18.728441241608806</v>
      </c>
      <c r="O45" s="81">
        <f t="shared" si="23"/>
        <v>19.616884481189501</v>
      </c>
      <c r="P45" s="82">
        <f t="shared" si="23"/>
        <v>15.443850226552973</v>
      </c>
      <c r="Q45" s="83">
        <f t="shared" si="23"/>
        <v>15.194814580303968</v>
      </c>
      <c r="R45" s="84">
        <f t="shared" si="23"/>
        <v>18.493098004019441</v>
      </c>
      <c r="S45" s="85">
        <f t="shared" si="23"/>
        <v>18.879156542379761</v>
      </c>
      <c r="T45" s="86">
        <f t="shared" si="23"/>
        <v>19.17686601009369</v>
      </c>
      <c r="U45" s="87">
        <f t="shared" si="23"/>
        <v>19.567155729326224</v>
      </c>
      <c r="V45" s="88">
        <f t="shared" si="23"/>
        <v>19.173057603457117</v>
      </c>
      <c r="W45" s="89">
        <f t="shared" si="23"/>
        <v>18.958150955338976</v>
      </c>
    </row>
    <row r="46" spans="1:23" ht="15.45" x14ac:dyDescent="0.4">
      <c r="A46" s="170" t="s">
        <v>68</v>
      </c>
      <c r="B46" s="175"/>
      <c r="C46" s="175"/>
      <c r="D46" s="175"/>
      <c r="E46" s="175"/>
      <c r="F46" s="175"/>
      <c r="G46" s="176">
        <f t="shared" ref="G46:J46" si="24">2*G43*LN(G41)+2*LN(G42)</f>
        <v>181.78884523242021</v>
      </c>
      <c r="H46" s="177">
        <f t="shared" si="24"/>
        <v>182.84948209412821</v>
      </c>
      <c r="I46" s="178">
        <f t="shared" si="24"/>
        <v>182.11942823860747</v>
      </c>
      <c r="J46" s="179">
        <f t="shared" si="24"/>
        <v>181.85921972079925</v>
      </c>
      <c r="K46" s="187"/>
      <c r="L46" s="78">
        <f t="shared" ref="L46:W46" si="25">2*L43*LN(L41)+2*LN(L42)</f>
        <v>124.85587294096457</v>
      </c>
      <c r="M46" s="79">
        <f t="shared" si="25"/>
        <v>124.80703816752738</v>
      </c>
      <c r="N46" s="80">
        <f t="shared" si="25"/>
        <v>127.28525680391733</v>
      </c>
      <c r="O46" s="81">
        <f t="shared" si="25"/>
        <v>128.17370004349803</v>
      </c>
      <c r="P46" s="82">
        <f t="shared" si="25"/>
        <v>124.0006657888615</v>
      </c>
      <c r="Q46" s="83">
        <f t="shared" si="25"/>
        <v>123.7516301426125</v>
      </c>
      <c r="R46" s="84">
        <f t="shared" si="25"/>
        <v>127.04991356632796</v>
      </c>
      <c r="S46" s="85">
        <f t="shared" si="25"/>
        <v>127.43597210468829</v>
      </c>
      <c r="T46" s="86">
        <f t="shared" si="25"/>
        <v>127.73368157240222</v>
      </c>
      <c r="U46" s="87">
        <f t="shared" si="25"/>
        <v>128.12397129163475</v>
      </c>
      <c r="V46" s="88">
        <f t="shared" si="25"/>
        <v>127.72987316576564</v>
      </c>
      <c r="W46" s="89">
        <f t="shared" si="25"/>
        <v>127.51496651764751</v>
      </c>
    </row>
  </sheetData>
  <mergeCells count="26">
    <mergeCell ref="B1:J1"/>
    <mergeCell ref="L1:Q1"/>
    <mergeCell ref="R1:W1"/>
    <mergeCell ref="A3:A4"/>
    <mergeCell ref="B3:B4"/>
    <mergeCell ref="C3:C4"/>
    <mergeCell ref="D3:D4"/>
    <mergeCell ref="E3:E4"/>
    <mergeCell ref="F3:F4"/>
    <mergeCell ref="G3:G4"/>
    <mergeCell ref="W3:W4"/>
    <mergeCell ref="R3:R4"/>
    <mergeCell ref="S3:S4"/>
    <mergeCell ref="T3:T4"/>
    <mergeCell ref="V3:V4"/>
    <mergeCell ref="A33:C33"/>
    <mergeCell ref="A34:C34"/>
    <mergeCell ref="A35:C35"/>
    <mergeCell ref="P3:P4"/>
    <mergeCell ref="Q3:Q4"/>
    <mergeCell ref="H3:H4"/>
    <mergeCell ref="I3:I4"/>
    <mergeCell ref="J3:J4"/>
    <mergeCell ref="L3:L4"/>
    <mergeCell ref="M3:M4"/>
    <mergeCell ref="N3:N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34ABC-184F-47E2-A34B-AFC2BEF94A99}">
  <dimension ref="A1:W40"/>
  <sheetViews>
    <sheetView zoomScale="55" zoomScaleNormal="55" workbookViewId="0">
      <selection activeCell="B19" sqref="B19:R21"/>
    </sheetView>
  </sheetViews>
  <sheetFormatPr defaultRowHeight="14.6" x14ac:dyDescent="0.4"/>
  <cols>
    <col min="1" max="1" width="17.3046875" customWidth="1"/>
    <col min="2" max="18" width="15.69140625" customWidth="1"/>
  </cols>
  <sheetData>
    <row r="1" spans="1:23" ht="15.9" thickBot="1" x14ac:dyDescent="0.45">
      <c r="A1" s="2" t="s">
        <v>70</v>
      </c>
      <c r="B1" s="350" t="s">
        <v>122</v>
      </c>
      <c r="C1" s="350"/>
      <c r="D1" s="350"/>
      <c r="E1" s="350"/>
      <c r="F1" s="113"/>
      <c r="G1" s="113"/>
      <c r="H1" s="113"/>
      <c r="I1" s="113"/>
      <c r="J1" s="113"/>
      <c r="K1" s="240"/>
      <c r="L1" s="113"/>
      <c r="M1" s="113"/>
      <c r="N1" s="113"/>
      <c r="O1" s="113"/>
      <c r="P1" s="113"/>
      <c r="Q1" s="113"/>
      <c r="R1" s="113"/>
    </row>
    <row r="2" spans="1:23" ht="15.45" x14ac:dyDescent="0.4">
      <c r="A2" s="2" t="s">
        <v>71</v>
      </c>
      <c r="B2" s="351" t="s">
        <v>123</v>
      </c>
      <c r="C2" s="351" t="s">
        <v>124</v>
      </c>
      <c r="D2" s="351" t="s">
        <v>125</v>
      </c>
      <c r="E2" s="351" t="s">
        <v>126</v>
      </c>
      <c r="F2" s="346" t="s">
        <v>33</v>
      </c>
      <c r="G2" s="346" t="s">
        <v>36</v>
      </c>
      <c r="H2" s="346" t="s">
        <v>127</v>
      </c>
      <c r="I2" s="346" t="s">
        <v>35</v>
      </c>
      <c r="J2" s="346" t="s">
        <v>128</v>
      </c>
      <c r="K2" s="348" t="s">
        <v>129</v>
      </c>
      <c r="L2" s="344" t="s">
        <v>37</v>
      </c>
      <c r="M2" s="344" t="s">
        <v>41</v>
      </c>
      <c r="N2" s="344" t="s">
        <v>40</v>
      </c>
      <c r="O2" s="344" t="s">
        <v>130</v>
      </c>
      <c r="P2" s="344" t="s">
        <v>32</v>
      </c>
      <c r="Q2" s="344" t="s">
        <v>34</v>
      </c>
      <c r="R2" s="344" t="s">
        <v>131</v>
      </c>
    </row>
    <row r="3" spans="1:23" ht="15.9" thickBot="1" x14ac:dyDescent="0.45">
      <c r="A3" s="2" t="s">
        <v>0</v>
      </c>
      <c r="B3" s="352"/>
      <c r="C3" s="352"/>
      <c r="D3" s="352"/>
      <c r="E3" s="352"/>
      <c r="F3" s="347"/>
      <c r="G3" s="347"/>
      <c r="H3" s="347"/>
      <c r="I3" s="347"/>
      <c r="J3" s="347"/>
      <c r="K3" s="349"/>
      <c r="L3" s="345"/>
      <c r="M3" s="345"/>
      <c r="N3" s="345"/>
      <c r="O3" s="345"/>
      <c r="P3" s="345"/>
      <c r="Q3" s="345"/>
      <c r="R3" s="345"/>
    </row>
    <row r="4" spans="1:23" x14ac:dyDescent="0.4">
      <c r="A4" s="343" t="s">
        <v>25</v>
      </c>
      <c r="B4" s="339"/>
      <c r="C4" s="339"/>
      <c r="D4" s="339"/>
      <c r="E4" s="339"/>
      <c r="F4" s="339"/>
      <c r="G4" s="339"/>
      <c r="H4" s="339"/>
      <c r="I4" s="339"/>
      <c r="J4" s="339"/>
      <c r="K4" s="341"/>
      <c r="L4" s="339"/>
      <c r="M4" s="339"/>
      <c r="N4" s="339"/>
      <c r="O4" s="339"/>
      <c r="P4" s="339"/>
      <c r="Q4" s="339"/>
      <c r="R4" s="339"/>
    </row>
    <row r="5" spans="1:23" x14ac:dyDescent="0.4">
      <c r="A5" s="343"/>
      <c r="B5" s="340"/>
      <c r="C5" s="340"/>
      <c r="D5" s="340"/>
      <c r="E5" s="340"/>
      <c r="F5" s="340"/>
      <c r="G5" s="340"/>
      <c r="H5" s="340"/>
      <c r="I5" s="340"/>
      <c r="J5" s="340"/>
      <c r="K5" s="342"/>
      <c r="L5" s="340"/>
      <c r="M5" s="340"/>
      <c r="N5" s="340"/>
      <c r="O5" s="340"/>
      <c r="P5" s="340"/>
      <c r="Q5" s="340"/>
      <c r="R5" s="340"/>
    </row>
    <row r="6" spans="1:23" ht="35.15" x14ac:dyDescent="0.4">
      <c r="A6" s="241"/>
      <c r="B6" s="241"/>
      <c r="C6" s="241"/>
      <c r="D6" s="241"/>
      <c r="E6" s="241"/>
      <c r="F6" s="242" t="s">
        <v>132</v>
      </c>
      <c r="G6" s="242" t="s">
        <v>132</v>
      </c>
      <c r="H6" s="242" t="s">
        <v>132</v>
      </c>
      <c r="I6" s="242" t="s">
        <v>132</v>
      </c>
      <c r="J6" s="242" t="s">
        <v>132</v>
      </c>
      <c r="K6" s="243" t="s">
        <v>132</v>
      </c>
      <c r="L6" s="242" t="s">
        <v>132</v>
      </c>
      <c r="M6" s="242" t="s">
        <v>132</v>
      </c>
      <c r="N6" s="242" t="s">
        <v>132</v>
      </c>
      <c r="O6" s="242" t="s">
        <v>132</v>
      </c>
      <c r="P6" s="242" t="s">
        <v>132</v>
      </c>
      <c r="Q6" s="242" t="s">
        <v>132</v>
      </c>
      <c r="R6" s="244" t="s">
        <v>132</v>
      </c>
      <c r="S6" s="245" t="s">
        <v>133</v>
      </c>
      <c r="T6" s="245" t="s">
        <v>134</v>
      </c>
    </row>
    <row r="7" spans="1:23" ht="17.600000000000001" x14ac:dyDescent="0.4">
      <c r="A7" s="246" t="s">
        <v>135</v>
      </c>
      <c r="B7" s="247">
        <v>4.2855931108410801E-3</v>
      </c>
      <c r="C7" s="247">
        <v>6.6666339144522101E-3</v>
      </c>
      <c r="D7" s="247">
        <v>5.2436876359275497E-3</v>
      </c>
      <c r="E7" s="247">
        <v>6.2768924664526196E-3</v>
      </c>
      <c r="F7" s="248">
        <v>4.10304574032573E-3</v>
      </c>
      <c r="G7" s="248">
        <v>5.3309095682828496E-3</v>
      </c>
      <c r="H7" s="248">
        <v>5.0503094545148799E-3</v>
      </c>
      <c r="I7" s="248">
        <v>7.0888809193733098E-3</v>
      </c>
      <c r="J7" s="248">
        <v>5.8033638634234696E-3</v>
      </c>
      <c r="K7" s="249">
        <v>7.2278734124882399E-3</v>
      </c>
      <c r="L7" s="248">
        <v>8.1230364601432709E-3</v>
      </c>
      <c r="M7" s="248">
        <v>8.3384635489937992E-3</v>
      </c>
      <c r="N7" s="248">
        <v>1.72399327687538E-2</v>
      </c>
      <c r="O7" s="248">
        <v>6.7382237884477097E-3</v>
      </c>
      <c r="P7" s="248">
        <v>6.7487389850562603E-3</v>
      </c>
      <c r="Q7" s="248">
        <v>5.8249830214336402E-3</v>
      </c>
      <c r="R7" s="250">
        <v>1.0568761660892099E-2</v>
      </c>
      <c r="S7" s="251">
        <f>AVERAGE(B7:R7)</f>
        <v>7.0976076658707367E-3</v>
      </c>
      <c r="T7" s="252">
        <f>_xlfn.STDEV.S(B7:R7)</f>
        <v>3.0572992416432482E-3</v>
      </c>
      <c r="U7" s="246" t="s">
        <v>135</v>
      </c>
    </row>
    <row r="8" spans="1:23" ht="18.45" x14ac:dyDescent="0.4">
      <c r="A8" s="246" t="s">
        <v>43</v>
      </c>
      <c r="B8" s="247">
        <v>3.26674313794362E-3</v>
      </c>
      <c r="C8" s="247">
        <v>3.85759085461604E-3</v>
      </c>
      <c r="D8" s="247">
        <v>3.8375643571081398E-3</v>
      </c>
      <c r="E8" s="247">
        <v>3.4972682846064898E-3</v>
      </c>
      <c r="F8" s="248">
        <v>3.1370648861326301E-3</v>
      </c>
      <c r="G8" s="248">
        <v>3.5555038922431099E-3</v>
      </c>
      <c r="H8" s="248">
        <v>3.1300735863010101E-3</v>
      </c>
      <c r="I8" s="248">
        <v>3.3834524463739698E-3</v>
      </c>
      <c r="J8" s="248">
        <v>3.3708498933109499E-3</v>
      </c>
      <c r="K8" s="249">
        <v>3.3186509385856101E-3</v>
      </c>
      <c r="L8" s="248">
        <v>3.7539005539377101E-3</v>
      </c>
      <c r="M8" s="248">
        <v>3.6356490392272598E-3</v>
      </c>
      <c r="N8" s="248">
        <v>5.7872435974596296E-3</v>
      </c>
      <c r="O8" s="248">
        <v>3.6589735140494899E-3</v>
      </c>
      <c r="P8" s="248">
        <v>3.6013291121231999E-3</v>
      </c>
      <c r="Q8" s="248">
        <v>3.6484883234367401E-3</v>
      </c>
      <c r="R8" s="250">
        <v>3.73585013967005E-3</v>
      </c>
      <c r="S8" s="251">
        <f t="shared" ref="S8:S13" si="0">AVERAGE(B8:R8)</f>
        <v>3.6574233268897444E-3</v>
      </c>
      <c r="T8" s="252">
        <f t="shared" ref="T8:T13" si="1">_xlfn.STDEV.S(B8:R8)</f>
        <v>5.9357517083276606E-4</v>
      </c>
      <c r="U8" s="246" t="s">
        <v>43</v>
      </c>
    </row>
    <row r="9" spans="1:23" ht="18.899999999999999" x14ac:dyDescent="0.55000000000000004">
      <c r="A9" s="253" t="s">
        <v>44</v>
      </c>
      <c r="B9" s="254">
        <v>7.7791026374776301E-3</v>
      </c>
      <c r="C9" s="254">
        <v>7.7402719822534504E-3</v>
      </c>
      <c r="D9" s="254">
        <v>2.31444037334387E-2</v>
      </c>
      <c r="E9" s="254">
        <v>3.6687849531951901E-2</v>
      </c>
      <c r="F9" s="255">
        <v>5.68483824377463E-3</v>
      </c>
      <c r="G9" s="255">
        <v>3.4091875017789701E-2</v>
      </c>
      <c r="H9" s="255">
        <v>2.7347563943489799E-2</v>
      </c>
      <c r="I9" s="255">
        <v>4.5684930232182799E-2</v>
      </c>
      <c r="J9" s="255">
        <v>2.7894726991772499E-2</v>
      </c>
      <c r="K9" s="256">
        <v>2.94822827071968E-2</v>
      </c>
      <c r="L9" s="255">
        <v>6.0657308267744202E-2</v>
      </c>
      <c r="M9" s="255">
        <v>3.7824521099298597E-2</v>
      </c>
      <c r="N9" s="255">
        <v>5.6017084493741799E-2</v>
      </c>
      <c r="O9" s="255">
        <v>2.0103901946413299E-2</v>
      </c>
      <c r="P9" s="255">
        <v>3.1666768070860399E-2</v>
      </c>
      <c r="Q9" s="255">
        <v>1.8148406379270302E-2</v>
      </c>
      <c r="R9" s="257">
        <v>9.10157706959627E-2</v>
      </c>
      <c r="S9" s="251">
        <f t="shared" si="0"/>
        <v>3.2998329763212889E-2</v>
      </c>
      <c r="T9" s="252">
        <f t="shared" si="1"/>
        <v>2.1558005465490176E-2</v>
      </c>
      <c r="U9" s="253" t="s">
        <v>44</v>
      </c>
    </row>
    <row r="10" spans="1:23" ht="18.899999999999999" x14ac:dyDescent="0.55000000000000004">
      <c r="A10" s="253" t="s">
        <v>45</v>
      </c>
      <c r="B10" s="254">
        <v>0.47920015638000102</v>
      </c>
      <c r="C10" s="254">
        <v>0.90204481539737402</v>
      </c>
      <c r="D10" s="254">
        <v>0.70345018015990901</v>
      </c>
      <c r="E10" s="254">
        <v>0.99120662964810602</v>
      </c>
      <c r="F10" s="255">
        <v>0.30534048690479598</v>
      </c>
      <c r="G10" s="255">
        <v>1.1398672870761699</v>
      </c>
      <c r="H10" s="255">
        <v>0.58329869184011995</v>
      </c>
      <c r="I10" s="255">
        <v>0.88302179053838303</v>
      </c>
      <c r="J10" s="255">
        <v>1.17585126719685</v>
      </c>
      <c r="K10" s="256">
        <v>1.1664560204407901</v>
      </c>
      <c r="L10" s="255">
        <v>0.93326902136683998</v>
      </c>
      <c r="M10" s="255">
        <v>0.88191759539929204</v>
      </c>
      <c r="N10" s="255">
        <v>1.28332793787334</v>
      </c>
      <c r="O10" s="255">
        <v>0.61663813362203901</v>
      </c>
      <c r="P10" s="255">
        <v>1.4244475610918701</v>
      </c>
      <c r="Q10" s="255">
        <v>0.197014167259349</v>
      </c>
      <c r="R10" s="257">
        <v>2.0177711382856098</v>
      </c>
      <c r="S10" s="251">
        <f t="shared" si="0"/>
        <v>0.92259546355769639</v>
      </c>
      <c r="T10" s="252">
        <f t="shared" si="1"/>
        <v>0.44169413894131154</v>
      </c>
      <c r="U10" s="253" t="s">
        <v>45</v>
      </c>
    </row>
    <row r="11" spans="1:23" ht="18.899999999999999" x14ac:dyDescent="0.55000000000000004">
      <c r="A11" s="253" t="s">
        <v>46</v>
      </c>
      <c r="B11" s="254">
        <v>5.2525989210344799E-2</v>
      </c>
      <c r="C11" s="254">
        <v>1.64406140150151E-2</v>
      </c>
      <c r="D11" s="254">
        <v>2.6578241104534099E-2</v>
      </c>
      <c r="E11" s="254">
        <v>4.8693388235129698E-2</v>
      </c>
      <c r="F11" s="255">
        <v>7.7256040898401601E-3</v>
      </c>
      <c r="G11" s="255">
        <v>0.20682349835695599</v>
      </c>
      <c r="H11" s="255">
        <v>0.18031309726377501</v>
      </c>
      <c r="I11" s="255">
        <v>2.6472324994814899E-2</v>
      </c>
      <c r="J11" s="255">
        <v>0.20755080300432399</v>
      </c>
      <c r="K11" s="256">
        <v>0.21029054936365699</v>
      </c>
      <c r="L11" s="255">
        <v>4.2062452056771303E-2</v>
      </c>
      <c r="M11" s="255">
        <v>4.1352110324847299E-2</v>
      </c>
      <c r="N11" s="255">
        <v>5.3653719507627901E-2</v>
      </c>
      <c r="O11" s="255">
        <v>3.86154902893103E-2</v>
      </c>
      <c r="P11" s="255">
        <v>6.0061198655389003E-2</v>
      </c>
      <c r="Q11" s="258">
        <v>4.0724191847855799E-4</v>
      </c>
      <c r="R11" s="259">
        <v>4.8266164085480102E-2</v>
      </c>
      <c r="S11" s="251">
        <f t="shared" si="0"/>
        <v>7.457838155742913E-2</v>
      </c>
      <c r="T11" s="252">
        <f t="shared" si="1"/>
        <v>7.4451653961870881E-2</v>
      </c>
      <c r="U11" s="253" t="s">
        <v>46</v>
      </c>
    </row>
    <row r="12" spans="1:23" ht="18.899999999999999" x14ac:dyDescent="0.55000000000000004">
      <c r="A12" s="253" t="s">
        <v>47</v>
      </c>
      <c r="B12" s="254">
        <v>1.4757440551744201E-2</v>
      </c>
      <c r="C12" s="254">
        <v>4.5863484591628E-2</v>
      </c>
      <c r="D12" s="254">
        <v>3.9772962511716303E-2</v>
      </c>
      <c r="E12" s="254">
        <v>4.0570635048891399E-2</v>
      </c>
      <c r="F12" s="255">
        <v>1.6451548023091501E-2</v>
      </c>
      <c r="G12" s="255">
        <v>4.38790292970778E-2</v>
      </c>
      <c r="H12" s="255">
        <v>1.8243468677659101E-2</v>
      </c>
      <c r="I12" s="255">
        <v>3.4170489042204703E-2</v>
      </c>
      <c r="J12" s="255">
        <v>3.17980197568919E-2</v>
      </c>
      <c r="K12" s="256">
        <v>2.6632535922055601E-2</v>
      </c>
      <c r="L12" s="255">
        <v>3.9724032399340498E-2</v>
      </c>
      <c r="M12" s="255">
        <v>3.24886749116787E-2</v>
      </c>
      <c r="N12" s="255">
        <v>8.4104944030877302E-2</v>
      </c>
      <c r="O12" s="255">
        <v>3.6919680608439698E-2</v>
      </c>
      <c r="P12" s="255">
        <v>8.1099026390387505E-2</v>
      </c>
      <c r="Q12" s="255">
        <v>1.3429678091894E-2</v>
      </c>
      <c r="R12" s="257">
        <v>5.9351196645935203E-2</v>
      </c>
      <c r="S12" s="251">
        <f t="shared" si="0"/>
        <v>3.8779814500089028E-2</v>
      </c>
      <c r="T12" s="252">
        <f t="shared" si="1"/>
        <v>2.054007246285354E-2</v>
      </c>
      <c r="U12" s="253" t="s">
        <v>47</v>
      </c>
    </row>
    <row r="13" spans="1:23" ht="18.899999999999999" x14ac:dyDescent="0.55000000000000004">
      <c r="A13" s="253" t="s">
        <v>48</v>
      </c>
      <c r="B13" s="254">
        <v>4.73038491662663E-5</v>
      </c>
      <c r="C13" s="254">
        <v>1.68660492924427E-3</v>
      </c>
      <c r="D13" s="254">
        <v>3.9958407463056998E-4</v>
      </c>
      <c r="E13" s="254">
        <v>3.6543950288661402E-6</v>
      </c>
      <c r="F13" s="260">
        <v>2.8730871614117501E-3</v>
      </c>
      <c r="G13" s="260">
        <v>2.6906623597333702E-3</v>
      </c>
      <c r="H13" s="260">
        <v>2.6685662496051402E-3</v>
      </c>
      <c r="I13" s="260">
        <v>2.1427648220300102E-3</v>
      </c>
      <c r="J13" s="260">
        <v>3.4726838067284001E-3</v>
      </c>
      <c r="K13" s="261">
        <v>4.9965276638784103E-3</v>
      </c>
      <c r="L13" s="260">
        <v>3.6652187060384998E-3</v>
      </c>
      <c r="M13" s="260">
        <v>3.3868164917153299E-3</v>
      </c>
      <c r="N13" s="260">
        <v>4.7929407296861898E-3</v>
      </c>
      <c r="O13" s="260">
        <v>3.5678302508614399E-4</v>
      </c>
      <c r="P13" s="260">
        <v>2.6649029565874199E-4</v>
      </c>
      <c r="Q13" s="260">
        <v>4.13683819922556E-3</v>
      </c>
      <c r="R13" s="262">
        <v>2.1632002382990901E-4</v>
      </c>
      <c r="S13" s="251">
        <f t="shared" si="0"/>
        <v>2.2236968695704372E-3</v>
      </c>
      <c r="T13" s="252">
        <f t="shared" si="1"/>
        <v>1.7394585287306506E-3</v>
      </c>
      <c r="U13" s="253" t="s">
        <v>48</v>
      </c>
    </row>
    <row r="14" spans="1:23" ht="15.45" x14ac:dyDescent="0.4">
      <c r="A14" s="263" t="s">
        <v>49</v>
      </c>
      <c r="B14" s="264" t="s">
        <v>136</v>
      </c>
      <c r="C14" s="264" t="s">
        <v>136</v>
      </c>
      <c r="D14" s="264" t="s">
        <v>136</v>
      </c>
      <c r="E14" s="264" t="s">
        <v>136</v>
      </c>
      <c r="F14" s="264" t="s">
        <v>136</v>
      </c>
      <c r="G14" s="264" t="s">
        <v>136</v>
      </c>
      <c r="H14" s="264" t="s">
        <v>136</v>
      </c>
      <c r="I14" s="264" t="s">
        <v>136</v>
      </c>
      <c r="J14" s="264" t="s">
        <v>136</v>
      </c>
      <c r="K14" s="265" t="s">
        <v>136</v>
      </c>
      <c r="L14" s="264" t="s">
        <v>136</v>
      </c>
      <c r="M14" s="264" t="s">
        <v>136</v>
      </c>
      <c r="N14" s="264" t="s">
        <v>136</v>
      </c>
      <c r="O14" s="264" t="s">
        <v>136</v>
      </c>
      <c r="P14" s="264" t="s">
        <v>136</v>
      </c>
      <c r="Q14" s="264" t="s">
        <v>136</v>
      </c>
      <c r="R14" s="264" t="s">
        <v>136</v>
      </c>
    </row>
    <row r="15" spans="1:23" ht="15.45" x14ac:dyDescent="0.4">
      <c r="A15" s="263" t="s">
        <v>50</v>
      </c>
      <c r="B15" s="266" t="s">
        <v>137</v>
      </c>
      <c r="C15" s="266" t="s">
        <v>137</v>
      </c>
      <c r="D15" s="266" t="s">
        <v>137</v>
      </c>
      <c r="E15" s="266" t="s">
        <v>137</v>
      </c>
      <c r="F15" s="266" t="s">
        <v>137</v>
      </c>
      <c r="G15" s="266" t="s">
        <v>137</v>
      </c>
      <c r="H15" s="266" t="s">
        <v>137</v>
      </c>
      <c r="I15" s="266" t="s">
        <v>137</v>
      </c>
      <c r="J15" s="266" t="s">
        <v>137</v>
      </c>
      <c r="K15" s="267" t="s">
        <v>137</v>
      </c>
      <c r="L15" s="266" t="s">
        <v>137</v>
      </c>
      <c r="M15" s="266" t="s">
        <v>137</v>
      </c>
      <c r="N15" s="266" t="s">
        <v>137</v>
      </c>
      <c r="O15" s="266" t="s">
        <v>137</v>
      </c>
      <c r="P15" s="266" t="s">
        <v>137</v>
      </c>
      <c r="Q15" s="266" t="s">
        <v>137</v>
      </c>
      <c r="R15" s="266" t="s">
        <v>137</v>
      </c>
      <c r="W15">
        <v>4</v>
      </c>
    </row>
    <row r="16" spans="1:23" ht="15.45" x14ac:dyDescent="0.4">
      <c r="A16" s="263" t="s">
        <v>51</v>
      </c>
      <c r="B16" s="264" t="s">
        <v>138</v>
      </c>
      <c r="C16" s="264" t="s">
        <v>138</v>
      </c>
      <c r="D16" s="264" t="s">
        <v>138</v>
      </c>
      <c r="E16" s="264" t="s">
        <v>138</v>
      </c>
      <c r="F16" s="264" t="s">
        <v>138</v>
      </c>
      <c r="G16" s="264" t="s">
        <v>138</v>
      </c>
      <c r="H16" s="264" t="s">
        <v>138</v>
      </c>
      <c r="I16" s="264" t="s">
        <v>138</v>
      </c>
      <c r="J16" s="264" t="s">
        <v>138</v>
      </c>
      <c r="K16" s="265" t="s">
        <v>138</v>
      </c>
      <c r="L16" s="264" t="s">
        <v>138</v>
      </c>
      <c r="M16" s="264" t="s">
        <v>138</v>
      </c>
      <c r="N16" s="264" t="s">
        <v>138</v>
      </c>
      <c r="O16" s="264" t="s">
        <v>138</v>
      </c>
      <c r="P16" s="264" t="s">
        <v>138</v>
      </c>
      <c r="Q16" s="264" t="s">
        <v>138</v>
      </c>
      <c r="R16" s="264" t="s">
        <v>138</v>
      </c>
    </row>
    <row r="17" spans="1:21" ht="18.45" x14ac:dyDescent="0.55000000000000004">
      <c r="A17" s="263" t="s">
        <v>52</v>
      </c>
      <c r="B17" s="268">
        <v>1</v>
      </c>
      <c r="C17" s="268">
        <v>1</v>
      </c>
      <c r="D17" s="268">
        <v>1</v>
      </c>
      <c r="E17" s="268">
        <v>1</v>
      </c>
      <c r="F17" s="268">
        <v>1</v>
      </c>
      <c r="G17" s="268">
        <v>1</v>
      </c>
      <c r="H17" s="268">
        <v>1</v>
      </c>
      <c r="I17" s="268">
        <v>1</v>
      </c>
      <c r="J17" s="268">
        <v>1</v>
      </c>
      <c r="K17" s="269">
        <v>1</v>
      </c>
      <c r="L17" s="268">
        <v>1</v>
      </c>
      <c r="M17" s="268">
        <v>1</v>
      </c>
      <c r="N17" s="268">
        <v>1</v>
      </c>
      <c r="O17" s="268">
        <v>1</v>
      </c>
      <c r="P17" s="268">
        <v>1</v>
      </c>
      <c r="Q17" s="268">
        <v>1</v>
      </c>
      <c r="R17" s="268">
        <v>1</v>
      </c>
    </row>
    <row r="18" spans="1:21" ht="35.15" x14ac:dyDescent="0.4">
      <c r="A18" s="270"/>
      <c r="B18" s="270"/>
      <c r="C18" s="270"/>
      <c r="D18" s="270"/>
      <c r="E18" s="270"/>
      <c r="F18" s="271"/>
      <c r="G18" s="271"/>
      <c r="H18" s="271"/>
      <c r="I18" s="271"/>
      <c r="J18" s="271"/>
      <c r="K18" s="256"/>
      <c r="L18" s="271"/>
      <c r="M18" s="271"/>
      <c r="N18" s="271"/>
      <c r="O18" s="271"/>
      <c r="P18" s="271"/>
      <c r="Q18" s="271"/>
      <c r="R18" s="271"/>
      <c r="S18" s="245" t="s">
        <v>133</v>
      </c>
      <c r="T18" s="245" t="s">
        <v>134</v>
      </c>
    </row>
    <row r="19" spans="1:21" ht="18.899999999999999" x14ac:dyDescent="0.55000000000000004">
      <c r="A19" s="253" t="s">
        <v>139</v>
      </c>
      <c r="B19" s="272">
        <v>0.98602551588056697</v>
      </c>
      <c r="C19" s="272">
        <v>3.4979242442539702</v>
      </c>
      <c r="D19" s="272">
        <v>3.7454239314706901</v>
      </c>
      <c r="E19" s="272">
        <v>1.08250634594581</v>
      </c>
      <c r="F19" s="273">
        <v>0.93914006154521801</v>
      </c>
      <c r="G19" s="273">
        <v>1.21629094898617</v>
      </c>
      <c r="H19" s="273">
        <v>1.3329133318741799</v>
      </c>
      <c r="I19" s="273">
        <v>0.97426358927786705</v>
      </c>
      <c r="J19" s="273">
        <v>1.17496063156564</v>
      </c>
      <c r="K19" s="256">
        <v>1.27747348810641</v>
      </c>
      <c r="L19" s="273">
        <v>1.0116243984017399</v>
      </c>
      <c r="M19" s="273">
        <v>1.35453012877523</v>
      </c>
      <c r="N19" s="273">
        <v>1.16104397802239</v>
      </c>
      <c r="O19" s="273">
        <v>0.87353453361062405</v>
      </c>
      <c r="P19" s="273">
        <v>1.74584351431828</v>
      </c>
      <c r="Q19" s="273">
        <v>0.56653829478178497</v>
      </c>
      <c r="R19" s="274">
        <v>0.89845899743716795</v>
      </c>
      <c r="S19" s="251">
        <f>AVERAGE(B19:R19)</f>
        <v>1.4022644667208082</v>
      </c>
      <c r="T19" s="252">
        <f t="shared" ref="T19:T21" si="2">_xlfn.STDEV.S(B19:R19)</f>
        <v>0.8741037002560641</v>
      </c>
      <c r="U19" s="253" t="s">
        <v>139</v>
      </c>
    </row>
    <row r="20" spans="1:21" ht="18.899999999999999" x14ac:dyDescent="0.55000000000000004">
      <c r="A20" s="253" t="s">
        <v>54</v>
      </c>
      <c r="B20" s="272">
        <v>0.13178646608818101</v>
      </c>
      <c r="C20" s="272">
        <v>2.41564150643877</v>
      </c>
      <c r="D20" s="272">
        <v>2.3823110825975902</v>
      </c>
      <c r="E20" s="272">
        <v>0.40423496048434998</v>
      </c>
      <c r="F20" s="273">
        <v>0.15717804025465301</v>
      </c>
      <c r="G20" s="273">
        <v>0.213816279546863</v>
      </c>
      <c r="H20" s="273">
        <v>0.14168064630643301</v>
      </c>
      <c r="I20" s="273">
        <v>0.114666140690468</v>
      </c>
      <c r="J20" s="273">
        <v>0.142848615679628</v>
      </c>
      <c r="K20" s="256">
        <v>0.14743041759200401</v>
      </c>
      <c r="L20" s="273">
        <v>0.14737092801846299</v>
      </c>
      <c r="M20" s="273">
        <v>0.238068269163592</v>
      </c>
      <c r="N20" s="273">
        <v>0.272474204725904</v>
      </c>
      <c r="O20" s="273">
        <v>0.22111995884278801</v>
      </c>
      <c r="P20" s="273">
        <v>7.5918378033788897E-2</v>
      </c>
      <c r="Q20" s="273">
        <v>0.111981579612209</v>
      </c>
      <c r="R20" s="274">
        <v>0.177292863994158</v>
      </c>
      <c r="S20" s="251">
        <f t="shared" ref="S20:S21" si="3">AVERAGE(B20:R20)</f>
        <v>0.44093060812175544</v>
      </c>
      <c r="T20" s="252">
        <f t="shared" si="2"/>
        <v>0.7409208634141391</v>
      </c>
      <c r="U20" s="253" t="s">
        <v>54</v>
      </c>
    </row>
    <row r="21" spans="1:21" ht="18.899999999999999" x14ac:dyDescent="0.55000000000000004">
      <c r="A21" s="253" t="s">
        <v>55</v>
      </c>
      <c r="B21" s="272">
        <v>0.72341869213291299</v>
      </c>
      <c r="C21" s="272">
        <v>1.19551272984742</v>
      </c>
      <c r="D21" s="272">
        <v>1.3250530728568399</v>
      </c>
      <c r="E21" s="272">
        <v>0.73406019048254201</v>
      </c>
      <c r="F21" s="273">
        <v>0.38867474536138003</v>
      </c>
      <c r="G21" s="273">
        <v>0.96758445624574396</v>
      </c>
      <c r="H21" s="273">
        <v>0.424442552246722</v>
      </c>
      <c r="I21" s="273">
        <v>0.47668153451291201</v>
      </c>
      <c r="J21" s="273">
        <v>0.59189674876089304</v>
      </c>
      <c r="K21" s="256">
        <v>1.29013874905367</v>
      </c>
      <c r="L21" s="273">
        <v>0.64559085100959401</v>
      </c>
      <c r="M21" s="273">
        <v>0.61008107526077404</v>
      </c>
      <c r="N21" s="273">
        <v>0.52427847170458897</v>
      </c>
      <c r="O21" s="273">
        <v>0.56600822613014701</v>
      </c>
      <c r="P21" s="273">
        <v>1.1663521417983</v>
      </c>
      <c r="Q21" s="273">
        <v>0.78132904920675195</v>
      </c>
      <c r="R21" s="274">
        <v>0.72797014403322902</v>
      </c>
      <c r="S21" s="251">
        <f t="shared" si="3"/>
        <v>0.77288667239084829</v>
      </c>
      <c r="T21" s="252">
        <f t="shared" si="2"/>
        <v>0.30482140674852065</v>
      </c>
      <c r="U21" s="253" t="s">
        <v>55</v>
      </c>
    </row>
    <row r="22" spans="1:21" ht="15.45" x14ac:dyDescent="0.4">
      <c r="F22" s="271"/>
      <c r="G22" s="271"/>
      <c r="H22" s="271"/>
      <c r="I22" s="271"/>
      <c r="J22" s="271"/>
      <c r="K22" s="256"/>
      <c r="L22" s="271"/>
      <c r="M22" s="271"/>
      <c r="N22" s="271"/>
      <c r="O22" s="271"/>
      <c r="P22" s="271"/>
      <c r="Q22" s="271"/>
      <c r="R22" s="271"/>
    </row>
    <row r="23" spans="1:21" ht="18.45" x14ac:dyDescent="0.55000000000000004">
      <c r="A23" s="142" t="s">
        <v>140</v>
      </c>
      <c r="B23" s="142">
        <v>8.2542440467508804E-2</v>
      </c>
      <c r="C23" s="142">
        <v>5.8196135422116498E-2</v>
      </c>
      <c r="D23" s="275">
        <v>3.3278019911374197E-2</v>
      </c>
      <c r="E23" s="142">
        <v>4.6848258673122499E-2</v>
      </c>
      <c r="F23" s="276">
        <v>2.6777071393527401E-2</v>
      </c>
      <c r="G23" s="276">
        <v>1.1241042806971401E-2</v>
      </c>
      <c r="H23" s="276">
        <v>5.3701823405038701E-3</v>
      </c>
      <c r="I23" s="276">
        <v>1.94123041425295E-2</v>
      </c>
      <c r="J23" s="276">
        <v>1.9204206716263501E-2</v>
      </c>
      <c r="K23" s="277">
        <v>1.6322696936052001E-2</v>
      </c>
      <c r="L23" s="276">
        <v>1.27203449499149E-2</v>
      </c>
      <c r="M23" s="276">
        <v>8.0974908897860891E-3</v>
      </c>
      <c r="N23" s="276">
        <v>1.12227660934311E-2</v>
      </c>
      <c r="O23" s="276">
        <v>2.0584727976323901E-2</v>
      </c>
      <c r="P23" s="276">
        <v>0.100978184129853</v>
      </c>
      <c r="Q23" s="276">
        <v>1.35078761475644E-2</v>
      </c>
      <c r="R23" s="276">
        <v>1.7171349991389799E-2</v>
      </c>
    </row>
    <row r="24" spans="1:21" ht="17.600000000000001" x14ac:dyDescent="0.4">
      <c r="A24" s="142" t="s">
        <v>63</v>
      </c>
      <c r="B24" s="255">
        <v>16</v>
      </c>
      <c r="C24" s="255">
        <v>16</v>
      </c>
      <c r="D24" s="255">
        <v>16</v>
      </c>
      <c r="E24" s="255">
        <v>16</v>
      </c>
      <c r="F24" s="255">
        <v>16</v>
      </c>
      <c r="G24" s="255">
        <v>16</v>
      </c>
      <c r="H24" s="255">
        <v>16</v>
      </c>
      <c r="I24" s="255">
        <v>16</v>
      </c>
      <c r="J24" s="255">
        <v>16</v>
      </c>
      <c r="K24" s="256">
        <v>16</v>
      </c>
      <c r="L24" s="255">
        <v>16</v>
      </c>
      <c r="M24" s="255">
        <v>16</v>
      </c>
      <c r="N24" s="255">
        <v>16</v>
      </c>
      <c r="O24" s="255">
        <v>16</v>
      </c>
      <c r="P24" s="255">
        <v>16</v>
      </c>
      <c r="Q24" s="255">
        <v>16</v>
      </c>
      <c r="R24" s="255">
        <v>16</v>
      </c>
      <c r="S24" s="251"/>
    </row>
    <row r="25" spans="1:21" ht="15.45" x14ac:dyDescent="0.4">
      <c r="A25" s="142" t="s">
        <v>64</v>
      </c>
      <c r="B25" s="255">
        <f t="shared" ref="B25:R25" si="4">(B24*B23)^2</f>
        <v>1.7441931464530522</v>
      </c>
      <c r="C25" s="255">
        <f t="shared" si="4"/>
        <v>0.86701828558574656</v>
      </c>
      <c r="D25" s="255">
        <f t="shared" si="4"/>
        <v>0.28350121196078532</v>
      </c>
      <c r="E25" s="255">
        <f t="shared" si="4"/>
        <v>0.56185839122017212</v>
      </c>
      <c r="F25" s="255">
        <f t="shared" si="4"/>
        <v>0.18355495741800024</v>
      </c>
      <c r="G25" s="255">
        <f t="shared" si="4"/>
        <v>3.2348427107369848E-2</v>
      </c>
      <c r="H25" s="255">
        <f t="shared" si="4"/>
        <v>7.3827477427864637E-3</v>
      </c>
      <c r="I25" s="255">
        <f t="shared" si="4"/>
        <v>9.6470413343249406E-2</v>
      </c>
      <c r="J25" s="255">
        <f t="shared" si="4"/>
        <v>9.4413198233850928E-2</v>
      </c>
      <c r="K25" s="256">
        <f t="shared" si="4"/>
        <v>6.8206191428147558E-2</v>
      </c>
      <c r="L25" s="255">
        <f t="shared" si="4"/>
        <v>4.1422636965075331E-2</v>
      </c>
      <c r="M25" s="255">
        <f t="shared" si="4"/>
        <v>1.6785755829803191E-2</v>
      </c>
      <c r="N25" s="255">
        <f t="shared" si="4"/>
        <v>3.2243322569693887E-2</v>
      </c>
      <c r="O25" s="255">
        <f t="shared" si="4"/>
        <v>0.10847514261996848</v>
      </c>
      <c r="P25" s="255">
        <f t="shared" si="4"/>
        <v>2.6103279795615992</v>
      </c>
      <c r="Q25" s="255">
        <f t="shared" si="4"/>
        <v>4.671045581259245E-2</v>
      </c>
      <c r="R25" s="255">
        <f t="shared" si="4"/>
        <v>7.5482946694861427E-2</v>
      </c>
    </row>
    <row r="26" spans="1:21" ht="15.45" x14ac:dyDescent="0.4">
      <c r="A26" s="142" t="s">
        <v>65</v>
      </c>
      <c r="B26" s="255">
        <v>7</v>
      </c>
      <c r="C26" s="255">
        <v>7</v>
      </c>
      <c r="D26" s="255">
        <v>7</v>
      </c>
      <c r="E26" s="255">
        <v>7</v>
      </c>
      <c r="F26" s="255">
        <v>7</v>
      </c>
      <c r="G26" s="255">
        <v>7</v>
      </c>
      <c r="H26" s="255">
        <v>7</v>
      </c>
      <c r="I26" s="255">
        <v>7</v>
      </c>
      <c r="J26" s="255">
        <v>7</v>
      </c>
      <c r="K26" s="256">
        <v>7</v>
      </c>
      <c r="L26" s="255">
        <v>7</v>
      </c>
      <c r="M26" s="255">
        <v>7</v>
      </c>
      <c r="N26" s="255">
        <v>7</v>
      </c>
      <c r="O26" s="255">
        <v>7</v>
      </c>
      <c r="P26" s="255">
        <v>7</v>
      </c>
      <c r="Q26" s="255">
        <v>7</v>
      </c>
      <c r="R26" s="255">
        <v>7</v>
      </c>
    </row>
    <row r="27" spans="1:21" ht="15.45" x14ac:dyDescent="0.4">
      <c r="A27" s="170" t="s">
        <v>66</v>
      </c>
      <c r="B27" s="255">
        <f t="shared" ref="B27:R27" si="5">2*B26+2*LN(B25)</f>
        <v>15.112584136935093</v>
      </c>
      <c r="C27" s="255">
        <f t="shared" si="5"/>
        <v>13.714609576434</v>
      </c>
      <c r="D27" s="255">
        <f t="shared" si="5"/>
        <v>11.478922238340967</v>
      </c>
      <c r="E27" s="255">
        <f t="shared" si="5"/>
        <v>12.846989132486403</v>
      </c>
      <c r="F27" s="255">
        <f t="shared" si="5"/>
        <v>10.60951767827723</v>
      </c>
      <c r="G27" s="255">
        <f t="shared" si="5"/>
        <v>7.1376202393626658</v>
      </c>
      <c r="H27" s="255">
        <f t="shared" si="5"/>
        <v>4.1827812264121569</v>
      </c>
      <c r="I27" s="255">
        <f t="shared" si="5"/>
        <v>9.3229621697458125</v>
      </c>
      <c r="J27" s="255">
        <f t="shared" si="5"/>
        <v>9.2798511923916553</v>
      </c>
      <c r="K27" s="256">
        <f t="shared" si="5"/>
        <v>8.629560130301277</v>
      </c>
      <c r="L27" s="255">
        <f t="shared" si="5"/>
        <v>7.6321444780236662</v>
      </c>
      <c r="M27" s="255">
        <f t="shared" si="5"/>
        <v>5.8255507610213986</v>
      </c>
      <c r="N27" s="255">
        <f t="shared" si="5"/>
        <v>7.1311113814377673</v>
      </c>
      <c r="O27" s="255">
        <f t="shared" si="5"/>
        <v>9.5575315349482235</v>
      </c>
      <c r="P27" s="255">
        <f t="shared" si="5"/>
        <v>15.91895175221398</v>
      </c>
      <c r="Q27" s="255">
        <f t="shared" si="5"/>
        <v>7.8724255076712728</v>
      </c>
      <c r="R27" s="255">
        <f t="shared" si="5"/>
        <v>8.8323029603375467</v>
      </c>
    </row>
    <row r="28" spans="1:21" ht="15.45" x14ac:dyDescent="0.4">
      <c r="A28" s="170" t="s">
        <v>67</v>
      </c>
      <c r="B28" s="255">
        <f t="shared" ref="B28:R28" si="6">B27+(2*B26^2+2*B26)/(B24-B26-1)</f>
        <v>29.112584136935091</v>
      </c>
      <c r="C28" s="255">
        <f t="shared" si="6"/>
        <v>27.714609576434</v>
      </c>
      <c r="D28" s="255">
        <f t="shared" si="6"/>
        <v>25.478922238340967</v>
      </c>
      <c r="E28" s="255">
        <f t="shared" si="6"/>
        <v>26.846989132486403</v>
      </c>
      <c r="F28" s="255">
        <f t="shared" si="6"/>
        <v>24.609517678277228</v>
      </c>
      <c r="G28" s="255">
        <f t="shared" si="6"/>
        <v>21.137620239362665</v>
      </c>
      <c r="H28" s="255">
        <f t="shared" si="6"/>
        <v>18.182781226412157</v>
      </c>
      <c r="I28" s="255">
        <f t="shared" si="6"/>
        <v>23.322962169745814</v>
      </c>
      <c r="J28" s="255">
        <f t="shared" si="6"/>
        <v>23.279851192391654</v>
      </c>
      <c r="K28" s="256">
        <f t="shared" si="6"/>
        <v>22.629560130301279</v>
      </c>
      <c r="L28" s="255">
        <f t="shared" si="6"/>
        <v>21.632144478023665</v>
      </c>
      <c r="M28" s="255">
        <f t="shared" si="6"/>
        <v>19.825550761021397</v>
      </c>
      <c r="N28" s="255">
        <f t="shared" si="6"/>
        <v>21.131111381437769</v>
      </c>
      <c r="O28" s="255">
        <f t="shared" si="6"/>
        <v>23.557531534948225</v>
      </c>
      <c r="P28" s="255">
        <f t="shared" si="6"/>
        <v>29.918951752213978</v>
      </c>
      <c r="Q28" s="255">
        <f t="shared" si="6"/>
        <v>21.872425507671274</v>
      </c>
      <c r="R28" s="255">
        <f t="shared" si="6"/>
        <v>22.832302960337547</v>
      </c>
    </row>
    <row r="29" spans="1:21" ht="15.45" x14ac:dyDescent="0.4">
      <c r="A29" s="170" t="s">
        <v>68</v>
      </c>
      <c r="B29" s="255">
        <f t="shared" ref="B29:R29" si="7">2*B26*LN(B24)+2*LN(B25)</f>
        <v>39.928826248292026</v>
      </c>
      <c r="C29" s="255">
        <f t="shared" si="7"/>
        <v>38.530851687790936</v>
      </c>
      <c r="D29" s="255">
        <f t="shared" si="7"/>
        <v>36.295164349697899</v>
      </c>
      <c r="E29" s="255">
        <f t="shared" si="7"/>
        <v>37.663231243843342</v>
      </c>
      <c r="F29" s="255">
        <f t="shared" si="7"/>
        <v>35.425759789634164</v>
      </c>
      <c r="G29" s="255">
        <f t="shared" si="7"/>
        <v>31.9538623507196</v>
      </c>
      <c r="H29" s="255">
        <f t="shared" si="7"/>
        <v>28.999023337769092</v>
      </c>
      <c r="I29" s="255">
        <f t="shared" si="7"/>
        <v>34.139204281102749</v>
      </c>
      <c r="J29" s="255">
        <f t="shared" si="7"/>
        <v>34.096093303748589</v>
      </c>
      <c r="K29" s="256">
        <f t="shared" si="7"/>
        <v>33.445802241658214</v>
      </c>
      <c r="L29" s="255">
        <f t="shared" si="7"/>
        <v>32.448386589380604</v>
      </c>
      <c r="M29" s="255">
        <f t="shared" si="7"/>
        <v>30.641792872378332</v>
      </c>
      <c r="N29" s="255">
        <f t="shared" si="7"/>
        <v>31.947353492794704</v>
      </c>
      <c r="O29" s="255">
        <f t="shared" si="7"/>
        <v>34.37377364630516</v>
      </c>
      <c r="P29" s="255">
        <f t="shared" si="7"/>
        <v>40.735193863570913</v>
      </c>
      <c r="Q29" s="255">
        <f t="shared" si="7"/>
        <v>32.688667619028209</v>
      </c>
      <c r="R29" s="255">
        <f t="shared" si="7"/>
        <v>33.648545071694478</v>
      </c>
    </row>
    <row r="30" spans="1:21" ht="15.45" x14ac:dyDescent="0.4">
      <c r="F30" s="278"/>
      <c r="G30" s="278"/>
      <c r="H30" s="278"/>
      <c r="I30" s="278"/>
      <c r="J30" s="278"/>
      <c r="K30" s="279"/>
      <c r="L30" s="278"/>
      <c r="M30" s="278"/>
      <c r="N30" s="278"/>
      <c r="O30" s="278"/>
      <c r="P30" s="278"/>
      <c r="Q30" s="278"/>
      <c r="R30" s="278"/>
    </row>
    <row r="31" spans="1:21" ht="18.45" x14ac:dyDescent="0.55000000000000004">
      <c r="A31" s="142" t="s">
        <v>141</v>
      </c>
      <c r="B31" s="142">
        <v>9.0815304418101206E-3</v>
      </c>
      <c r="C31" s="142">
        <v>2.9942946211063502E-3</v>
      </c>
      <c r="D31" s="275">
        <v>3.0785009650954598E-3</v>
      </c>
      <c r="E31" s="142">
        <v>3.2136692379214999E-3</v>
      </c>
      <c r="F31" s="276">
        <v>1.8850799791433101E-2</v>
      </c>
      <c r="G31" s="276">
        <v>1.9437695955700902E-2</v>
      </c>
      <c r="H31" s="276">
        <v>2.5923914313581299E-2</v>
      </c>
      <c r="I31" s="276">
        <v>1.80087616251207E-2</v>
      </c>
      <c r="J31" s="276">
        <v>1.8765192015234199E-2</v>
      </c>
      <c r="K31" s="277">
        <v>1.5568342769530801E-2</v>
      </c>
      <c r="L31" s="276">
        <v>1.35792772087264E-2</v>
      </c>
      <c r="M31" s="276">
        <v>2.1286205537211299E-2</v>
      </c>
      <c r="N31" s="276">
        <v>2.2709797832439399E-2</v>
      </c>
      <c r="O31" s="276">
        <v>2.1373675446064999E-2</v>
      </c>
      <c r="P31" s="276">
        <v>3.7071898872721998E-2</v>
      </c>
      <c r="Q31" s="276">
        <v>2.1887723374637801E-2</v>
      </c>
      <c r="R31" s="276">
        <v>2.9594244527496E-2</v>
      </c>
    </row>
    <row r="32" spans="1:21" ht="15.45" x14ac:dyDescent="0.4">
      <c r="A32" s="142" t="s">
        <v>63</v>
      </c>
      <c r="B32" s="280">
        <v>1888</v>
      </c>
      <c r="C32" s="280">
        <v>1888</v>
      </c>
      <c r="D32" s="280">
        <v>1888</v>
      </c>
      <c r="E32" s="280">
        <v>1888</v>
      </c>
      <c r="F32" s="273">
        <f>390</f>
        <v>390</v>
      </c>
      <c r="G32" s="273">
        <f>390</f>
        <v>390</v>
      </c>
      <c r="H32" s="273">
        <f>390</f>
        <v>390</v>
      </c>
      <c r="I32" s="273">
        <f>390</f>
        <v>390</v>
      </c>
      <c r="J32" s="273">
        <f>390</f>
        <v>390</v>
      </c>
      <c r="K32" s="256">
        <f>390</f>
        <v>390</v>
      </c>
      <c r="L32" s="273">
        <f>390</f>
        <v>390</v>
      </c>
      <c r="M32" s="273">
        <f>390</f>
        <v>390</v>
      </c>
      <c r="N32" s="273">
        <f>390</f>
        <v>390</v>
      </c>
      <c r="O32" s="273">
        <f>390</f>
        <v>390</v>
      </c>
      <c r="P32" s="273">
        <f>390</f>
        <v>390</v>
      </c>
      <c r="Q32" s="273">
        <f>390</f>
        <v>390</v>
      </c>
      <c r="R32" s="273">
        <f>390</f>
        <v>390</v>
      </c>
    </row>
    <row r="33" spans="1:18" ht="15.45" x14ac:dyDescent="0.4">
      <c r="A33" s="142" t="s">
        <v>64</v>
      </c>
      <c r="B33" s="281">
        <f t="shared" ref="B33:R33" si="8">(B32*B31)^2</f>
        <v>293.9828975320973</v>
      </c>
      <c r="C33" s="281">
        <f t="shared" si="8"/>
        <v>31.958989586094823</v>
      </c>
      <c r="D33" s="281">
        <f t="shared" si="8"/>
        <v>33.781783016118368</v>
      </c>
      <c r="E33" s="281">
        <f t="shared" si="8"/>
        <v>36.813434028263259</v>
      </c>
      <c r="F33" s="273">
        <f t="shared" si="8"/>
        <v>54.049138487335199</v>
      </c>
      <c r="G33" s="273">
        <f t="shared" si="8"/>
        <v>57.467034060479847</v>
      </c>
      <c r="H33" s="273">
        <f t="shared" si="8"/>
        <v>102.21870360069542</v>
      </c>
      <c r="I33" s="273">
        <f t="shared" si="8"/>
        <v>49.328386830630876</v>
      </c>
      <c r="J33" s="273">
        <f t="shared" si="8"/>
        <v>53.559342811165479</v>
      </c>
      <c r="K33" s="256">
        <f t="shared" si="8"/>
        <v>36.864978411278457</v>
      </c>
      <c r="L33" s="273">
        <f t="shared" si="8"/>
        <v>28.046748642689451</v>
      </c>
      <c r="M33" s="273">
        <f t="shared" si="8"/>
        <v>68.916897272822794</v>
      </c>
      <c r="N33" s="273">
        <f t="shared" si="8"/>
        <v>78.443280965479943</v>
      </c>
      <c r="O33" s="273">
        <f t="shared" si="8"/>
        <v>69.484451715413087</v>
      </c>
      <c r="P33" s="273">
        <f t="shared" si="8"/>
        <v>209.03493684506057</v>
      </c>
      <c r="Q33" s="273">
        <f t="shared" si="8"/>
        <v>72.866917291201702</v>
      </c>
      <c r="R33" s="273">
        <f t="shared" si="8"/>
        <v>133.21211692220581</v>
      </c>
    </row>
    <row r="34" spans="1:18" ht="15.45" x14ac:dyDescent="0.4">
      <c r="A34" s="142" t="s">
        <v>65</v>
      </c>
      <c r="B34" s="280">
        <v>10</v>
      </c>
      <c r="C34" s="280">
        <v>10</v>
      </c>
      <c r="D34" s="280">
        <v>10</v>
      </c>
      <c r="E34" s="280">
        <v>10</v>
      </c>
      <c r="F34" s="273">
        <v>10</v>
      </c>
      <c r="G34" s="273">
        <v>10</v>
      </c>
      <c r="H34" s="273">
        <v>10</v>
      </c>
      <c r="I34" s="273">
        <v>10</v>
      </c>
      <c r="J34" s="273">
        <v>10</v>
      </c>
      <c r="K34" s="256">
        <v>10</v>
      </c>
      <c r="L34" s="273">
        <v>10</v>
      </c>
      <c r="M34" s="273">
        <v>10</v>
      </c>
      <c r="N34" s="273">
        <v>10</v>
      </c>
      <c r="O34" s="273">
        <v>10</v>
      </c>
      <c r="P34" s="273">
        <v>10</v>
      </c>
      <c r="Q34" s="273">
        <v>10</v>
      </c>
      <c r="R34" s="273">
        <v>10</v>
      </c>
    </row>
    <row r="35" spans="1:18" ht="15.45" x14ac:dyDescent="0.4">
      <c r="A35" s="170" t="s">
        <v>66</v>
      </c>
      <c r="B35" s="281">
        <f t="shared" ref="B35:R35" si="9">2*B34+2*LN(B33)</f>
        <v>31.367043187974225</v>
      </c>
      <c r="C35" s="281">
        <f t="shared" si="9"/>
        <v>26.928907010890164</v>
      </c>
      <c r="D35" s="281">
        <f t="shared" si="9"/>
        <v>27.039843386350981</v>
      </c>
      <c r="E35" s="281">
        <f t="shared" si="9"/>
        <v>27.211725667348656</v>
      </c>
      <c r="F35" s="273">
        <f t="shared" si="9"/>
        <v>27.9797872095569</v>
      </c>
      <c r="G35" s="273">
        <f t="shared" si="9"/>
        <v>28.102422925409698</v>
      </c>
      <c r="H35" s="273">
        <f t="shared" si="9"/>
        <v>29.254229341633788</v>
      </c>
      <c r="I35" s="273">
        <f t="shared" si="9"/>
        <v>27.796999426244536</v>
      </c>
      <c r="J35" s="273">
        <f t="shared" si="9"/>
        <v>27.961580501210303</v>
      </c>
      <c r="K35" s="256">
        <f t="shared" si="9"/>
        <v>27.214524011651552</v>
      </c>
      <c r="L35" s="273">
        <f t="shared" si="9"/>
        <v>26.667745424667373</v>
      </c>
      <c r="M35" s="273">
        <f t="shared" si="9"/>
        <v>28.465802782779107</v>
      </c>
      <c r="N35" s="273">
        <f t="shared" si="9"/>
        <v>28.724751656324425</v>
      </c>
      <c r="O35" s="273">
        <f t="shared" si="9"/>
        <v>28.482206022435051</v>
      </c>
      <c r="P35" s="273">
        <f t="shared" si="9"/>
        <v>30.685002799865799</v>
      </c>
      <c r="Q35" s="273">
        <f t="shared" si="9"/>
        <v>28.57726945312681</v>
      </c>
      <c r="R35" s="273">
        <f t="shared" si="9"/>
        <v>29.783885443706779</v>
      </c>
    </row>
    <row r="36" spans="1:18" ht="15.45" x14ac:dyDescent="0.4">
      <c r="A36" s="170" t="s">
        <v>67</v>
      </c>
      <c r="B36" s="281">
        <f t="shared" ref="B36:R36" si="10">B35+(2*B34^2+2*B34)/(B32-B34-1)</f>
        <v>31.484251499109014</v>
      </c>
      <c r="C36" s="281">
        <f t="shared" si="10"/>
        <v>27.046115322024953</v>
      </c>
      <c r="D36" s="281">
        <f t="shared" si="10"/>
        <v>27.15705169748577</v>
      </c>
      <c r="E36" s="281">
        <f t="shared" si="10"/>
        <v>27.328933978483445</v>
      </c>
      <c r="F36" s="273">
        <f t="shared" si="10"/>
        <v>28.560262143593839</v>
      </c>
      <c r="G36" s="273">
        <f t="shared" si="10"/>
        <v>28.682897859446637</v>
      </c>
      <c r="H36" s="273">
        <f t="shared" si="10"/>
        <v>29.834704275670727</v>
      </c>
      <c r="I36" s="273">
        <f t="shared" si="10"/>
        <v>28.377474360281475</v>
      </c>
      <c r="J36" s="273">
        <f t="shared" si="10"/>
        <v>28.542055435247242</v>
      </c>
      <c r="K36" s="256">
        <f t="shared" si="10"/>
        <v>27.794998945688491</v>
      </c>
      <c r="L36" s="273">
        <f t="shared" si="10"/>
        <v>27.248220358704312</v>
      </c>
      <c r="M36" s="273">
        <f t="shared" si="10"/>
        <v>29.046277716816046</v>
      </c>
      <c r="N36" s="273">
        <f t="shared" si="10"/>
        <v>29.305226590361364</v>
      </c>
      <c r="O36" s="273">
        <f t="shared" si="10"/>
        <v>29.06268095647199</v>
      </c>
      <c r="P36" s="273">
        <f t="shared" si="10"/>
        <v>31.265477733902738</v>
      </c>
      <c r="Q36" s="273">
        <f t="shared" si="10"/>
        <v>29.157744387163749</v>
      </c>
      <c r="R36" s="273">
        <f t="shared" si="10"/>
        <v>30.364360377743719</v>
      </c>
    </row>
    <row r="37" spans="1:18" ht="15.9" thickBot="1" x14ac:dyDescent="0.45">
      <c r="A37" s="170" t="s">
        <v>68</v>
      </c>
      <c r="B37" s="282">
        <f t="shared" ref="B37:R37" si="11">2*B34*LN(B32)+2*LN(B33)</f>
        <v>162.23251012208314</v>
      </c>
      <c r="C37" s="282">
        <f t="shared" si="11"/>
        <v>157.79437394499908</v>
      </c>
      <c r="D37" s="282">
        <f t="shared" si="11"/>
        <v>157.9053103204599</v>
      </c>
      <c r="E37" s="282">
        <f t="shared" si="11"/>
        <v>158.07719260145757</v>
      </c>
      <c r="F37" s="283">
        <f t="shared" si="11"/>
        <v>127.30272199203075</v>
      </c>
      <c r="G37" s="283">
        <f t="shared" si="11"/>
        <v>127.42535770788355</v>
      </c>
      <c r="H37" s="283">
        <f t="shared" si="11"/>
        <v>128.57716412410764</v>
      </c>
      <c r="I37" s="283">
        <f t="shared" si="11"/>
        <v>127.11993420871839</v>
      </c>
      <c r="J37" s="283">
        <f t="shared" si="11"/>
        <v>127.28451528368416</v>
      </c>
      <c r="K37" s="284">
        <f t="shared" si="11"/>
        <v>126.5374587941254</v>
      </c>
      <c r="L37" s="283">
        <f t="shared" si="11"/>
        <v>125.99068020714122</v>
      </c>
      <c r="M37" s="283">
        <f t="shared" si="11"/>
        <v>127.78873756525296</v>
      </c>
      <c r="N37" s="283">
        <f t="shared" si="11"/>
        <v>128.04768643879828</v>
      </c>
      <c r="O37" s="283">
        <f t="shared" si="11"/>
        <v>127.8051408049089</v>
      </c>
      <c r="P37" s="283">
        <f t="shared" si="11"/>
        <v>130.00793758233965</v>
      </c>
      <c r="Q37" s="283">
        <f t="shared" si="11"/>
        <v>127.90020423560065</v>
      </c>
      <c r="R37" s="283">
        <f t="shared" si="11"/>
        <v>129.10682022618062</v>
      </c>
    </row>
    <row r="40" spans="1:18" ht="15.45" x14ac:dyDescent="0.4">
      <c r="A40" s="285" t="s">
        <v>142</v>
      </c>
      <c r="B40" s="286">
        <f t="shared" ref="B40:C40" si="12">B23+B31</f>
        <v>9.1623970909318925E-2</v>
      </c>
      <c r="C40" s="286">
        <f t="shared" si="12"/>
        <v>6.1190430043222846E-2</v>
      </c>
      <c r="F40" s="286">
        <f t="shared" ref="F40:O40" si="13">F23+F31</f>
        <v>4.5627871184960506E-2</v>
      </c>
      <c r="G40" s="286">
        <f t="shared" si="13"/>
        <v>3.0678738762672304E-2</v>
      </c>
      <c r="H40" s="286">
        <f t="shared" si="13"/>
        <v>3.1294096654085168E-2</v>
      </c>
      <c r="I40" s="286">
        <f t="shared" si="13"/>
        <v>3.7421065767650197E-2</v>
      </c>
      <c r="J40" s="286">
        <f t="shared" si="13"/>
        <v>3.7969398731497697E-2</v>
      </c>
      <c r="K40" s="286">
        <f t="shared" si="13"/>
        <v>3.1891039705582803E-2</v>
      </c>
      <c r="L40" s="286">
        <f t="shared" si="13"/>
        <v>2.62996221586413E-2</v>
      </c>
      <c r="M40" s="286">
        <f t="shared" si="13"/>
        <v>2.938369642699739E-2</v>
      </c>
      <c r="N40" s="286">
        <f t="shared" si="13"/>
        <v>3.3932563925870497E-2</v>
      </c>
      <c r="O40" s="286">
        <f t="shared" si="13"/>
        <v>4.19584034223889E-2</v>
      </c>
      <c r="Q40" s="286">
        <f>Q23+Q31</f>
        <v>3.5395599522202198E-2</v>
      </c>
    </row>
  </sheetData>
  <mergeCells count="36">
    <mergeCell ref="B1:E1"/>
    <mergeCell ref="B2:B3"/>
    <mergeCell ref="C2:C3"/>
    <mergeCell ref="D2:D3"/>
    <mergeCell ref="E2:E3"/>
    <mergeCell ref="Q2:Q3"/>
    <mergeCell ref="R2:R3"/>
    <mergeCell ref="G2:G3"/>
    <mergeCell ref="H2:H3"/>
    <mergeCell ref="I2:I3"/>
    <mergeCell ref="J2:J3"/>
    <mergeCell ref="K2:K3"/>
    <mergeCell ref="L2:L3"/>
    <mergeCell ref="F4:F5"/>
    <mergeCell ref="M2:M3"/>
    <mergeCell ref="N2:N3"/>
    <mergeCell ref="O2:O3"/>
    <mergeCell ref="P2:P3"/>
    <mergeCell ref="F2:F3"/>
    <mergeCell ref="A4:A5"/>
    <mergeCell ref="B4:B5"/>
    <mergeCell ref="C4:C5"/>
    <mergeCell ref="D4:D5"/>
    <mergeCell ref="E4:E5"/>
    <mergeCell ref="R4:R5"/>
    <mergeCell ref="G4:G5"/>
    <mergeCell ref="H4:H5"/>
    <mergeCell ref="I4:I5"/>
    <mergeCell ref="J4:J5"/>
    <mergeCell ref="K4:K5"/>
    <mergeCell ref="L4:L5"/>
    <mergeCell ref="M4:M5"/>
    <mergeCell ref="N4:N5"/>
    <mergeCell ref="O4:O5"/>
    <mergeCell ref="P4:P5"/>
    <mergeCell ref="Q4:Q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4C28D-6A6F-45FD-B49F-2989B184D727}">
  <dimension ref="A1:W11"/>
  <sheetViews>
    <sheetView workbookViewId="0">
      <selection activeCell="G9" sqref="G9:W11"/>
    </sheetView>
  </sheetViews>
  <sheetFormatPr defaultRowHeight="14.6" x14ac:dyDescent="0.4"/>
  <sheetData>
    <row r="1" spans="1:23" ht="15.45" x14ac:dyDescent="0.4">
      <c r="A1" s="1" t="s">
        <v>25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 t="s">
        <v>11</v>
      </c>
      <c r="J1" s="2" t="s">
        <v>12</v>
      </c>
      <c r="K1" s="3" t="s">
        <v>13</v>
      </c>
      <c r="L1" s="3" t="s">
        <v>14</v>
      </c>
      <c r="M1" s="3" t="s">
        <v>15</v>
      </c>
      <c r="N1" s="3" t="s">
        <v>16</v>
      </c>
      <c r="O1" s="3" t="s">
        <v>17</v>
      </c>
      <c r="P1" s="3" t="s">
        <v>18</v>
      </c>
      <c r="Q1" s="3" t="s">
        <v>19</v>
      </c>
      <c r="R1" s="3" t="s">
        <v>20</v>
      </c>
      <c r="S1" s="3" t="s">
        <v>21</v>
      </c>
      <c r="T1" s="3" t="s">
        <v>23</v>
      </c>
      <c r="U1" s="3" t="s">
        <v>22</v>
      </c>
      <c r="V1" s="3" t="s">
        <v>101</v>
      </c>
      <c r="W1" s="287" t="s">
        <v>144</v>
      </c>
    </row>
    <row r="2" spans="1:23" ht="18.45" x14ac:dyDescent="0.4">
      <c r="A2" s="196" t="s">
        <v>42</v>
      </c>
      <c r="B2" s="197">
        <v>7.4664291185392098E-3</v>
      </c>
      <c r="C2" s="198">
        <v>6.5393788410297296E-3</v>
      </c>
      <c r="D2" s="199">
        <v>7.7963384807314996E-3</v>
      </c>
      <c r="E2" s="200">
        <v>7.4488152870583997E-3</v>
      </c>
      <c r="F2" s="201">
        <v>4.8302594454569898E-3</v>
      </c>
      <c r="G2" s="202">
        <v>4.2855931108410801E-3</v>
      </c>
      <c r="H2" s="203">
        <v>6.6666339144522101E-3</v>
      </c>
      <c r="I2" s="204">
        <v>5.2436876359275497E-3</v>
      </c>
      <c r="J2" s="205">
        <v>6.2768924664526196E-3</v>
      </c>
      <c r="K2" s="206">
        <v>4.10304574032573E-3</v>
      </c>
      <c r="L2" s="207">
        <v>5.3309095682828496E-3</v>
      </c>
      <c r="M2" s="208">
        <v>5.0503094545148799E-3</v>
      </c>
      <c r="N2" s="209">
        <v>7.0888809193733098E-3</v>
      </c>
      <c r="O2" s="210">
        <v>5.8033638634234696E-3</v>
      </c>
      <c r="P2" s="192">
        <v>7.2278734124882399E-3</v>
      </c>
      <c r="Q2" s="193">
        <v>8.1230364601432709E-3</v>
      </c>
      <c r="R2" s="211">
        <v>8.3384635489937992E-3</v>
      </c>
      <c r="S2" s="210">
        <v>1.72399327687538E-2</v>
      </c>
      <c r="T2" s="211">
        <v>6.7382237884477097E-3</v>
      </c>
      <c r="U2" s="212">
        <v>6.7487389850562603E-3</v>
      </c>
      <c r="V2" s="213">
        <v>5.8249830214336402E-3</v>
      </c>
      <c r="W2" s="288">
        <v>1.0568761660892099E-2</v>
      </c>
    </row>
    <row r="3" spans="1:23" ht="18.45" x14ac:dyDescent="0.4">
      <c r="A3" s="196" t="s">
        <v>43</v>
      </c>
      <c r="B3" s="197">
        <v>3.0988586451466799E-3</v>
      </c>
      <c r="C3" s="198">
        <v>3.4363842675373701E-3</v>
      </c>
      <c r="D3" s="199">
        <v>3.1288789326253102E-3</v>
      </c>
      <c r="E3" s="200">
        <v>3.3836369901929699E-3</v>
      </c>
      <c r="F3" s="201">
        <v>2.5485177847058399E-3</v>
      </c>
      <c r="G3" s="202">
        <v>3.26674313794362E-3</v>
      </c>
      <c r="H3" s="203">
        <v>3.85759085461604E-3</v>
      </c>
      <c r="I3" s="204">
        <v>3.8375643571081398E-3</v>
      </c>
      <c r="J3" s="205">
        <v>3.4972682846064898E-3</v>
      </c>
      <c r="K3" s="206">
        <v>3.1370648861326301E-3</v>
      </c>
      <c r="L3" s="207">
        <v>3.5555038922431099E-3</v>
      </c>
      <c r="M3" s="208">
        <v>3.1300735863010101E-3</v>
      </c>
      <c r="N3" s="209">
        <v>3.3834524463739698E-3</v>
      </c>
      <c r="O3" s="210">
        <v>3.3708498933109499E-3</v>
      </c>
      <c r="P3" s="192">
        <v>3.3186509385856101E-3</v>
      </c>
      <c r="Q3" s="193">
        <v>3.7539005539377101E-3</v>
      </c>
      <c r="R3" s="211">
        <v>3.6356490392272598E-3</v>
      </c>
      <c r="S3" s="210">
        <v>5.7872435974596296E-3</v>
      </c>
      <c r="T3" s="211">
        <v>3.6589735140494899E-3</v>
      </c>
      <c r="U3" s="212">
        <v>3.6013291121231999E-3</v>
      </c>
      <c r="V3" s="213">
        <v>3.6484883234367401E-3</v>
      </c>
      <c r="W3" s="288">
        <v>3.73585013967005E-3</v>
      </c>
    </row>
    <row r="4" spans="1:23" ht="18.45" x14ac:dyDescent="0.55000000000000004">
      <c r="A4" s="214" t="s">
        <v>44</v>
      </c>
      <c r="B4" s="215">
        <v>3.8674022357871499E-2</v>
      </c>
      <c r="C4" s="211">
        <v>3.3835135619699398E-2</v>
      </c>
      <c r="D4" s="213">
        <v>5.2719651348714203E-2</v>
      </c>
      <c r="E4" s="212">
        <v>4.6501232807818801E-2</v>
      </c>
      <c r="F4" s="210">
        <v>2.0132705317195399E-2</v>
      </c>
      <c r="G4" s="216">
        <v>7.7791026374776301E-3</v>
      </c>
      <c r="H4" s="217">
        <v>7.7402719822534504E-3</v>
      </c>
      <c r="I4" s="218">
        <v>2.31444037334387E-2</v>
      </c>
      <c r="J4" s="219">
        <v>3.6687849531951901E-2</v>
      </c>
      <c r="K4" s="206">
        <v>5.68483824377463E-3</v>
      </c>
      <c r="L4" s="207">
        <v>3.4091875017789701E-2</v>
      </c>
      <c r="M4" s="208">
        <v>2.7347563943489799E-2</v>
      </c>
      <c r="N4" s="209">
        <v>4.5684930232182799E-2</v>
      </c>
      <c r="O4" s="210">
        <v>2.7894726991772499E-2</v>
      </c>
      <c r="P4" s="192">
        <v>2.94822827071968E-2</v>
      </c>
      <c r="Q4" s="193">
        <v>6.0657308267744202E-2</v>
      </c>
      <c r="R4" s="211">
        <v>3.7824521099298597E-2</v>
      </c>
      <c r="S4" s="210">
        <v>5.6017084493741799E-2</v>
      </c>
      <c r="T4" s="211">
        <v>2.0103901946413299E-2</v>
      </c>
      <c r="U4" s="212">
        <v>3.1666768070860399E-2</v>
      </c>
      <c r="V4" s="213">
        <v>1.8148406379270302E-2</v>
      </c>
      <c r="W4" s="288">
        <v>9.10157706959627E-2</v>
      </c>
    </row>
    <row r="5" spans="1:23" ht="18.45" x14ac:dyDescent="0.55000000000000004">
      <c r="A5" s="214" t="s">
        <v>45</v>
      </c>
      <c r="B5" s="215">
        <v>0.93097752147898305</v>
      </c>
      <c r="C5" s="211">
        <v>0.82131021354261002</v>
      </c>
      <c r="D5" s="213">
        <v>2.0871390964074301</v>
      </c>
      <c r="E5" s="212">
        <v>2.70960028018873</v>
      </c>
      <c r="F5" s="210">
        <v>0.99058606418727202</v>
      </c>
      <c r="G5" s="216">
        <v>0.47920015638000102</v>
      </c>
      <c r="H5" s="217">
        <v>0.90204481539737402</v>
      </c>
      <c r="I5" s="218">
        <v>0.70345018015990901</v>
      </c>
      <c r="J5" s="219">
        <v>0.99120662964810602</v>
      </c>
      <c r="K5" s="206">
        <v>0.30534048690479598</v>
      </c>
      <c r="L5" s="207">
        <v>1.1398672870761699</v>
      </c>
      <c r="M5" s="208">
        <v>0.58329869184011995</v>
      </c>
      <c r="N5" s="209">
        <v>0.88302179053838303</v>
      </c>
      <c r="O5" s="210">
        <v>1.17585126719685</v>
      </c>
      <c r="P5" s="192">
        <v>1.1664560204407901</v>
      </c>
      <c r="Q5" s="193">
        <v>0.93326902136683998</v>
      </c>
      <c r="R5" s="211">
        <v>0.88191759539929204</v>
      </c>
      <c r="S5" s="210">
        <v>1.28332793787334</v>
      </c>
      <c r="T5" s="211">
        <v>0.61663813362203901</v>
      </c>
      <c r="U5" s="212">
        <v>1.4244475610918701</v>
      </c>
      <c r="V5" s="213">
        <v>0.197014167259349</v>
      </c>
      <c r="W5" s="288">
        <v>2.0177711382856098</v>
      </c>
    </row>
    <row r="6" spans="1:23" ht="18.45" x14ac:dyDescent="0.55000000000000004">
      <c r="A6" s="214" t="s">
        <v>46</v>
      </c>
      <c r="B6" s="215">
        <v>6.9218826612450698E-2</v>
      </c>
      <c r="C6" s="211">
        <v>8.3484741094486101E-2</v>
      </c>
      <c r="D6" s="213">
        <v>0.12205572120524499</v>
      </c>
      <c r="E6" s="212">
        <v>9.8971223146209902E-2</v>
      </c>
      <c r="F6" s="210">
        <v>0.138290395045889</v>
      </c>
      <c r="G6" s="216">
        <v>5.2525989210344799E-2</v>
      </c>
      <c r="H6" s="217">
        <v>1.64406140150151E-2</v>
      </c>
      <c r="I6" s="218">
        <v>2.6578241104534099E-2</v>
      </c>
      <c r="J6" s="219">
        <v>4.8693388235129698E-2</v>
      </c>
      <c r="K6" s="206">
        <v>7.7256040898401601E-3</v>
      </c>
      <c r="L6" s="207">
        <v>0.20682349835695599</v>
      </c>
      <c r="M6" s="208">
        <v>0.18031309726377501</v>
      </c>
      <c r="N6" s="209">
        <v>2.6472324994814899E-2</v>
      </c>
      <c r="O6" s="210">
        <v>0.20755080300432399</v>
      </c>
      <c r="P6" s="192">
        <v>0.21029054936365699</v>
      </c>
      <c r="Q6" s="193">
        <v>4.2062452056771303E-2</v>
      </c>
      <c r="R6" s="211">
        <v>4.1352110324847299E-2</v>
      </c>
      <c r="S6" s="210">
        <v>5.3653719507627901E-2</v>
      </c>
      <c r="T6" s="211">
        <v>3.86154902893103E-2</v>
      </c>
      <c r="U6" s="212">
        <v>6.0061198655389003E-2</v>
      </c>
      <c r="V6" s="213">
        <v>4.0724191847855799E-4</v>
      </c>
      <c r="W6" s="288">
        <v>4.8266164085480102E-2</v>
      </c>
    </row>
    <row r="7" spans="1:23" ht="18.45" x14ac:dyDescent="0.55000000000000004">
      <c r="A7" s="214" t="s">
        <v>47</v>
      </c>
      <c r="B7" s="215">
        <v>1.6645667580410702E-2</v>
      </c>
      <c r="C7" s="211">
        <v>2.1117717196315201E-2</v>
      </c>
      <c r="D7" s="213">
        <v>6.3496606376748102E-2</v>
      </c>
      <c r="E7" s="212">
        <v>0.113892202094672</v>
      </c>
      <c r="F7" s="210">
        <v>1.8802268444092302E-2</v>
      </c>
      <c r="G7" s="216">
        <v>1.4757440551744201E-2</v>
      </c>
      <c r="H7" s="217">
        <v>4.5863484591628E-2</v>
      </c>
      <c r="I7" s="218">
        <v>3.9772962511716303E-2</v>
      </c>
      <c r="J7" s="219">
        <v>4.0570635048891399E-2</v>
      </c>
      <c r="K7" s="206">
        <v>1.6451548023091501E-2</v>
      </c>
      <c r="L7" s="207">
        <v>4.38790292970778E-2</v>
      </c>
      <c r="M7" s="208">
        <v>1.8243468677659101E-2</v>
      </c>
      <c r="N7" s="209">
        <v>3.4170489042204703E-2</v>
      </c>
      <c r="O7" s="210">
        <v>3.17980197568919E-2</v>
      </c>
      <c r="P7" s="192">
        <v>2.6632535922055601E-2</v>
      </c>
      <c r="Q7" s="193">
        <v>3.9724032399340498E-2</v>
      </c>
      <c r="R7" s="211">
        <v>3.24886749116787E-2</v>
      </c>
      <c r="S7" s="210">
        <v>8.4104944030877302E-2</v>
      </c>
      <c r="T7" s="211">
        <v>3.6919680608439698E-2</v>
      </c>
      <c r="U7" s="212">
        <v>8.1099026390387505E-2</v>
      </c>
      <c r="V7" s="213">
        <v>1.3429678091894E-2</v>
      </c>
      <c r="W7" s="288">
        <v>5.9351196645935203E-2</v>
      </c>
    </row>
    <row r="8" spans="1:23" ht="18.45" x14ac:dyDescent="0.55000000000000004">
      <c r="A8" s="214" t="s">
        <v>48</v>
      </c>
      <c r="B8" s="220">
        <v>8.5703068039413301E-4</v>
      </c>
      <c r="C8" s="221">
        <v>4.3009633142186803E-3</v>
      </c>
      <c r="D8" s="222">
        <v>4.7784482709778602E-3</v>
      </c>
      <c r="E8" s="223">
        <v>2.23915347661819E-3</v>
      </c>
      <c r="F8" s="224">
        <v>1.27570602616157E-3</v>
      </c>
      <c r="G8" s="225">
        <v>4.73038491662663E-5</v>
      </c>
      <c r="H8" s="226">
        <v>1.68660492924427E-3</v>
      </c>
      <c r="I8" s="227">
        <v>3.9958407463056998E-4</v>
      </c>
      <c r="J8" s="228">
        <v>3.6543950288661402E-6</v>
      </c>
      <c r="K8" s="229">
        <v>2.8730871614117501E-3</v>
      </c>
      <c r="L8" s="230">
        <v>2.6906623597333702E-3</v>
      </c>
      <c r="M8" s="231">
        <v>2.6685662496051402E-3</v>
      </c>
      <c r="N8" s="232">
        <v>2.1427648220300102E-3</v>
      </c>
      <c r="O8" s="224">
        <v>3.4726838067284001E-3</v>
      </c>
      <c r="P8" s="194">
        <v>4.9965276638784103E-3</v>
      </c>
      <c r="Q8" s="195">
        <v>3.6652187060384998E-3</v>
      </c>
      <c r="R8" s="221">
        <v>3.3868164917153299E-3</v>
      </c>
      <c r="S8" s="224">
        <v>4.7929407296861898E-3</v>
      </c>
      <c r="T8" s="221">
        <v>3.5678302508614399E-4</v>
      </c>
      <c r="U8" s="223">
        <v>2.6649029565874199E-4</v>
      </c>
      <c r="V8" s="222">
        <v>4.13683819922556E-3</v>
      </c>
      <c r="W8" s="288">
        <v>2.1632002382990901E-4</v>
      </c>
    </row>
    <row r="9" spans="1:23" ht="18.45" x14ac:dyDescent="0.55000000000000004">
      <c r="A9" s="214" t="s">
        <v>53</v>
      </c>
      <c r="B9" s="233"/>
      <c r="C9" s="233"/>
      <c r="D9" s="233"/>
      <c r="E9" s="233"/>
      <c r="F9" s="233"/>
      <c r="G9" s="216">
        <v>0.98602551588056697</v>
      </c>
      <c r="H9" s="217">
        <v>3.4979242442539702</v>
      </c>
      <c r="I9" s="218">
        <v>3.7454239314706901</v>
      </c>
      <c r="J9" s="219">
        <v>1.08250634594581</v>
      </c>
      <c r="K9" s="206">
        <v>0.93914006154521801</v>
      </c>
      <c r="L9" s="207">
        <v>1.21629094898617</v>
      </c>
      <c r="M9" s="208">
        <v>1.3329133318741799</v>
      </c>
      <c r="N9" s="209">
        <v>0.97426358927786705</v>
      </c>
      <c r="O9" s="210">
        <v>1.17496063156564</v>
      </c>
      <c r="P9" s="192">
        <v>1.27747348810641</v>
      </c>
      <c r="Q9" s="193">
        <v>1.0116243984017399</v>
      </c>
      <c r="R9" s="211">
        <v>1.35453012877523</v>
      </c>
      <c r="S9" s="210">
        <v>1.16104397802239</v>
      </c>
      <c r="T9" s="211">
        <v>0.87353453361062405</v>
      </c>
      <c r="U9" s="212">
        <v>1.74584351431828</v>
      </c>
      <c r="V9" s="213">
        <v>0.56653829478178497</v>
      </c>
      <c r="W9" s="288">
        <v>0.89845899743716795</v>
      </c>
    </row>
    <row r="10" spans="1:23" ht="18.45" x14ac:dyDescent="0.55000000000000004">
      <c r="A10" s="214" t="s">
        <v>54</v>
      </c>
      <c r="B10" s="233"/>
      <c r="C10" s="233"/>
      <c r="D10" s="233"/>
      <c r="E10" s="233"/>
      <c r="F10" s="233"/>
      <c r="G10" s="216">
        <v>0.13178646608818101</v>
      </c>
      <c r="H10" s="217">
        <v>2.41564150643877</v>
      </c>
      <c r="I10" s="218">
        <v>2.3823110825975902</v>
      </c>
      <c r="J10" s="219">
        <v>0.40423496048434998</v>
      </c>
      <c r="K10" s="206">
        <v>0.15717804025465301</v>
      </c>
      <c r="L10" s="207">
        <v>0.213816279546863</v>
      </c>
      <c r="M10" s="208">
        <v>0.14168064630643301</v>
      </c>
      <c r="N10" s="209">
        <v>0.114666140690468</v>
      </c>
      <c r="O10" s="210">
        <v>0.142848615679628</v>
      </c>
      <c r="P10" s="192">
        <v>0.14743041759200401</v>
      </c>
      <c r="Q10" s="193">
        <v>0.14737092801846299</v>
      </c>
      <c r="R10" s="211">
        <v>0.238068269163592</v>
      </c>
      <c r="S10" s="210">
        <v>0.272474204725904</v>
      </c>
      <c r="T10" s="211">
        <v>0.22111995884278801</v>
      </c>
      <c r="U10" s="212">
        <v>7.5918378033788897E-2</v>
      </c>
      <c r="V10" s="213">
        <v>0.111981579612209</v>
      </c>
      <c r="W10" s="288">
        <v>0.177292863994158</v>
      </c>
    </row>
    <row r="11" spans="1:23" ht="18.45" x14ac:dyDescent="0.55000000000000004">
      <c r="A11" s="214" t="s">
        <v>55</v>
      </c>
      <c r="B11" s="233"/>
      <c r="C11" s="233"/>
      <c r="D11" s="233"/>
      <c r="E11" s="233"/>
      <c r="F11" s="233"/>
      <c r="G11" s="216">
        <v>0.72341869213291299</v>
      </c>
      <c r="H11" s="217">
        <v>1.19551272984742</v>
      </c>
      <c r="I11" s="218">
        <v>1.3250530728568399</v>
      </c>
      <c r="J11" s="219">
        <v>0.73406019048254201</v>
      </c>
      <c r="K11" s="206">
        <v>0.38867474536138003</v>
      </c>
      <c r="L11" s="207">
        <v>0.96758445624574396</v>
      </c>
      <c r="M11" s="208">
        <v>0.424442552246722</v>
      </c>
      <c r="N11" s="209">
        <v>0.47668153451291201</v>
      </c>
      <c r="O11" s="210">
        <v>0.59189674876089304</v>
      </c>
      <c r="P11" s="192">
        <v>1.29013874905367</v>
      </c>
      <c r="Q11" s="193">
        <v>0.64559085100959401</v>
      </c>
      <c r="R11" s="211">
        <v>0.61008107526077404</v>
      </c>
      <c r="S11" s="210">
        <v>0.52427847170458897</v>
      </c>
      <c r="T11" s="211">
        <v>0.56600822613014701</v>
      </c>
      <c r="U11" s="212">
        <v>1.1663521417983</v>
      </c>
      <c r="V11" s="213">
        <v>0.78132904920675195</v>
      </c>
      <c r="W11" s="288">
        <v>0.72797014403322902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640CA-EBB4-4D92-B67D-0E81144AF4F8}">
  <dimension ref="A1:AB23"/>
  <sheetViews>
    <sheetView workbookViewId="0">
      <selection activeCell="B26" sqref="B26"/>
    </sheetView>
  </sheetViews>
  <sheetFormatPr defaultRowHeight="14.6" x14ac:dyDescent="0.4"/>
  <sheetData>
    <row r="1" spans="1:28" x14ac:dyDescent="0.4">
      <c r="A1" s="234" t="s">
        <v>121</v>
      </c>
      <c r="B1" t="s">
        <v>72</v>
      </c>
      <c r="C1" t="s">
        <v>73</v>
      </c>
      <c r="D1" t="s">
        <v>74</v>
      </c>
      <c r="E1" t="s">
        <v>75</v>
      </c>
      <c r="F1" t="s">
        <v>76</v>
      </c>
      <c r="G1" t="s">
        <v>77</v>
      </c>
      <c r="H1" t="s">
        <v>78</v>
      </c>
      <c r="I1" t="s">
        <v>79</v>
      </c>
      <c r="J1" t="s">
        <v>80</v>
      </c>
      <c r="K1" t="s">
        <v>81</v>
      </c>
      <c r="L1" t="s">
        <v>82</v>
      </c>
      <c r="M1" t="s">
        <v>83</v>
      </c>
      <c r="N1" t="s">
        <v>84</v>
      </c>
      <c r="O1" t="s">
        <v>85</v>
      </c>
      <c r="P1" t="s">
        <v>86</v>
      </c>
      <c r="Q1" t="s">
        <v>87</v>
      </c>
      <c r="R1" t="s">
        <v>88</v>
      </c>
      <c r="S1" t="s">
        <v>89</v>
      </c>
      <c r="T1" t="s">
        <v>90</v>
      </c>
      <c r="U1" t="s">
        <v>91</v>
      </c>
      <c r="V1" t="s">
        <v>92</v>
      </c>
      <c r="W1" t="s">
        <v>93</v>
      </c>
      <c r="X1" t="s">
        <v>94</v>
      </c>
      <c r="Y1" t="s">
        <v>95</v>
      </c>
      <c r="Z1" t="s">
        <v>96</v>
      </c>
      <c r="AA1" t="s">
        <v>97</v>
      </c>
      <c r="AB1" t="s">
        <v>98</v>
      </c>
    </row>
    <row r="2" spans="1:28" x14ac:dyDescent="0.4">
      <c r="A2" s="238" t="s">
        <v>103</v>
      </c>
      <c r="B2">
        <v>42.6</v>
      </c>
      <c r="C2">
        <v>186</v>
      </c>
      <c r="D2">
        <v>126</v>
      </c>
      <c r="E2">
        <v>51</v>
      </c>
      <c r="F2">
        <v>48</v>
      </c>
      <c r="G2">
        <v>68</v>
      </c>
      <c r="H2">
        <v>3.5</v>
      </c>
      <c r="I2">
        <v>4.75</v>
      </c>
      <c r="J2">
        <v>14.2</v>
      </c>
      <c r="K2">
        <v>89.7</v>
      </c>
      <c r="L2">
        <v>29.9</v>
      </c>
      <c r="M2">
        <v>33.299999999999997</v>
      </c>
      <c r="N2">
        <v>13.5</v>
      </c>
      <c r="O2">
        <v>136</v>
      </c>
      <c r="P2">
        <v>11.2</v>
      </c>
      <c r="Q2">
        <v>1768</v>
      </c>
      <c r="R2">
        <v>1299</v>
      </c>
      <c r="S2">
        <v>336</v>
      </c>
      <c r="T2">
        <v>77</v>
      </c>
      <c r="U2">
        <v>21</v>
      </c>
      <c r="V2">
        <v>50.5</v>
      </c>
      <c r="W2">
        <v>37.1</v>
      </c>
      <c r="X2">
        <v>9.6</v>
      </c>
      <c r="Y2">
        <v>2.2000000000000002</v>
      </c>
      <c r="Z2">
        <v>0.6</v>
      </c>
      <c r="AA2">
        <v>28</v>
      </c>
      <c r="AB2" t="s">
        <v>99</v>
      </c>
    </row>
    <row r="3" spans="1:28" x14ac:dyDescent="0.4">
      <c r="A3" s="238" t="s">
        <v>104</v>
      </c>
      <c r="B3">
        <v>41.7</v>
      </c>
      <c r="C3">
        <v>223</v>
      </c>
      <c r="D3">
        <v>178</v>
      </c>
      <c r="E3">
        <v>30</v>
      </c>
      <c r="F3">
        <v>62</v>
      </c>
      <c r="G3">
        <v>110</v>
      </c>
      <c r="H3">
        <v>6.5</v>
      </c>
      <c r="I3">
        <v>4.59</v>
      </c>
      <c r="J3">
        <v>13.5</v>
      </c>
      <c r="K3">
        <v>90.8</v>
      </c>
      <c r="L3">
        <v>29.3</v>
      </c>
      <c r="M3">
        <v>32.299999999999997</v>
      </c>
      <c r="N3">
        <v>12.6</v>
      </c>
      <c r="O3">
        <v>212</v>
      </c>
      <c r="P3">
        <v>8.6</v>
      </c>
      <c r="Q3">
        <v>3686</v>
      </c>
      <c r="R3">
        <v>2321</v>
      </c>
      <c r="S3">
        <v>338</v>
      </c>
      <c r="T3">
        <v>137</v>
      </c>
      <c r="U3">
        <v>20</v>
      </c>
      <c r="V3">
        <v>56.7</v>
      </c>
      <c r="W3">
        <v>35.700000000000003</v>
      </c>
      <c r="X3">
        <v>5.2</v>
      </c>
      <c r="Y3">
        <v>2.1</v>
      </c>
      <c r="Z3">
        <v>0.3</v>
      </c>
      <c r="AA3">
        <v>25</v>
      </c>
      <c r="AB3" t="s">
        <v>99</v>
      </c>
    </row>
    <row r="4" spans="1:28" x14ac:dyDescent="0.4">
      <c r="A4" s="238" t="s">
        <v>105</v>
      </c>
      <c r="B4">
        <v>38.6</v>
      </c>
      <c r="C4">
        <v>249</v>
      </c>
      <c r="D4">
        <v>128</v>
      </c>
      <c r="E4">
        <v>36</v>
      </c>
      <c r="F4">
        <v>56</v>
      </c>
      <c r="G4">
        <v>65</v>
      </c>
      <c r="H4">
        <v>5.0999999999999996</v>
      </c>
      <c r="I4">
        <v>4.3499999999999996</v>
      </c>
      <c r="J4">
        <v>12.8</v>
      </c>
      <c r="K4">
        <v>88.9</v>
      </c>
      <c r="L4">
        <v>29.4</v>
      </c>
      <c r="M4">
        <v>33.1</v>
      </c>
      <c r="N4">
        <v>14.1</v>
      </c>
      <c r="O4">
        <v>233</v>
      </c>
      <c r="P4">
        <v>8.4</v>
      </c>
      <c r="Q4">
        <v>2999</v>
      </c>
      <c r="R4">
        <v>1668</v>
      </c>
      <c r="S4">
        <v>357</v>
      </c>
      <c r="T4">
        <v>51</v>
      </c>
      <c r="U4">
        <v>26</v>
      </c>
      <c r="V4">
        <v>58.8</v>
      </c>
      <c r="W4">
        <v>32.700000000000003</v>
      </c>
      <c r="X4">
        <v>7</v>
      </c>
      <c r="Y4">
        <v>1</v>
      </c>
      <c r="Z4">
        <v>0.5</v>
      </c>
      <c r="AA4">
        <v>23</v>
      </c>
      <c r="AB4" t="s">
        <v>100</v>
      </c>
    </row>
    <row r="5" spans="1:28" x14ac:dyDescent="0.4">
      <c r="A5" s="238" t="s">
        <v>106</v>
      </c>
      <c r="B5">
        <v>38.9</v>
      </c>
      <c r="C5">
        <v>282</v>
      </c>
      <c r="D5">
        <v>199</v>
      </c>
      <c r="E5">
        <v>63</v>
      </c>
      <c r="F5">
        <v>53</v>
      </c>
      <c r="G5">
        <v>133</v>
      </c>
      <c r="H5">
        <v>7.8</v>
      </c>
      <c r="I5">
        <v>4.41</v>
      </c>
      <c r="J5">
        <v>12.9</v>
      </c>
      <c r="K5">
        <v>88.4</v>
      </c>
      <c r="L5">
        <v>29.2</v>
      </c>
      <c r="M5">
        <v>33</v>
      </c>
      <c r="N5">
        <v>12.6</v>
      </c>
      <c r="O5">
        <v>310</v>
      </c>
      <c r="P5">
        <v>8.6</v>
      </c>
      <c r="Q5">
        <v>4384</v>
      </c>
      <c r="R5">
        <v>2769</v>
      </c>
      <c r="S5">
        <v>452</v>
      </c>
      <c r="T5">
        <v>156</v>
      </c>
      <c r="U5">
        <v>39</v>
      </c>
      <c r="V5">
        <v>56.2</v>
      </c>
      <c r="W5">
        <v>35.5</v>
      </c>
      <c r="X5">
        <v>5.8</v>
      </c>
      <c r="Y5">
        <v>2</v>
      </c>
      <c r="Z5">
        <v>0.5</v>
      </c>
      <c r="AA5">
        <v>19</v>
      </c>
      <c r="AB5" t="s">
        <v>100</v>
      </c>
    </row>
    <row r="6" spans="1:28" x14ac:dyDescent="0.4">
      <c r="A6" s="238" t="s">
        <v>100</v>
      </c>
      <c r="B6">
        <v>35.799999999999997</v>
      </c>
      <c r="C6">
        <v>223</v>
      </c>
      <c r="D6">
        <v>153</v>
      </c>
      <c r="E6">
        <v>33</v>
      </c>
      <c r="F6">
        <v>99</v>
      </c>
      <c r="G6">
        <v>47</v>
      </c>
      <c r="H6">
        <v>4.9000000000000004</v>
      </c>
      <c r="I6">
        <v>3.86</v>
      </c>
      <c r="J6">
        <v>11.8</v>
      </c>
      <c r="K6">
        <v>92.9</v>
      </c>
      <c r="L6">
        <v>30.7</v>
      </c>
      <c r="M6">
        <v>33.1</v>
      </c>
      <c r="N6">
        <v>14.7</v>
      </c>
      <c r="O6">
        <v>200</v>
      </c>
      <c r="P6">
        <v>8.9</v>
      </c>
      <c r="Q6">
        <v>2548</v>
      </c>
      <c r="R6">
        <v>1970</v>
      </c>
      <c r="S6">
        <v>294</v>
      </c>
      <c r="T6">
        <v>69</v>
      </c>
      <c r="U6">
        <v>20</v>
      </c>
      <c r="V6">
        <v>52</v>
      </c>
      <c r="W6">
        <v>40.200000000000003</v>
      </c>
      <c r="X6">
        <v>6</v>
      </c>
      <c r="Y6">
        <v>1.4</v>
      </c>
      <c r="Z6">
        <v>0.4</v>
      </c>
      <c r="AA6">
        <v>20</v>
      </c>
      <c r="AB6" t="s">
        <v>100</v>
      </c>
    </row>
    <row r="7" spans="1:28" x14ac:dyDescent="0.4">
      <c r="A7" s="238" t="s">
        <v>107</v>
      </c>
      <c r="B7">
        <v>36.9</v>
      </c>
      <c r="C7">
        <v>271</v>
      </c>
      <c r="D7">
        <v>162</v>
      </c>
      <c r="E7">
        <v>85</v>
      </c>
      <c r="F7">
        <v>73</v>
      </c>
      <c r="G7">
        <v>72</v>
      </c>
      <c r="H7">
        <v>4</v>
      </c>
      <c r="I7">
        <v>4.0599999999999996</v>
      </c>
      <c r="J7">
        <v>12.2</v>
      </c>
      <c r="K7">
        <v>90.8</v>
      </c>
      <c r="L7">
        <v>30.1</v>
      </c>
      <c r="M7">
        <v>33.1</v>
      </c>
      <c r="N7">
        <v>14.1</v>
      </c>
      <c r="O7">
        <v>252</v>
      </c>
      <c r="P7">
        <v>8.1999999999999993</v>
      </c>
      <c r="Q7">
        <v>1636</v>
      </c>
      <c r="R7">
        <v>1928</v>
      </c>
      <c r="S7">
        <v>388</v>
      </c>
      <c r="T7">
        <v>24</v>
      </c>
      <c r="U7">
        <v>24</v>
      </c>
      <c r="V7">
        <v>40.9</v>
      </c>
      <c r="W7">
        <v>48.2</v>
      </c>
      <c r="X7">
        <v>9.6999999999999993</v>
      </c>
      <c r="Y7">
        <v>0.6</v>
      </c>
      <c r="Z7">
        <v>0.6</v>
      </c>
      <c r="AA7">
        <v>23</v>
      </c>
      <c r="AB7" t="s">
        <v>100</v>
      </c>
    </row>
    <row r="8" spans="1:28" x14ac:dyDescent="0.4">
      <c r="A8" s="238" t="s">
        <v>108</v>
      </c>
      <c r="B8">
        <v>40.799999999999997</v>
      </c>
      <c r="C8">
        <v>287</v>
      </c>
      <c r="D8">
        <v>205</v>
      </c>
      <c r="E8">
        <v>94</v>
      </c>
      <c r="F8">
        <v>71</v>
      </c>
      <c r="G8">
        <v>115</v>
      </c>
      <c r="H8">
        <v>4.4000000000000004</v>
      </c>
      <c r="I8">
        <v>4.22</v>
      </c>
      <c r="J8">
        <v>13.6</v>
      </c>
      <c r="K8">
        <v>96.7</v>
      </c>
      <c r="L8">
        <v>32.200000000000003</v>
      </c>
      <c r="M8">
        <v>33.299999999999997</v>
      </c>
      <c r="N8">
        <v>12.8</v>
      </c>
      <c r="O8">
        <v>328</v>
      </c>
      <c r="P8">
        <v>9.6999999999999993</v>
      </c>
      <c r="Q8">
        <v>2240</v>
      </c>
      <c r="R8">
        <v>1712</v>
      </c>
      <c r="S8">
        <v>361</v>
      </c>
      <c r="T8">
        <v>48</v>
      </c>
      <c r="U8">
        <v>40</v>
      </c>
      <c r="V8">
        <v>50.9</v>
      </c>
      <c r="W8">
        <v>38.9</v>
      </c>
      <c r="X8">
        <v>8.1999999999999993</v>
      </c>
      <c r="Y8">
        <v>1.1000000000000001</v>
      </c>
      <c r="Z8">
        <v>0.9</v>
      </c>
      <c r="AA8">
        <v>24</v>
      </c>
      <c r="AB8" t="s">
        <v>100</v>
      </c>
    </row>
    <row r="9" spans="1:28" x14ac:dyDescent="0.4">
      <c r="A9" s="238" t="s">
        <v>109</v>
      </c>
      <c r="B9">
        <v>41.6</v>
      </c>
      <c r="C9">
        <v>272</v>
      </c>
      <c r="D9">
        <v>137</v>
      </c>
      <c r="E9">
        <v>88</v>
      </c>
      <c r="F9">
        <v>62</v>
      </c>
      <c r="G9">
        <v>58</v>
      </c>
      <c r="H9">
        <v>6</v>
      </c>
      <c r="I9">
        <v>4.58</v>
      </c>
      <c r="J9">
        <v>13.7</v>
      </c>
      <c r="K9">
        <v>90.8</v>
      </c>
      <c r="L9">
        <v>29.9</v>
      </c>
      <c r="M9">
        <v>32.9</v>
      </c>
      <c r="N9">
        <v>12.6</v>
      </c>
      <c r="O9">
        <v>231</v>
      </c>
      <c r="P9">
        <v>11.1</v>
      </c>
      <c r="Q9">
        <v>2802</v>
      </c>
      <c r="R9">
        <v>2478</v>
      </c>
      <c r="S9">
        <v>552</v>
      </c>
      <c r="T9">
        <v>138</v>
      </c>
      <c r="U9">
        <v>30</v>
      </c>
      <c r="V9">
        <v>46.7</v>
      </c>
      <c r="W9">
        <v>41.3</v>
      </c>
      <c r="X9">
        <v>9.1999999999999993</v>
      </c>
      <c r="Y9">
        <v>2.2999999999999998</v>
      </c>
      <c r="Z9">
        <v>0.5</v>
      </c>
      <c r="AA9">
        <v>23</v>
      </c>
      <c r="AB9" t="s">
        <v>100</v>
      </c>
    </row>
    <row r="10" spans="1:28" x14ac:dyDescent="0.4">
      <c r="A10" s="238" t="s">
        <v>110</v>
      </c>
      <c r="B10">
        <v>47</v>
      </c>
      <c r="C10">
        <v>319</v>
      </c>
      <c r="D10">
        <v>158</v>
      </c>
      <c r="E10">
        <v>92</v>
      </c>
      <c r="F10">
        <v>37</v>
      </c>
      <c r="G10">
        <v>103</v>
      </c>
      <c r="H10">
        <v>5.2</v>
      </c>
      <c r="I10">
        <v>5.3</v>
      </c>
      <c r="J10">
        <v>15.8</v>
      </c>
      <c r="K10">
        <v>88.8</v>
      </c>
      <c r="L10">
        <v>29.9</v>
      </c>
      <c r="M10">
        <v>33.700000000000003</v>
      </c>
      <c r="N10">
        <v>13.6</v>
      </c>
      <c r="O10">
        <v>216</v>
      </c>
      <c r="P10">
        <v>8.3000000000000007</v>
      </c>
      <c r="Q10">
        <v>2855</v>
      </c>
      <c r="R10">
        <v>1778</v>
      </c>
      <c r="S10">
        <v>406</v>
      </c>
      <c r="T10">
        <v>125</v>
      </c>
      <c r="U10">
        <v>36</v>
      </c>
      <c r="V10">
        <v>54.9</v>
      </c>
      <c r="W10">
        <v>34.200000000000003</v>
      </c>
      <c r="X10">
        <v>7.8</v>
      </c>
      <c r="Y10">
        <v>2.4</v>
      </c>
      <c r="Z10">
        <v>0.7</v>
      </c>
      <c r="AA10">
        <v>31</v>
      </c>
      <c r="AB10" t="s">
        <v>99</v>
      </c>
    </row>
    <row r="11" spans="1:28" x14ac:dyDescent="0.4">
      <c r="A11" s="238" t="s">
        <v>111</v>
      </c>
      <c r="B11">
        <v>42.9</v>
      </c>
      <c r="C11">
        <v>142</v>
      </c>
      <c r="D11">
        <v>138</v>
      </c>
      <c r="E11">
        <v>108</v>
      </c>
      <c r="F11">
        <v>35</v>
      </c>
      <c r="G11">
        <v>83</v>
      </c>
      <c r="H11">
        <v>5.6</v>
      </c>
      <c r="I11">
        <v>5.18</v>
      </c>
      <c r="J11">
        <v>14.2</v>
      </c>
      <c r="K11">
        <v>82.8</v>
      </c>
      <c r="L11">
        <v>27.4</v>
      </c>
      <c r="M11">
        <v>33.1</v>
      </c>
      <c r="N11">
        <v>13</v>
      </c>
      <c r="O11">
        <v>237</v>
      </c>
      <c r="P11">
        <v>10.199999999999999</v>
      </c>
      <c r="Q11">
        <v>3091</v>
      </c>
      <c r="R11">
        <v>1910</v>
      </c>
      <c r="S11">
        <v>521</v>
      </c>
      <c r="T11">
        <v>50</v>
      </c>
      <c r="U11">
        <v>28</v>
      </c>
      <c r="V11">
        <v>55.2</v>
      </c>
      <c r="W11">
        <v>34.1</v>
      </c>
      <c r="X11">
        <v>9.3000000000000007</v>
      </c>
      <c r="Y11">
        <v>0.9</v>
      </c>
      <c r="Z11">
        <v>0.5</v>
      </c>
      <c r="AA11">
        <v>27</v>
      </c>
      <c r="AB11" t="s">
        <v>99</v>
      </c>
    </row>
    <row r="12" spans="1:28" x14ac:dyDescent="0.4">
      <c r="A12" s="238" t="s">
        <v>112</v>
      </c>
      <c r="B12">
        <v>46.2</v>
      </c>
      <c r="C12">
        <v>316</v>
      </c>
      <c r="D12">
        <v>132</v>
      </c>
      <c r="E12">
        <v>111</v>
      </c>
      <c r="F12">
        <v>41</v>
      </c>
      <c r="G12">
        <v>72</v>
      </c>
      <c r="H12">
        <v>5.3</v>
      </c>
      <c r="I12">
        <v>5.52</v>
      </c>
      <c r="J12">
        <v>14.8</v>
      </c>
      <c r="K12">
        <v>83.7</v>
      </c>
      <c r="L12">
        <v>26.8</v>
      </c>
      <c r="M12">
        <v>32</v>
      </c>
      <c r="N12">
        <v>12.7</v>
      </c>
      <c r="O12">
        <v>210</v>
      </c>
      <c r="P12">
        <v>10.7</v>
      </c>
      <c r="Q12">
        <v>3360</v>
      </c>
      <c r="R12">
        <v>1272</v>
      </c>
      <c r="S12">
        <v>424</v>
      </c>
      <c r="T12">
        <v>212</v>
      </c>
      <c r="U12">
        <v>32</v>
      </c>
      <c r="V12">
        <v>63.4</v>
      </c>
      <c r="W12">
        <v>24</v>
      </c>
      <c r="X12">
        <v>8</v>
      </c>
      <c r="Y12">
        <v>4</v>
      </c>
      <c r="Z12">
        <v>0.6</v>
      </c>
      <c r="AA12">
        <v>22</v>
      </c>
      <c r="AB12" t="s">
        <v>99</v>
      </c>
    </row>
    <row r="13" spans="1:28" x14ac:dyDescent="0.4">
      <c r="A13" s="238" t="s">
        <v>99</v>
      </c>
      <c r="B13">
        <v>43.1</v>
      </c>
      <c r="C13">
        <v>249</v>
      </c>
      <c r="D13">
        <v>244</v>
      </c>
      <c r="E13">
        <v>94</v>
      </c>
      <c r="F13">
        <v>70</v>
      </c>
      <c r="G13">
        <v>154</v>
      </c>
      <c r="H13">
        <v>4.2</v>
      </c>
      <c r="I13">
        <v>4.99</v>
      </c>
      <c r="J13">
        <v>14.2</v>
      </c>
      <c r="K13">
        <v>86.4</v>
      </c>
      <c r="L13">
        <v>28.5</v>
      </c>
      <c r="M13">
        <v>32.9</v>
      </c>
      <c r="N13">
        <v>12.5</v>
      </c>
      <c r="O13">
        <v>258</v>
      </c>
      <c r="P13">
        <v>11.3</v>
      </c>
      <c r="Q13">
        <v>2528</v>
      </c>
      <c r="R13">
        <v>1386</v>
      </c>
      <c r="S13">
        <v>227</v>
      </c>
      <c r="T13">
        <v>50</v>
      </c>
      <c r="U13">
        <v>8</v>
      </c>
      <c r="V13">
        <v>60.2</v>
      </c>
      <c r="W13">
        <v>33</v>
      </c>
      <c r="X13">
        <v>5.4</v>
      </c>
      <c r="Y13">
        <v>1.2</v>
      </c>
      <c r="Z13">
        <v>0.2</v>
      </c>
      <c r="AA13">
        <v>25</v>
      </c>
      <c r="AB13" t="s">
        <v>100</v>
      </c>
    </row>
    <row r="14" spans="1:28" x14ac:dyDescent="0.4">
      <c r="A14" s="238" t="s">
        <v>113</v>
      </c>
      <c r="B14">
        <v>51.3</v>
      </c>
      <c r="C14">
        <v>247</v>
      </c>
      <c r="D14">
        <v>184</v>
      </c>
      <c r="E14">
        <v>111</v>
      </c>
      <c r="F14">
        <v>59</v>
      </c>
      <c r="G14">
        <v>104</v>
      </c>
      <c r="H14">
        <v>6.3</v>
      </c>
      <c r="I14">
        <v>5.78</v>
      </c>
      <c r="J14">
        <v>17.100000000000001</v>
      </c>
      <c r="K14">
        <v>88.8</v>
      </c>
      <c r="L14">
        <v>29.6</v>
      </c>
      <c r="M14">
        <v>33.299999999999997</v>
      </c>
      <c r="N14">
        <v>13.1</v>
      </c>
      <c r="O14">
        <v>305</v>
      </c>
      <c r="P14">
        <v>9.9</v>
      </c>
      <c r="Q14">
        <v>3156</v>
      </c>
      <c r="R14">
        <v>2255</v>
      </c>
      <c r="S14">
        <v>655</v>
      </c>
      <c r="T14">
        <v>164</v>
      </c>
      <c r="U14">
        <v>69</v>
      </c>
      <c r="V14">
        <v>50.1</v>
      </c>
      <c r="W14">
        <v>35.799999999999997</v>
      </c>
      <c r="X14">
        <v>10.4</v>
      </c>
      <c r="Y14">
        <v>2.6</v>
      </c>
      <c r="Z14">
        <v>1.1000000000000001</v>
      </c>
      <c r="AA14">
        <v>26</v>
      </c>
      <c r="AB14" t="s">
        <v>99</v>
      </c>
    </row>
    <row r="15" spans="1:28" x14ac:dyDescent="0.4">
      <c r="A15" s="238" t="s">
        <v>114</v>
      </c>
      <c r="B15">
        <v>38.299999999999997</v>
      </c>
      <c r="C15">
        <v>333</v>
      </c>
      <c r="D15">
        <v>145</v>
      </c>
      <c r="E15">
        <v>144</v>
      </c>
      <c r="F15">
        <v>39</v>
      </c>
      <c r="G15">
        <v>82</v>
      </c>
      <c r="H15">
        <v>8.1</v>
      </c>
      <c r="I15">
        <v>4.1100000000000003</v>
      </c>
      <c r="J15">
        <v>12.6</v>
      </c>
      <c r="K15">
        <v>93.2</v>
      </c>
      <c r="L15">
        <v>30.7</v>
      </c>
      <c r="M15">
        <v>32.9</v>
      </c>
      <c r="N15">
        <v>11.9</v>
      </c>
      <c r="O15">
        <v>262</v>
      </c>
      <c r="P15">
        <v>10.4</v>
      </c>
      <c r="Q15">
        <v>5524</v>
      </c>
      <c r="R15">
        <v>2009</v>
      </c>
      <c r="S15">
        <v>478</v>
      </c>
      <c r="T15">
        <v>73</v>
      </c>
      <c r="U15">
        <v>16</v>
      </c>
      <c r="V15">
        <v>68.2</v>
      </c>
      <c r="W15">
        <v>24.8</v>
      </c>
      <c r="X15">
        <v>5.9</v>
      </c>
      <c r="Y15">
        <v>0.9</v>
      </c>
      <c r="Z15">
        <v>0.2</v>
      </c>
      <c r="AA15">
        <v>26</v>
      </c>
      <c r="AB15" t="s">
        <v>100</v>
      </c>
    </row>
    <row r="16" spans="1:28" x14ac:dyDescent="0.4">
      <c r="A16" s="238" t="s">
        <v>115</v>
      </c>
      <c r="B16">
        <v>45.2</v>
      </c>
      <c r="C16">
        <v>214</v>
      </c>
      <c r="D16">
        <v>187</v>
      </c>
      <c r="E16">
        <v>57</v>
      </c>
      <c r="F16">
        <v>65</v>
      </c>
      <c r="G16">
        <v>108</v>
      </c>
      <c r="H16">
        <v>6.5</v>
      </c>
      <c r="I16">
        <v>5.13</v>
      </c>
      <c r="J16">
        <v>15.3</v>
      </c>
      <c r="K16">
        <v>88.1</v>
      </c>
      <c r="L16">
        <v>29.8</v>
      </c>
      <c r="M16">
        <v>33.799999999999997</v>
      </c>
      <c r="N16">
        <v>13.1</v>
      </c>
      <c r="O16">
        <v>327</v>
      </c>
      <c r="P16">
        <v>9.6</v>
      </c>
      <c r="Q16">
        <v>2386</v>
      </c>
      <c r="R16">
        <v>3140</v>
      </c>
      <c r="S16">
        <v>689</v>
      </c>
      <c r="T16">
        <v>208</v>
      </c>
      <c r="U16">
        <v>78</v>
      </c>
      <c r="V16">
        <v>36.700000000000003</v>
      </c>
      <c r="W16">
        <v>48.3</v>
      </c>
      <c r="X16">
        <v>10.6</v>
      </c>
      <c r="Y16">
        <v>3.2</v>
      </c>
      <c r="Z16">
        <v>1.2</v>
      </c>
      <c r="AA16">
        <v>25</v>
      </c>
      <c r="AB16" t="s">
        <v>99</v>
      </c>
    </row>
    <row r="17" spans="1:28" x14ac:dyDescent="0.4">
      <c r="A17" s="238" t="s">
        <v>116</v>
      </c>
      <c r="B17">
        <v>43.6</v>
      </c>
      <c r="C17">
        <v>252</v>
      </c>
      <c r="D17">
        <v>174</v>
      </c>
      <c r="E17">
        <v>58</v>
      </c>
      <c r="F17">
        <v>59</v>
      </c>
      <c r="G17">
        <v>101</v>
      </c>
      <c r="H17">
        <v>5.8</v>
      </c>
      <c r="I17">
        <v>4.45</v>
      </c>
      <c r="J17">
        <v>14.9</v>
      </c>
      <c r="K17">
        <v>98</v>
      </c>
      <c r="L17">
        <v>33.5</v>
      </c>
      <c r="M17">
        <v>34.200000000000003</v>
      </c>
      <c r="N17">
        <v>11.8</v>
      </c>
      <c r="O17">
        <v>238</v>
      </c>
      <c r="P17">
        <v>9.3000000000000007</v>
      </c>
      <c r="Q17">
        <v>2958</v>
      </c>
      <c r="R17">
        <v>1902</v>
      </c>
      <c r="S17">
        <v>568</v>
      </c>
      <c r="T17">
        <v>302</v>
      </c>
      <c r="U17">
        <v>70</v>
      </c>
      <c r="V17">
        <v>51</v>
      </c>
      <c r="W17">
        <v>32.799999999999997</v>
      </c>
      <c r="X17">
        <v>9.8000000000000007</v>
      </c>
      <c r="Y17">
        <v>5.2</v>
      </c>
      <c r="Z17">
        <v>1.2</v>
      </c>
      <c r="AA17">
        <v>41</v>
      </c>
      <c r="AB17" t="s">
        <v>99</v>
      </c>
    </row>
    <row r="18" spans="1:28" x14ac:dyDescent="0.4">
      <c r="A18" s="238" t="s">
        <v>117</v>
      </c>
      <c r="B18">
        <v>43.8</v>
      </c>
      <c r="C18">
        <v>199</v>
      </c>
      <c r="D18">
        <v>197</v>
      </c>
      <c r="E18">
        <v>82</v>
      </c>
      <c r="F18">
        <v>78</v>
      </c>
      <c r="G18">
        <v>102</v>
      </c>
      <c r="H18">
        <v>5.7</v>
      </c>
      <c r="I18">
        <v>4.75</v>
      </c>
      <c r="J18">
        <v>14.8</v>
      </c>
      <c r="K18">
        <v>92.2</v>
      </c>
      <c r="L18">
        <v>31.2</v>
      </c>
      <c r="M18">
        <v>33.799999999999997</v>
      </c>
      <c r="N18">
        <v>12.3</v>
      </c>
      <c r="O18">
        <v>200</v>
      </c>
      <c r="P18">
        <v>11.5</v>
      </c>
      <c r="Q18">
        <v>3511</v>
      </c>
      <c r="R18">
        <v>1659</v>
      </c>
      <c r="S18">
        <v>348</v>
      </c>
      <c r="T18">
        <v>131</v>
      </c>
      <c r="U18">
        <v>51</v>
      </c>
      <c r="V18">
        <v>61.6</v>
      </c>
      <c r="W18">
        <v>29.1</v>
      </c>
      <c r="X18">
        <v>6.1</v>
      </c>
      <c r="Y18">
        <v>2.2999999999999998</v>
      </c>
      <c r="Z18">
        <v>0.9</v>
      </c>
      <c r="AA18">
        <v>30</v>
      </c>
      <c r="AB18" t="s">
        <v>99</v>
      </c>
    </row>
    <row r="19" spans="1:28" x14ac:dyDescent="0.4">
      <c r="A19" s="238" t="s">
        <v>118</v>
      </c>
      <c r="B19">
        <v>45.1</v>
      </c>
      <c r="C19">
        <v>210</v>
      </c>
      <c r="D19">
        <v>204</v>
      </c>
      <c r="E19">
        <v>102</v>
      </c>
      <c r="F19">
        <v>71</v>
      </c>
      <c r="G19">
        <v>113</v>
      </c>
      <c r="H19">
        <v>6.2</v>
      </c>
      <c r="I19">
        <v>5.03</v>
      </c>
      <c r="J19">
        <v>15.3</v>
      </c>
      <c r="K19">
        <v>89.7</v>
      </c>
      <c r="L19">
        <v>30.4</v>
      </c>
      <c r="M19">
        <v>33.9</v>
      </c>
      <c r="N19">
        <v>11.9</v>
      </c>
      <c r="O19">
        <v>287</v>
      </c>
      <c r="P19">
        <v>10.4</v>
      </c>
      <c r="Q19">
        <v>3032</v>
      </c>
      <c r="R19">
        <v>2548</v>
      </c>
      <c r="S19">
        <v>366</v>
      </c>
      <c r="T19">
        <v>211</v>
      </c>
      <c r="U19">
        <v>43</v>
      </c>
      <c r="V19">
        <v>48.9</v>
      </c>
      <c r="W19">
        <v>41.1</v>
      </c>
      <c r="X19">
        <v>5.9</v>
      </c>
      <c r="Y19">
        <v>3.4</v>
      </c>
      <c r="Z19">
        <v>0.7</v>
      </c>
      <c r="AA19">
        <v>26</v>
      </c>
      <c r="AB19" t="s">
        <v>100</v>
      </c>
    </row>
    <row r="20" spans="1:28" x14ac:dyDescent="0.4">
      <c r="A20" s="238" t="s">
        <v>119</v>
      </c>
      <c r="B20">
        <v>43.4</v>
      </c>
      <c r="C20">
        <v>248</v>
      </c>
      <c r="D20">
        <v>147</v>
      </c>
      <c r="E20">
        <v>40</v>
      </c>
      <c r="F20">
        <v>51</v>
      </c>
      <c r="G20">
        <v>85</v>
      </c>
      <c r="H20">
        <v>6.6</v>
      </c>
      <c r="I20">
        <v>5.05</v>
      </c>
      <c r="J20">
        <v>14.8</v>
      </c>
      <c r="K20">
        <v>85.9</v>
      </c>
      <c r="L20">
        <v>29.3</v>
      </c>
      <c r="M20">
        <v>34.1</v>
      </c>
      <c r="N20">
        <v>12.8</v>
      </c>
      <c r="O20">
        <v>341</v>
      </c>
      <c r="P20">
        <v>9.6999999999999993</v>
      </c>
      <c r="Q20">
        <v>3960</v>
      </c>
      <c r="R20">
        <v>1927</v>
      </c>
      <c r="S20">
        <v>528</v>
      </c>
      <c r="T20">
        <v>112</v>
      </c>
      <c r="U20">
        <v>73</v>
      </c>
      <c r="V20">
        <v>60</v>
      </c>
      <c r="W20">
        <v>29.2</v>
      </c>
      <c r="X20">
        <v>8</v>
      </c>
      <c r="Y20">
        <v>1.7</v>
      </c>
      <c r="Z20">
        <v>1.1000000000000001</v>
      </c>
      <c r="AA20">
        <v>44</v>
      </c>
      <c r="AB20" t="s">
        <v>99</v>
      </c>
    </row>
    <row r="21" spans="1:28" x14ac:dyDescent="0.4">
      <c r="A21" s="238" t="s">
        <v>120</v>
      </c>
      <c r="B21">
        <v>43.4</v>
      </c>
      <c r="C21">
        <v>237</v>
      </c>
      <c r="D21">
        <v>157</v>
      </c>
      <c r="E21">
        <v>44</v>
      </c>
      <c r="F21">
        <v>70</v>
      </c>
      <c r="G21">
        <v>74</v>
      </c>
      <c r="H21">
        <v>5.5</v>
      </c>
      <c r="I21">
        <v>5.15</v>
      </c>
      <c r="J21">
        <v>14.7</v>
      </c>
      <c r="K21">
        <v>84.3</v>
      </c>
      <c r="L21">
        <v>28.5</v>
      </c>
      <c r="M21">
        <v>33.9</v>
      </c>
      <c r="N21">
        <v>11.9</v>
      </c>
      <c r="O21">
        <v>316</v>
      </c>
      <c r="P21">
        <v>10.5</v>
      </c>
      <c r="Q21">
        <v>3278</v>
      </c>
      <c r="R21">
        <v>1557</v>
      </c>
      <c r="S21">
        <v>407</v>
      </c>
      <c r="T21">
        <v>231</v>
      </c>
      <c r="U21">
        <v>28</v>
      </c>
      <c r="V21">
        <v>59.6</v>
      </c>
      <c r="W21">
        <v>28.3</v>
      </c>
      <c r="X21">
        <v>7.4</v>
      </c>
      <c r="Y21">
        <v>4.2</v>
      </c>
      <c r="Z21">
        <v>0.5</v>
      </c>
      <c r="AA21">
        <v>27</v>
      </c>
      <c r="AB21" t="s">
        <v>99</v>
      </c>
    </row>
    <row r="22" spans="1:28" x14ac:dyDescent="0.4">
      <c r="A22" s="238" t="s">
        <v>102</v>
      </c>
      <c r="B22" s="239">
        <v>42.2</v>
      </c>
      <c r="C22" s="239">
        <v>246</v>
      </c>
      <c r="D22" s="239">
        <v>149</v>
      </c>
      <c r="E22" s="239">
        <v>29</v>
      </c>
      <c r="F22" s="239">
        <v>56</v>
      </c>
      <c r="G22" s="239">
        <v>85</v>
      </c>
      <c r="H22" s="239">
        <v>6.2</v>
      </c>
      <c r="I22" s="239">
        <v>4.8899999999999997</v>
      </c>
      <c r="J22" s="239">
        <v>14.6</v>
      </c>
      <c r="K22" s="239">
        <v>86.3</v>
      </c>
      <c r="L22" s="239">
        <v>29.9</v>
      </c>
      <c r="M22" s="239">
        <v>34.6</v>
      </c>
      <c r="N22" s="239">
        <v>12.5</v>
      </c>
      <c r="O22" s="239">
        <v>333</v>
      </c>
      <c r="P22" s="239">
        <v>10.1</v>
      </c>
      <c r="Q22" s="239">
        <v>3974</v>
      </c>
      <c r="R22" s="239">
        <v>1612</v>
      </c>
      <c r="S22" s="239">
        <v>459</v>
      </c>
      <c r="T22" s="239">
        <v>68</v>
      </c>
      <c r="U22" s="239">
        <v>87</v>
      </c>
      <c r="V22" s="239">
        <v>64.099999999999994</v>
      </c>
      <c r="W22" s="239">
        <v>26</v>
      </c>
      <c r="X22" s="239">
        <v>7.4</v>
      </c>
      <c r="Y22" s="239">
        <v>1.1000000000000001</v>
      </c>
      <c r="Z22" s="239">
        <v>1.4</v>
      </c>
      <c r="AA22" s="239">
        <v>45</v>
      </c>
      <c r="AB22" s="239" t="s">
        <v>99</v>
      </c>
    </row>
    <row r="23" spans="1:28" x14ac:dyDescent="0.4">
      <c r="A23" s="234" t="s">
        <v>143</v>
      </c>
      <c r="B23">
        <v>47</v>
      </c>
      <c r="C23">
        <v>296</v>
      </c>
      <c r="D23">
        <v>202</v>
      </c>
      <c r="E23">
        <v>51</v>
      </c>
      <c r="F23">
        <v>61</v>
      </c>
      <c r="G23">
        <v>127</v>
      </c>
      <c r="H23">
        <v>3.5</v>
      </c>
      <c r="I23">
        <v>5.18</v>
      </c>
      <c r="J23">
        <v>15.3</v>
      </c>
      <c r="K23">
        <v>90.7</v>
      </c>
      <c r="L23">
        <v>29.5</v>
      </c>
      <c r="M23">
        <v>32.6</v>
      </c>
      <c r="N23">
        <v>12.3</v>
      </c>
      <c r="O23">
        <v>253</v>
      </c>
      <c r="P23">
        <v>10.6</v>
      </c>
      <c r="Q23">
        <v>1997</v>
      </c>
      <c r="R23">
        <v>1204</v>
      </c>
      <c r="S23">
        <v>340</v>
      </c>
      <c r="T23">
        <v>60</v>
      </c>
      <c r="U23">
        <v>11</v>
      </c>
      <c r="V23">
        <v>53.9</v>
      </c>
      <c r="W23">
        <v>34.4</v>
      </c>
      <c r="X23">
        <v>9.6999999999999993</v>
      </c>
      <c r="Y23">
        <v>1.7</v>
      </c>
      <c r="Z23">
        <v>0.3</v>
      </c>
      <c r="AA23">
        <v>25</v>
      </c>
      <c r="AB23" t="s">
        <v>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1A761-75F9-4775-AB0F-F1F27CBE95F8}">
  <dimension ref="A1:K23"/>
  <sheetViews>
    <sheetView tabSelected="1" workbookViewId="0">
      <selection activeCell="J2" sqref="J2"/>
    </sheetView>
  </sheetViews>
  <sheetFormatPr defaultRowHeight="14.6" x14ac:dyDescent="0.4"/>
  <sheetData>
    <row r="1" spans="1:11" ht="30" x14ac:dyDescent="0.55000000000000004">
      <c r="A1" s="235" t="s">
        <v>121</v>
      </c>
      <c r="B1" s="236" t="s">
        <v>145</v>
      </c>
      <c r="C1" s="236" t="s">
        <v>146</v>
      </c>
      <c r="D1" s="237" t="s">
        <v>147</v>
      </c>
      <c r="E1" s="237" t="s">
        <v>148</v>
      </c>
      <c r="F1" s="237" t="s">
        <v>149</v>
      </c>
      <c r="G1" s="237" t="s">
        <v>150</v>
      </c>
      <c r="H1" s="237" t="s">
        <v>151</v>
      </c>
      <c r="I1" s="237" t="s">
        <v>152</v>
      </c>
      <c r="J1" s="237" t="s">
        <v>154</v>
      </c>
      <c r="K1" s="237" t="s">
        <v>153</v>
      </c>
    </row>
    <row r="2" spans="1:11" ht="15.45" x14ac:dyDescent="0.4">
      <c r="A2" s="238" t="s">
        <v>103</v>
      </c>
      <c r="B2" s="197">
        <v>7.4664291185392098E-3</v>
      </c>
      <c r="C2" s="197">
        <v>3.0988586451466799E-3</v>
      </c>
      <c r="D2" s="215">
        <v>3.8674022357871499E-2</v>
      </c>
      <c r="E2" s="215">
        <v>0.93097752147898305</v>
      </c>
      <c r="F2" s="215">
        <v>6.9218826612450698E-2</v>
      </c>
      <c r="G2" s="215">
        <v>1.6645667580410702E-2</v>
      </c>
      <c r="H2" s="220">
        <v>8.5703068039413301E-4</v>
      </c>
      <c r="I2" s="233"/>
      <c r="J2" s="233"/>
      <c r="K2" s="233"/>
    </row>
    <row r="3" spans="1:11" ht="15.45" x14ac:dyDescent="0.4">
      <c r="A3" s="238" t="s">
        <v>104</v>
      </c>
      <c r="B3" s="198">
        <v>6.5393788410297296E-3</v>
      </c>
      <c r="C3" s="198">
        <v>3.4363842675373701E-3</v>
      </c>
      <c r="D3" s="211">
        <v>3.3835135619699398E-2</v>
      </c>
      <c r="E3" s="211">
        <v>0.82131021354261002</v>
      </c>
      <c r="F3" s="211">
        <v>8.3484741094486101E-2</v>
      </c>
      <c r="G3" s="211">
        <v>2.1117717196315201E-2</v>
      </c>
      <c r="H3" s="221">
        <v>4.3009633142186803E-3</v>
      </c>
      <c r="I3" s="233"/>
      <c r="J3" s="233"/>
      <c r="K3" s="233"/>
    </row>
    <row r="4" spans="1:11" ht="15.45" x14ac:dyDescent="0.4">
      <c r="A4" s="238" t="s">
        <v>105</v>
      </c>
      <c r="B4" s="199">
        <v>7.7963384807314996E-3</v>
      </c>
      <c r="C4" s="199">
        <v>3.1288789326253102E-3</v>
      </c>
      <c r="D4" s="213">
        <v>5.2719651348714203E-2</v>
      </c>
      <c r="E4" s="213">
        <v>2.0871390964074301</v>
      </c>
      <c r="F4" s="213">
        <v>0.12205572120524499</v>
      </c>
      <c r="G4" s="213">
        <v>6.3496606376748102E-2</v>
      </c>
      <c r="H4" s="222">
        <v>4.7784482709778602E-3</v>
      </c>
      <c r="I4" s="233"/>
      <c r="J4" s="233"/>
      <c r="K4" s="233"/>
    </row>
    <row r="5" spans="1:11" ht="15.45" x14ac:dyDescent="0.4">
      <c r="A5" s="238" t="s">
        <v>106</v>
      </c>
      <c r="B5" s="200">
        <v>7.4488152870583997E-3</v>
      </c>
      <c r="C5" s="200">
        <v>3.3836369901929699E-3</v>
      </c>
      <c r="D5" s="212">
        <v>4.6501232807818801E-2</v>
      </c>
      <c r="E5" s="212">
        <v>2.70960028018873</v>
      </c>
      <c r="F5" s="212">
        <v>9.8971223146209902E-2</v>
      </c>
      <c r="G5" s="212">
        <v>0.113892202094672</v>
      </c>
      <c r="H5" s="223">
        <v>2.23915347661819E-3</v>
      </c>
      <c r="I5" s="233"/>
      <c r="J5" s="233"/>
      <c r="K5" s="233"/>
    </row>
    <row r="6" spans="1:11" ht="15.45" x14ac:dyDescent="0.4">
      <c r="A6" s="238" t="s">
        <v>100</v>
      </c>
      <c r="B6" s="201">
        <v>4.8302594454569898E-3</v>
      </c>
      <c r="C6" s="201">
        <v>2.5485177847058399E-3</v>
      </c>
      <c r="D6" s="210">
        <v>2.0132705317195399E-2</v>
      </c>
      <c r="E6" s="210">
        <v>0.99058606418727202</v>
      </c>
      <c r="F6" s="210">
        <v>0.138290395045889</v>
      </c>
      <c r="G6" s="210">
        <v>1.8802268444092302E-2</v>
      </c>
      <c r="H6" s="224">
        <v>1.27570602616157E-3</v>
      </c>
      <c r="I6" s="233"/>
      <c r="J6" s="233"/>
      <c r="K6" s="233"/>
    </row>
    <row r="7" spans="1:11" ht="15.45" x14ac:dyDescent="0.4">
      <c r="A7" s="238" t="s">
        <v>107</v>
      </c>
      <c r="B7" s="202">
        <v>4.2855931108410801E-3</v>
      </c>
      <c r="C7" s="202">
        <v>3.26674313794362E-3</v>
      </c>
      <c r="D7" s="216">
        <v>7.7791026374776301E-3</v>
      </c>
      <c r="E7" s="216">
        <v>0.47920015638000102</v>
      </c>
      <c r="F7" s="216">
        <v>5.2525989210344799E-2</v>
      </c>
      <c r="G7" s="216">
        <v>1.4757440551744201E-2</v>
      </c>
      <c r="H7" s="225">
        <v>4.73038491662663E-5</v>
      </c>
      <c r="I7" s="216">
        <v>0.98602551588056697</v>
      </c>
      <c r="J7" s="216">
        <v>0.13178646608818101</v>
      </c>
      <c r="K7" s="216">
        <v>0.72341869213291299</v>
      </c>
    </row>
    <row r="8" spans="1:11" ht="15.45" x14ac:dyDescent="0.4">
      <c r="A8" s="238" t="s">
        <v>108</v>
      </c>
      <c r="B8" s="203">
        <v>6.6666339144522101E-3</v>
      </c>
      <c r="C8" s="203">
        <v>3.85759085461604E-3</v>
      </c>
      <c r="D8" s="217">
        <v>7.7402719822534504E-3</v>
      </c>
      <c r="E8" s="217">
        <v>0.90204481539737402</v>
      </c>
      <c r="F8" s="217">
        <v>1.64406140150151E-2</v>
      </c>
      <c r="G8" s="217">
        <v>4.5863484591628E-2</v>
      </c>
      <c r="H8" s="226">
        <v>1.68660492924427E-3</v>
      </c>
      <c r="I8" s="217">
        <v>3.4979242442539702</v>
      </c>
      <c r="J8" s="217">
        <v>2.41564150643877</v>
      </c>
      <c r="K8" s="217">
        <v>1.19551272984742</v>
      </c>
    </row>
    <row r="9" spans="1:11" ht="15.45" x14ac:dyDescent="0.4">
      <c r="A9" s="238" t="s">
        <v>109</v>
      </c>
      <c r="B9" s="204">
        <v>5.2436876359275497E-3</v>
      </c>
      <c r="C9" s="204">
        <v>3.8375643571081398E-3</v>
      </c>
      <c r="D9" s="218">
        <v>2.31444037334387E-2</v>
      </c>
      <c r="E9" s="218">
        <v>0.70345018015990901</v>
      </c>
      <c r="F9" s="218">
        <v>2.6578241104534099E-2</v>
      </c>
      <c r="G9" s="218">
        <v>3.9772962511716303E-2</v>
      </c>
      <c r="H9" s="227">
        <v>3.9958407463056998E-4</v>
      </c>
      <c r="I9" s="218">
        <v>3.7454239314706901</v>
      </c>
      <c r="J9" s="218">
        <v>2.3823110825975902</v>
      </c>
      <c r="K9" s="218">
        <v>1.3250530728568399</v>
      </c>
    </row>
    <row r="10" spans="1:11" ht="15.45" x14ac:dyDescent="0.4">
      <c r="A10" s="238" t="s">
        <v>110</v>
      </c>
      <c r="B10" s="205">
        <v>6.2768924664526196E-3</v>
      </c>
      <c r="C10" s="205">
        <v>3.4972682846064898E-3</v>
      </c>
      <c r="D10" s="219">
        <v>3.6687849531951901E-2</v>
      </c>
      <c r="E10" s="219">
        <v>0.99120662964810602</v>
      </c>
      <c r="F10" s="219">
        <v>4.8693388235129698E-2</v>
      </c>
      <c r="G10" s="219">
        <v>4.0570635048891399E-2</v>
      </c>
      <c r="H10" s="228">
        <v>3.6543950288661402E-6</v>
      </c>
      <c r="I10" s="219">
        <v>1.08250634594581</v>
      </c>
      <c r="J10" s="219">
        <v>0.40423496048434998</v>
      </c>
      <c r="K10" s="219">
        <v>0.73406019048254201</v>
      </c>
    </row>
    <row r="11" spans="1:11" ht="15.45" x14ac:dyDescent="0.4">
      <c r="A11" s="238" t="s">
        <v>111</v>
      </c>
      <c r="B11" s="206">
        <v>4.10304574032573E-3</v>
      </c>
      <c r="C11" s="206">
        <v>3.1370648861326301E-3</v>
      </c>
      <c r="D11" s="206">
        <v>5.68483824377463E-3</v>
      </c>
      <c r="E11" s="206">
        <v>0.30534048690479598</v>
      </c>
      <c r="F11" s="206">
        <v>7.7256040898401601E-3</v>
      </c>
      <c r="G11" s="206">
        <v>1.6451548023091501E-2</v>
      </c>
      <c r="H11" s="229">
        <v>2.8730871614117501E-3</v>
      </c>
      <c r="I11" s="206">
        <v>0.93914006154521801</v>
      </c>
      <c r="J11" s="206">
        <v>0.15717804025465301</v>
      </c>
      <c r="K11" s="206">
        <v>0.38867474536138003</v>
      </c>
    </row>
    <row r="12" spans="1:11" ht="15.45" x14ac:dyDescent="0.4">
      <c r="A12" s="238" t="s">
        <v>112</v>
      </c>
      <c r="B12" s="207">
        <v>5.3309095682828496E-3</v>
      </c>
      <c r="C12" s="207">
        <v>3.5555038922431099E-3</v>
      </c>
      <c r="D12" s="207">
        <v>3.4091875017789701E-2</v>
      </c>
      <c r="E12" s="207">
        <v>1.1398672870761699</v>
      </c>
      <c r="F12" s="207">
        <v>0.20682349835695599</v>
      </c>
      <c r="G12" s="207">
        <v>4.38790292970778E-2</v>
      </c>
      <c r="H12" s="230">
        <v>2.6906623597333702E-3</v>
      </c>
      <c r="I12" s="207">
        <v>1.21629094898617</v>
      </c>
      <c r="J12" s="207">
        <v>0.213816279546863</v>
      </c>
      <c r="K12" s="207">
        <v>0.96758445624574396</v>
      </c>
    </row>
    <row r="13" spans="1:11" ht="15.45" x14ac:dyDescent="0.4">
      <c r="A13" s="238" t="s">
        <v>99</v>
      </c>
      <c r="B13" s="208">
        <v>5.0503094545148799E-3</v>
      </c>
      <c r="C13" s="208">
        <v>3.1300735863010101E-3</v>
      </c>
      <c r="D13" s="208">
        <v>2.7347563943489799E-2</v>
      </c>
      <c r="E13" s="208">
        <v>0.58329869184011995</v>
      </c>
      <c r="F13" s="208">
        <v>0.18031309726377501</v>
      </c>
      <c r="G13" s="208">
        <v>1.8243468677659101E-2</v>
      </c>
      <c r="H13" s="231">
        <v>2.6685662496051402E-3</v>
      </c>
      <c r="I13" s="208">
        <v>1.3329133318741799</v>
      </c>
      <c r="J13" s="208">
        <v>0.14168064630643301</v>
      </c>
      <c r="K13" s="208">
        <v>0.424442552246722</v>
      </c>
    </row>
    <row r="14" spans="1:11" ht="15.45" x14ac:dyDescent="0.4">
      <c r="A14" s="238" t="s">
        <v>113</v>
      </c>
      <c r="B14" s="209">
        <v>7.0888809193733098E-3</v>
      </c>
      <c r="C14" s="209">
        <v>3.3834524463739698E-3</v>
      </c>
      <c r="D14" s="209">
        <v>4.5684930232182799E-2</v>
      </c>
      <c r="E14" s="209">
        <v>0.88302179053838303</v>
      </c>
      <c r="F14" s="209">
        <v>2.6472324994814899E-2</v>
      </c>
      <c r="G14" s="209">
        <v>3.4170489042204703E-2</v>
      </c>
      <c r="H14" s="232">
        <v>2.1427648220300102E-3</v>
      </c>
      <c r="I14" s="209">
        <v>0.97426358927786705</v>
      </c>
      <c r="J14" s="209">
        <v>0.114666140690468</v>
      </c>
      <c r="K14" s="209">
        <v>0.47668153451291201</v>
      </c>
    </row>
    <row r="15" spans="1:11" ht="15.45" x14ac:dyDescent="0.4">
      <c r="A15" s="238" t="s">
        <v>114</v>
      </c>
      <c r="B15" s="210">
        <v>5.8033638634234696E-3</v>
      </c>
      <c r="C15" s="210">
        <v>3.3708498933109499E-3</v>
      </c>
      <c r="D15" s="210">
        <v>2.7894726991772499E-2</v>
      </c>
      <c r="E15" s="210">
        <v>1.17585126719685</v>
      </c>
      <c r="F15" s="210">
        <v>0.20755080300432399</v>
      </c>
      <c r="G15" s="210">
        <v>3.17980197568919E-2</v>
      </c>
      <c r="H15" s="224">
        <v>3.4726838067284001E-3</v>
      </c>
      <c r="I15" s="210">
        <v>1.17496063156564</v>
      </c>
      <c r="J15" s="210">
        <v>0.142848615679628</v>
      </c>
      <c r="K15" s="210">
        <v>0.59189674876089304</v>
      </c>
    </row>
    <row r="16" spans="1:11" ht="15.45" x14ac:dyDescent="0.4">
      <c r="A16" s="238" t="s">
        <v>115</v>
      </c>
      <c r="B16" s="192">
        <v>7.2278734124882399E-3</v>
      </c>
      <c r="C16" s="192">
        <v>3.3186509385856101E-3</v>
      </c>
      <c r="D16" s="192">
        <v>2.94822827071968E-2</v>
      </c>
      <c r="E16" s="192">
        <v>1.1664560204407901</v>
      </c>
      <c r="F16" s="192">
        <v>0.21029054936365699</v>
      </c>
      <c r="G16" s="192">
        <v>2.6632535922055601E-2</v>
      </c>
      <c r="H16" s="194">
        <v>4.9965276638784103E-3</v>
      </c>
      <c r="I16" s="192">
        <v>1.27747348810641</v>
      </c>
      <c r="J16" s="192">
        <v>0.14743041759200401</v>
      </c>
      <c r="K16" s="192">
        <v>1.29013874905367</v>
      </c>
    </row>
    <row r="17" spans="1:11" ht="15.45" x14ac:dyDescent="0.4">
      <c r="A17" s="238" t="s">
        <v>116</v>
      </c>
      <c r="B17" s="193">
        <v>8.1230364601432709E-3</v>
      </c>
      <c r="C17" s="193">
        <v>3.7539005539377101E-3</v>
      </c>
      <c r="D17" s="193">
        <v>6.0657308267744202E-2</v>
      </c>
      <c r="E17" s="193">
        <v>0.93326902136683998</v>
      </c>
      <c r="F17" s="193">
        <v>4.2062452056771303E-2</v>
      </c>
      <c r="G17" s="193">
        <v>3.9724032399340498E-2</v>
      </c>
      <c r="H17" s="195">
        <v>3.6652187060384998E-3</v>
      </c>
      <c r="I17" s="193">
        <v>1.0116243984017399</v>
      </c>
      <c r="J17" s="193">
        <v>0.14737092801846299</v>
      </c>
      <c r="K17" s="193">
        <v>0.64559085100959401</v>
      </c>
    </row>
    <row r="18" spans="1:11" ht="15.45" x14ac:dyDescent="0.4">
      <c r="A18" s="238" t="s">
        <v>117</v>
      </c>
      <c r="B18" s="211">
        <v>8.3384635489937992E-3</v>
      </c>
      <c r="C18" s="211">
        <v>3.6356490392272598E-3</v>
      </c>
      <c r="D18" s="211">
        <v>3.7824521099298597E-2</v>
      </c>
      <c r="E18" s="211">
        <v>0.88191759539929204</v>
      </c>
      <c r="F18" s="211">
        <v>4.1352110324847299E-2</v>
      </c>
      <c r="G18" s="211">
        <v>3.24886749116787E-2</v>
      </c>
      <c r="H18" s="221">
        <v>3.3868164917153299E-3</v>
      </c>
      <c r="I18" s="211">
        <v>1.35453012877523</v>
      </c>
      <c r="J18" s="211">
        <v>0.238068269163592</v>
      </c>
      <c r="K18" s="211">
        <v>0.61008107526077404</v>
      </c>
    </row>
    <row r="19" spans="1:11" ht="15.45" x14ac:dyDescent="0.4">
      <c r="A19" s="238" t="s">
        <v>118</v>
      </c>
      <c r="B19" s="210">
        <v>1.72399327687538E-2</v>
      </c>
      <c r="C19" s="210">
        <v>5.7872435974596296E-3</v>
      </c>
      <c r="D19" s="210">
        <v>5.6017084493741799E-2</v>
      </c>
      <c r="E19" s="210">
        <v>1.28332793787334</v>
      </c>
      <c r="F19" s="210">
        <v>5.3653719507627901E-2</v>
      </c>
      <c r="G19" s="210">
        <v>8.4104944030877302E-2</v>
      </c>
      <c r="H19" s="224">
        <v>4.7929407296861898E-3</v>
      </c>
      <c r="I19" s="210">
        <v>1.16104397802239</v>
      </c>
      <c r="J19" s="210">
        <v>0.272474204725904</v>
      </c>
      <c r="K19" s="210">
        <v>0.52427847170458897</v>
      </c>
    </row>
    <row r="20" spans="1:11" ht="15.45" x14ac:dyDescent="0.4">
      <c r="A20" s="238" t="s">
        <v>119</v>
      </c>
      <c r="B20" s="211">
        <v>6.7382237884477097E-3</v>
      </c>
      <c r="C20" s="211">
        <v>3.6589735140494899E-3</v>
      </c>
      <c r="D20" s="211">
        <v>2.0103901946413299E-2</v>
      </c>
      <c r="E20" s="211">
        <v>0.61663813362203901</v>
      </c>
      <c r="F20" s="211">
        <v>3.86154902893103E-2</v>
      </c>
      <c r="G20" s="211">
        <v>3.6919680608439698E-2</v>
      </c>
      <c r="H20" s="221">
        <v>3.5678302508614399E-4</v>
      </c>
      <c r="I20" s="211">
        <v>0.87353453361062405</v>
      </c>
      <c r="J20" s="211">
        <v>0.22111995884278801</v>
      </c>
      <c r="K20" s="211">
        <v>0.56600822613014701</v>
      </c>
    </row>
    <row r="21" spans="1:11" ht="15.45" x14ac:dyDescent="0.4">
      <c r="A21" s="238" t="s">
        <v>120</v>
      </c>
      <c r="B21" s="212">
        <v>6.7487389850562603E-3</v>
      </c>
      <c r="C21" s="212">
        <v>3.6013291121231999E-3</v>
      </c>
      <c r="D21" s="212">
        <v>3.1666768070860399E-2</v>
      </c>
      <c r="E21" s="212">
        <v>1.4244475610918701</v>
      </c>
      <c r="F21" s="212">
        <v>6.0061198655389003E-2</v>
      </c>
      <c r="G21" s="212">
        <v>8.1099026390387505E-2</v>
      </c>
      <c r="H21" s="223">
        <v>2.6649029565874199E-4</v>
      </c>
      <c r="I21" s="212">
        <v>1.74584351431828</v>
      </c>
      <c r="J21" s="212">
        <v>7.5918378033788897E-2</v>
      </c>
      <c r="K21" s="212">
        <v>1.1663521417983</v>
      </c>
    </row>
    <row r="22" spans="1:11" ht="15.45" x14ac:dyDescent="0.4">
      <c r="A22" s="238" t="s">
        <v>102</v>
      </c>
      <c r="B22" s="213">
        <v>5.8249830214336402E-3</v>
      </c>
      <c r="C22" s="213">
        <v>3.6484883234367401E-3</v>
      </c>
      <c r="D22" s="213">
        <v>1.8148406379270302E-2</v>
      </c>
      <c r="E22" s="213">
        <v>0.197014167259349</v>
      </c>
      <c r="F22" s="213">
        <v>4.0724191847855799E-4</v>
      </c>
      <c r="G22" s="213">
        <v>1.3429678091894E-2</v>
      </c>
      <c r="H22" s="222">
        <v>4.13683819922556E-3</v>
      </c>
      <c r="I22" s="213">
        <v>0.56653829478178497</v>
      </c>
      <c r="J22" s="213">
        <v>0.111981579612209</v>
      </c>
      <c r="K22" s="213">
        <v>0.78132904920675195</v>
      </c>
    </row>
    <row r="23" spans="1:11" x14ac:dyDescent="0.4">
      <c r="A23" s="238" t="s">
        <v>143</v>
      </c>
      <c r="B23" s="288">
        <v>1.0568761660892099E-2</v>
      </c>
      <c r="C23" s="288">
        <v>3.73585013967005E-3</v>
      </c>
      <c r="D23" s="288">
        <v>9.10157706959627E-2</v>
      </c>
      <c r="E23" s="288">
        <v>2.0177711382856098</v>
      </c>
      <c r="F23" s="288">
        <v>4.8266164085480102E-2</v>
      </c>
      <c r="G23" s="288">
        <v>5.9351196645935203E-2</v>
      </c>
      <c r="H23" s="288">
        <v>2.1632002382990901E-4</v>
      </c>
      <c r="I23" s="288">
        <v>0.89845899743716795</v>
      </c>
      <c r="J23" s="288">
        <v>0.177292863994158</v>
      </c>
      <c r="K23" s="288">
        <v>0.72797014403322902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mHAWB</vt:lpstr>
      <vt:lpstr>tESSTV</vt:lpstr>
      <vt:lpstr>Simplified</vt:lpstr>
      <vt:lpstr>Physiological_forML</vt:lpstr>
      <vt:lpstr>Rheology_forML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Farrington, Sean</dc:creator>
  <cp:lastModifiedBy>Farrington, Sean</cp:lastModifiedBy>
  <dcterms:created xsi:type="dcterms:W3CDTF">2015-06-05T18:17:20Z</dcterms:created>
  <dcterms:modified xsi:type="dcterms:W3CDTF">2025-03-26T13:59:06Z</dcterms:modified>
</cp:coreProperties>
</file>