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aa\SMART projektas GTC Dropbox\Asta Audzijonyte (Gamtos Tyrimu Centras)\SMART\MANUSCRIPTS\Covid_Anglers\covid_angling\"/>
    </mc:Choice>
  </mc:AlternateContent>
  <xr:revisionPtr revIDLastSave="0" documentId="13_ncr:1_{FCC0205D-0377-425F-8D06-53D84E543968}" xr6:coauthVersionLast="47" xr6:coauthVersionMax="47" xr10:uidLastSave="{00000000-0000-0000-0000-000000000000}"/>
  <bookViews>
    <workbookView xWindow="-120" yWindow="-120" windowWidth="29040" windowHeight="15840" xr2:uid="{C6352B51-94D9-684D-9F12-CA16E4F5B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L76" i="1" s="1"/>
  <c r="E76" i="1"/>
  <c r="G75" i="1"/>
  <c r="O75" i="1" s="1"/>
  <c r="E75" i="1"/>
  <c r="G74" i="1"/>
  <c r="O74" i="1" s="1"/>
  <c r="E74" i="1"/>
  <c r="G73" i="1"/>
  <c r="O73" i="1" s="1"/>
  <c r="E73" i="1"/>
  <c r="G72" i="1"/>
  <c r="E72" i="1"/>
  <c r="G71" i="1"/>
  <c r="L71" i="1" s="1"/>
  <c r="E71" i="1"/>
  <c r="G70" i="1"/>
  <c r="O70" i="1" s="1"/>
  <c r="E70" i="1"/>
  <c r="G69" i="1"/>
  <c r="O69" i="1" s="1"/>
  <c r="E69" i="1"/>
  <c r="G68" i="1"/>
  <c r="O68" i="1" s="1"/>
  <c r="E68" i="1"/>
  <c r="G67" i="1"/>
  <c r="L67" i="1" s="1"/>
  <c r="E67" i="1"/>
  <c r="G66" i="1"/>
  <c r="O66" i="1" s="1"/>
  <c r="E66" i="1"/>
  <c r="G65" i="1"/>
  <c r="O65" i="1" s="1"/>
  <c r="E65" i="1"/>
  <c r="G64" i="1"/>
  <c r="O64" i="1" s="1"/>
  <c r="E64" i="1"/>
  <c r="G63" i="1"/>
  <c r="O63" i="1" s="1"/>
  <c r="E63" i="1"/>
  <c r="G62" i="1"/>
  <c r="E62" i="1"/>
  <c r="G61" i="1"/>
  <c r="O61" i="1" s="1"/>
  <c r="E61" i="1"/>
  <c r="G60" i="1"/>
  <c r="L60" i="1" s="1"/>
  <c r="E60" i="1"/>
  <c r="G59" i="1"/>
  <c r="O59" i="1" s="1"/>
  <c r="E59" i="1"/>
  <c r="G58" i="1"/>
  <c r="L58" i="1" s="1"/>
  <c r="E58" i="1"/>
  <c r="G57" i="1"/>
  <c r="L57" i="1" s="1"/>
  <c r="E57" i="1"/>
  <c r="G53" i="1"/>
  <c r="L53" i="1" s="1"/>
  <c r="E53" i="1"/>
  <c r="G52" i="1"/>
  <c r="O52" i="1" s="1"/>
  <c r="E52" i="1"/>
  <c r="G51" i="1"/>
  <c r="O51" i="1" s="1"/>
  <c r="E51" i="1"/>
  <c r="G50" i="1"/>
  <c r="O50" i="1" s="1"/>
  <c r="E50" i="1"/>
  <c r="G49" i="1"/>
  <c r="L49" i="1" s="1"/>
  <c r="E49" i="1"/>
  <c r="G48" i="1"/>
  <c r="L48" i="1" s="1"/>
  <c r="E48" i="1"/>
  <c r="G47" i="1"/>
  <c r="O47" i="1" s="1"/>
  <c r="E47" i="1"/>
  <c r="G46" i="1"/>
  <c r="O46" i="1" s="1"/>
  <c r="E46" i="1"/>
  <c r="G45" i="1"/>
  <c r="L45" i="1" s="1"/>
  <c r="E45" i="1"/>
  <c r="G44" i="1"/>
  <c r="L44" i="1" s="1"/>
  <c r="E44" i="1"/>
  <c r="G43" i="1"/>
  <c r="O43" i="1" s="1"/>
  <c r="E43" i="1"/>
  <c r="G42" i="1"/>
  <c r="O42" i="1" s="1"/>
  <c r="E42" i="1"/>
  <c r="G41" i="1"/>
  <c r="O41" i="1" s="1"/>
  <c r="E41" i="1"/>
  <c r="G40" i="1"/>
  <c r="L40" i="1" s="1"/>
  <c r="E40" i="1"/>
  <c r="G39" i="1"/>
  <c r="L39" i="1" s="1"/>
  <c r="E39" i="1"/>
  <c r="G38" i="1"/>
  <c r="O38" i="1" s="1"/>
  <c r="E38" i="1"/>
  <c r="G37" i="1"/>
  <c r="O37" i="1" s="1"/>
  <c r="E37" i="1"/>
  <c r="G36" i="1"/>
  <c r="L36" i="1" s="1"/>
  <c r="E36" i="1"/>
  <c r="G35" i="1"/>
  <c r="O35" i="1" s="1"/>
  <c r="E35" i="1"/>
  <c r="G34" i="1"/>
  <c r="L34" i="1" s="1"/>
  <c r="E34" i="1"/>
  <c r="E26" i="1"/>
  <c r="G26" i="1"/>
  <c r="L26" i="1" s="1"/>
  <c r="E27" i="1"/>
  <c r="G27" i="1"/>
  <c r="E28" i="1"/>
  <c r="G28" i="1"/>
  <c r="E29" i="1"/>
  <c r="G29" i="1"/>
  <c r="O29" i="1" s="1"/>
  <c r="E30" i="1"/>
  <c r="G30" i="1"/>
  <c r="L30" i="1" s="1"/>
  <c r="E21" i="1"/>
  <c r="G21" i="1"/>
  <c r="L21" i="1" s="1"/>
  <c r="E22" i="1"/>
  <c r="G22" i="1"/>
  <c r="L22" i="1" s="1"/>
  <c r="E23" i="1"/>
  <c r="G23" i="1"/>
  <c r="I23" i="1" s="1"/>
  <c r="P23" i="1" s="1"/>
  <c r="E24" i="1"/>
  <c r="G24" i="1"/>
  <c r="L24" i="1" s="1"/>
  <c r="E25" i="1"/>
  <c r="G25" i="1"/>
  <c r="E16" i="1"/>
  <c r="G16" i="1"/>
  <c r="E17" i="1"/>
  <c r="G17" i="1"/>
  <c r="I17" i="1" s="1"/>
  <c r="M17" i="1" s="1"/>
  <c r="E18" i="1"/>
  <c r="G18" i="1"/>
  <c r="L18" i="1" s="1"/>
  <c r="E19" i="1"/>
  <c r="G19" i="1"/>
  <c r="O19" i="1" s="1"/>
  <c r="E20" i="1"/>
  <c r="G20" i="1"/>
  <c r="O20" i="1" s="1"/>
  <c r="G13" i="1"/>
  <c r="L13" i="1" s="1"/>
  <c r="G14" i="1"/>
  <c r="L14" i="1" s="1"/>
  <c r="G15" i="1"/>
  <c r="L15" i="1" s="1"/>
  <c r="G12" i="1"/>
  <c r="L12" i="1" s="1"/>
  <c r="G11" i="1"/>
  <c r="L11" i="1" s="1"/>
  <c r="E13" i="1"/>
  <c r="E14" i="1"/>
  <c r="E15" i="1"/>
  <c r="E11" i="1"/>
  <c r="E12" i="1"/>
  <c r="O18" i="1" l="1"/>
  <c r="L35" i="1"/>
  <c r="O45" i="1"/>
  <c r="I59" i="1"/>
  <c r="P59" i="1" s="1"/>
  <c r="Q59" i="1" s="1"/>
  <c r="I63" i="1"/>
  <c r="L41" i="1"/>
  <c r="O36" i="1"/>
  <c r="O60" i="1"/>
  <c r="O48" i="1"/>
  <c r="O71" i="1"/>
  <c r="I64" i="1"/>
  <c r="P64" i="1" s="1"/>
  <c r="Q64" i="1" s="1"/>
  <c r="L75" i="1"/>
  <c r="O12" i="1"/>
  <c r="L63" i="1"/>
  <c r="O13" i="1"/>
  <c r="O40" i="1"/>
  <c r="I34" i="1"/>
  <c r="M34" i="1" s="1"/>
  <c r="I38" i="1"/>
  <c r="P38" i="1" s="1"/>
  <c r="I57" i="1"/>
  <c r="M57" i="1" s="1"/>
  <c r="I61" i="1"/>
  <c r="P61" i="1" s="1"/>
  <c r="Q61" i="1" s="1"/>
  <c r="O14" i="1"/>
  <c r="I65" i="1"/>
  <c r="P65" i="1" s="1"/>
  <c r="O15" i="1"/>
  <c r="L68" i="1"/>
  <c r="O53" i="1"/>
  <c r="O76" i="1"/>
  <c r="I66" i="1"/>
  <c r="P66" i="1" s="1"/>
  <c r="Q66" i="1" s="1"/>
  <c r="O17" i="1"/>
  <c r="P17" i="1"/>
  <c r="O58" i="1"/>
  <c r="I74" i="1"/>
  <c r="P74" i="1" s="1"/>
  <c r="I60" i="1"/>
  <c r="I67" i="1"/>
  <c r="M67" i="1" s="1"/>
  <c r="I75" i="1"/>
  <c r="I20" i="1"/>
  <c r="M20" i="1" s="1"/>
  <c r="I16" i="1"/>
  <c r="M16" i="1" s="1"/>
  <c r="I28" i="1"/>
  <c r="M28" i="1" s="1"/>
  <c r="I58" i="1"/>
  <c r="P58" i="1" s="1"/>
  <c r="I69" i="1"/>
  <c r="P69" i="1" s="1"/>
  <c r="Q69" i="1" s="1"/>
  <c r="M64" i="1"/>
  <c r="N57" i="1"/>
  <c r="L59" i="1"/>
  <c r="I71" i="1"/>
  <c r="I39" i="1"/>
  <c r="M39" i="1" s="1"/>
  <c r="N39" i="1" s="1"/>
  <c r="I62" i="1"/>
  <c r="M62" i="1" s="1"/>
  <c r="L64" i="1"/>
  <c r="L62" i="1"/>
  <c r="L69" i="1"/>
  <c r="I72" i="1"/>
  <c r="M72" i="1" s="1"/>
  <c r="I68" i="1"/>
  <c r="I73" i="1"/>
  <c r="P73" i="1" s="1"/>
  <c r="Q73" i="1" s="1"/>
  <c r="I76" i="1"/>
  <c r="P76" i="1" s="1"/>
  <c r="I70" i="1"/>
  <c r="L73" i="1"/>
  <c r="Q76" i="1"/>
  <c r="M59" i="1"/>
  <c r="N67" i="1"/>
  <c r="M66" i="1"/>
  <c r="L65" i="1"/>
  <c r="L72" i="1"/>
  <c r="L74" i="1"/>
  <c r="L61" i="1"/>
  <c r="L70" i="1"/>
  <c r="L66" i="1"/>
  <c r="I19" i="1"/>
  <c r="M19" i="1" s="1"/>
  <c r="I44" i="1"/>
  <c r="M44" i="1" s="1"/>
  <c r="N44" i="1" s="1"/>
  <c r="I52" i="1"/>
  <c r="I41" i="1"/>
  <c r="I45" i="1"/>
  <c r="P45" i="1" s="1"/>
  <c r="L37" i="1"/>
  <c r="I37" i="1"/>
  <c r="I47" i="1"/>
  <c r="L52" i="1"/>
  <c r="I25" i="1"/>
  <c r="P25" i="1" s="1"/>
  <c r="I27" i="1"/>
  <c r="M27" i="1" s="1"/>
  <c r="I36" i="1"/>
  <c r="P36" i="1" s="1"/>
  <c r="I50" i="1"/>
  <c r="I53" i="1"/>
  <c r="I40" i="1"/>
  <c r="I43" i="1"/>
  <c r="I46" i="1"/>
  <c r="L46" i="1"/>
  <c r="L50" i="1"/>
  <c r="L47" i="1"/>
  <c r="L38" i="1"/>
  <c r="L43" i="1"/>
  <c r="N34" i="1"/>
  <c r="Q38" i="1"/>
  <c r="M38" i="1"/>
  <c r="I42" i="1"/>
  <c r="P42" i="1" s="1"/>
  <c r="I49" i="1"/>
  <c r="I51" i="1"/>
  <c r="P51" i="1" s="1"/>
  <c r="L42" i="1"/>
  <c r="L51" i="1"/>
  <c r="I35" i="1"/>
  <c r="P35" i="1" s="1"/>
  <c r="I48" i="1"/>
  <c r="P48" i="1" s="1"/>
  <c r="O22" i="1"/>
  <c r="L19" i="1"/>
  <c r="L27" i="1"/>
  <c r="M23" i="1"/>
  <c r="L16" i="1"/>
  <c r="L20" i="1"/>
  <c r="L28" i="1"/>
  <c r="O25" i="1"/>
  <c r="O30" i="1"/>
  <c r="L29" i="1"/>
  <c r="O24" i="1"/>
  <c r="L23" i="1"/>
  <c r="O28" i="1"/>
  <c r="O23" i="1"/>
  <c r="Q23" i="1" s="1"/>
  <c r="L17" i="1"/>
  <c r="N17" i="1" s="1"/>
  <c r="L25" i="1"/>
  <c r="O27" i="1"/>
  <c r="I18" i="1"/>
  <c r="I24" i="1"/>
  <c r="I30" i="1"/>
  <c r="I13" i="1"/>
  <c r="P13" i="1" s="1"/>
  <c r="I11" i="1"/>
  <c r="M11" i="1" s="1"/>
  <c r="N11" i="1" s="1"/>
  <c r="I15" i="1"/>
  <c r="P15" i="1" s="1"/>
  <c r="I12" i="1"/>
  <c r="P12" i="1" s="1"/>
  <c r="I21" i="1"/>
  <c r="M21" i="1" s="1"/>
  <c r="N21" i="1" s="1"/>
  <c r="I22" i="1"/>
  <c r="I14" i="1"/>
  <c r="P14" i="1" s="1"/>
  <c r="I26" i="1"/>
  <c r="M26" i="1" s="1"/>
  <c r="N26" i="1" s="1"/>
  <c r="I29" i="1"/>
  <c r="M58" i="1" l="1"/>
  <c r="N58" i="1" s="1"/>
  <c r="M76" i="1"/>
  <c r="N76" i="1" s="1"/>
  <c r="M61" i="1"/>
  <c r="M73" i="1"/>
  <c r="R76" i="1"/>
  <c r="N62" i="1"/>
  <c r="N19" i="1"/>
  <c r="P19" i="1"/>
  <c r="Q19" i="1" s="1"/>
  <c r="M70" i="1"/>
  <c r="N70" i="1" s="1"/>
  <c r="P70" i="1"/>
  <c r="Q70" i="1" s="1"/>
  <c r="M63" i="1"/>
  <c r="N63" i="1" s="1"/>
  <c r="P63" i="1"/>
  <c r="Q63" i="1" s="1"/>
  <c r="M52" i="1"/>
  <c r="N52" i="1" s="1"/>
  <c r="P52" i="1"/>
  <c r="Q52" i="1" s="1"/>
  <c r="R52" i="1" s="1"/>
  <c r="P46" i="1"/>
  <c r="Q46" i="1" s="1"/>
  <c r="M65" i="1"/>
  <c r="N65" i="1" s="1"/>
  <c r="M71" i="1"/>
  <c r="N71" i="1" s="1"/>
  <c r="P71" i="1"/>
  <c r="Q71" i="1" s="1"/>
  <c r="M49" i="1"/>
  <c r="N49" i="1" s="1"/>
  <c r="M69" i="1"/>
  <c r="N69" i="1" s="1"/>
  <c r="M43" i="1"/>
  <c r="N43" i="1" s="1"/>
  <c r="P43" i="1"/>
  <c r="Q43" i="1" s="1"/>
  <c r="P47" i="1"/>
  <c r="Q47" i="1" s="1"/>
  <c r="P68" i="1"/>
  <c r="Q68" i="1" s="1"/>
  <c r="M68" i="1"/>
  <c r="N68" i="1" s="1"/>
  <c r="P75" i="1"/>
  <c r="Q75" i="1" s="1"/>
  <c r="P50" i="1"/>
  <c r="Q50" i="1" s="1"/>
  <c r="M40" i="1"/>
  <c r="N40" i="1" s="1"/>
  <c r="P40" i="1"/>
  <c r="Q40" i="1" s="1"/>
  <c r="P37" i="1"/>
  <c r="Q37" i="1" s="1"/>
  <c r="R59" i="1"/>
  <c r="M41" i="1"/>
  <c r="N41" i="1" s="1"/>
  <c r="P41" i="1"/>
  <c r="Q41" i="1" s="1"/>
  <c r="M74" i="1"/>
  <c r="N74" i="1" s="1"/>
  <c r="M53" i="1"/>
  <c r="N53" i="1" s="1"/>
  <c r="P53" i="1"/>
  <c r="Q53" i="1" s="1"/>
  <c r="M75" i="1"/>
  <c r="N75" i="1" s="1"/>
  <c r="M60" i="1"/>
  <c r="N60" i="1" s="1"/>
  <c r="P60" i="1"/>
  <c r="Q60" i="1" s="1"/>
  <c r="R60" i="1" s="1"/>
  <c r="N16" i="1"/>
  <c r="N73" i="1"/>
  <c r="R73" i="1" s="1"/>
  <c r="Q25" i="1"/>
  <c r="N59" i="1"/>
  <c r="S59" i="1" s="1"/>
  <c r="N28" i="1"/>
  <c r="N66" i="1"/>
  <c r="S66" i="1" s="1"/>
  <c r="P28" i="1"/>
  <c r="Q28" i="1" s="1"/>
  <c r="P20" i="1"/>
  <c r="Q20" i="1" s="1"/>
  <c r="N20" i="1"/>
  <c r="Q58" i="1"/>
  <c r="N72" i="1"/>
  <c r="N64" i="1"/>
  <c r="S64" i="1" s="1"/>
  <c r="Q74" i="1"/>
  <c r="N61" i="1"/>
  <c r="S61" i="1" s="1"/>
  <c r="S76" i="1"/>
  <c r="Q65" i="1"/>
  <c r="M45" i="1"/>
  <c r="N45" i="1" s="1"/>
  <c r="M50" i="1"/>
  <c r="N50" i="1" s="1"/>
  <c r="Q36" i="1"/>
  <c r="M47" i="1"/>
  <c r="N47" i="1" s="1"/>
  <c r="Q17" i="1"/>
  <c r="M37" i="1"/>
  <c r="N37" i="1" s="1"/>
  <c r="N27" i="1"/>
  <c r="M36" i="1"/>
  <c r="N36" i="1" s="1"/>
  <c r="M25" i="1"/>
  <c r="N25" i="1" s="1"/>
  <c r="M46" i="1"/>
  <c r="N46" i="1" s="1"/>
  <c r="P27" i="1"/>
  <c r="Q27" i="1" s="1"/>
  <c r="N38" i="1"/>
  <c r="S38" i="1" s="1"/>
  <c r="Q45" i="1"/>
  <c r="N23" i="1"/>
  <c r="Q51" i="1"/>
  <c r="M51" i="1"/>
  <c r="N51" i="1" s="1"/>
  <c r="Q42" i="1"/>
  <c r="M42" i="1"/>
  <c r="N42" i="1" s="1"/>
  <c r="M48" i="1"/>
  <c r="N48" i="1" s="1"/>
  <c r="Q48" i="1"/>
  <c r="M35" i="1"/>
  <c r="N35" i="1" s="1"/>
  <c r="Q35" i="1"/>
  <c r="R35" i="1" s="1"/>
  <c r="M29" i="1"/>
  <c r="N29" i="1" s="1"/>
  <c r="P29" i="1"/>
  <c r="Q29" i="1" s="1"/>
  <c r="M22" i="1"/>
  <c r="N22" i="1" s="1"/>
  <c r="P22" i="1"/>
  <c r="Q22" i="1" s="1"/>
  <c r="M13" i="1"/>
  <c r="N13" i="1" s="1"/>
  <c r="Q13" i="1"/>
  <c r="M24" i="1"/>
  <c r="N24" i="1" s="1"/>
  <c r="P24" i="1"/>
  <c r="Q24" i="1" s="1"/>
  <c r="M30" i="1"/>
  <c r="N30" i="1" s="1"/>
  <c r="P30" i="1"/>
  <c r="Q30" i="1" s="1"/>
  <c r="M14" i="1"/>
  <c r="N14" i="1" s="1"/>
  <c r="Q14" i="1"/>
  <c r="P18" i="1"/>
  <c r="Q18" i="1" s="1"/>
  <c r="M18" i="1"/>
  <c r="N18" i="1" s="1"/>
  <c r="Q12" i="1"/>
  <c r="M12" i="1"/>
  <c r="N12" i="1" s="1"/>
  <c r="Q15" i="1"/>
  <c r="M15" i="1"/>
  <c r="N15" i="1" s="1"/>
  <c r="R12" i="1" l="1"/>
  <c r="R51" i="1"/>
  <c r="R24" i="1"/>
  <c r="R25" i="1"/>
  <c r="S27" i="1"/>
  <c r="T76" i="1"/>
  <c r="R75" i="1"/>
  <c r="R70" i="1"/>
  <c r="R13" i="1"/>
  <c r="R48" i="1"/>
  <c r="R47" i="1"/>
  <c r="S52" i="1"/>
  <c r="R37" i="1"/>
  <c r="S46" i="1"/>
  <c r="S75" i="1"/>
  <c r="R50" i="1"/>
  <c r="R63" i="1"/>
  <c r="S63" i="1"/>
  <c r="R43" i="1"/>
  <c r="T20" i="1"/>
  <c r="S69" i="1"/>
  <c r="R69" i="1"/>
  <c r="S60" i="1"/>
  <c r="S23" i="1"/>
  <c r="R23" i="1"/>
  <c r="S73" i="1"/>
  <c r="S50" i="1"/>
  <c r="R28" i="1"/>
  <c r="R46" i="1"/>
  <c r="R64" i="1"/>
  <c r="R18" i="1"/>
  <c r="R14" i="1"/>
  <c r="R22" i="1"/>
  <c r="S47" i="1"/>
  <c r="R38" i="1"/>
  <c r="S37" i="1"/>
  <c r="R15" i="1"/>
  <c r="R42" i="1"/>
  <c r="S70" i="1"/>
  <c r="R45" i="1"/>
  <c r="R29" i="1"/>
  <c r="R36" i="1"/>
  <c r="R66" i="1"/>
  <c r="R61" i="1"/>
  <c r="R27" i="1"/>
  <c r="R30" i="1"/>
  <c r="R41" i="1"/>
  <c r="S20" i="1"/>
  <c r="R20" i="1"/>
  <c r="S19" i="1"/>
  <c r="R19" i="1"/>
  <c r="S17" i="1"/>
  <c r="R17" i="1"/>
  <c r="U76" i="1"/>
  <c r="V76" i="1" s="1"/>
  <c r="R74" i="1"/>
  <c r="S74" i="1"/>
  <c r="S71" i="1"/>
  <c r="R71" i="1"/>
  <c r="S68" i="1"/>
  <c r="R68" i="1"/>
  <c r="U66" i="1"/>
  <c r="R65" i="1"/>
  <c r="U61" i="1"/>
  <c r="R58" i="1"/>
  <c r="S53" i="1"/>
  <c r="R53" i="1"/>
  <c r="S40" i="1"/>
  <c r="R40" i="1"/>
  <c r="U71" i="1"/>
  <c r="S41" i="1"/>
  <c r="S58" i="1"/>
  <c r="T71" i="1"/>
  <c r="S65" i="1"/>
  <c r="U53" i="1"/>
  <c r="S25" i="1"/>
  <c r="T61" i="1"/>
  <c r="T66" i="1"/>
  <c r="S45" i="1"/>
  <c r="S43" i="1"/>
  <c r="U43" i="1"/>
  <c r="U38" i="1"/>
  <c r="S36" i="1"/>
  <c r="S12" i="1"/>
  <c r="U48" i="1"/>
  <c r="S24" i="1"/>
  <c r="U30" i="1"/>
  <c r="S42" i="1"/>
  <c r="T43" i="1"/>
  <c r="S51" i="1"/>
  <c r="T53" i="1"/>
  <c r="T38" i="1"/>
  <c r="S35" i="1"/>
  <c r="S48" i="1"/>
  <c r="T48" i="1"/>
  <c r="U15" i="1"/>
  <c r="T25" i="1"/>
  <c r="S13" i="1"/>
  <c r="U20" i="1"/>
  <c r="S30" i="1"/>
  <c r="S22" i="1"/>
  <c r="S28" i="1"/>
  <c r="S29" i="1"/>
  <c r="T30" i="1"/>
  <c r="S15" i="1"/>
  <c r="S14" i="1"/>
  <c r="T15" i="1"/>
  <c r="U25" i="1"/>
  <c r="S18" i="1"/>
  <c r="V20" i="1" l="1"/>
  <c r="V61" i="1"/>
  <c r="V66" i="1"/>
  <c r="V43" i="1"/>
  <c r="V71" i="1"/>
  <c r="V38" i="1"/>
  <c r="V53" i="1"/>
  <c r="V48" i="1"/>
  <c r="V30" i="1"/>
  <c r="V25" i="1"/>
  <c r="V15" i="1"/>
</calcChain>
</file>

<file path=xl/sharedStrings.xml><?xml version="1.0" encoding="utf-8"?>
<sst xmlns="http://schemas.openxmlformats.org/spreadsheetml/2006/main" count="199" uniqueCount="43">
  <si>
    <t>country</t>
  </si>
  <si>
    <t>CR</t>
  </si>
  <si>
    <t>phase</t>
  </si>
  <si>
    <t>pre</t>
  </si>
  <si>
    <t>l1</t>
  </si>
  <si>
    <t>p1</t>
  </si>
  <si>
    <t>l2</t>
  </si>
  <si>
    <t>p2</t>
  </si>
  <si>
    <t>DEN</t>
  </si>
  <si>
    <t>GER</t>
  </si>
  <si>
    <t>LITH</t>
  </si>
  <si>
    <t>weekends</t>
  </si>
  <si>
    <t>weekdays</t>
  </si>
  <si>
    <t>days</t>
  </si>
  <si>
    <t>from</t>
  </si>
  <si>
    <t>to</t>
  </si>
  <si>
    <t>muni</t>
  </si>
  <si>
    <t>weekend</t>
  </si>
  <si>
    <t>intercept</t>
  </si>
  <si>
    <t>iaction</t>
  </si>
  <si>
    <t>uwend</t>
  </si>
  <si>
    <t>uweek</t>
  </si>
  <si>
    <t>userdays</t>
  </si>
  <si>
    <t>preuweek</t>
  </si>
  <si>
    <t>preuwend</t>
  </si>
  <si>
    <t>preuserdays</t>
  </si>
  <si>
    <t>diff</t>
  </si>
  <si>
    <t>Pretotal</t>
  </si>
  <si>
    <t>C19total</t>
  </si>
  <si>
    <t>increase</t>
  </si>
  <si>
    <t>change</t>
  </si>
  <si>
    <t>ratio</t>
  </si>
  <si>
    <t>High-resolution app data reveal sustained increases in recreational fishing effort in Europe during and after COVID-19 lockdowns</t>
  </si>
  <si>
    <t xml:space="preserve">This is a suppementary table supporting the publication High-resolution app data reveal sustained increases in recreational fishing effort in Europe during and after COVID-19 lockdowns
</t>
  </si>
  <si>
    <t xml:space="preserve">by Asta Audzijonyte et al. </t>
  </si>
  <si>
    <t xml:space="preserve">For further details see Methods in the submitted manuscript </t>
  </si>
  <si>
    <t>Parameter</t>
  </si>
  <si>
    <t>Estimated</t>
  </si>
  <si>
    <t>95% upper intervals</t>
  </si>
  <si>
    <t>Mean</t>
  </si>
  <si>
    <t>95% lower intervals</t>
  </si>
  <si>
    <r>
      <t xml:space="preserve">Values in columns N, Q and S are shown in </t>
    </r>
    <r>
      <rPr>
        <b/>
        <sz val="12"/>
        <color theme="1"/>
        <rFont val="Calibri"/>
        <family val="2"/>
        <scheme val="minor"/>
      </rPr>
      <t xml:space="preserve">Table 3 </t>
    </r>
    <r>
      <rPr>
        <sz val="12"/>
        <color theme="1"/>
        <rFont val="Calibri"/>
        <family val="2"/>
        <scheme val="minor"/>
      </rPr>
      <t xml:space="preserve">of the submitted manuscript </t>
    </r>
  </si>
  <si>
    <r>
      <t xml:space="preserve">The table uses generalised linear model parameter values (from </t>
    </r>
    <r>
      <rPr>
        <b/>
        <sz val="12"/>
        <color theme="1"/>
        <rFont val="Calibri"/>
        <family val="2"/>
        <scheme val="minor"/>
      </rPr>
      <t>Table 2</t>
    </r>
    <r>
      <rPr>
        <sz val="12"/>
        <color theme="1"/>
        <rFont val="Calibri"/>
        <family val="2"/>
        <scheme val="minor"/>
      </rPr>
      <t xml:space="preserve"> in the submitted manuscript) to estimate average and 95% CI ranges for the recreational fishing effort in an average municipality for the median number of unique device users in the country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</si>
</sst>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B869-C731-B846-85BC-7DA91D1F6E88}">
  <dimension ref="A1:W76"/>
  <sheetViews>
    <sheetView tabSelected="1" workbookViewId="0">
      <selection activeCell="X61" sqref="X61"/>
    </sheetView>
  </sheetViews>
  <sheetFormatPr defaultColWidth="10.875" defaultRowHeight="15.75" x14ac:dyDescent="0.25"/>
  <cols>
    <col min="1" max="1" width="7.125" style="1" bestFit="1" customWidth="1"/>
    <col min="2" max="2" width="6" style="1" bestFit="1" customWidth="1"/>
    <col min="3" max="4" width="10.875" style="1"/>
    <col min="5" max="5" width="4.875" style="1" bestFit="1" customWidth="1"/>
    <col min="6" max="6" width="10.875" style="14"/>
    <col min="7" max="7" width="9.125" style="1" bestFit="1" customWidth="1"/>
    <col min="8" max="8" width="8.5" style="1" bestFit="1" customWidth="1"/>
    <col min="9" max="9" width="9.375" style="1" bestFit="1" customWidth="1"/>
    <col min="10" max="10" width="6.625" style="14" bestFit="1" customWidth="1"/>
    <col min="11" max="11" width="5.375" style="1" bestFit="1" customWidth="1"/>
    <col min="12" max="13" width="7.125" style="1" bestFit="1" customWidth="1"/>
    <col min="14" max="14" width="9.875" style="29" bestFit="1" customWidth="1"/>
    <col min="15" max="15" width="9.125" style="1" bestFit="1" customWidth="1"/>
    <col min="16" max="16" width="9.375" style="1" bestFit="1" customWidth="1"/>
    <col min="17" max="17" width="11" style="29" bestFit="1" customWidth="1"/>
    <col min="18" max="18" width="6.125" style="1" bestFit="1" customWidth="1"/>
    <col min="19" max="19" width="5.625" style="29" bestFit="1" customWidth="1"/>
    <col min="20" max="20" width="8" style="1" bestFit="1" customWidth="1"/>
    <col min="21" max="21" width="7.625" style="1" bestFit="1" customWidth="1"/>
    <col min="22" max="22" width="8" style="1" bestFit="1" customWidth="1"/>
    <col min="23" max="16384" width="10.875" style="1"/>
  </cols>
  <sheetData>
    <row r="1" spans="1:23" x14ac:dyDescent="0.25">
      <c r="A1" s="38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3" s="28" customFormat="1" ht="23.25" x14ac:dyDescent="0.35">
      <c r="A2" s="39" t="s">
        <v>32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23" ht="18.75" x14ac:dyDescent="0.3">
      <c r="A3" s="41" t="s">
        <v>34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3" x14ac:dyDescent="0.25">
      <c r="A4" s="4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3" x14ac:dyDescent="0.25">
      <c r="A5" s="42" t="s">
        <v>42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3" x14ac:dyDescent="0.25">
      <c r="A6" s="43" t="s">
        <v>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3" x14ac:dyDescent="0.25">
      <c r="A7" s="43" t="s">
        <v>41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3" s="7" customForma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23" x14ac:dyDescent="0.25">
      <c r="A9" s="27" t="s">
        <v>39</v>
      </c>
      <c r="F9" s="14" t="s">
        <v>36</v>
      </c>
      <c r="J9" s="14" t="s">
        <v>36</v>
      </c>
      <c r="N9" s="29" t="s">
        <v>37</v>
      </c>
      <c r="Q9" s="29" t="s">
        <v>37</v>
      </c>
    </row>
    <row r="10" spans="1:23" x14ac:dyDescent="0.25">
      <c r="A10" s="1" t="s">
        <v>0</v>
      </c>
      <c r="B10" s="1" t="s">
        <v>2</v>
      </c>
      <c r="C10" s="1" t="s">
        <v>14</v>
      </c>
      <c r="D10" s="1" t="s">
        <v>15</v>
      </c>
      <c r="E10" s="1" t="s">
        <v>13</v>
      </c>
      <c r="F10" s="14" t="s">
        <v>18</v>
      </c>
      <c r="G10" s="1" t="s">
        <v>12</v>
      </c>
      <c r="H10" s="1" t="s">
        <v>17</v>
      </c>
      <c r="I10" s="1" t="s">
        <v>11</v>
      </c>
      <c r="J10" s="14" t="s">
        <v>19</v>
      </c>
      <c r="K10" s="1" t="s">
        <v>16</v>
      </c>
      <c r="L10" s="1" t="s">
        <v>21</v>
      </c>
      <c r="M10" s="1" t="s">
        <v>20</v>
      </c>
      <c r="N10" s="29" t="s">
        <v>22</v>
      </c>
      <c r="O10" s="1" t="s">
        <v>23</v>
      </c>
      <c r="P10" s="1" t="s">
        <v>24</v>
      </c>
      <c r="Q10" s="29" t="s">
        <v>25</v>
      </c>
      <c r="R10" s="1" t="s">
        <v>26</v>
      </c>
      <c r="S10" s="29" t="s">
        <v>31</v>
      </c>
      <c r="T10" s="1" t="s">
        <v>28</v>
      </c>
      <c r="U10" s="1" t="s">
        <v>27</v>
      </c>
      <c r="V10" s="1" t="s">
        <v>29</v>
      </c>
    </row>
    <row r="11" spans="1:23" x14ac:dyDescent="0.25">
      <c r="A11" s="1" t="s">
        <v>1</v>
      </c>
      <c r="B11" s="1" t="s">
        <v>3</v>
      </c>
      <c r="C11" s="2">
        <v>43100</v>
      </c>
      <c r="D11" s="2">
        <v>43904</v>
      </c>
      <c r="E11" s="1">
        <f>D11-C11</f>
        <v>804</v>
      </c>
      <c r="F11" s="14">
        <v>-0.11</v>
      </c>
      <c r="G11" s="1">
        <f t="shared" ref="G11:G30" si="0">NETWORKDAYS(C11,D11)</f>
        <v>575</v>
      </c>
      <c r="H11" s="1">
        <v>0.5</v>
      </c>
      <c r="I11" s="1">
        <f t="shared" ref="I11:I30" si="1">E11-G11</f>
        <v>229</v>
      </c>
      <c r="J11" s="14">
        <v>0</v>
      </c>
      <c r="K11" s="1">
        <v>14</v>
      </c>
      <c r="L11" s="3">
        <f>EXP(F11)*G11*K11</f>
        <v>7211.4647891370514</v>
      </c>
      <c r="M11" s="3">
        <f>EXP(F11+H11+J11)*I11*K11</f>
        <v>4735.2004251877524</v>
      </c>
      <c r="N11" s="30">
        <f>SUM(L11+M11)</f>
        <v>11946.665214324803</v>
      </c>
    </row>
    <row r="12" spans="1:23" x14ac:dyDescent="0.25">
      <c r="A12" s="1" t="s">
        <v>1</v>
      </c>
      <c r="B12" s="1" t="s">
        <v>4</v>
      </c>
      <c r="C12" s="2">
        <v>43905</v>
      </c>
      <c r="D12" s="2">
        <v>43982</v>
      </c>
      <c r="E12" s="1">
        <f>D12-C12</f>
        <v>77</v>
      </c>
      <c r="F12" s="14">
        <v>0.8</v>
      </c>
      <c r="G12" s="1">
        <f t="shared" si="0"/>
        <v>55</v>
      </c>
      <c r="H12" s="1">
        <v>0.5</v>
      </c>
      <c r="I12" s="1">
        <f t="shared" si="1"/>
        <v>22</v>
      </c>
      <c r="J12" s="14">
        <v>-0.17</v>
      </c>
      <c r="K12" s="1">
        <v>14</v>
      </c>
      <c r="L12" s="3">
        <f>EXP(F11+F12)*G12*K12</f>
        <v>1535.1609605971735</v>
      </c>
      <c r="M12" s="3">
        <f>EXP(F11+F12+H12+J12)*I12*K12</f>
        <v>854.14398730100379</v>
      </c>
      <c r="N12" s="30">
        <f>SUM(L12+M12)</f>
        <v>2389.3049478981775</v>
      </c>
      <c r="O12" s="3">
        <f>EXP($F$11)*G12*K12</f>
        <v>689.79228417832678</v>
      </c>
      <c r="P12" s="3">
        <f>EXP($F$11+H12+J12)*I12*K12</f>
        <v>383.79163302091325</v>
      </c>
      <c r="Q12" s="30">
        <f>SUM(O12+P12)</f>
        <v>1073.58391719924</v>
      </c>
      <c r="R12" s="3">
        <f>N12-Q12</f>
        <v>1315.7210306989375</v>
      </c>
      <c r="S12" s="32">
        <f>N12/Q12</f>
        <v>2.2255409284924679</v>
      </c>
    </row>
    <row r="13" spans="1:23" x14ac:dyDescent="0.25">
      <c r="A13" s="1" t="s">
        <v>1</v>
      </c>
      <c r="B13" s="1" t="s">
        <v>5</v>
      </c>
      <c r="C13" s="2">
        <v>43983</v>
      </c>
      <c r="D13" s="2">
        <v>44125</v>
      </c>
      <c r="E13" s="1">
        <f t="shared" ref="E13:E15" si="2">D13-C13</f>
        <v>142</v>
      </c>
      <c r="F13" s="14">
        <v>0.53</v>
      </c>
      <c r="G13" s="1">
        <f t="shared" si="0"/>
        <v>103</v>
      </c>
      <c r="H13" s="1">
        <v>0.5</v>
      </c>
      <c r="I13" s="1">
        <f t="shared" si="1"/>
        <v>39</v>
      </c>
      <c r="J13" s="14">
        <v>-0.12</v>
      </c>
      <c r="K13" s="1">
        <v>14</v>
      </c>
      <c r="L13" s="3">
        <f>EXP(F11+F13)*G13*K13</f>
        <v>2194.6685632020699</v>
      </c>
      <c r="M13" s="3">
        <f>EXP(F11+F13+H13+J13)*I13*K13</f>
        <v>1215.1453469568874</v>
      </c>
      <c r="N13" s="30">
        <f t="shared" ref="N13:N30" si="3">SUM(L13+M13)</f>
        <v>3409.8139101589572</v>
      </c>
      <c r="O13" s="3">
        <f>EXP($F$11)*G13*K13</f>
        <v>1291.7928230975936</v>
      </c>
      <c r="P13" s="3">
        <f>EXP($F$11+H13+J13)*I13*K13</f>
        <v>715.24059010035296</v>
      </c>
      <c r="Q13" s="30">
        <f t="shared" ref="Q13:Q15" si="4">SUM(O13+P13)</f>
        <v>2007.0334131979466</v>
      </c>
      <c r="R13" s="3">
        <f t="shared" ref="R13:R76" si="5">N13-Q13</f>
        <v>1402.7804969610106</v>
      </c>
      <c r="S13" s="32">
        <f t="shared" ref="S13:S15" si="6">N13/Q13</f>
        <v>1.6989323086185508</v>
      </c>
    </row>
    <row r="14" spans="1:23" x14ac:dyDescent="0.25">
      <c r="A14" s="1" t="s">
        <v>1</v>
      </c>
      <c r="B14" s="1" t="s">
        <v>6</v>
      </c>
      <c r="C14" s="2">
        <v>44126</v>
      </c>
      <c r="D14" s="2">
        <v>44297</v>
      </c>
      <c r="E14" s="1">
        <f t="shared" si="2"/>
        <v>171</v>
      </c>
      <c r="F14" s="14">
        <v>0.28000000000000003</v>
      </c>
      <c r="G14" s="1">
        <f t="shared" si="0"/>
        <v>122</v>
      </c>
      <c r="H14" s="1">
        <v>0.5</v>
      </c>
      <c r="I14" s="1">
        <f t="shared" si="1"/>
        <v>49</v>
      </c>
      <c r="J14" s="14">
        <v>0.26</v>
      </c>
      <c r="K14" s="1">
        <v>14</v>
      </c>
      <c r="L14" s="3">
        <f>EXP(F11+F14)*G14*K14</f>
        <v>2024.5006860551844</v>
      </c>
      <c r="M14" s="3">
        <f>EXP(F11+F14+H14+J14)*I14*K14</f>
        <v>1738.6732958458485</v>
      </c>
      <c r="N14" s="30">
        <f t="shared" si="3"/>
        <v>3763.1739819010327</v>
      </c>
      <c r="O14" s="3">
        <f>EXP($F$11)*G14*K14</f>
        <v>1530.0847030864702</v>
      </c>
      <c r="P14" s="3">
        <f>EXP($F$11+H14+J14)*I14*K14</f>
        <v>1314.0610087035329</v>
      </c>
      <c r="Q14" s="30">
        <f t="shared" si="4"/>
        <v>2844.1457117900031</v>
      </c>
      <c r="R14" s="3">
        <f t="shared" si="5"/>
        <v>919.02827011102954</v>
      </c>
      <c r="S14" s="32">
        <f t="shared" si="6"/>
        <v>1.3231298123374369</v>
      </c>
    </row>
    <row r="15" spans="1:23" s="7" customFormat="1" ht="16.5" thickBot="1" x14ac:dyDescent="0.3">
      <c r="A15" s="7" t="s">
        <v>1</v>
      </c>
      <c r="B15" s="7" t="s">
        <v>7</v>
      </c>
      <c r="C15" s="20">
        <v>44298</v>
      </c>
      <c r="D15" s="20">
        <v>44562</v>
      </c>
      <c r="E15" s="7">
        <f t="shared" si="2"/>
        <v>264</v>
      </c>
      <c r="F15" s="16">
        <v>0.72</v>
      </c>
      <c r="G15" s="7">
        <f t="shared" si="0"/>
        <v>190</v>
      </c>
      <c r="H15" s="7">
        <v>0.5</v>
      </c>
      <c r="I15" s="7">
        <f t="shared" si="1"/>
        <v>74</v>
      </c>
      <c r="J15" s="16">
        <v>-0.04</v>
      </c>
      <c r="K15" s="7">
        <v>14</v>
      </c>
      <c r="L15" s="9">
        <f>EXP(F11+F15)*G15*K15</f>
        <v>4895.5475207591562</v>
      </c>
      <c r="M15" s="9">
        <f>EXP(F11+F15+H15+J15)*I15*K15</f>
        <v>3020.3331619761684</v>
      </c>
      <c r="N15" s="31">
        <f t="shared" si="3"/>
        <v>7915.8806827353246</v>
      </c>
      <c r="O15" s="9">
        <f>EXP($F$11)*G15*K15</f>
        <v>2382.9187998887651</v>
      </c>
      <c r="P15" s="9">
        <f>EXP($F$11+H15+J15)*I15*K15</f>
        <v>1470.1539803426147</v>
      </c>
      <c r="Q15" s="31">
        <f t="shared" si="4"/>
        <v>3853.0727802313795</v>
      </c>
      <c r="R15" s="9">
        <f t="shared" si="5"/>
        <v>4062.8079025039451</v>
      </c>
      <c r="S15" s="33">
        <f t="shared" si="6"/>
        <v>2.0544332106438881</v>
      </c>
      <c r="T15" s="9">
        <f>SUM(N12:N15)</f>
        <v>17478.173522693491</v>
      </c>
      <c r="U15" s="9">
        <f>SUM(Q12:Q15)</f>
        <v>9777.8358224185686</v>
      </c>
      <c r="V15" s="10">
        <f>T15/U15</f>
        <v>1.7875298624486649</v>
      </c>
      <c r="W15" s="10"/>
    </row>
    <row r="16" spans="1:23" s="4" customFormat="1" ht="16.5" thickBot="1" x14ac:dyDescent="0.3">
      <c r="A16" s="4" t="s">
        <v>8</v>
      </c>
      <c r="B16" s="4" t="s">
        <v>3</v>
      </c>
      <c r="C16" s="21">
        <v>43100</v>
      </c>
      <c r="D16" s="22">
        <v>43900</v>
      </c>
      <c r="E16" s="4">
        <f t="shared" ref="E16:E20" si="7">D16-C16</f>
        <v>800</v>
      </c>
      <c r="F16" s="17">
        <v>-3.52</v>
      </c>
      <c r="G16" s="4">
        <f t="shared" si="0"/>
        <v>572</v>
      </c>
      <c r="H16" s="4">
        <v>0.68</v>
      </c>
      <c r="I16" s="4">
        <f t="shared" si="1"/>
        <v>228</v>
      </c>
      <c r="J16" s="17">
        <v>0</v>
      </c>
      <c r="K16" s="4">
        <v>96</v>
      </c>
      <c r="L16" s="6">
        <f>EXP(F16)*G16*K16</f>
        <v>1625.3641839392853</v>
      </c>
      <c r="M16" s="6">
        <f>EXP(F16+H16+J16)*I16*K16</f>
        <v>1278.8209766309942</v>
      </c>
      <c r="N16" s="30">
        <f t="shared" si="3"/>
        <v>2904.1851605702795</v>
      </c>
      <c r="Q16" s="29"/>
      <c r="R16" s="6"/>
      <c r="S16" s="29"/>
    </row>
    <row r="17" spans="1:22" s="4" customFormat="1" x14ac:dyDescent="0.25">
      <c r="A17" s="4" t="s">
        <v>8</v>
      </c>
      <c r="B17" s="4" t="s">
        <v>4</v>
      </c>
      <c r="C17" s="23">
        <v>43901</v>
      </c>
      <c r="D17" s="24">
        <v>43982</v>
      </c>
      <c r="E17" s="4">
        <f t="shared" si="7"/>
        <v>81</v>
      </c>
      <c r="F17" s="18">
        <v>0.2</v>
      </c>
      <c r="G17" s="4">
        <f t="shared" si="0"/>
        <v>58</v>
      </c>
      <c r="H17" s="4">
        <v>0.68</v>
      </c>
      <c r="I17" s="4">
        <f t="shared" si="1"/>
        <v>23</v>
      </c>
      <c r="J17" s="18">
        <v>-0.16</v>
      </c>
      <c r="K17" s="4">
        <v>96</v>
      </c>
      <c r="L17" s="6">
        <f>EXP(F16+F17)*G17*K17</f>
        <v>201.29896720653051</v>
      </c>
      <c r="M17" s="6">
        <f>EXP(F16+F17+H17+J17)*I17*K17</f>
        <v>134.26861827648128</v>
      </c>
      <c r="N17" s="30">
        <f t="shared" si="3"/>
        <v>335.56758548301178</v>
      </c>
      <c r="O17" s="6">
        <f>EXP($F$16)*G17*K17</f>
        <v>164.80965501482265</v>
      </c>
      <c r="P17" s="6">
        <f>EXP($F$16+H17+J17)*I17*K17</f>
        <v>109.92984695624359</v>
      </c>
      <c r="Q17" s="30">
        <f t="shared" ref="Q17" si="8">SUM(O17+P17)</f>
        <v>274.73950197106626</v>
      </c>
      <c r="R17" s="6">
        <f t="shared" si="5"/>
        <v>60.828083511945522</v>
      </c>
      <c r="S17" s="34">
        <f t="shared" ref="S17" si="9">N17/Q17</f>
        <v>1.2214027581601699</v>
      </c>
    </row>
    <row r="18" spans="1:22" s="4" customFormat="1" x14ac:dyDescent="0.25">
      <c r="A18" s="4" t="s">
        <v>8</v>
      </c>
      <c r="B18" s="4" t="s">
        <v>5</v>
      </c>
      <c r="C18" s="23">
        <v>43983</v>
      </c>
      <c r="D18" s="24">
        <v>44126</v>
      </c>
      <c r="E18" s="4">
        <f t="shared" si="7"/>
        <v>143</v>
      </c>
      <c r="F18" s="18">
        <v>-0.08</v>
      </c>
      <c r="G18" s="4">
        <f t="shared" si="0"/>
        <v>104</v>
      </c>
      <c r="H18" s="4">
        <v>0.68</v>
      </c>
      <c r="I18" s="4">
        <f t="shared" si="1"/>
        <v>39</v>
      </c>
      <c r="J18" s="18">
        <v>-0.14000000000000001</v>
      </c>
      <c r="K18" s="4">
        <v>96</v>
      </c>
      <c r="L18" s="6">
        <f>EXP(F16+F18)*G18*K18</f>
        <v>272.80004491376889</v>
      </c>
      <c r="M18" s="6">
        <f>EXP(F16+F18+H18+J18)*I18*K18</f>
        <v>175.5475309036369</v>
      </c>
      <c r="N18" s="30">
        <f t="shared" si="3"/>
        <v>448.34757581740575</v>
      </c>
      <c r="O18" s="6">
        <f>EXP($F$16)*G18*K18</f>
        <v>295.52076071623372</v>
      </c>
      <c r="P18" s="6">
        <f t="shared" ref="P18:P20" si="10">EXP($F$16+H18+J18)*I18*K18</f>
        <v>190.16836999018</v>
      </c>
      <c r="Q18" s="30">
        <f t="shared" ref="Q18:Q20" si="11">SUM(O18+P18)</f>
        <v>485.68913070641372</v>
      </c>
      <c r="R18" s="6">
        <f t="shared" si="5"/>
        <v>-37.341554889007966</v>
      </c>
      <c r="S18" s="35">
        <f t="shared" ref="S18:S20" si="12">N18/Q18</f>
        <v>0.92311634638663564</v>
      </c>
    </row>
    <row r="19" spans="1:22" s="4" customFormat="1" x14ac:dyDescent="0.25">
      <c r="A19" s="4" t="s">
        <v>8</v>
      </c>
      <c r="B19" s="4" t="s">
        <v>6</v>
      </c>
      <c r="C19" s="23">
        <v>44127</v>
      </c>
      <c r="D19" s="24">
        <v>44336</v>
      </c>
      <c r="E19" s="4">
        <f t="shared" si="7"/>
        <v>209</v>
      </c>
      <c r="F19" s="18">
        <v>-0.91</v>
      </c>
      <c r="G19" s="4">
        <f t="shared" si="0"/>
        <v>150</v>
      </c>
      <c r="H19" s="4">
        <v>0.68</v>
      </c>
      <c r="I19" s="4">
        <f t="shared" si="1"/>
        <v>59</v>
      </c>
      <c r="J19" s="18">
        <v>0.26</v>
      </c>
      <c r="K19" s="4">
        <v>96</v>
      </c>
      <c r="L19" s="6">
        <f>EXP(F16+F19)*G19*K19</f>
        <v>171.56865128817094</v>
      </c>
      <c r="M19" s="6">
        <f>EXP(F16+F19+H19+J19)*I19*K19</f>
        <v>172.75693997777597</v>
      </c>
      <c r="N19" s="30">
        <f t="shared" si="3"/>
        <v>344.32559126594691</v>
      </c>
      <c r="O19" s="6">
        <f>EXP($F$16)*G19*K19</f>
        <v>426.23186641764482</v>
      </c>
      <c r="P19" s="6">
        <f t="shared" si="10"/>
        <v>429.18395878539678</v>
      </c>
      <c r="Q19" s="30">
        <f t="shared" si="11"/>
        <v>855.41582520304155</v>
      </c>
      <c r="R19" s="6">
        <f t="shared" si="5"/>
        <v>-511.09023393709464</v>
      </c>
      <c r="S19" s="35">
        <f t="shared" si="12"/>
        <v>0.40252422403363625</v>
      </c>
    </row>
    <row r="20" spans="1:22" s="11" customFormat="1" ht="16.5" thickBot="1" x14ac:dyDescent="0.3">
      <c r="A20" s="11" t="s">
        <v>8</v>
      </c>
      <c r="B20" s="11" t="s">
        <v>7</v>
      </c>
      <c r="C20" s="25">
        <v>44337</v>
      </c>
      <c r="D20" s="26">
        <v>44562</v>
      </c>
      <c r="E20" s="11">
        <f t="shared" si="7"/>
        <v>225</v>
      </c>
      <c r="F20" s="19">
        <v>-0.83</v>
      </c>
      <c r="G20" s="11">
        <f t="shared" si="0"/>
        <v>161</v>
      </c>
      <c r="H20" s="11">
        <v>0.68</v>
      </c>
      <c r="I20" s="11">
        <f t="shared" si="1"/>
        <v>64</v>
      </c>
      <c r="J20" s="19">
        <v>-0.25</v>
      </c>
      <c r="K20" s="11">
        <v>96</v>
      </c>
      <c r="L20" s="12">
        <f>EXP(F16+F20)*G20*K20</f>
        <v>199.48769524389692</v>
      </c>
      <c r="M20" s="12">
        <f>EXP(F16+F20+H20+J20)*I20*K20</f>
        <v>121.90368610941111</v>
      </c>
      <c r="N20" s="31">
        <f t="shared" si="3"/>
        <v>321.39138135330802</v>
      </c>
      <c r="O20" s="12">
        <f>EXP($F$16)*G20*K20</f>
        <v>457.48886995493871</v>
      </c>
      <c r="P20" s="12">
        <f t="shared" si="10"/>
        <v>279.56400786199492</v>
      </c>
      <c r="Q20" s="31">
        <f t="shared" si="11"/>
        <v>737.05287781693369</v>
      </c>
      <c r="R20" s="12">
        <f t="shared" si="5"/>
        <v>-415.66149646362567</v>
      </c>
      <c r="S20" s="36">
        <f t="shared" si="12"/>
        <v>0.43604928632153572</v>
      </c>
      <c r="T20" s="12">
        <f>SUM(N17:N20)</f>
        <v>1449.6321339196725</v>
      </c>
      <c r="U20" s="12">
        <f>SUM(Q17:Q20)</f>
        <v>2352.8973356974552</v>
      </c>
      <c r="V20" s="13">
        <f>T20/U20</f>
        <v>0.61610513638920272</v>
      </c>
    </row>
    <row r="21" spans="1:22" s="4" customFormat="1" x14ac:dyDescent="0.25">
      <c r="A21" s="4" t="s">
        <v>9</v>
      </c>
      <c r="B21" s="4" t="s">
        <v>3</v>
      </c>
      <c r="C21" s="5">
        <v>43100</v>
      </c>
      <c r="D21" s="5">
        <v>43898</v>
      </c>
      <c r="E21" s="4">
        <f t="shared" ref="E21:E25" si="13">D21-C21</f>
        <v>798</v>
      </c>
      <c r="F21" s="14">
        <v>-3.07</v>
      </c>
      <c r="G21" s="4">
        <f t="shared" si="0"/>
        <v>570</v>
      </c>
      <c r="H21" s="4">
        <v>0.59</v>
      </c>
      <c r="I21" s="4">
        <f t="shared" si="1"/>
        <v>228</v>
      </c>
      <c r="J21" s="14">
        <v>0</v>
      </c>
      <c r="K21" s="4">
        <v>374</v>
      </c>
      <c r="L21" s="6">
        <f>EXP(F21)*G21*K21</f>
        <v>9896.0617925071983</v>
      </c>
      <c r="M21" s="6">
        <f>EXP(F21+H21+J21)*I21*K21</f>
        <v>7140.9523326977342</v>
      </c>
      <c r="N21" s="30">
        <f t="shared" si="3"/>
        <v>17037.014125204932</v>
      </c>
      <c r="Q21" s="29"/>
      <c r="R21" s="6"/>
      <c r="S21" s="29"/>
    </row>
    <row r="22" spans="1:22" x14ac:dyDescent="0.25">
      <c r="A22" s="1" t="s">
        <v>9</v>
      </c>
      <c r="B22" s="1" t="s">
        <v>4</v>
      </c>
      <c r="C22" s="2">
        <v>43899</v>
      </c>
      <c r="D22" s="2">
        <v>43956</v>
      </c>
      <c r="E22" s="1">
        <f t="shared" si="13"/>
        <v>57</v>
      </c>
      <c r="F22" s="14">
        <v>1</v>
      </c>
      <c r="G22" s="1">
        <f t="shared" si="0"/>
        <v>42</v>
      </c>
      <c r="H22" s="1">
        <v>0.59</v>
      </c>
      <c r="I22" s="1">
        <f t="shared" si="1"/>
        <v>15</v>
      </c>
      <c r="J22" s="14">
        <v>-0.13</v>
      </c>
      <c r="K22" s="1">
        <v>374</v>
      </c>
      <c r="L22" s="3">
        <f>EXP(F21+F22)*G22*K22</f>
        <v>1982.1262590227489</v>
      </c>
      <c r="M22" s="3">
        <f>EXP(F21+F22+H22+J22)*I22*K22</f>
        <v>1121.3695149615608</v>
      </c>
      <c r="N22" s="30">
        <f t="shared" si="3"/>
        <v>3103.4957739843094</v>
      </c>
      <c r="O22" s="3">
        <f>EXP($F$21)*G22*K22</f>
        <v>729.18350050053039</v>
      </c>
      <c r="P22" s="3">
        <f>EXP($F$21+H22+J22)*I22*K22</f>
        <v>412.52879051075035</v>
      </c>
      <c r="Q22" s="30">
        <f t="shared" ref="Q22" si="14">SUM(O22+P22)</f>
        <v>1141.7122910112807</v>
      </c>
      <c r="R22" s="3">
        <f t="shared" si="5"/>
        <v>1961.7834829730286</v>
      </c>
      <c r="S22" s="32">
        <f t="shared" ref="S22" si="15">N22/Q22</f>
        <v>2.7182818284590451</v>
      </c>
    </row>
    <row r="23" spans="1:22" x14ac:dyDescent="0.25">
      <c r="A23" s="1" t="s">
        <v>9</v>
      </c>
      <c r="B23" s="1" t="s">
        <v>5</v>
      </c>
      <c r="C23" s="2">
        <v>43957</v>
      </c>
      <c r="D23" s="2">
        <v>44118</v>
      </c>
      <c r="E23" s="1">
        <f t="shared" si="13"/>
        <v>161</v>
      </c>
      <c r="F23" s="14">
        <v>1.1100000000000001</v>
      </c>
      <c r="G23" s="1">
        <f t="shared" si="0"/>
        <v>116</v>
      </c>
      <c r="H23" s="1">
        <v>0.59</v>
      </c>
      <c r="I23" s="1">
        <f t="shared" si="1"/>
        <v>45</v>
      </c>
      <c r="J23" s="14">
        <v>-0.22</v>
      </c>
      <c r="K23" s="1">
        <v>374</v>
      </c>
      <c r="L23" s="3">
        <f>EXP(F21+F23)*G23*K23</f>
        <v>6111.0017332386178</v>
      </c>
      <c r="M23" s="3">
        <f>EXP(F21+F23+H23+J23)*I23*K23</f>
        <v>3432.0680454868134</v>
      </c>
      <c r="N23" s="30">
        <f t="shared" si="3"/>
        <v>9543.0697787254321</v>
      </c>
      <c r="O23" s="3">
        <f t="shared" ref="O23:O25" si="16">EXP($F$21)*G23*K23</f>
        <v>2013.9353823347981</v>
      </c>
      <c r="P23" s="3">
        <f t="shared" ref="P23:P25" si="17">EXP($F$21+H23+J23)*I23*K23</f>
        <v>1131.0687794099883</v>
      </c>
      <c r="Q23" s="30">
        <f t="shared" ref="Q23:Q25" si="18">SUM(O23+P23)</f>
        <v>3145.0041617447864</v>
      </c>
      <c r="R23" s="3">
        <f t="shared" si="5"/>
        <v>6398.0656169806462</v>
      </c>
      <c r="S23" s="32">
        <f t="shared" ref="S23:S25" si="19">N23/Q23</f>
        <v>3.0343583944356771</v>
      </c>
    </row>
    <row r="24" spans="1:22" x14ac:dyDescent="0.25">
      <c r="A24" s="1" t="s">
        <v>9</v>
      </c>
      <c r="B24" s="1" t="s">
        <v>6</v>
      </c>
      <c r="C24" s="2">
        <v>44119</v>
      </c>
      <c r="D24" s="2">
        <v>44478</v>
      </c>
      <c r="E24" s="1">
        <f t="shared" si="13"/>
        <v>359</v>
      </c>
      <c r="F24" s="14">
        <v>0.69</v>
      </c>
      <c r="G24" s="1">
        <f t="shared" si="0"/>
        <v>257</v>
      </c>
      <c r="H24" s="1">
        <v>0.59</v>
      </c>
      <c r="I24" s="1">
        <f t="shared" si="1"/>
        <v>102</v>
      </c>
      <c r="J24" s="14">
        <v>0</v>
      </c>
      <c r="K24" s="1">
        <v>374</v>
      </c>
      <c r="L24" s="3">
        <f>EXP(F21+F24)*G24*K24</f>
        <v>8895.7764091391764</v>
      </c>
      <c r="M24" s="3">
        <f>EXP(F21+F24+H24+J24)*I24*K24</f>
        <v>6369.1965524582683</v>
      </c>
      <c r="N24" s="30">
        <f t="shared" si="3"/>
        <v>15264.972961597445</v>
      </c>
      <c r="O24" s="3">
        <f t="shared" si="16"/>
        <v>4461.9085625865782</v>
      </c>
      <c r="P24" s="3">
        <f t="shared" si="17"/>
        <v>3194.6365698910913</v>
      </c>
      <c r="Q24" s="30">
        <f t="shared" si="18"/>
        <v>7656.5451324776695</v>
      </c>
      <c r="R24" s="3">
        <f t="shared" si="5"/>
        <v>7608.4278291197752</v>
      </c>
      <c r="S24" s="32">
        <f t="shared" si="19"/>
        <v>1.9937155332430825</v>
      </c>
    </row>
    <row r="25" spans="1:22" s="7" customFormat="1" x14ac:dyDescent="0.25">
      <c r="A25" s="7" t="s">
        <v>9</v>
      </c>
      <c r="B25" s="7" t="s">
        <v>7</v>
      </c>
      <c r="C25" s="8">
        <v>44479</v>
      </c>
      <c r="D25" s="8">
        <v>44562</v>
      </c>
      <c r="E25" s="7">
        <f t="shared" si="13"/>
        <v>83</v>
      </c>
      <c r="F25" s="15">
        <v>0.16</v>
      </c>
      <c r="G25" s="7">
        <f t="shared" si="0"/>
        <v>60</v>
      </c>
      <c r="H25" s="7">
        <v>0.59</v>
      </c>
      <c r="I25" s="7">
        <f t="shared" si="1"/>
        <v>23</v>
      </c>
      <c r="J25" s="15">
        <v>0.12</v>
      </c>
      <c r="K25" s="7">
        <v>374</v>
      </c>
      <c r="L25" s="9">
        <f>EXP(F21+F25)*G25*K25</f>
        <v>1222.4353782646208</v>
      </c>
      <c r="M25" s="9">
        <f>EXP(F21+F25+H25+J25)*I25*K25</f>
        <v>953.12876823279623</v>
      </c>
      <c r="N25" s="31">
        <f t="shared" si="3"/>
        <v>2175.5641464974169</v>
      </c>
      <c r="O25" s="9">
        <f t="shared" si="16"/>
        <v>1041.6907150007578</v>
      </c>
      <c r="P25" s="9">
        <f t="shared" si="17"/>
        <v>812.2027599345929</v>
      </c>
      <c r="Q25" s="31">
        <f t="shared" si="18"/>
        <v>1853.8934749353507</v>
      </c>
      <c r="R25" s="9">
        <f t="shared" si="5"/>
        <v>321.67067156206622</v>
      </c>
      <c r="S25" s="33">
        <f t="shared" si="19"/>
        <v>1.1735108709918101</v>
      </c>
      <c r="T25" s="9">
        <f>SUM(N22:N25)</f>
        <v>30087.102660804601</v>
      </c>
      <c r="U25" s="9">
        <f>SUM(Q22:Q25)</f>
        <v>13797.155060169087</v>
      </c>
      <c r="V25" s="10">
        <f>T25/U25</f>
        <v>2.1806743875527537</v>
      </c>
    </row>
    <row r="26" spans="1:22" x14ac:dyDescent="0.25">
      <c r="A26" s="1" t="s">
        <v>10</v>
      </c>
      <c r="B26" s="1" t="s">
        <v>3</v>
      </c>
      <c r="C26" s="2">
        <v>43100</v>
      </c>
      <c r="D26" s="2">
        <v>43905</v>
      </c>
      <c r="E26" s="1">
        <f t="shared" ref="E26:E30" si="20">D26-C26</f>
        <v>805</v>
      </c>
      <c r="F26" s="14">
        <v>-0.83</v>
      </c>
      <c r="G26" s="1">
        <f t="shared" si="0"/>
        <v>575</v>
      </c>
      <c r="H26" s="1">
        <v>0.97</v>
      </c>
      <c r="I26" s="1">
        <f t="shared" si="1"/>
        <v>230</v>
      </c>
      <c r="J26" s="14">
        <v>0</v>
      </c>
      <c r="K26" s="1">
        <v>58</v>
      </c>
      <c r="L26" s="3">
        <f>EXP(F26)*G26*K26</f>
        <v>14542.243698823213</v>
      </c>
      <c r="M26" s="3">
        <f>EXP(F26+H26+J26)*I26*K26</f>
        <v>15344.652476755413</v>
      </c>
      <c r="N26" s="30">
        <f t="shared" si="3"/>
        <v>29886.896175578626</v>
      </c>
      <c r="R26" s="3"/>
    </row>
    <row r="27" spans="1:22" x14ac:dyDescent="0.25">
      <c r="A27" s="1" t="s">
        <v>10</v>
      </c>
      <c r="B27" s="1" t="s">
        <v>4</v>
      </c>
      <c r="C27" s="2">
        <v>43906</v>
      </c>
      <c r="D27" s="2">
        <v>43998</v>
      </c>
      <c r="E27" s="1">
        <f t="shared" si="20"/>
        <v>92</v>
      </c>
      <c r="F27" s="14">
        <v>1.33</v>
      </c>
      <c r="G27" s="1">
        <f t="shared" si="0"/>
        <v>67</v>
      </c>
      <c r="H27" s="1">
        <v>0.97</v>
      </c>
      <c r="I27" s="1">
        <f t="shared" si="1"/>
        <v>25</v>
      </c>
      <c r="J27" s="14">
        <v>-0.36</v>
      </c>
      <c r="K27" s="1">
        <v>58</v>
      </c>
      <c r="L27" s="3">
        <f>EXP(F26+F27)*G27*K27</f>
        <v>6406.9308579406988</v>
      </c>
      <c r="M27" s="3">
        <f>EXP(F26+F27+H27+J27)*I27*K27</f>
        <v>4399.8196719317311</v>
      </c>
      <c r="N27" s="30">
        <f t="shared" si="3"/>
        <v>10806.75052987243</v>
      </c>
      <c r="O27" s="3">
        <f>EXP($F$26)*G27*K27</f>
        <v>1694.4875266454874</v>
      </c>
      <c r="P27" s="3">
        <f>EXP($F$26+H27+J27)*I27*K27</f>
        <v>1163.6522570455938</v>
      </c>
      <c r="Q27" s="30">
        <f t="shared" ref="Q27" si="21">SUM(O27+P27)</f>
        <v>2858.139783691081</v>
      </c>
      <c r="R27" s="3">
        <f t="shared" si="5"/>
        <v>7948.610746181349</v>
      </c>
      <c r="S27" s="32">
        <f>N27/Q27</f>
        <v>3.7810433875687819</v>
      </c>
    </row>
    <row r="28" spans="1:22" x14ac:dyDescent="0.25">
      <c r="A28" s="1" t="s">
        <v>10</v>
      </c>
      <c r="B28" s="1" t="s">
        <v>5</v>
      </c>
      <c r="C28" s="2">
        <v>43999</v>
      </c>
      <c r="D28" s="2">
        <v>44049</v>
      </c>
      <c r="E28" s="1">
        <f t="shared" si="20"/>
        <v>50</v>
      </c>
      <c r="F28" s="14">
        <v>1.23</v>
      </c>
      <c r="G28" s="1">
        <f t="shared" si="0"/>
        <v>37</v>
      </c>
      <c r="H28" s="1">
        <v>0.97</v>
      </c>
      <c r="I28" s="1">
        <f t="shared" si="1"/>
        <v>13</v>
      </c>
      <c r="J28" s="14">
        <v>-0.32</v>
      </c>
      <c r="K28" s="1">
        <v>58</v>
      </c>
      <c r="L28" s="3">
        <f>EXP(F26+F28)*G28*K28</f>
        <v>3201.455801138166</v>
      </c>
      <c r="M28" s="3">
        <f>EXP(F26+F28+H28+J28)*I28*K28</f>
        <v>2154.6689430196252</v>
      </c>
      <c r="N28" s="30">
        <f t="shared" si="3"/>
        <v>5356.1247441577907</v>
      </c>
      <c r="O28" s="3">
        <f t="shared" ref="O28:O30" si="22">EXP($F$26)*G28*K28</f>
        <v>935.76176844601537</v>
      </c>
      <c r="P28" s="3">
        <f t="shared" ref="P28:P30" si="23">EXP($F$26+H28+J28)*I28*K28</f>
        <v>629.79373940409914</v>
      </c>
      <c r="Q28" s="30">
        <f t="shared" ref="Q28:Q30" si="24">SUM(O28+P28)</f>
        <v>1565.5555078501145</v>
      </c>
      <c r="R28" s="3">
        <f t="shared" si="5"/>
        <v>3790.569236307676</v>
      </c>
      <c r="S28" s="32">
        <f t="shared" ref="S28:S30" si="25">N28/Q28</f>
        <v>3.421229536289673</v>
      </c>
    </row>
    <row r="29" spans="1:22" x14ac:dyDescent="0.25">
      <c r="A29" s="1" t="s">
        <v>10</v>
      </c>
      <c r="B29" s="1" t="s">
        <v>6</v>
      </c>
      <c r="C29" s="2">
        <v>44050</v>
      </c>
      <c r="D29" s="2">
        <v>44304</v>
      </c>
      <c r="E29" s="1">
        <f t="shared" si="20"/>
        <v>254</v>
      </c>
      <c r="F29" s="14">
        <v>0.92</v>
      </c>
      <c r="G29" s="1">
        <f t="shared" si="0"/>
        <v>181</v>
      </c>
      <c r="H29" s="1">
        <v>0.97</v>
      </c>
      <c r="I29" s="1">
        <f t="shared" si="1"/>
        <v>73</v>
      </c>
      <c r="J29" s="14">
        <v>-0.04</v>
      </c>
      <c r="K29" s="1">
        <v>58</v>
      </c>
      <c r="L29" s="3">
        <f>EXP(F26+F29)*G29*K29</f>
        <v>11486.641630337299</v>
      </c>
      <c r="M29" s="3">
        <f>EXP(F26+F29+H29+J29)*I29*K29</f>
        <v>11741.706630624836</v>
      </c>
      <c r="N29" s="30">
        <f t="shared" si="3"/>
        <v>23228.348260962135</v>
      </c>
      <c r="O29" s="3">
        <f t="shared" si="22"/>
        <v>4577.6454078034803</v>
      </c>
      <c r="P29" s="3">
        <f t="shared" si="23"/>
        <v>4679.2936671322923</v>
      </c>
      <c r="Q29" s="30">
        <f t="shared" si="24"/>
        <v>9256.9390749357735</v>
      </c>
      <c r="R29" s="3">
        <f t="shared" si="5"/>
        <v>13971.409186026362</v>
      </c>
      <c r="S29" s="32">
        <f t="shared" si="25"/>
        <v>2.5092903899362975</v>
      </c>
    </row>
    <row r="30" spans="1:22" s="7" customFormat="1" x14ac:dyDescent="0.25">
      <c r="A30" s="7" t="s">
        <v>10</v>
      </c>
      <c r="B30" s="7" t="s">
        <v>7</v>
      </c>
      <c r="C30" s="8">
        <v>44305</v>
      </c>
      <c r="D30" s="8">
        <v>44562</v>
      </c>
      <c r="E30" s="7">
        <f t="shared" si="20"/>
        <v>257</v>
      </c>
      <c r="F30" s="15">
        <v>1.03</v>
      </c>
      <c r="G30" s="7">
        <f t="shared" si="0"/>
        <v>185</v>
      </c>
      <c r="H30" s="7">
        <v>0.97</v>
      </c>
      <c r="I30" s="7">
        <f t="shared" si="1"/>
        <v>72</v>
      </c>
      <c r="J30" s="15">
        <v>-0.19</v>
      </c>
      <c r="K30" s="7">
        <v>58</v>
      </c>
      <c r="L30" s="9">
        <f>EXP(F26+F30)*G30*K30</f>
        <v>13105.651595058624</v>
      </c>
      <c r="M30" s="9">
        <f>EXP(F26+F30+H30+J30)*I30*K30</f>
        <v>11126.769266297246</v>
      </c>
      <c r="N30" s="31">
        <f t="shared" si="3"/>
        <v>24232.420861355869</v>
      </c>
      <c r="O30" s="9">
        <f t="shared" si="22"/>
        <v>4678.8088422300771</v>
      </c>
      <c r="P30" s="9">
        <f t="shared" si="23"/>
        <v>3972.3340767149816</v>
      </c>
      <c r="Q30" s="31">
        <f t="shared" si="24"/>
        <v>8651.1429189450591</v>
      </c>
      <c r="R30" s="9">
        <f t="shared" si="5"/>
        <v>15581.27794241081</v>
      </c>
      <c r="S30" s="33">
        <f t="shared" si="25"/>
        <v>2.8010658346990791</v>
      </c>
      <c r="T30" s="9">
        <f>SUM(N27:N30)</f>
        <v>63623.644396348231</v>
      </c>
      <c r="U30" s="9">
        <f>SUM(Q27:Q30)</f>
        <v>22331.777285422031</v>
      </c>
      <c r="V30" s="10">
        <f>T30/U30</f>
        <v>2.8490184002453369</v>
      </c>
    </row>
    <row r="31" spans="1:22" s="44" customFormat="1" x14ac:dyDescent="0.25">
      <c r="F31" s="45"/>
      <c r="J31" s="45"/>
      <c r="N31" s="46"/>
      <c r="O31" s="47"/>
      <c r="P31" s="47"/>
      <c r="Q31" s="48"/>
      <c r="R31" s="47"/>
      <c r="S31" s="49"/>
    </row>
    <row r="32" spans="1:22" x14ac:dyDescent="0.25">
      <c r="A32" s="37" t="s">
        <v>38</v>
      </c>
      <c r="R32" s="3"/>
    </row>
    <row r="33" spans="1:22" x14ac:dyDescent="0.25">
      <c r="A33" s="1" t="s">
        <v>0</v>
      </c>
      <c r="B33" s="1" t="s">
        <v>2</v>
      </c>
      <c r="C33" s="1" t="s">
        <v>14</v>
      </c>
      <c r="D33" s="1" t="s">
        <v>15</v>
      </c>
      <c r="E33" s="1" t="s">
        <v>13</v>
      </c>
      <c r="F33" s="14" t="s">
        <v>18</v>
      </c>
      <c r="G33" s="1" t="s">
        <v>12</v>
      </c>
      <c r="H33" s="1" t="s">
        <v>17</v>
      </c>
      <c r="I33" s="1" t="s">
        <v>11</v>
      </c>
      <c r="J33" s="14" t="s">
        <v>19</v>
      </c>
      <c r="K33" s="1" t="s">
        <v>16</v>
      </c>
      <c r="L33" s="1" t="s">
        <v>21</v>
      </c>
      <c r="M33" s="1" t="s">
        <v>20</v>
      </c>
      <c r="N33" s="29" t="s">
        <v>22</v>
      </c>
      <c r="O33" s="1" t="s">
        <v>23</v>
      </c>
      <c r="P33" s="1" t="s">
        <v>24</v>
      </c>
      <c r="Q33" s="29" t="s">
        <v>25</v>
      </c>
      <c r="R33" s="1" t="s">
        <v>26</v>
      </c>
      <c r="S33" s="29" t="s">
        <v>26</v>
      </c>
      <c r="T33" s="1" t="s">
        <v>28</v>
      </c>
      <c r="U33" s="1" t="s">
        <v>27</v>
      </c>
      <c r="V33" s="1" t="s">
        <v>30</v>
      </c>
    </row>
    <row r="34" spans="1:22" x14ac:dyDescent="0.25">
      <c r="A34" s="1" t="s">
        <v>1</v>
      </c>
      <c r="B34" s="1" t="s">
        <v>3</v>
      </c>
      <c r="C34" s="2">
        <v>43100</v>
      </c>
      <c r="D34" s="2">
        <v>43904</v>
      </c>
      <c r="E34" s="1">
        <f>D34-C34</f>
        <v>804</v>
      </c>
      <c r="F34" s="14">
        <v>-0.95</v>
      </c>
      <c r="G34" s="1">
        <f t="shared" ref="G34:G53" si="26">NETWORKDAYS(C34,D34)</f>
        <v>575</v>
      </c>
      <c r="H34" s="1">
        <v>0.46</v>
      </c>
      <c r="I34" s="1">
        <f t="shared" ref="I34:I53" si="27">E34-G34</f>
        <v>229</v>
      </c>
      <c r="J34" s="14">
        <v>0</v>
      </c>
      <c r="K34" s="1">
        <v>14</v>
      </c>
      <c r="L34" s="3">
        <f>EXP(F34)*G34*K34</f>
        <v>3113.2652388087349</v>
      </c>
      <c r="M34" s="3">
        <f>EXP(F34+H34+J34)*I34*K34</f>
        <v>1964.080219755238</v>
      </c>
      <c r="N34" s="30">
        <f>SUM(L34+M34)</f>
        <v>5077.3454585639729</v>
      </c>
      <c r="R34" s="3"/>
    </row>
    <row r="35" spans="1:22" x14ac:dyDescent="0.25">
      <c r="A35" s="1" t="s">
        <v>1</v>
      </c>
      <c r="B35" s="1" t="s">
        <v>4</v>
      </c>
      <c r="C35" s="2">
        <v>43905</v>
      </c>
      <c r="D35" s="2">
        <v>43982</v>
      </c>
      <c r="E35" s="1">
        <f>D35-C35</f>
        <v>77</v>
      </c>
      <c r="F35" s="14">
        <v>0.68</v>
      </c>
      <c r="G35" s="1">
        <f t="shared" si="26"/>
        <v>55</v>
      </c>
      <c r="H35" s="1">
        <v>0.46</v>
      </c>
      <c r="I35" s="1">
        <f t="shared" si="27"/>
        <v>22</v>
      </c>
      <c r="J35" s="14">
        <v>-0.26</v>
      </c>
      <c r="K35" s="1">
        <v>14</v>
      </c>
      <c r="L35" s="3">
        <f>EXP(F34+F35)*G35*K35</f>
        <v>587.80221063937699</v>
      </c>
      <c r="M35" s="3">
        <f>EXP(F34+F35+H35+J35)*I35*K35</f>
        <v>287.17729653103208</v>
      </c>
      <c r="N35" s="30">
        <f>SUM(L35+M35)</f>
        <v>874.97950717040908</v>
      </c>
      <c r="O35" s="3">
        <f>EXP($F$34)*G35*K35</f>
        <v>297.79058805996596</v>
      </c>
      <c r="P35" s="3">
        <f>EXP($F$34+H35+J35)*I35*K35</f>
        <v>145.48889824423253</v>
      </c>
      <c r="Q35" s="30">
        <f>SUM(O35+P35)</f>
        <v>443.27948630419849</v>
      </c>
      <c r="R35" s="3">
        <f t="shared" si="5"/>
        <v>431.70002086621059</v>
      </c>
      <c r="S35" s="32">
        <f>N35/Q35</f>
        <v>1.9738777322304477</v>
      </c>
    </row>
    <row r="36" spans="1:22" x14ac:dyDescent="0.25">
      <c r="A36" s="1" t="s">
        <v>1</v>
      </c>
      <c r="B36" s="1" t="s">
        <v>5</v>
      </c>
      <c r="C36" s="2">
        <v>43983</v>
      </c>
      <c r="D36" s="2">
        <v>44125</v>
      </c>
      <c r="E36" s="1">
        <f t="shared" ref="E36:E53" si="28">D36-C36</f>
        <v>142</v>
      </c>
      <c r="F36" s="14">
        <v>0.42</v>
      </c>
      <c r="G36" s="1">
        <f t="shared" si="26"/>
        <v>103</v>
      </c>
      <c r="H36" s="1">
        <v>0.46</v>
      </c>
      <c r="I36" s="1">
        <f t="shared" si="27"/>
        <v>39</v>
      </c>
      <c r="J36" s="14">
        <v>-0.19</v>
      </c>
      <c r="K36" s="1">
        <v>14</v>
      </c>
      <c r="L36" s="3">
        <f>EXP(F34+F36)*G36*K36</f>
        <v>848.76836627618809</v>
      </c>
      <c r="M36" s="3">
        <f>EXP(F34+F36+H36+J36)*I36*K36</f>
        <v>420.99416584874717</v>
      </c>
      <c r="N36" s="30">
        <f t="shared" ref="N36:N53" si="29">SUM(L36+M36)</f>
        <v>1269.7625321249352</v>
      </c>
      <c r="O36" s="3">
        <f>EXP($F$34)*G36*K36</f>
        <v>557.68055582139073</v>
      </c>
      <c r="P36" s="3">
        <f>EXP($F$34+H36+J36)*I36*K36</f>
        <v>276.61287783161197</v>
      </c>
      <c r="Q36" s="30">
        <f t="shared" ref="Q36:Q38" si="30">SUM(O36+P36)</f>
        <v>834.29343365300269</v>
      </c>
      <c r="R36" s="3">
        <f t="shared" si="5"/>
        <v>435.46909847193251</v>
      </c>
      <c r="S36" s="32">
        <f t="shared" ref="S36:S38" si="31">N36/Q36</f>
        <v>1.5219615556186334</v>
      </c>
    </row>
    <row r="37" spans="1:22" x14ac:dyDescent="0.25">
      <c r="A37" s="1" t="s">
        <v>1</v>
      </c>
      <c r="B37" s="1" t="s">
        <v>6</v>
      </c>
      <c r="C37" s="2">
        <v>44126</v>
      </c>
      <c r="D37" s="2">
        <v>44297</v>
      </c>
      <c r="E37" s="1">
        <f t="shared" si="28"/>
        <v>171</v>
      </c>
      <c r="F37" s="14">
        <v>0.15</v>
      </c>
      <c r="G37" s="1">
        <f t="shared" si="26"/>
        <v>122</v>
      </c>
      <c r="H37" s="1">
        <v>0.46</v>
      </c>
      <c r="I37" s="1">
        <f t="shared" si="27"/>
        <v>49</v>
      </c>
      <c r="J37" s="14">
        <v>0.17</v>
      </c>
      <c r="K37" s="1">
        <v>14</v>
      </c>
      <c r="L37" s="3">
        <f>EXP(F34+F37)*G37*K37</f>
        <v>767.45387071221455</v>
      </c>
      <c r="M37" s="3">
        <f>EXP(F34+F37+H37+J37)*I37*K37</f>
        <v>578.75406418511932</v>
      </c>
      <c r="N37" s="30">
        <f t="shared" si="29"/>
        <v>1346.2079348973339</v>
      </c>
      <c r="O37" s="3">
        <f>EXP($F$34)*G37*K37</f>
        <v>660.55366806028815</v>
      </c>
      <c r="P37" s="3">
        <f>EXP($F$34+H37+J37)*I37*K37</f>
        <v>498.13823943255204</v>
      </c>
      <c r="Q37" s="30">
        <f t="shared" si="30"/>
        <v>1158.6919074928401</v>
      </c>
      <c r="R37" s="3">
        <f t="shared" si="5"/>
        <v>187.5160274044938</v>
      </c>
      <c r="S37" s="32">
        <f t="shared" si="31"/>
        <v>1.1618342427282833</v>
      </c>
    </row>
    <row r="38" spans="1:22" s="7" customFormat="1" ht="16.5" thickBot="1" x14ac:dyDescent="0.3">
      <c r="A38" s="7" t="s">
        <v>1</v>
      </c>
      <c r="B38" s="7" t="s">
        <v>7</v>
      </c>
      <c r="C38" s="20">
        <v>44298</v>
      </c>
      <c r="D38" s="20">
        <v>44562</v>
      </c>
      <c r="E38" s="7">
        <f t="shared" si="28"/>
        <v>264</v>
      </c>
      <c r="F38" s="16">
        <v>0.56000000000000005</v>
      </c>
      <c r="G38" s="7">
        <f t="shared" si="26"/>
        <v>190</v>
      </c>
      <c r="H38" s="7">
        <v>0.46</v>
      </c>
      <c r="I38" s="7">
        <f t="shared" si="27"/>
        <v>74</v>
      </c>
      <c r="J38" s="16">
        <v>-0.1</v>
      </c>
      <c r="K38" s="7">
        <v>14</v>
      </c>
      <c r="L38" s="9">
        <f>EXP(F34+F38)*G38*K38</f>
        <v>1800.9712861651183</v>
      </c>
      <c r="M38" s="9">
        <f>EXP(F34+F38+H38+J38)*I38*K38</f>
        <v>1005.3815727562545</v>
      </c>
      <c r="N38" s="31">
        <f t="shared" si="29"/>
        <v>2806.3528589213729</v>
      </c>
      <c r="O38" s="9">
        <f>EXP($F$34)*G38*K38</f>
        <v>1028.7311223889733</v>
      </c>
      <c r="P38" s="9">
        <f>EXP($F$34+H38+J38)*I38*K38</f>
        <v>574.28306698494941</v>
      </c>
      <c r="Q38" s="31">
        <f t="shared" si="30"/>
        <v>1603.0141893739228</v>
      </c>
      <c r="R38" s="9">
        <f t="shared" si="5"/>
        <v>1203.3386695474501</v>
      </c>
      <c r="S38" s="33">
        <f t="shared" si="31"/>
        <v>1.750672500296101</v>
      </c>
      <c r="T38" s="9">
        <f>SUM(N35:N38)</f>
        <v>6297.3028331140513</v>
      </c>
      <c r="U38" s="9">
        <f>SUM(Q35:Q38)</f>
        <v>4039.279016823964</v>
      </c>
      <c r="V38" s="10">
        <f>T38/U38</f>
        <v>1.559016548964608</v>
      </c>
    </row>
    <row r="39" spans="1:22" ht="16.5" thickBot="1" x14ac:dyDescent="0.3">
      <c r="A39" s="1" t="s">
        <v>8</v>
      </c>
      <c r="B39" s="1" t="s">
        <v>3</v>
      </c>
      <c r="C39" s="21">
        <v>43100</v>
      </c>
      <c r="D39" s="22">
        <v>43900</v>
      </c>
      <c r="E39" s="1">
        <f t="shared" si="28"/>
        <v>800</v>
      </c>
      <c r="F39" s="17">
        <v>-4.04</v>
      </c>
      <c r="G39" s="1">
        <f t="shared" si="26"/>
        <v>572</v>
      </c>
      <c r="H39" s="1">
        <v>0.6</v>
      </c>
      <c r="I39" s="1">
        <f t="shared" si="27"/>
        <v>228</v>
      </c>
      <c r="J39" s="17">
        <v>0</v>
      </c>
      <c r="K39" s="1">
        <v>96</v>
      </c>
      <c r="L39" s="3">
        <f>EXP(F39)*G39*K39</f>
        <v>966.31240528671174</v>
      </c>
      <c r="M39" s="3">
        <f>EXP(F39+H39+J39)*I39*K39</f>
        <v>701.83183245621649</v>
      </c>
      <c r="N39" s="30">
        <f t="shared" si="29"/>
        <v>1668.1442377429282</v>
      </c>
      <c r="R39" s="3"/>
    </row>
    <row r="40" spans="1:22" x14ac:dyDescent="0.25">
      <c r="A40" s="1" t="s">
        <v>8</v>
      </c>
      <c r="B40" s="1" t="s">
        <v>4</v>
      </c>
      <c r="C40" s="23">
        <v>43901</v>
      </c>
      <c r="D40" s="24">
        <v>43982</v>
      </c>
      <c r="E40" s="1">
        <f t="shared" si="28"/>
        <v>81</v>
      </c>
      <c r="F40" s="18">
        <v>0.03</v>
      </c>
      <c r="G40" s="1">
        <f t="shared" si="26"/>
        <v>58</v>
      </c>
      <c r="H40" s="1">
        <v>0.6</v>
      </c>
      <c r="I40" s="1">
        <f t="shared" si="27"/>
        <v>23</v>
      </c>
      <c r="J40" s="18">
        <v>-0.32</v>
      </c>
      <c r="K40" s="1">
        <v>96</v>
      </c>
      <c r="L40" s="3">
        <f>EXP(F39+F40)*G40*K40</f>
        <v>100.96674467850838</v>
      </c>
      <c r="M40" s="3">
        <f>EXP(F39+F40+H40+J40)*I40*K40</f>
        <v>52.976181527453889</v>
      </c>
      <c r="N40" s="30">
        <f t="shared" si="29"/>
        <v>153.94292620596227</v>
      </c>
      <c r="O40" s="3">
        <f>EXP($F$39)*G40*K40</f>
        <v>97.982726410191049</v>
      </c>
      <c r="P40" s="3">
        <f>EXP($F$39+H40+J40)*I40*K40</f>
        <v>51.410498747772593</v>
      </c>
      <c r="Q40" s="30">
        <f t="shared" ref="Q40:Q43" si="32">SUM(O40+P40)</f>
        <v>149.39322515796363</v>
      </c>
      <c r="R40" s="3">
        <f t="shared" si="5"/>
        <v>4.5497010479986386</v>
      </c>
      <c r="S40" s="34">
        <f t="shared" ref="S40:S43" si="33">N40/Q40</f>
        <v>1.0304545339535172</v>
      </c>
    </row>
    <row r="41" spans="1:22" x14ac:dyDescent="0.25">
      <c r="A41" s="1" t="s">
        <v>8</v>
      </c>
      <c r="B41" s="1" t="s">
        <v>5</v>
      </c>
      <c r="C41" s="23">
        <v>43983</v>
      </c>
      <c r="D41" s="24">
        <v>44126</v>
      </c>
      <c r="E41" s="1">
        <f t="shared" si="28"/>
        <v>143</v>
      </c>
      <c r="F41" s="18">
        <v>-0.28000000000000003</v>
      </c>
      <c r="G41" s="1">
        <f t="shared" si="26"/>
        <v>104</v>
      </c>
      <c r="H41" s="1">
        <v>0.6</v>
      </c>
      <c r="I41" s="1">
        <f t="shared" si="27"/>
        <v>39</v>
      </c>
      <c r="J41" s="18">
        <v>-0.28000000000000003</v>
      </c>
      <c r="K41" s="1">
        <v>96</v>
      </c>
      <c r="L41" s="3">
        <f>EXP(F39+F41)*G41*K41</f>
        <v>132.78603728775857</v>
      </c>
      <c r="M41" s="3">
        <f>EXP(F39+F41+H41+J41)*I41*K41</f>
        <v>68.573751999420764</v>
      </c>
      <c r="N41" s="30">
        <f t="shared" si="29"/>
        <v>201.35978928717935</v>
      </c>
      <c r="O41" s="3">
        <f>EXP($F$39)*G41*K41</f>
        <v>175.69316459758397</v>
      </c>
      <c r="P41" s="3">
        <f>EXP($F$39+H41+J41)*I41*K41</f>
        <v>90.731975614267569</v>
      </c>
      <c r="Q41" s="30">
        <f t="shared" si="32"/>
        <v>266.42514021185156</v>
      </c>
      <c r="R41" s="3">
        <f t="shared" si="5"/>
        <v>-65.065350924672202</v>
      </c>
      <c r="S41" s="35">
        <f t="shared" si="33"/>
        <v>0.75578374145572524</v>
      </c>
    </row>
    <row r="42" spans="1:22" x14ac:dyDescent="0.25">
      <c r="A42" s="1" t="s">
        <v>8</v>
      </c>
      <c r="B42" s="1" t="s">
        <v>6</v>
      </c>
      <c r="C42" s="23">
        <v>44127</v>
      </c>
      <c r="D42" s="24">
        <v>44336</v>
      </c>
      <c r="E42" s="1">
        <f t="shared" si="28"/>
        <v>209</v>
      </c>
      <c r="F42" s="18">
        <v>-1.17</v>
      </c>
      <c r="G42" s="1">
        <f t="shared" si="26"/>
        <v>150</v>
      </c>
      <c r="H42" s="1">
        <v>0.6</v>
      </c>
      <c r="I42" s="1">
        <f t="shared" si="27"/>
        <v>59</v>
      </c>
      <c r="J42" s="18">
        <v>0.1</v>
      </c>
      <c r="K42" s="1">
        <v>96</v>
      </c>
      <c r="L42" s="3">
        <f>EXP(F39+F42)*G42*K42</f>
        <v>78.648101102027212</v>
      </c>
      <c r="M42" s="3">
        <f>EXP(F39+F42+H42+J42)*I42*K42</f>
        <v>62.295278435770122</v>
      </c>
      <c r="N42" s="30">
        <f t="shared" si="29"/>
        <v>140.94337953779734</v>
      </c>
      <c r="O42" s="3">
        <f>EXP($F$39)*G42*K42</f>
        <v>253.40360278497684</v>
      </c>
      <c r="P42" s="3">
        <f>EXP($F$39+H42+J42)*I42*K42</f>
        <v>200.7149285351347</v>
      </c>
      <c r="Q42" s="30">
        <f t="shared" si="32"/>
        <v>454.11853132011152</v>
      </c>
      <c r="R42" s="3">
        <f t="shared" si="5"/>
        <v>-313.17515178231417</v>
      </c>
      <c r="S42" s="35">
        <f t="shared" si="33"/>
        <v>0.31036694126548497</v>
      </c>
    </row>
    <row r="43" spans="1:22" s="7" customFormat="1" ht="16.5" thickBot="1" x14ac:dyDescent="0.3">
      <c r="A43" s="7" t="s">
        <v>8</v>
      </c>
      <c r="B43" s="7" t="s">
        <v>7</v>
      </c>
      <c r="C43" s="25">
        <v>44337</v>
      </c>
      <c r="D43" s="26">
        <v>44562</v>
      </c>
      <c r="E43" s="7">
        <f t="shared" si="28"/>
        <v>225</v>
      </c>
      <c r="F43" s="19">
        <v>-1.1599999999999999</v>
      </c>
      <c r="G43" s="7">
        <f t="shared" si="26"/>
        <v>161</v>
      </c>
      <c r="H43" s="7">
        <v>0.6</v>
      </c>
      <c r="I43" s="7">
        <f t="shared" si="27"/>
        <v>64</v>
      </c>
      <c r="J43" s="19">
        <v>-0.39</v>
      </c>
      <c r="K43" s="7">
        <v>96</v>
      </c>
      <c r="L43" s="9">
        <f>EXP(F39+F43)*G43*K43</f>
        <v>85.264019687278477</v>
      </c>
      <c r="M43" s="9">
        <f>EXP(F39+F43+H43+J43)*I43*K43</f>
        <v>41.814002640264455</v>
      </c>
      <c r="N43" s="31">
        <f t="shared" si="29"/>
        <v>127.07802232754293</v>
      </c>
      <c r="O43" s="9">
        <f>EXP($F$39)*G43*K43</f>
        <v>271.98653365587518</v>
      </c>
      <c r="P43" s="9">
        <f>EXP($F$39+H43+J43)*I43*K43</f>
        <v>133.3838784297896</v>
      </c>
      <c r="Q43" s="31">
        <f t="shared" si="32"/>
        <v>405.37041208566478</v>
      </c>
      <c r="R43" s="9">
        <f t="shared" si="5"/>
        <v>-278.29238975812189</v>
      </c>
      <c r="S43" s="36">
        <f t="shared" si="33"/>
        <v>0.31348618088260521</v>
      </c>
      <c r="T43" s="9">
        <f>SUM(N40:N43)</f>
        <v>623.32411735848189</v>
      </c>
      <c r="U43" s="9">
        <f>SUM(Q40:Q43)</f>
        <v>1275.3073087755915</v>
      </c>
      <c r="V43" s="10">
        <f>T43/U43</f>
        <v>0.4887638556364336</v>
      </c>
    </row>
    <row r="44" spans="1:22" x14ac:dyDescent="0.25">
      <c r="A44" s="1" t="s">
        <v>9</v>
      </c>
      <c r="B44" s="1" t="s">
        <v>3</v>
      </c>
      <c r="C44" s="2">
        <v>43100</v>
      </c>
      <c r="D44" s="2">
        <v>43898</v>
      </c>
      <c r="E44" s="1">
        <f t="shared" si="28"/>
        <v>798</v>
      </c>
      <c r="F44" s="14">
        <v>-3.51</v>
      </c>
      <c r="G44" s="1">
        <f t="shared" si="26"/>
        <v>570</v>
      </c>
      <c r="H44" s="1">
        <v>0.56000000000000005</v>
      </c>
      <c r="I44" s="1">
        <f t="shared" si="27"/>
        <v>228</v>
      </c>
      <c r="J44" s="14">
        <v>0</v>
      </c>
      <c r="K44" s="1">
        <v>374</v>
      </c>
      <c r="L44" s="3">
        <f>EXP(F44)*G44*K44</f>
        <v>6373.4242196639534</v>
      </c>
      <c r="M44" s="3">
        <f>EXP(F44+H44+J44)*I44*K44</f>
        <v>4463.1114056347287</v>
      </c>
      <c r="N44" s="30">
        <f t="shared" si="29"/>
        <v>10836.535625298682</v>
      </c>
      <c r="R44" s="3"/>
    </row>
    <row r="45" spans="1:22" x14ac:dyDescent="0.25">
      <c r="A45" s="1" t="s">
        <v>9</v>
      </c>
      <c r="B45" s="1" t="s">
        <v>4</v>
      </c>
      <c r="C45" s="2">
        <v>43899</v>
      </c>
      <c r="D45" s="2">
        <v>43956</v>
      </c>
      <c r="E45" s="1">
        <f t="shared" si="28"/>
        <v>57</v>
      </c>
      <c r="F45" s="14">
        <v>0.93</v>
      </c>
      <c r="G45" s="1">
        <f t="shared" si="26"/>
        <v>42</v>
      </c>
      <c r="H45" s="1">
        <v>0.56000000000000005</v>
      </c>
      <c r="I45" s="1">
        <f t="shared" si="27"/>
        <v>15</v>
      </c>
      <c r="J45" s="14">
        <v>-0.18</v>
      </c>
      <c r="K45" s="1">
        <v>374</v>
      </c>
      <c r="L45" s="3">
        <f>EXP(F44+F45)*G45*K45</f>
        <v>1190.2580551908572</v>
      </c>
      <c r="M45" s="3">
        <f>EXP(F44+F45+H45+J45)*I45*K45</f>
        <v>621.60571841269325</v>
      </c>
      <c r="N45" s="30">
        <f t="shared" si="29"/>
        <v>1811.8637736035505</v>
      </c>
      <c r="O45" s="3">
        <f>EXP($F$44)*G45*K45</f>
        <v>469.62073197523864</v>
      </c>
      <c r="P45" s="3">
        <f>EXP($F$44+H45+J45)*I45*K45</f>
        <v>245.25684258793279</v>
      </c>
      <c r="Q45" s="30">
        <f t="shared" ref="Q45:Q48" si="34">SUM(O45+P45)</f>
        <v>714.87757456317149</v>
      </c>
      <c r="R45" s="3">
        <f t="shared" si="5"/>
        <v>1096.986199040379</v>
      </c>
      <c r="S45" s="32">
        <f t="shared" ref="S45:S48" si="35">N45/Q45</f>
        <v>2.534509177617855</v>
      </c>
    </row>
    <row r="46" spans="1:22" x14ac:dyDescent="0.25">
      <c r="A46" s="1" t="s">
        <v>9</v>
      </c>
      <c r="B46" s="1" t="s">
        <v>5</v>
      </c>
      <c r="C46" s="2">
        <v>43957</v>
      </c>
      <c r="D46" s="2">
        <v>44118</v>
      </c>
      <c r="E46" s="1">
        <f t="shared" si="28"/>
        <v>161</v>
      </c>
      <c r="F46" s="14">
        <v>1.05</v>
      </c>
      <c r="G46" s="1">
        <f t="shared" si="26"/>
        <v>116</v>
      </c>
      <c r="H46" s="1">
        <v>0.56000000000000005</v>
      </c>
      <c r="I46" s="1">
        <f t="shared" si="27"/>
        <v>45</v>
      </c>
      <c r="J46" s="14">
        <v>-0.25</v>
      </c>
      <c r="K46" s="1">
        <v>374</v>
      </c>
      <c r="L46" s="3">
        <f>EXP(F44+F46)*G46*K46</f>
        <v>3706.5099127662643</v>
      </c>
      <c r="M46" s="3">
        <f>EXP(F44+F46+H46+J46)*I46*K46</f>
        <v>1960.428375327954</v>
      </c>
      <c r="N46" s="30">
        <f t="shared" si="29"/>
        <v>5666.9382880942185</v>
      </c>
      <c r="O46" s="3">
        <f>EXP($F$44)*G46*K46</f>
        <v>1297.0477359316114</v>
      </c>
      <c r="P46" s="3">
        <f>EXP($F$44+H46+J46)*I46*K46</f>
        <v>686.02789295590355</v>
      </c>
      <c r="Q46" s="30">
        <f t="shared" si="34"/>
        <v>1983.075628887515</v>
      </c>
      <c r="R46" s="3">
        <f t="shared" si="5"/>
        <v>3683.8626592067035</v>
      </c>
      <c r="S46" s="32">
        <f t="shared" si="35"/>
        <v>2.8576511180631634</v>
      </c>
    </row>
    <row r="47" spans="1:22" x14ac:dyDescent="0.25">
      <c r="A47" s="1" t="s">
        <v>9</v>
      </c>
      <c r="B47" s="1" t="s">
        <v>6</v>
      </c>
      <c r="C47" s="2">
        <v>44119</v>
      </c>
      <c r="D47" s="2">
        <v>44478</v>
      </c>
      <c r="E47" s="1">
        <f t="shared" si="28"/>
        <v>359</v>
      </c>
      <c r="F47" s="14">
        <v>0.62</v>
      </c>
      <c r="G47" s="1">
        <f t="shared" si="26"/>
        <v>257</v>
      </c>
      <c r="H47" s="1">
        <v>0.56000000000000005</v>
      </c>
      <c r="I47" s="1">
        <f t="shared" si="27"/>
        <v>102</v>
      </c>
      <c r="J47" s="14">
        <v>-0.03</v>
      </c>
      <c r="K47" s="1">
        <v>374</v>
      </c>
      <c r="L47" s="3">
        <f>EXP(F44+F47)*G47*K47</f>
        <v>5341.8744037905308</v>
      </c>
      <c r="M47" s="3">
        <f>EXP(F44+F47+H47+J47)*I47*K47</f>
        <v>3601.9426744925436</v>
      </c>
      <c r="N47" s="30">
        <f t="shared" si="29"/>
        <v>8943.8170782830748</v>
      </c>
      <c r="O47" s="3">
        <f>EXP($F$44)*G47*K47</f>
        <v>2873.631621848484</v>
      </c>
      <c r="P47" s="3">
        <f>EXP($F$44+H47+J47)*I47*K47</f>
        <v>1937.6450262781489</v>
      </c>
      <c r="Q47" s="30">
        <f t="shared" si="34"/>
        <v>4811.2766481266326</v>
      </c>
      <c r="R47" s="3">
        <f t="shared" si="5"/>
        <v>4132.5404301564422</v>
      </c>
      <c r="S47" s="32">
        <f t="shared" si="35"/>
        <v>1.8589280418463423</v>
      </c>
    </row>
    <row r="48" spans="1:22" s="7" customFormat="1" x14ac:dyDescent="0.25">
      <c r="A48" s="7" t="s">
        <v>9</v>
      </c>
      <c r="B48" s="7" t="s">
        <v>7</v>
      </c>
      <c r="C48" s="8">
        <v>44479</v>
      </c>
      <c r="D48" s="8">
        <v>44562</v>
      </c>
      <c r="E48" s="7">
        <f t="shared" si="28"/>
        <v>83</v>
      </c>
      <c r="F48" s="15">
        <v>0.08</v>
      </c>
      <c r="G48" s="7">
        <f t="shared" si="26"/>
        <v>60</v>
      </c>
      <c r="H48" s="7">
        <v>0.56000000000000005</v>
      </c>
      <c r="I48" s="7">
        <f t="shared" si="27"/>
        <v>23</v>
      </c>
      <c r="J48" s="15">
        <v>7.0000000000000007E-2</v>
      </c>
      <c r="K48" s="7">
        <v>374</v>
      </c>
      <c r="L48" s="9">
        <f>EXP(F44+F48)*G48*K48</f>
        <v>726.76295094403429</v>
      </c>
      <c r="M48" s="9">
        <f>EXP(F44+F48+H48+J48)*I48*K48</f>
        <v>523.08815870212493</v>
      </c>
      <c r="N48" s="31">
        <f t="shared" si="29"/>
        <v>1249.8511096461593</v>
      </c>
      <c r="O48" s="9">
        <f t="shared" ref="O48" si="36">EXP($F$44)*G48*K48</f>
        <v>670.88675996462666</v>
      </c>
      <c r="P48" s="9">
        <f>EXP($F$44+H48+J48)*I48*K48</f>
        <v>482.87122989921835</v>
      </c>
      <c r="Q48" s="31">
        <f t="shared" si="34"/>
        <v>1153.7579898638451</v>
      </c>
      <c r="R48" s="9">
        <f t="shared" si="5"/>
        <v>96.093119782314261</v>
      </c>
      <c r="S48" s="33">
        <f t="shared" si="35"/>
        <v>1.0832870676749586</v>
      </c>
      <c r="T48" s="9">
        <f>SUM(N45:N48)</f>
        <v>17672.470249627004</v>
      </c>
      <c r="U48" s="9">
        <f>SUM(Q45:Q48)</f>
        <v>8662.9878414411651</v>
      </c>
      <c r="V48" s="10">
        <f>T48/U48</f>
        <v>2.0399971202876617</v>
      </c>
    </row>
    <row r="49" spans="1:22" x14ac:dyDescent="0.25">
      <c r="A49" s="1" t="s">
        <v>10</v>
      </c>
      <c r="B49" s="1" t="s">
        <v>3</v>
      </c>
      <c r="C49" s="2">
        <v>43100</v>
      </c>
      <c r="D49" s="2">
        <v>43905</v>
      </c>
      <c r="E49" s="1">
        <f t="shared" si="28"/>
        <v>805</v>
      </c>
      <c r="F49" s="14">
        <v>-1.1399999999999999</v>
      </c>
      <c r="G49" s="1">
        <f t="shared" si="26"/>
        <v>575</v>
      </c>
      <c r="H49" s="1">
        <v>0.95</v>
      </c>
      <c r="I49" s="1">
        <f t="shared" si="27"/>
        <v>230</v>
      </c>
      <c r="J49" s="14">
        <v>0</v>
      </c>
      <c r="K49" s="1">
        <v>58</v>
      </c>
      <c r="L49" s="3">
        <f>EXP(F49)*G49*K49</f>
        <v>10665.964377573737</v>
      </c>
      <c r="M49" s="3">
        <f>EXP(F49+H49+J49)*I49*K49</f>
        <v>11031.634846804454</v>
      </c>
      <c r="N49" s="30">
        <f t="shared" si="29"/>
        <v>21697.599224378191</v>
      </c>
      <c r="R49" s="3"/>
    </row>
    <row r="50" spans="1:22" x14ac:dyDescent="0.25">
      <c r="A50" s="1" t="s">
        <v>10</v>
      </c>
      <c r="B50" s="1" t="s">
        <v>4</v>
      </c>
      <c r="C50" s="2">
        <v>43906</v>
      </c>
      <c r="D50" s="2">
        <v>43998</v>
      </c>
      <c r="E50" s="1">
        <f t="shared" si="28"/>
        <v>92</v>
      </c>
      <c r="F50" s="14">
        <v>1.27</v>
      </c>
      <c r="G50" s="1">
        <f t="shared" si="26"/>
        <v>67</v>
      </c>
      <c r="H50" s="1">
        <v>0.95</v>
      </c>
      <c r="I50" s="1">
        <f t="shared" si="27"/>
        <v>25</v>
      </c>
      <c r="J50" s="14">
        <v>-0.41</v>
      </c>
      <c r="K50" s="1">
        <v>58</v>
      </c>
      <c r="L50" s="3">
        <f>EXP(F49+F50)*G50*K50</f>
        <v>4425.4870975994809</v>
      </c>
      <c r="M50" s="3">
        <f>EXP(F49+F50+H50+J50)*I50*K50</f>
        <v>2833.6441149221127</v>
      </c>
      <c r="N50" s="30">
        <f t="shared" si="29"/>
        <v>7259.1312125215936</v>
      </c>
      <c r="O50" s="3">
        <f>EXP($F$49)*G50*K50</f>
        <v>1242.8167187781571</v>
      </c>
      <c r="P50" s="3">
        <f>EXP($F$49+H50+J50)*I50*K50</f>
        <v>795.77687233633844</v>
      </c>
      <c r="Q50" s="30">
        <f t="shared" ref="Q50:Q53" si="37">SUM(O50+P50)</f>
        <v>2038.5935911144957</v>
      </c>
      <c r="R50" s="3">
        <f t="shared" si="5"/>
        <v>5220.5376214070984</v>
      </c>
      <c r="S50" s="32">
        <f t="shared" ref="S50:S53" si="38">N50/Q50</f>
        <v>3.5608525623555201</v>
      </c>
    </row>
    <row r="51" spans="1:22" x14ac:dyDescent="0.25">
      <c r="A51" s="1" t="s">
        <v>10</v>
      </c>
      <c r="B51" s="1" t="s">
        <v>5</v>
      </c>
      <c r="C51" s="2">
        <v>43999</v>
      </c>
      <c r="D51" s="2">
        <v>44049</v>
      </c>
      <c r="E51" s="1">
        <f t="shared" si="28"/>
        <v>50</v>
      </c>
      <c r="F51" s="14">
        <v>1.1599999999999999</v>
      </c>
      <c r="G51" s="1">
        <f t="shared" si="26"/>
        <v>37</v>
      </c>
      <c r="H51" s="1">
        <v>0.95</v>
      </c>
      <c r="I51" s="1">
        <f t="shared" si="27"/>
        <v>13</v>
      </c>
      <c r="J51" s="14">
        <v>-0.39</v>
      </c>
      <c r="K51" s="1">
        <v>58</v>
      </c>
      <c r="L51" s="3">
        <f>EXP(F49+F51)*G51*K51</f>
        <v>2189.3520756974181</v>
      </c>
      <c r="M51" s="3">
        <f>EXP(F49+F51+H51+J51)*I51*K51</f>
        <v>1346.6729767855554</v>
      </c>
      <c r="N51" s="30">
        <f t="shared" si="29"/>
        <v>3536.0250524829735</v>
      </c>
      <c r="O51" s="3">
        <f>EXP($F$49)*G51*K51</f>
        <v>686.33162081778823</v>
      </c>
      <c r="P51" s="3">
        <f>EXP($F$49+H51+J51)*I51*K51</f>
        <v>422.16336839031317</v>
      </c>
      <c r="Q51" s="30">
        <f t="shared" si="37"/>
        <v>1108.4949892081013</v>
      </c>
      <c r="R51" s="3">
        <f t="shared" si="5"/>
        <v>2427.5300632748722</v>
      </c>
      <c r="S51" s="32">
        <f t="shared" si="38"/>
        <v>3.1899332761161849</v>
      </c>
    </row>
    <row r="52" spans="1:22" x14ac:dyDescent="0.25">
      <c r="A52" s="1" t="s">
        <v>10</v>
      </c>
      <c r="B52" s="1" t="s">
        <v>6</v>
      </c>
      <c r="C52" s="2">
        <v>44050</v>
      </c>
      <c r="D52" s="2">
        <v>44304</v>
      </c>
      <c r="E52" s="1">
        <f t="shared" si="28"/>
        <v>254</v>
      </c>
      <c r="F52" s="14">
        <v>0.85</v>
      </c>
      <c r="G52" s="1">
        <f t="shared" si="26"/>
        <v>181</v>
      </c>
      <c r="H52" s="1">
        <v>0.95</v>
      </c>
      <c r="I52" s="1">
        <f t="shared" si="27"/>
        <v>73</v>
      </c>
      <c r="J52" s="14">
        <v>-0.08</v>
      </c>
      <c r="K52" s="1">
        <v>58</v>
      </c>
      <c r="L52" s="3">
        <f>EXP(F49+F52)*G52*K52</f>
        <v>7855.2709324397774</v>
      </c>
      <c r="M52" s="3">
        <f>EXP(F49+F52+H52+J52)*I52*K52</f>
        <v>7562.086715795811</v>
      </c>
      <c r="N52" s="30">
        <f t="shared" si="29"/>
        <v>15417.357648235589</v>
      </c>
      <c r="O52" s="3">
        <f>EXP($F$49)*G52*K52</f>
        <v>3357.460091027559</v>
      </c>
      <c r="P52" s="3">
        <f>EXP($F$49+H52+J52)*I52*K52</f>
        <v>3232.1487790222368</v>
      </c>
      <c r="Q52" s="30">
        <f t="shared" si="37"/>
        <v>6589.6088700497958</v>
      </c>
      <c r="R52" s="3">
        <f t="shared" si="5"/>
        <v>8827.7487781857926</v>
      </c>
      <c r="S52" s="32">
        <f t="shared" si="38"/>
        <v>2.3396468519259908</v>
      </c>
    </row>
    <row r="53" spans="1:22" s="7" customFormat="1" x14ac:dyDescent="0.25">
      <c r="A53" s="7" t="s">
        <v>10</v>
      </c>
      <c r="B53" s="7" t="s">
        <v>7</v>
      </c>
      <c r="C53" s="8">
        <v>44305</v>
      </c>
      <c r="D53" s="8">
        <v>44562</v>
      </c>
      <c r="E53" s="7">
        <f t="shared" si="28"/>
        <v>257</v>
      </c>
      <c r="F53" s="15">
        <v>0.95</v>
      </c>
      <c r="G53" s="7">
        <f t="shared" si="26"/>
        <v>185</v>
      </c>
      <c r="H53" s="7">
        <v>0.95</v>
      </c>
      <c r="I53" s="7">
        <f t="shared" si="27"/>
        <v>72</v>
      </c>
      <c r="J53" s="15">
        <v>-0.24</v>
      </c>
      <c r="K53" s="7">
        <v>58</v>
      </c>
      <c r="L53" s="9">
        <f>EXP(F49+F53)*G53*K53</f>
        <v>8873.2715072122792</v>
      </c>
      <c r="M53" s="9">
        <f>EXP(F49+F53+H53+J53)*I53*K53</f>
        <v>7024.1474651425497</v>
      </c>
      <c r="N53" s="31">
        <f t="shared" si="29"/>
        <v>15897.41897235483</v>
      </c>
      <c r="O53" s="9">
        <f>EXP($F$49)*G53*K53</f>
        <v>3431.6581040889414</v>
      </c>
      <c r="P53" s="9">
        <f>EXP($F$49+H53+J53)*I53*K53</f>
        <v>2716.5259795645702</v>
      </c>
      <c r="Q53" s="31">
        <f t="shared" si="37"/>
        <v>6148.1840836535121</v>
      </c>
      <c r="R53" s="9">
        <f t="shared" si="5"/>
        <v>9749.2348887013177</v>
      </c>
      <c r="S53" s="33">
        <f t="shared" si="38"/>
        <v>2.585709659315846</v>
      </c>
      <c r="T53" s="9">
        <f>SUM(N50:N53)</f>
        <v>42109.932885594986</v>
      </c>
      <c r="U53" s="9">
        <f>SUM(Q50:Q53)</f>
        <v>15884.881534025904</v>
      </c>
      <c r="V53" s="10">
        <f>T53/U53</f>
        <v>2.6509440939420426</v>
      </c>
    </row>
    <row r="54" spans="1:22" s="44" customFormat="1" x14ac:dyDescent="0.25">
      <c r="F54" s="45"/>
      <c r="J54" s="45"/>
      <c r="N54" s="46"/>
      <c r="Q54" s="46"/>
      <c r="R54" s="47"/>
      <c r="S54" s="46"/>
    </row>
    <row r="55" spans="1:22" x14ac:dyDescent="0.25">
      <c r="A55" s="37" t="s">
        <v>40</v>
      </c>
      <c r="R55" s="3"/>
    </row>
    <row r="56" spans="1:22" x14ac:dyDescent="0.25">
      <c r="A56" s="1" t="s">
        <v>0</v>
      </c>
      <c r="B56" s="1" t="s">
        <v>2</v>
      </c>
      <c r="C56" s="1" t="s">
        <v>14</v>
      </c>
      <c r="D56" s="1" t="s">
        <v>15</v>
      </c>
      <c r="E56" s="1" t="s">
        <v>13</v>
      </c>
      <c r="F56" s="14" t="s">
        <v>18</v>
      </c>
      <c r="G56" s="1" t="s">
        <v>12</v>
      </c>
      <c r="H56" s="1" t="s">
        <v>17</v>
      </c>
      <c r="I56" s="1" t="s">
        <v>11</v>
      </c>
      <c r="J56" s="14" t="s">
        <v>19</v>
      </c>
      <c r="K56" s="1" t="s">
        <v>16</v>
      </c>
      <c r="L56" s="1" t="s">
        <v>21</v>
      </c>
      <c r="M56" s="1" t="s">
        <v>20</v>
      </c>
      <c r="N56" s="29" t="s">
        <v>22</v>
      </c>
      <c r="O56" s="1" t="s">
        <v>23</v>
      </c>
      <c r="P56" s="1" t="s">
        <v>24</v>
      </c>
      <c r="Q56" s="29" t="s">
        <v>25</v>
      </c>
      <c r="R56" s="1" t="s">
        <v>26</v>
      </c>
      <c r="S56" s="29" t="s">
        <v>26</v>
      </c>
      <c r="T56" s="1" t="s">
        <v>28</v>
      </c>
      <c r="U56" s="1" t="s">
        <v>27</v>
      </c>
      <c r="V56" s="1" t="s">
        <v>29</v>
      </c>
    </row>
    <row r="57" spans="1:22" x14ac:dyDescent="0.25">
      <c r="A57" s="1" t="s">
        <v>1</v>
      </c>
      <c r="B57" s="1" t="s">
        <v>3</v>
      </c>
      <c r="C57" s="2">
        <v>43100</v>
      </c>
      <c r="D57" s="2">
        <v>43904</v>
      </c>
      <c r="E57" s="1">
        <f>D57-C57</f>
        <v>804</v>
      </c>
      <c r="F57" s="14">
        <v>0.72</v>
      </c>
      <c r="G57" s="1">
        <f t="shared" ref="G57:G76" si="39">NETWORKDAYS(C57,D57)</f>
        <v>575</v>
      </c>
      <c r="H57" s="1">
        <v>0.54</v>
      </c>
      <c r="I57" s="1">
        <f t="shared" ref="I57:I76" si="40">E57-G57</f>
        <v>229</v>
      </c>
      <c r="J57" s="14">
        <v>0</v>
      </c>
      <c r="K57" s="1">
        <v>14</v>
      </c>
      <c r="L57" s="3">
        <f>EXP(F57)*G57*K57</f>
        <v>16538.187345683295</v>
      </c>
      <c r="M57" s="3">
        <f>EXP(F57+H57+J57)*I57*K57</f>
        <v>11302.501288493417</v>
      </c>
      <c r="N57" s="30">
        <f>SUM(L57+M57)</f>
        <v>27840.688634176709</v>
      </c>
      <c r="R57" s="3"/>
    </row>
    <row r="58" spans="1:22" x14ac:dyDescent="0.25">
      <c r="A58" s="1" t="s">
        <v>1</v>
      </c>
      <c r="B58" s="1" t="s">
        <v>4</v>
      </c>
      <c r="C58" s="2">
        <v>43905</v>
      </c>
      <c r="D58" s="2">
        <v>43982</v>
      </c>
      <c r="E58" s="1">
        <f>D58-C58</f>
        <v>77</v>
      </c>
      <c r="F58" s="14">
        <v>0.92</v>
      </c>
      <c r="G58" s="1">
        <f t="shared" si="39"/>
        <v>55</v>
      </c>
      <c r="H58" s="1">
        <v>0.54</v>
      </c>
      <c r="I58" s="1">
        <f t="shared" si="40"/>
        <v>22</v>
      </c>
      <c r="J58" s="14">
        <v>-7.0000000000000007E-2</v>
      </c>
      <c r="K58" s="1">
        <v>14</v>
      </c>
      <c r="L58" s="3">
        <f>EXP(F57+F58)*G58*K58</f>
        <v>3969.4805244207055</v>
      </c>
      <c r="M58" s="3">
        <f>EXP(F57+F58+H58+J58)*I58*K58</f>
        <v>2540.4583156650124</v>
      </c>
      <c r="N58" s="30">
        <f>SUM(L58+M58)</f>
        <v>6509.9388400857179</v>
      </c>
      <c r="O58" s="3">
        <f>EXP($F$57)*G58*K58</f>
        <v>1581.9135721957934</v>
      </c>
      <c r="P58" s="3">
        <f>EXP($F$57+H58+J58)*I58*K58</f>
        <v>1012.4210118740004</v>
      </c>
      <c r="Q58" s="30">
        <f>SUM(O58+P58)</f>
        <v>2594.3345840697939</v>
      </c>
      <c r="R58" s="3">
        <f t="shared" si="5"/>
        <v>3915.604256015924</v>
      </c>
      <c r="S58" s="32">
        <f>N58/Q58</f>
        <v>2.5092903899362984</v>
      </c>
    </row>
    <row r="59" spans="1:22" x14ac:dyDescent="0.25">
      <c r="A59" s="1" t="s">
        <v>1</v>
      </c>
      <c r="B59" s="1" t="s">
        <v>5</v>
      </c>
      <c r="C59" s="2">
        <v>43983</v>
      </c>
      <c r="D59" s="2">
        <v>44125</v>
      </c>
      <c r="E59" s="1">
        <f t="shared" ref="E59:E76" si="41">D59-C59</f>
        <v>142</v>
      </c>
      <c r="F59" s="14">
        <v>0.64</v>
      </c>
      <c r="G59" s="1">
        <f t="shared" si="39"/>
        <v>103</v>
      </c>
      <c r="H59" s="1">
        <v>0.54</v>
      </c>
      <c r="I59" s="1">
        <f t="shared" si="40"/>
        <v>39</v>
      </c>
      <c r="J59" s="14">
        <v>-0.04</v>
      </c>
      <c r="K59" s="1">
        <v>14</v>
      </c>
      <c r="L59" s="3">
        <f>EXP(F57+F59)*G59*K59</f>
        <v>5618.3107411886986</v>
      </c>
      <c r="M59" s="3">
        <f>EXP(F57+F59+H59+J59)*I59*K59</f>
        <v>3507.3602772003069</v>
      </c>
      <c r="N59" s="30">
        <f t="shared" ref="N59:N76" si="42">SUM(L59+M59)</f>
        <v>9125.6710183890063</v>
      </c>
      <c r="O59" s="3">
        <f>EXP($F$57)*G59*K59</f>
        <v>2962.4926897484856</v>
      </c>
      <c r="P59" s="3">
        <f>EXP($F$57+H59+J59)*I59*K59</f>
        <v>1849.4045025572489</v>
      </c>
      <c r="Q59" s="30">
        <f t="shared" ref="Q59:Q61" si="43">SUM(O59+P59)</f>
        <v>4811.8971923057343</v>
      </c>
      <c r="R59" s="3">
        <f t="shared" si="5"/>
        <v>4313.7738260832721</v>
      </c>
      <c r="S59" s="32">
        <f t="shared" ref="S59:S61" si="44">N59/Q59</f>
        <v>1.8964808793049515</v>
      </c>
    </row>
    <row r="60" spans="1:22" x14ac:dyDescent="0.25">
      <c r="A60" s="1" t="s">
        <v>1</v>
      </c>
      <c r="B60" s="1" t="s">
        <v>6</v>
      </c>
      <c r="C60" s="2">
        <v>44126</v>
      </c>
      <c r="D60" s="2">
        <v>44297</v>
      </c>
      <c r="E60" s="1">
        <f t="shared" si="41"/>
        <v>171</v>
      </c>
      <c r="F60" s="14">
        <v>0.4</v>
      </c>
      <c r="G60" s="1">
        <f t="shared" si="39"/>
        <v>122</v>
      </c>
      <c r="H60" s="1">
        <v>0.54</v>
      </c>
      <c r="I60" s="1">
        <f t="shared" si="40"/>
        <v>49</v>
      </c>
      <c r="J60" s="14">
        <v>0.35</v>
      </c>
      <c r="K60" s="1">
        <v>14</v>
      </c>
      <c r="L60" s="3">
        <f>EXP(F57+F60)*G60*K60</f>
        <v>5234.7709792244486</v>
      </c>
      <c r="M60" s="3">
        <f>EXP(F57+F60+H60+J60)*I60*K60</f>
        <v>5119.8357002609682</v>
      </c>
      <c r="N60" s="30">
        <f t="shared" si="42"/>
        <v>10354.606679485416</v>
      </c>
      <c r="O60" s="3">
        <f>EXP($F$57)*G60*K60</f>
        <v>3508.9719237797599</v>
      </c>
      <c r="P60" s="3">
        <f>EXP($F$57+H60+J60)*I60*K60</f>
        <v>3431.9285022938407</v>
      </c>
      <c r="Q60" s="30">
        <f t="shared" si="43"/>
        <v>6940.9004260736001</v>
      </c>
      <c r="R60" s="3">
        <f t="shared" si="5"/>
        <v>3413.7062534118159</v>
      </c>
      <c r="S60" s="32">
        <f t="shared" si="44"/>
        <v>1.4918246976412708</v>
      </c>
    </row>
    <row r="61" spans="1:22" s="7" customFormat="1" ht="16.5" thickBot="1" x14ac:dyDescent="0.3">
      <c r="A61" s="7" t="s">
        <v>1</v>
      </c>
      <c r="B61" s="7" t="s">
        <v>7</v>
      </c>
      <c r="C61" s="8">
        <v>44298</v>
      </c>
      <c r="D61" s="8">
        <v>44562</v>
      </c>
      <c r="E61" s="7">
        <f t="shared" si="41"/>
        <v>264</v>
      </c>
      <c r="F61" s="16">
        <v>0.88</v>
      </c>
      <c r="G61" s="7">
        <f t="shared" si="39"/>
        <v>190</v>
      </c>
      <c r="H61" s="7">
        <v>0.54</v>
      </c>
      <c r="I61" s="7">
        <f t="shared" si="40"/>
        <v>74</v>
      </c>
      <c r="J61" s="16">
        <v>0.02</v>
      </c>
      <c r="K61" s="7">
        <v>14</v>
      </c>
      <c r="L61" s="9">
        <f>EXP(F57+F61)*G61*K61</f>
        <v>13175.066248891006</v>
      </c>
      <c r="M61" s="9">
        <f>EXP(F57+F61+H61+J61)*I61*K61</f>
        <v>8983.2986141681395</v>
      </c>
      <c r="N61" s="31">
        <f t="shared" si="42"/>
        <v>22158.364863059145</v>
      </c>
      <c r="O61" s="9">
        <f>EXP($F$57)*G61*K61</f>
        <v>5464.7923403127415</v>
      </c>
      <c r="P61" s="9">
        <f>EXP($F$57+H61+J61)*I61*K61</f>
        <v>3726.1187556897758</v>
      </c>
      <c r="Q61" s="31">
        <f t="shared" si="43"/>
        <v>9190.9110960025173</v>
      </c>
      <c r="R61" s="9">
        <f t="shared" si="5"/>
        <v>12967.453767056628</v>
      </c>
      <c r="S61" s="33">
        <f t="shared" si="44"/>
        <v>2.4108997064172097</v>
      </c>
      <c r="T61" s="9">
        <f>SUM(N58:N61)</f>
        <v>48148.581401019284</v>
      </c>
      <c r="U61" s="9">
        <f>SUM(Q58:Q61)</f>
        <v>23538.043298451645</v>
      </c>
      <c r="V61" s="10">
        <f>T61/U61</f>
        <v>2.0455643143534599</v>
      </c>
    </row>
    <row r="62" spans="1:22" ht="16.5" thickBot="1" x14ac:dyDescent="0.3">
      <c r="A62" s="1" t="s">
        <v>8</v>
      </c>
      <c r="B62" s="1" t="s">
        <v>3</v>
      </c>
      <c r="C62" s="21">
        <v>43100</v>
      </c>
      <c r="D62" s="22">
        <v>43900</v>
      </c>
      <c r="E62" s="1">
        <f t="shared" si="41"/>
        <v>800</v>
      </c>
      <c r="F62" s="17">
        <v>-3.01</v>
      </c>
      <c r="G62" s="1">
        <f t="shared" si="39"/>
        <v>572</v>
      </c>
      <c r="H62" s="1">
        <v>0.75</v>
      </c>
      <c r="I62" s="1">
        <f t="shared" si="40"/>
        <v>228</v>
      </c>
      <c r="J62" s="17">
        <v>0</v>
      </c>
      <c r="K62" s="1">
        <v>96</v>
      </c>
      <c r="L62" s="3">
        <f>EXP(F62)*G62*K62</f>
        <v>2706.7046640944991</v>
      </c>
      <c r="M62" s="3">
        <f>EXP(F62+H62+J62)*I62*K62</f>
        <v>2284.0234103122971</v>
      </c>
      <c r="N62" s="30">
        <f t="shared" si="42"/>
        <v>4990.7280744067957</v>
      </c>
      <c r="R62" s="3"/>
    </row>
    <row r="63" spans="1:22" x14ac:dyDescent="0.25">
      <c r="A63" s="1" t="s">
        <v>8</v>
      </c>
      <c r="B63" s="1" t="s">
        <v>4</v>
      </c>
      <c r="C63" s="23">
        <v>43901</v>
      </c>
      <c r="D63" s="24">
        <v>43982</v>
      </c>
      <c r="E63" s="1">
        <f t="shared" si="41"/>
        <v>81</v>
      </c>
      <c r="F63" s="18">
        <v>0.38</v>
      </c>
      <c r="G63" s="1">
        <f t="shared" si="39"/>
        <v>58</v>
      </c>
      <c r="H63" s="1">
        <v>0.75</v>
      </c>
      <c r="I63" s="1">
        <f t="shared" si="40"/>
        <v>23</v>
      </c>
      <c r="J63" s="18">
        <v>0.01</v>
      </c>
      <c r="K63" s="1">
        <v>96</v>
      </c>
      <c r="L63" s="3">
        <f>EXP(F62+F63)*G63*K63</f>
        <v>401.33287774544965</v>
      </c>
      <c r="M63" s="3">
        <f>EXP(F62+F63+H63+J63)*I63*K63</f>
        <v>340.30504528781023</v>
      </c>
      <c r="N63" s="30">
        <f>SUM(L63+M63)</f>
        <v>741.63792303325988</v>
      </c>
      <c r="O63" s="3">
        <f>EXP($F$62)*G63*K63</f>
        <v>274.45606733825338</v>
      </c>
      <c r="P63" s="3">
        <f>EXP($F$62+H63+J63)*I63*K63</f>
        <v>232.72148783259647</v>
      </c>
      <c r="Q63" s="30">
        <f t="shared" ref="Q63:Q66" si="45">SUM(O63+P63)</f>
        <v>507.17755517084981</v>
      </c>
      <c r="R63" s="3">
        <f t="shared" si="5"/>
        <v>234.46036786241007</v>
      </c>
      <c r="S63" s="34">
        <f t="shared" ref="S63:S66" si="46">N63/Q63</f>
        <v>1.4622845894342245</v>
      </c>
    </row>
    <row r="64" spans="1:22" x14ac:dyDescent="0.25">
      <c r="A64" s="1" t="s">
        <v>8</v>
      </c>
      <c r="B64" s="1" t="s">
        <v>5</v>
      </c>
      <c r="C64" s="23">
        <v>43983</v>
      </c>
      <c r="D64" s="24">
        <v>44126</v>
      </c>
      <c r="E64" s="1">
        <f t="shared" si="41"/>
        <v>143</v>
      </c>
      <c r="F64" s="18">
        <v>0.12</v>
      </c>
      <c r="G64" s="1">
        <f t="shared" si="39"/>
        <v>104</v>
      </c>
      <c r="H64" s="1">
        <v>0.75</v>
      </c>
      <c r="I64" s="1">
        <f t="shared" si="40"/>
        <v>39</v>
      </c>
      <c r="J64" s="18">
        <v>-0.01</v>
      </c>
      <c r="K64" s="1">
        <v>96</v>
      </c>
      <c r="L64" s="3">
        <f>EXP(F62+F64)*G64*K64</f>
        <v>554.87290671304709</v>
      </c>
      <c r="M64" s="3">
        <f>EXP(F62+F64+H64+J64)*I64*K64</f>
        <v>436.11668670397285</v>
      </c>
      <c r="N64" s="30">
        <f t="shared" si="42"/>
        <v>990.98959341701993</v>
      </c>
      <c r="O64" s="3">
        <f>EXP($F$62)*G64*K64</f>
        <v>492.12812074445429</v>
      </c>
      <c r="P64" s="3">
        <f>EXP($F$62+H64+J64)*I64*K64</f>
        <v>386.80080223112725</v>
      </c>
      <c r="Q64" s="30">
        <f t="shared" si="45"/>
        <v>878.9289229755816</v>
      </c>
      <c r="R64" s="3">
        <f t="shared" si="5"/>
        <v>112.06067044143833</v>
      </c>
      <c r="S64" s="35">
        <f t="shared" si="46"/>
        <v>1.1274968515793757</v>
      </c>
    </row>
    <row r="65" spans="1:22" x14ac:dyDescent="0.25">
      <c r="A65" s="1" t="s">
        <v>8</v>
      </c>
      <c r="B65" s="1" t="s">
        <v>6</v>
      </c>
      <c r="C65" s="23">
        <v>44127</v>
      </c>
      <c r="D65" s="24">
        <v>44336</v>
      </c>
      <c r="E65" s="1">
        <f t="shared" si="41"/>
        <v>209</v>
      </c>
      <c r="F65" s="18">
        <v>-0.65</v>
      </c>
      <c r="G65" s="1">
        <f t="shared" si="39"/>
        <v>150</v>
      </c>
      <c r="H65" s="1">
        <v>0.75</v>
      </c>
      <c r="I65" s="1">
        <f t="shared" si="40"/>
        <v>59</v>
      </c>
      <c r="J65" s="18">
        <v>0.41</v>
      </c>
      <c r="K65" s="1">
        <v>96</v>
      </c>
      <c r="L65" s="3">
        <f>EXP(F62+F65)*G65*K65</f>
        <v>370.54818325958337</v>
      </c>
      <c r="M65" s="3">
        <f>EXP(F62+F65+H65+J65)*I65*K65</f>
        <v>464.92943220576296</v>
      </c>
      <c r="N65" s="30">
        <f t="shared" si="42"/>
        <v>835.47761546534639</v>
      </c>
      <c r="O65" s="3">
        <f>EXP($F$62)*G65*K65</f>
        <v>709.80017415065527</v>
      </c>
      <c r="P65" s="3">
        <f>EXP($F$62+H65+J65)*I65*K65</f>
        <v>890.5913100003869</v>
      </c>
      <c r="Q65" s="30">
        <f t="shared" si="45"/>
        <v>1600.3914841510423</v>
      </c>
      <c r="R65" s="3">
        <f t="shared" si="5"/>
        <v>-764.91386868569589</v>
      </c>
      <c r="S65" s="35">
        <f t="shared" si="46"/>
        <v>0.52204577676101616</v>
      </c>
    </row>
    <row r="66" spans="1:22" s="7" customFormat="1" ht="16.5" thickBot="1" x14ac:dyDescent="0.3">
      <c r="A66" s="7" t="s">
        <v>8</v>
      </c>
      <c r="B66" s="7" t="s">
        <v>7</v>
      </c>
      <c r="C66" s="25">
        <v>44337</v>
      </c>
      <c r="D66" s="26">
        <v>44562</v>
      </c>
      <c r="E66" s="7">
        <f t="shared" si="41"/>
        <v>225</v>
      </c>
      <c r="F66" s="19">
        <v>-0.5</v>
      </c>
      <c r="G66" s="7">
        <f t="shared" si="39"/>
        <v>161</v>
      </c>
      <c r="H66" s="7">
        <v>0.75</v>
      </c>
      <c r="I66" s="7">
        <f t="shared" si="40"/>
        <v>64</v>
      </c>
      <c r="J66" s="19">
        <v>-0.11</v>
      </c>
      <c r="K66" s="7">
        <v>96</v>
      </c>
      <c r="L66" s="9">
        <f>EXP(F62+F66)*G66*K66</f>
        <v>462.08670953713329</v>
      </c>
      <c r="M66" s="9">
        <f>EXP(F62+F66+H66+J66)*I66*K66</f>
        <v>348.35820490657954</v>
      </c>
      <c r="N66" s="31">
        <f t="shared" si="42"/>
        <v>810.44491444371283</v>
      </c>
      <c r="O66" s="9">
        <f>EXP($F$62)*G66*K66</f>
        <v>761.85218692170338</v>
      </c>
      <c r="P66" s="9">
        <f>EXP($F$62+H66+J66)*I66*K66</f>
        <v>574.34558225239152</v>
      </c>
      <c r="Q66" s="31">
        <f t="shared" si="45"/>
        <v>1336.1977691740949</v>
      </c>
      <c r="R66" s="9">
        <f t="shared" si="5"/>
        <v>-525.75285473038207</v>
      </c>
      <c r="S66" s="36">
        <f t="shared" si="46"/>
        <v>0.60653065971263342</v>
      </c>
      <c r="T66" s="9">
        <f>SUM(N63:N66)</f>
        <v>3378.5500463593389</v>
      </c>
      <c r="U66" s="9">
        <f>SUM(Q63:Q66)</f>
        <v>4322.6957314715692</v>
      </c>
      <c r="V66" s="10">
        <f>T66/U66</f>
        <v>0.78158405222964511</v>
      </c>
    </row>
    <row r="67" spans="1:22" x14ac:dyDescent="0.25">
      <c r="A67" s="1" t="s">
        <v>9</v>
      </c>
      <c r="B67" s="1" t="s">
        <v>3</v>
      </c>
      <c r="C67" s="2">
        <v>43100</v>
      </c>
      <c r="D67" s="2">
        <v>43898</v>
      </c>
      <c r="E67" s="1">
        <f t="shared" si="41"/>
        <v>798</v>
      </c>
      <c r="F67" s="14">
        <v>-2.62</v>
      </c>
      <c r="G67" s="1">
        <f t="shared" si="39"/>
        <v>570</v>
      </c>
      <c r="H67" s="1">
        <v>0.62</v>
      </c>
      <c r="I67" s="1">
        <f t="shared" si="40"/>
        <v>228</v>
      </c>
      <c r="J67" s="14">
        <v>0</v>
      </c>
      <c r="K67" s="1">
        <v>374</v>
      </c>
      <c r="L67" s="3">
        <f>EXP(F67)*G67*K67</f>
        <v>15520.114297552718</v>
      </c>
      <c r="M67" s="3">
        <f>EXP(F67+H67+J67)*I67*K67</f>
        <v>11540.310272152437</v>
      </c>
      <c r="N67" s="30">
        <f t="shared" si="42"/>
        <v>27060.424569705156</v>
      </c>
      <c r="R67" s="3"/>
    </row>
    <row r="68" spans="1:22" x14ac:dyDescent="0.25">
      <c r="A68" s="1" t="s">
        <v>9</v>
      </c>
      <c r="B68" s="1" t="s">
        <v>4</v>
      </c>
      <c r="C68" s="2">
        <v>43899</v>
      </c>
      <c r="D68" s="2">
        <v>43956</v>
      </c>
      <c r="E68" s="1">
        <f t="shared" si="41"/>
        <v>57</v>
      </c>
      <c r="F68" s="14">
        <v>1.06</v>
      </c>
      <c r="G68" s="1">
        <f t="shared" si="39"/>
        <v>42</v>
      </c>
      <c r="H68" s="1">
        <v>0.62</v>
      </c>
      <c r="I68" s="1">
        <f t="shared" si="40"/>
        <v>15</v>
      </c>
      <c r="J68" s="14">
        <v>-7.0000000000000007E-2</v>
      </c>
      <c r="K68" s="1">
        <v>374</v>
      </c>
      <c r="L68" s="3">
        <f>EXP(F67+F68)*G68*K68</f>
        <v>3300.8174064216123</v>
      </c>
      <c r="M68" s="3">
        <f>EXP(F67+F68+H68+J68)*I68*K68</f>
        <v>2043.2684753962458</v>
      </c>
      <c r="N68" s="30">
        <f t="shared" si="42"/>
        <v>5344.0858818178585</v>
      </c>
      <c r="O68" s="3">
        <f>EXP($F$67)*G68*K68</f>
        <v>1143.5873692933583</v>
      </c>
      <c r="P68" s="3">
        <f>EXP($F$67+H68+J68)*I68*K68</f>
        <v>707.90223536526753</v>
      </c>
      <c r="Q68" s="30">
        <f t="shared" ref="Q68:Q71" si="47">SUM(O68+P68)</f>
        <v>1851.4896046586259</v>
      </c>
      <c r="R68" s="3">
        <f t="shared" si="5"/>
        <v>3492.5962771592326</v>
      </c>
      <c r="S68" s="32">
        <f t="shared" ref="S68:S71" si="48">N68/Q68</f>
        <v>2.8863709892679581</v>
      </c>
    </row>
    <row r="69" spans="1:22" x14ac:dyDescent="0.25">
      <c r="A69" s="1" t="s">
        <v>9</v>
      </c>
      <c r="B69" s="1" t="s">
        <v>5</v>
      </c>
      <c r="C69" s="2">
        <v>43957</v>
      </c>
      <c r="D69" s="2">
        <v>44118</v>
      </c>
      <c r="E69" s="1">
        <f t="shared" si="41"/>
        <v>161</v>
      </c>
      <c r="F69" s="14">
        <v>1.17</v>
      </c>
      <c r="G69" s="1">
        <f t="shared" si="39"/>
        <v>116</v>
      </c>
      <c r="H69" s="1">
        <v>0.62</v>
      </c>
      <c r="I69" s="1">
        <f t="shared" si="40"/>
        <v>45</v>
      </c>
      <c r="J69" s="14">
        <v>-0.18</v>
      </c>
      <c r="K69" s="1">
        <v>374</v>
      </c>
      <c r="L69" s="3">
        <f>EXP(F67+F69)*G69*K69</f>
        <v>10176.597378661316</v>
      </c>
      <c r="M69" s="3">
        <f>EXP(F67+F69+H69+J69)*I69*K69</f>
        <v>6129.8054261887364</v>
      </c>
      <c r="N69" s="30">
        <f t="shared" si="42"/>
        <v>16306.402804850051</v>
      </c>
      <c r="O69" s="3">
        <f>EXP($F$67)*G69*K69</f>
        <v>3158.4794009054658</v>
      </c>
      <c r="P69" s="3">
        <f>EXP($F$67+H69+J69)*I69*K69</f>
        <v>1902.488960678771</v>
      </c>
      <c r="Q69" s="30">
        <f t="shared" si="47"/>
        <v>5060.9683615842368</v>
      </c>
      <c r="R69" s="3">
        <f t="shared" si="5"/>
        <v>11245.434443265814</v>
      </c>
      <c r="S69" s="32">
        <f t="shared" si="48"/>
        <v>3.2219926385284992</v>
      </c>
    </row>
    <row r="70" spans="1:22" x14ac:dyDescent="0.25">
      <c r="A70" s="1" t="s">
        <v>9</v>
      </c>
      <c r="B70" s="1" t="s">
        <v>6</v>
      </c>
      <c r="C70" s="2">
        <v>44119</v>
      </c>
      <c r="D70" s="2">
        <v>44478</v>
      </c>
      <c r="E70" s="1">
        <f t="shared" si="41"/>
        <v>359</v>
      </c>
      <c r="F70" s="14">
        <v>0.76</v>
      </c>
      <c r="G70" s="1">
        <f t="shared" si="39"/>
        <v>257</v>
      </c>
      <c r="H70" s="1">
        <v>0.62</v>
      </c>
      <c r="I70" s="1">
        <f t="shared" si="40"/>
        <v>102</v>
      </c>
      <c r="J70" s="14">
        <v>0.03</v>
      </c>
      <c r="K70" s="1">
        <v>374</v>
      </c>
      <c r="L70" s="3">
        <f>EXP(F67+F70)*G70*K70</f>
        <v>14962.941885711165</v>
      </c>
      <c r="M70" s="3">
        <f>EXP(F67+F70+H70+J70)*I70*K70</f>
        <v>11375.629815691342</v>
      </c>
      <c r="N70" s="30">
        <f t="shared" si="42"/>
        <v>26338.571701402507</v>
      </c>
      <c r="O70" s="3">
        <f>EXP($F$67)*G70*K70</f>
        <v>6997.6655692474542</v>
      </c>
      <c r="P70" s="3">
        <f>EXP($F$67+H70+J70)*I70*K70</f>
        <v>5320.000150891763</v>
      </c>
      <c r="Q70" s="30">
        <f t="shared" si="47"/>
        <v>12317.665720139217</v>
      </c>
      <c r="R70" s="3">
        <f t="shared" si="5"/>
        <v>14020.90598126329</v>
      </c>
      <c r="S70" s="32">
        <f t="shared" si="48"/>
        <v>2.1382762204968184</v>
      </c>
    </row>
    <row r="71" spans="1:22" s="7" customFormat="1" x14ac:dyDescent="0.25">
      <c r="A71" s="7" t="s">
        <v>9</v>
      </c>
      <c r="B71" s="7" t="s">
        <v>7</v>
      </c>
      <c r="C71" s="8">
        <v>44479</v>
      </c>
      <c r="D71" s="8">
        <v>44562</v>
      </c>
      <c r="E71" s="7">
        <f t="shared" si="41"/>
        <v>83</v>
      </c>
      <c r="F71" s="15">
        <v>0.25</v>
      </c>
      <c r="G71" s="7">
        <f t="shared" si="39"/>
        <v>60</v>
      </c>
      <c r="H71" s="7">
        <v>0.62</v>
      </c>
      <c r="I71" s="7">
        <f t="shared" si="40"/>
        <v>23</v>
      </c>
      <c r="J71" s="15">
        <v>0.18</v>
      </c>
      <c r="K71" s="7">
        <v>374</v>
      </c>
      <c r="L71" s="9">
        <f>EXP(F67+F71)*G71*K71</f>
        <v>2097.7074976796321</v>
      </c>
      <c r="M71" s="9">
        <f>EXP(F67+F71+H71+J71)*I71*K71</f>
        <v>1789.6046586350899</v>
      </c>
      <c r="N71" s="31">
        <f t="shared" si="42"/>
        <v>3887.312156314722</v>
      </c>
      <c r="O71" s="9">
        <f>EXP($F$67)*G71*K71</f>
        <v>1633.6962418476546</v>
      </c>
      <c r="P71" s="9">
        <f>EXP($F$67+H71+J71)*I71*K71</f>
        <v>1393.7455095332421</v>
      </c>
      <c r="Q71" s="31">
        <f t="shared" si="47"/>
        <v>3027.4417513808967</v>
      </c>
      <c r="R71" s="9">
        <f t="shared" si="5"/>
        <v>859.87040493382528</v>
      </c>
      <c r="S71" s="33">
        <f t="shared" si="48"/>
        <v>1.2840254166877416</v>
      </c>
      <c r="T71" s="9">
        <f>SUM(N68:N71)</f>
        <v>51876.372544385136</v>
      </c>
      <c r="U71" s="9">
        <f>SUM(Q68:Q71)</f>
        <v>22257.565437762976</v>
      </c>
      <c r="V71" s="10">
        <f>T71/U71</f>
        <v>2.3307298675339325</v>
      </c>
    </row>
    <row r="72" spans="1:22" x14ac:dyDescent="0.25">
      <c r="A72" s="1" t="s">
        <v>10</v>
      </c>
      <c r="B72" s="1" t="s">
        <v>3</v>
      </c>
      <c r="C72" s="2">
        <v>43100</v>
      </c>
      <c r="D72" s="2">
        <v>43905</v>
      </c>
      <c r="E72" s="1">
        <f t="shared" si="41"/>
        <v>805</v>
      </c>
      <c r="F72" s="14">
        <v>-0.36</v>
      </c>
      <c r="G72" s="1">
        <f t="shared" si="39"/>
        <v>575</v>
      </c>
      <c r="H72" s="1">
        <v>0.99</v>
      </c>
      <c r="I72" s="1">
        <f t="shared" si="40"/>
        <v>230</v>
      </c>
      <c r="J72" s="14">
        <v>0</v>
      </c>
      <c r="K72" s="1">
        <v>58</v>
      </c>
      <c r="L72" s="3">
        <f>EXP(F72)*G72*K72</f>
        <v>23267.505474468886</v>
      </c>
      <c r="M72" s="3">
        <f>EXP(F72+H72+J72)*I72*K72</f>
        <v>25047.325127386335</v>
      </c>
      <c r="N72" s="30">
        <f t="shared" si="42"/>
        <v>48314.830601855225</v>
      </c>
      <c r="R72" s="3"/>
    </row>
    <row r="73" spans="1:22" x14ac:dyDescent="0.25">
      <c r="A73" s="1" t="s">
        <v>10</v>
      </c>
      <c r="B73" s="1" t="s">
        <v>4</v>
      </c>
      <c r="C73" s="2">
        <v>43906</v>
      </c>
      <c r="D73" s="2">
        <v>43998</v>
      </c>
      <c r="E73" s="1">
        <f t="shared" si="41"/>
        <v>92</v>
      </c>
      <c r="F73" s="14">
        <v>1.39</v>
      </c>
      <c r="G73" s="1">
        <f t="shared" si="39"/>
        <v>67</v>
      </c>
      <c r="H73" s="1">
        <v>0.99</v>
      </c>
      <c r="I73" s="1">
        <f t="shared" si="40"/>
        <v>25</v>
      </c>
      <c r="J73" s="14">
        <v>-0.3</v>
      </c>
      <c r="K73" s="1">
        <v>58</v>
      </c>
      <c r="L73" s="3">
        <f>EXP(F72+F73)*G73*K73</f>
        <v>10884.94183364062</v>
      </c>
      <c r="M73" s="3">
        <f>EXP(F72+F73+H73+J73)*I73*K73</f>
        <v>8097.5662732002738</v>
      </c>
      <c r="N73" s="30">
        <f t="shared" si="42"/>
        <v>18982.508106840894</v>
      </c>
      <c r="O73" s="3">
        <f>EXP($F$72)*G73*K73</f>
        <v>2711.1702031120267</v>
      </c>
      <c r="P73" s="3">
        <f>EXP($F$72+H73+J73)*I73*K73</f>
        <v>2016.9037862724813</v>
      </c>
      <c r="Q73" s="30">
        <f t="shared" ref="Q73:Q76" si="49">SUM(O73+P73)</f>
        <v>4728.0739893845075</v>
      </c>
      <c r="R73" s="3">
        <f t="shared" si="5"/>
        <v>14254.434117456387</v>
      </c>
      <c r="S73" s="32">
        <f t="shared" ref="S73:S76" si="50">N73/Q73</f>
        <v>4.0148500529942011</v>
      </c>
    </row>
    <row r="74" spans="1:22" x14ac:dyDescent="0.25">
      <c r="A74" s="1" t="s">
        <v>10</v>
      </c>
      <c r="B74" s="1" t="s">
        <v>5</v>
      </c>
      <c r="C74" s="2">
        <v>43999</v>
      </c>
      <c r="D74" s="2">
        <v>44049</v>
      </c>
      <c r="E74" s="1">
        <f t="shared" si="41"/>
        <v>50</v>
      </c>
      <c r="F74" s="14">
        <v>1.3</v>
      </c>
      <c r="G74" s="1">
        <f t="shared" si="39"/>
        <v>37</v>
      </c>
      <c r="H74" s="1">
        <v>0.99</v>
      </c>
      <c r="I74" s="1">
        <f t="shared" si="40"/>
        <v>13</v>
      </c>
      <c r="J74" s="14">
        <v>-0.26</v>
      </c>
      <c r="K74" s="1">
        <v>58</v>
      </c>
      <c r="L74" s="3">
        <f>EXP(F72+F74)*G74*K74</f>
        <v>5493.7201237346171</v>
      </c>
      <c r="M74" s="3">
        <f>EXP(F72+F74+H74+J74)*I74*K74</f>
        <v>4005.3745190746004</v>
      </c>
      <c r="N74" s="30">
        <f t="shared" si="42"/>
        <v>9499.0946428092175</v>
      </c>
      <c r="O74" s="3">
        <f>EXP($F$72)*G74*K74</f>
        <v>1497.2133957484327</v>
      </c>
      <c r="P74" s="3">
        <f>EXP($F$72+H74+J74)*I74*K74</f>
        <v>1091.5918994561468</v>
      </c>
      <c r="Q74" s="30">
        <f t="shared" si="49"/>
        <v>2588.8052952045796</v>
      </c>
      <c r="R74" s="3">
        <f t="shared" si="5"/>
        <v>6910.2893476046374</v>
      </c>
      <c r="S74" s="32">
        <f t="shared" si="50"/>
        <v>3.669296667619244</v>
      </c>
    </row>
    <row r="75" spans="1:22" x14ac:dyDescent="0.25">
      <c r="A75" s="1" t="s">
        <v>10</v>
      </c>
      <c r="B75" s="1" t="s">
        <v>6</v>
      </c>
      <c r="C75" s="2">
        <v>44050</v>
      </c>
      <c r="D75" s="2">
        <v>44304</v>
      </c>
      <c r="E75" s="1">
        <f t="shared" si="41"/>
        <v>254</v>
      </c>
      <c r="F75" s="14">
        <v>0.98</v>
      </c>
      <c r="G75" s="1">
        <f t="shared" si="39"/>
        <v>181</v>
      </c>
      <c r="H75" s="1">
        <v>0.99</v>
      </c>
      <c r="I75" s="1">
        <f t="shared" si="40"/>
        <v>73</v>
      </c>
      <c r="J75" s="14">
        <v>0.01</v>
      </c>
      <c r="K75" s="1">
        <v>58</v>
      </c>
      <c r="L75" s="3">
        <f>EXP(F72+F75)*G75*K75</f>
        <v>19515.026583302897</v>
      </c>
      <c r="M75" s="3">
        <f>EXP(F72+F75+H75+J75)*I75*K75</f>
        <v>21394.784400331409</v>
      </c>
      <c r="N75" s="30">
        <f t="shared" si="42"/>
        <v>40909.810983634306</v>
      </c>
      <c r="O75" s="3">
        <f>EXP($F$72)*G75*K75</f>
        <v>7324.206071093683</v>
      </c>
      <c r="P75" s="3">
        <f>EXP($F$72+H75+J75)*I75*K75</f>
        <v>8029.7000429771642</v>
      </c>
      <c r="Q75" s="30">
        <f t="shared" si="49"/>
        <v>15353.906114070847</v>
      </c>
      <c r="R75" s="3">
        <f t="shared" si="5"/>
        <v>25555.904869563459</v>
      </c>
      <c r="S75" s="32">
        <f t="shared" si="50"/>
        <v>2.6644562419294169</v>
      </c>
    </row>
    <row r="76" spans="1:22" s="7" customFormat="1" x14ac:dyDescent="0.25">
      <c r="A76" s="7" t="s">
        <v>10</v>
      </c>
      <c r="B76" s="7" t="s">
        <v>7</v>
      </c>
      <c r="C76" s="8">
        <v>44305</v>
      </c>
      <c r="D76" s="8">
        <v>44562</v>
      </c>
      <c r="E76" s="7">
        <f t="shared" si="41"/>
        <v>257</v>
      </c>
      <c r="F76" s="15">
        <v>1.1200000000000001</v>
      </c>
      <c r="G76" s="7">
        <f t="shared" si="39"/>
        <v>185</v>
      </c>
      <c r="H76" s="7">
        <v>0.99</v>
      </c>
      <c r="I76" s="7">
        <f t="shared" si="40"/>
        <v>72</v>
      </c>
      <c r="J76" s="15">
        <v>-0.16</v>
      </c>
      <c r="K76" s="7">
        <v>58</v>
      </c>
      <c r="L76" s="9">
        <f>EXP(F72+F76)*G76*K76</f>
        <v>22943.703845930864</v>
      </c>
      <c r="M76" s="9">
        <f>EXP(F72+F76+H76+J76)*I76*K76</f>
        <v>20478.055524691976</v>
      </c>
      <c r="N76" s="31">
        <f t="shared" si="42"/>
        <v>43421.759370622836</v>
      </c>
      <c r="O76" s="9">
        <f>EXP($F$72)*G76*K76</f>
        <v>7486.066978742163</v>
      </c>
      <c r="P76" s="9">
        <f>EXP($F$72+H76+J76)*I76*K76</f>
        <v>6681.5757508756969</v>
      </c>
      <c r="Q76" s="31">
        <f t="shared" si="49"/>
        <v>14167.642729617859</v>
      </c>
      <c r="R76" s="9">
        <f t="shared" si="5"/>
        <v>29254.116641004977</v>
      </c>
      <c r="S76" s="33">
        <f t="shared" si="50"/>
        <v>3.064854203293002</v>
      </c>
      <c r="T76" s="9">
        <f>SUM(N73:N76)</f>
        <v>112813.17310390726</v>
      </c>
      <c r="U76" s="9">
        <f>SUM(Q73:Q76)</f>
        <v>36838.428128277796</v>
      </c>
      <c r="V76" s="10">
        <f>T76/U76</f>
        <v>3.0623774910013051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Asta Audzijonyte</cp:lastModifiedBy>
  <dcterms:created xsi:type="dcterms:W3CDTF">2022-10-20T20:19:45Z</dcterms:created>
  <dcterms:modified xsi:type="dcterms:W3CDTF">2022-12-01T03:56:05Z</dcterms:modified>
</cp:coreProperties>
</file>