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ooling Strategy" sheetId="1" state="visible" r:id="rId1"/>
    <sheet xmlns:r="http://schemas.openxmlformats.org/officeDocument/2006/relationships" name="Sample Counts" sheetId="2" state="visible" r:id="rId2"/>
    <sheet xmlns:r="http://schemas.openxmlformats.org/officeDocument/2006/relationships" name="Normaliza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Pool</t>
        </is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  <c r="R1" s="1" t="n">
        <v>17</v>
      </c>
      <c r="S1" s="1" t="n">
        <v>18</v>
      </c>
      <c r="T1" s="1" t="n">
        <v>19</v>
      </c>
      <c r="U1" s="1" t="n">
        <v>20</v>
      </c>
      <c r="V1" s="1" t="inlineStr">
        <is>
          <t>HC</t>
        </is>
      </c>
    </row>
    <row r="2">
      <c r="A2" t="n">
        <v>1</v>
      </c>
      <c r="B2" t="inlineStr">
        <is>
          <t>1-1</t>
        </is>
      </c>
      <c r="I2" t="inlineStr">
        <is>
          <t>8-1</t>
        </is>
      </c>
      <c r="K2" t="inlineStr">
        <is>
          <t>10-2</t>
        </is>
      </c>
      <c r="N2" t="inlineStr">
        <is>
          <t>13-1</t>
        </is>
      </c>
      <c r="O2" t="inlineStr">
        <is>
          <t>14-2</t>
        </is>
      </c>
      <c r="P2" t="inlineStr">
        <is>
          <t>15-3</t>
        </is>
      </c>
      <c r="R2" t="inlineStr">
        <is>
          <t>17-4</t>
        </is>
      </c>
      <c r="S2" t="inlineStr">
        <is>
          <t>18-1</t>
        </is>
      </c>
      <c r="T2" t="inlineStr">
        <is>
          <t>19-2</t>
        </is>
      </c>
      <c r="U2" t="inlineStr">
        <is>
          <t>20-5</t>
        </is>
      </c>
      <c r="V2" t="inlineStr">
        <is>
          <t>HC</t>
        </is>
      </c>
    </row>
    <row r="3">
      <c r="A3" t="n">
        <v>2</v>
      </c>
      <c r="C3" t="inlineStr">
        <is>
          <t>2-1</t>
        </is>
      </c>
      <c r="J3" t="inlineStr">
        <is>
          <t>9-1</t>
        </is>
      </c>
      <c r="L3" t="inlineStr">
        <is>
          <t>11-2</t>
        </is>
      </c>
      <c r="M3" t="inlineStr">
        <is>
          <t>12-3</t>
        </is>
      </c>
      <c r="N3" t="inlineStr">
        <is>
          <t>13-2</t>
        </is>
      </c>
      <c r="Q3" t="inlineStr">
        <is>
          <t>16-4</t>
        </is>
      </c>
      <c r="R3" t="inlineStr">
        <is>
          <t>17-1</t>
        </is>
      </c>
      <c r="S3" t="inlineStr">
        <is>
          <t>18-4</t>
        </is>
      </c>
      <c r="T3" t="inlineStr">
        <is>
          <t>19-5</t>
        </is>
      </c>
      <c r="U3" t="inlineStr">
        <is>
          <t>20-3</t>
        </is>
      </c>
      <c r="V3" t="inlineStr">
        <is>
          <t>HC</t>
        </is>
      </c>
    </row>
    <row r="4">
      <c r="A4" t="n">
        <v>3</v>
      </c>
      <c r="D4" t="inlineStr">
        <is>
          <t>3-1</t>
        </is>
      </c>
      <c r="I4" t="inlineStr">
        <is>
          <t>8-2</t>
        </is>
      </c>
      <c r="K4" t="inlineStr">
        <is>
          <t>10-1</t>
        </is>
      </c>
      <c r="N4" t="inlineStr">
        <is>
          <t>13-3</t>
        </is>
      </c>
      <c r="O4" t="inlineStr">
        <is>
          <t>14-1</t>
        </is>
      </c>
      <c r="P4" t="inlineStr">
        <is>
          <t>15-4</t>
        </is>
      </c>
      <c r="Q4" t="inlineStr">
        <is>
          <t>16-2</t>
        </is>
      </c>
      <c r="R4" t="inlineStr">
        <is>
          <t>17-3</t>
        </is>
      </c>
      <c r="S4" t="inlineStr">
        <is>
          <t>18-5</t>
        </is>
      </c>
      <c r="U4" t="inlineStr">
        <is>
          <t>20-1</t>
        </is>
      </c>
      <c r="V4" t="inlineStr">
        <is>
          <t>HC</t>
        </is>
      </c>
    </row>
    <row r="5">
      <c r="A5" t="n">
        <v>4</v>
      </c>
      <c r="E5" t="inlineStr">
        <is>
          <t>4-1</t>
        </is>
      </c>
      <c r="H5" t="inlineStr">
        <is>
          <t>7-1</t>
        </is>
      </c>
      <c r="L5" t="inlineStr">
        <is>
          <t>11-3</t>
        </is>
      </c>
      <c r="M5" t="inlineStr">
        <is>
          <t>12-2</t>
        </is>
      </c>
      <c r="N5" t="inlineStr">
        <is>
          <t>13-4</t>
        </is>
      </c>
      <c r="P5" t="inlineStr">
        <is>
          <t>15-1</t>
        </is>
      </c>
      <c r="Q5" t="inlineStr">
        <is>
          <t>16-5</t>
        </is>
      </c>
      <c r="S5" t="inlineStr">
        <is>
          <t>18-2</t>
        </is>
      </c>
      <c r="T5" t="inlineStr">
        <is>
          <t>19-3</t>
        </is>
      </c>
      <c r="U5" t="inlineStr">
        <is>
          <t>20-2</t>
        </is>
      </c>
      <c r="V5" t="inlineStr">
        <is>
          <t>HC</t>
        </is>
      </c>
    </row>
    <row r="6">
      <c r="A6" t="n">
        <v>5</v>
      </c>
      <c r="F6" t="inlineStr">
        <is>
          <t>5-1</t>
        </is>
      </c>
      <c r="J6" t="inlineStr">
        <is>
          <t>9-2</t>
        </is>
      </c>
      <c r="K6" t="inlineStr">
        <is>
          <t>10-3</t>
        </is>
      </c>
      <c r="M6" t="inlineStr">
        <is>
          <t>12-1</t>
        </is>
      </c>
      <c r="O6" t="inlineStr">
        <is>
          <t>14-4</t>
        </is>
      </c>
      <c r="P6" t="inlineStr">
        <is>
          <t>15-2</t>
        </is>
      </c>
      <c r="Q6" t="inlineStr">
        <is>
          <t>16-1</t>
        </is>
      </c>
      <c r="R6" t="inlineStr">
        <is>
          <t>17-5</t>
        </is>
      </c>
      <c r="S6" t="inlineStr">
        <is>
          <t>18-3</t>
        </is>
      </c>
      <c r="T6" t="inlineStr">
        <is>
          <t>19-4</t>
        </is>
      </c>
      <c r="V6" t="inlineStr">
        <is>
          <t>HC</t>
        </is>
      </c>
    </row>
    <row r="7">
      <c r="A7" t="n">
        <v>6</v>
      </c>
      <c r="G7" t="inlineStr">
        <is>
          <t>6-1</t>
        </is>
      </c>
      <c r="H7" t="inlineStr">
        <is>
          <t>7-2</t>
        </is>
      </c>
      <c r="L7" t="inlineStr">
        <is>
          <t>11-1</t>
        </is>
      </c>
      <c r="M7" t="inlineStr">
        <is>
          <t>12-4</t>
        </is>
      </c>
      <c r="O7" t="inlineStr">
        <is>
          <t>14-3</t>
        </is>
      </c>
      <c r="P7" t="inlineStr">
        <is>
          <t>15-5</t>
        </is>
      </c>
      <c r="Q7" t="inlineStr">
        <is>
          <t>16-3</t>
        </is>
      </c>
      <c r="R7" t="inlineStr">
        <is>
          <t>17-2</t>
        </is>
      </c>
      <c r="T7" t="inlineStr">
        <is>
          <t>19-1</t>
        </is>
      </c>
      <c r="U7" t="inlineStr">
        <is>
          <t>20-4</t>
        </is>
      </c>
      <c r="V7" t="inlineStr">
        <is>
          <t>HC</t>
        </is>
      </c>
    </row>
    <row r="8">
      <c r="A8" t="inlineStr">
        <is>
          <t xml:space="preserve"> </t>
        </is>
      </c>
    </row>
    <row r="9">
      <c r="A9" t="inlineStr">
        <is>
          <t>Study:</t>
        </is>
      </c>
    </row>
    <row r="10">
      <c r="A10" t="inlineStr">
        <is>
          <t xml:space="preserve"> </t>
        </is>
      </c>
    </row>
    <row r="11">
      <c r="A11" t="inlineStr">
        <is>
          <t>Healthy Control:</t>
        </is>
      </c>
    </row>
    <row r="12">
      <c r="A12" t="inlineStr">
        <is>
          <t xml:space="preserve"> </t>
        </is>
      </c>
    </row>
    <row r="13">
      <c r="A13" t="inlineStr">
        <is>
          <t>10X Version:</t>
        </is>
      </c>
    </row>
    <row r="14">
      <c r="A14" t="inlineStr">
        <is>
          <t xml:space="preserve"> </t>
        </is>
      </c>
    </row>
    <row r="15">
      <c r="A15" t="inlineStr">
        <is>
          <t>Cells Loaded:</t>
        </is>
      </c>
    </row>
    <row r="16">
      <c r="A16" t="inlineStr">
        <is>
          <t xml:space="preserve"> </t>
        </is>
      </c>
    </row>
    <row r="17">
      <c r="A17" t="inlineStr">
        <is>
          <t>ACK Lysed Samples Highlighted Red</t>
        </is>
      </c>
    </row>
    <row r="18">
      <c r="A18" t="inlineStr">
        <is>
          <t xml:space="preserve"> </t>
        </is>
      </c>
    </row>
    <row r="19">
      <c r="A19" t="inlineStr">
        <is>
          <t>Potentially Lost Samples Highlighted Grey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Sequence ID</t>
        </is>
      </c>
      <c r="B1" s="1" t="inlineStr">
        <is>
          <t>Sample ID</t>
        </is>
      </c>
      <c r="C1" s="1" t="inlineStr">
        <is>
          <t>Pool</t>
        </is>
      </c>
      <c r="D1" s="1" t="inlineStr">
        <is>
          <t>Sequence ID.</t>
        </is>
      </c>
      <c r="E1" s="1" t="inlineStr">
        <is>
          <t>Viability (%)</t>
        </is>
      </c>
      <c r="F1" s="1" t="inlineStr">
        <is>
          <t>Total cells (e6/mL)</t>
        </is>
      </c>
      <c r="G1" s="1" t="inlineStr">
        <is>
          <t>Viable cells (e6/mL)</t>
        </is>
      </c>
      <c r="H1" s="1" t="inlineStr">
        <is>
          <t>Number of Cells Transferred (e6/mL)</t>
        </is>
      </c>
      <c r="I1" s="1" t="inlineStr">
        <is>
          <t>Volume to Tx (uL)</t>
        </is>
      </c>
      <c r="J1" s="1" t="inlineStr">
        <is>
          <t>Sequence ID..</t>
        </is>
      </c>
      <c r="K1" s="1" t="inlineStr">
        <is>
          <t>Pool</t>
        </is>
      </c>
      <c r="L1" s="1" t="inlineStr">
        <is>
          <t>Study-Pt-Tp</t>
        </is>
      </c>
      <c r="M1" s="1" t="inlineStr">
        <is>
          <t>Remaining Cell Mass + e6 *Assumes 500uL Suspension Volume</t>
        </is>
      </c>
      <c r="N1" s="1" t="inlineStr">
        <is>
          <t>Refrozen PBMC</t>
        </is>
      </c>
      <c r="O1" s="1" t="inlineStr">
        <is>
          <t>Sequence ID...</t>
        </is>
      </c>
      <c r="P1" s="1" t="inlineStr">
        <is>
          <t>Today's Date</t>
        </is>
      </c>
    </row>
    <row r="2">
      <c r="A2" t="inlineStr">
        <is>
          <t>HC</t>
        </is>
      </c>
      <c r="B2" t="inlineStr">
        <is>
          <t>HC</t>
        </is>
      </c>
      <c r="C2" t="n">
        <v>0</v>
      </c>
      <c r="D2">
        <f>A2</f>
        <v/>
      </c>
      <c r="G2">
        <f>IF(F2&lt;&gt;"",F2*E2/100,"")</f>
        <v/>
      </c>
      <c r="H2">
        <f>IF(F2&lt;&gt;"",I2/1000*F2,"")</f>
        <v/>
      </c>
      <c r="I2">
        <f>IF(F2&lt;&gt;"",1000*((0.55/11.0)/F2),"")</f>
        <v/>
      </c>
      <c r="J2">
        <f>A2</f>
        <v/>
      </c>
      <c r="K2" t="n">
        <v>0</v>
      </c>
      <c r="L2">
        <f>IF('Pooling Strategy'!B9&lt;&gt;"",concatenate('Pooling Strategy'!B9,"-HC"),"")</f>
        <v/>
      </c>
      <c r="M2">
        <f>IF((F2)&gt;1,concatenate(ROUND((F2/2)-0.5,1),"e6"),"")</f>
        <v/>
      </c>
      <c r="N2" t="inlineStr">
        <is>
          <t>Refrozen PBMC</t>
        </is>
      </c>
      <c r="O2">
        <f>A2</f>
        <v/>
      </c>
      <c r="P2">
        <f>today()</f>
        <v/>
      </c>
    </row>
    <row r="3">
      <c r="A3" t="n">
        <v>1</v>
      </c>
      <c r="B3" t="inlineStr">
        <is>
          <t>1-1</t>
        </is>
      </c>
      <c r="C3" t="n">
        <v>1</v>
      </c>
      <c r="D3">
        <f>A3</f>
        <v/>
      </c>
      <c r="G3">
        <f>IF(F3&lt;&gt;"",F3*E3/100,"")</f>
        <v/>
      </c>
      <c r="H3">
        <f>IF(F3&lt;&gt;"",I3/1000*F3,"")</f>
        <v/>
      </c>
      <c r="I3">
        <f>IF(F3&lt;&gt;"",1000*((1.1/11)/F3),"")</f>
        <v/>
      </c>
      <c r="J3">
        <f>A3</f>
        <v/>
      </c>
      <c r="K3" t="n">
        <v>1</v>
      </c>
      <c r="L3">
        <f>IF('Pooling Strategy'!B9&lt;&gt;"",concatenate('Pooling Strategy'!B9,"-1-1"),"")</f>
        <v/>
      </c>
      <c r="M3">
        <f>IF((F3)&gt;1,concatenate(ROUND((F3/2)-0.5,1),"e6"),"")</f>
        <v/>
      </c>
      <c r="N3" t="inlineStr">
        <is>
          <t>Refrozen PBMC</t>
        </is>
      </c>
      <c r="O3">
        <f>A3</f>
        <v/>
      </c>
      <c r="P3">
        <f>today()</f>
        <v/>
      </c>
    </row>
    <row r="4">
      <c r="A4" t="n">
        <v>2</v>
      </c>
      <c r="B4" t="inlineStr">
        <is>
          <t>8-1</t>
        </is>
      </c>
      <c r="C4" t="n">
        <v>1</v>
      </c>
      <c r="D4">
        <f>A4</f>
        <v/>
      </c>
      <c r="G4">
        <f>IF(F4&lt;&gt;"",F4*E4/100,"")</f>
        <v/>
      </c>
      <c r="H4">
        <f>IF(F4&lt;&gt;"",I4/1000*F4,"")</f>
        <v/>
      </c>
      <c r="I4">
        <f>IF(F4&lt;&gt;"",1000*((1.1/11)/F4),"")</f>
        <v/>
      </c>
      <c r="J4">
        <f>A4</f>
        <v/>
      </c>
      <c r="K4" t="n">
        <v>1</v>
      </c>
      <c r="L4">
        <f>IF('Pooling Strategy'!B9&lt;&gt;"",concatenate('Pooling Strategy'!B9,"-8-1"),"")</f>
        <v/>
      </c>
      <c r="M4">
        <f>IF((F4)&gt;1,concatenate(ROUND((F4/2)-0.5,1),"e6"),"")</f>
        <v/>
      </c>
      <c r="N4" t="inlineStr">
        <is>
          <t>Refrozen PBMC</t>
        </is>
      </c>
      <c r="O4">
        <f>A4</f>
        <v/>
      </c>
      <c r="P4">
        <f>today()</f>
        <v/>
      </c>
    </row>
    <row r="5">
      <c r="A5" t="n">
        <v>3</v>
      </c>
      <c r="B5" t="inlineStr">
        <is>
          <t>10-2</t>
        </is>
      </c>
      <c r="C5" t="n">
        <v>1</v>
      </c>
      <c r="D5">
        <f>A5</f>
        <v/>
      </c>
      <c r="G5">
        <f>IF(F5&lt;&gt;"",F5*E5/100,"")</f>
        <v/>
      </c>
      <c r="H5">
        <f>IF(F5&lt;&gt;"",I5/1000*F5,"")</f>
        <v/>
      </c>
      <c r="I5">
        <f>IF(F5&lt;&gt;"",1000*((1.1/11)/F5),"")</f>
        <v/>
      </c>
      <c r="J5">
        <f>A5</f>
        <v/>
      </c>
      <c r="K5" t="n">
        <v>1</v>
      </c>
      <c r="L5">
        <f>IF('Pooling Strategy'!B9&lt;&gt;"",concatenate('Pooling Strategy'!B9,"-10-2"),"")</f>
        <v/>
      </c>
      <c r="M5">
        <f>IF((F5)&gt;1,concatenate(ROUND((F5/2)-0.5,1),"e6"),"")</f>
        <v/>
      </c>
      <c r="N5" t="inlineStr">
        <is>
          <t>Refrozen PBMC</t>
        </is>
      </c>
      <c r="O5">
        <f>A5</f>
        <v/>
      </c>
      <c r="P5">
        <f>today()</f>
        <v/>
      </c>
    </row>
    <row r="6">
      <c r="A6" t="n">
        <v>4</v>
      </c>
      <c r="B6" t="inlineStr">
        <is>
          <t>13-1</t>
        </is>
      </c>
      <c r="C6" t="n">
        <v>1</v>
      </c>
      <c r="D6">
        <f>A6</f>
        <v/>
      </c>
      <c r="G6">
        <f>IF(F6&lt;&gt;"",F6*E6/100,"")</f>
        <v/>
      </c>
      <c r="H6">
        <f>IF(F6&lt;&gt;"",I6/1000*F6,"")</f>
        <v/>
      </c>
      <c r="I6">
        <f>IF(F6&lt;&gt;"",1000*((1.1/11)/F6),"")</f>
        <v/>
      </c>
      <c r="J6">
        <f>A6</f>
        <v/>
      </c>
      <c r="K6" t="n">
        <v>1</v>
      </c>
      <c r="L6">
        <f>IF('Pooling Strategy'!B9&lt;&gt;"",concatenate('Pooling Strategy'!B9,"-13-1"),"")</f>
        <v/>
      </c>
      <c r="M6">
        <f>IF((F6)&gt;1,concatenate(ROUND((F6/2)-0.5,1),"e6"),"")</f>
        <v/>
      </c>
      <c r="N6" t="inlineStr">
        <is>
          <t>Refrozen PBMC</t>
        </is>
      </c>
      <c r="O6">
        <f>A6</f>
        <v/>
      </c>
      <c r="P6">
        <f>today()</f>
        <v/>
      </c>
    </row>
    <row r="7">
      <c r="A7" t="n">
        <v>5</v>
      </c>
      <c r="B7" t="inlineStr">
        <is>
          <t>14-2</t>
        </is>
      </c>
      <c r="C7" t="n">
        <v>1</v>
      </c>
      <c r="D7">
        <f>A7</f>
        <v/>
      </c>
      <c r="G7">
        <f>IF(F7&lt;&gt;"",F7*E7/100,"")</f>
        <v/>
      </c>
      <c r="H7">
        <f>IF(F7&lt;&gt;"",I7/1000*F7,"")</f>
        <v/>
      </c>
      <c r="I7">
        <f>IF(F7&lt;&gt;"",1000*((1.1/11)/F7),"")</f>
        <v/>
      </c>
      <c r="J7">
        <f>A7</f>
        <v/>
      </c>
      <c r="K7" t="n">
        <v>1</v>
      </c>
      <c r="L7">
        <f>IF('Pooling Strategy'!B9&lt;&gt;"",concatenate('Pooling Strategy'!B9,"-14-2"),"")</f>
        <v/>
      </c>
      <c r="M7">
        <f>IF((F7)&gt;1,concatenate(ROUND((F7/2)-0.5,1),"e6"),"")</f>
        <v/>
      </c>
      <c r="N7" t="inlineStr">
        <is>
          <t>Refrozen PBMC</t>
        </is>
      </c>
      <c r="O7">
        <f>A7</f>
        <v/>
      </c>
      <c r="P7">
        <f>today()</f>
        <v/>
      </c>
    </row>
    <row r="8">
      <c r="A8" t="n">
        <v>6</v>
      </c>
      <c r="B8" t="inlineStr">
        <is>
          <t>15-3</t>
        </is>
      </c>
      <c r="C8" t="n">
        <v>1</v>
      </c>
      <c r="D8">
        <f>A8</f>
        <v/>
      </c>
      <c r="G8">
        <f>IF(F8&lt;&gt;"",F8*E8/100,"")</f>
        <v/>
      </c>
      <c r="H8">
        <f>IF(F8&lt;&gt;"",I8/1000*F8,"")</f>
        <v/>
      </c>
      <c r="I8">
        <f>IF(F8&lt;&gt;"",1000*((1.1/11)/F8),"")</f>
        <v/>
      </c>
      <c r="J8">
        <f>A8</f>
        <v/>
      </c>
      <c r="K8" t="n">
        <v>1</v>
      </c>
      <c r="L8">
        <f>IF('Pooling Strategy'!B9&lt;&gt;"",concatenate('Pooling Strategy'!B9,"-15-3"),"")</f>
        <v/>
      </c>
      <c r="M8">
        <f>IF((F8)&gt;1,concatenate(ROUND((F8/2)-0.5,1),"e6"),"")</f>
        <v/>
      </c>
      <c r="N8" t="inlineStr">
        <is>
          <t>Refrozen PBMC</t>
        </is>
      </c>
      <c r="O8">
        <f>A8</f>
        <v/>
      </c>
      <c r="P8">
        <f>today()</f>
        <v/>
      </c>
    </row>
    <row r="9">
      <c r="A9" t="n">
        <v>7</v>
      </c>
      <c r="B9" t="inlineStr">
        <is>
          <t>17-4</t>
        </is>
      </c>
      <c r="C9" t="n">
        <v>1</v>
      </c>
      <c r="D9">
        <f>A9</f>
        <v/>
      </c>
      <c r="G9">
        <f>IF(F9&lt;&gt;"",F9*E9/100,"")</f>
        <v/>
      </c>
      <c r="H9">
        <f>IF(F9&lt;&gt;"",I9/1000*F9,"")</f>
        <v/>
      </c>
      <c r="I9">
        <f>IF(F9&lt;&gt;"",1000*((1.1/11)/F9),"")</f>
        <v/>
      </c>
      <c r="J9">
        <f>A9</f>
        <v/>
      </c>
      <c r="K9" t="n">
        <v>1</v>
      </c>
      <c r="L9">
        <f>IF('Pooling Strategy'!B9&lt;&gt;"",concatenate('Pooling Strategy'!B9,"-17-4"),"")</f>
        <v/>
      </c>
      <c r="M9">
        <f>IF((F9)&gt;1,concatenate(ROUND((F9/2)-0.5,1),"e6"),"")</f>
        <v/>
      </c>
      <c r="N9" t="inlineStr">
        <is>
          <t>Refrozen PBMC</t>
        </is>
      </c>
      <c r="O9">
        <f>A9</f>
        <v/>
      </c>
      <c r="P9">
        <f>today()</f>
        <v/>
      </c>
    </row>
    <row r="10">
      <c r="A10" t="n">
        <v>8</v>
      </c>
      <c r="B10" t="inlineStr">
        <is>
          <t>18-1</t>
        </is>
      </c>
      <c r="C10" t="n">
        <v>1</v>
      </c>
      <c r="D10">
        <f>A10</f>
        <v/>
      </c>
      <c r="G10">
        <f>IF(F10&lt;&gt;"",F10*E10/100,"")</f>
        <v/>
      </c>
      <c r="H10">
        <f>IF(F10&lt;&gt;"",I10/1000*F10,"")</f>
        <v/>
      </c>
      <c r="I10">
        <f>IF(F10&lt;&gt;"",1000*((1.1/11)/F10),"")</f>
        <v/>
      </c>
      <c r="J10">
        <f>A10</f>
        <v/>
      </c>
      <c r="K10" t="n">
        <v>1</v>
      </c>
      <c r="L10">
        <f>IF('Pooling Strategy'!B9&lt;&gt;"",concatenate('Pooling Strategy'!B9,"-18-1"),"")</f>
        <v/>
      </c>
      <c r="M10">
        <f>IF((F10)&gt;1,concatenate(ROUND((F10/2)-0.5,1),"e6"),"")</f>
        <v/>
      </c>
      <c r="N10" t="inlineStr">
        <is>
          <t>Refrozen PBMC</t>
        </is>
      </c>
      <c r="O10">
        <f>A10</f>
        <v/>
      </c>
      <c r="P10">
        <f>today()</f>
        <v/>
      </c>
    </row>
    <row r="11">
      <c r="A11" t="n">
        <v>9</v>
      </c>
      <c r="B11" t="inlineStr">
        <is>
          <t>19-2</t>
        </is>
      </c>
      <c r="C11" t="n">
        <v>1</v>
      </c>
      <c r="D11">
        <f>A11</f>
        <v/>
      </c>
      <c r="G11">
        <f>IF(F11&lt;&gt;"",F11*E11/100,"")</f>
        <v/>
      </c>
      <c r="H11">
        <f>IF(F11&lt;&gt;"",I11/1000*F11,"")</f>
        <v/>
      </c>
      <c r="I11">
        <f>IF(F11&lt;&gt;"",1000*((1.1/11)/F11),"")</f>
        <v/>
      </c>
      <c r="J11">
        <f>A11</f>
        <v/>
      </c>
      <c r="K11" t="n">
        <v>1</v>
      </c>
      <c r="L11">
        <f>IF('Pooling Strategy'!B9&lt;&gt;"",concatenate('Pooling Strategy'!B9,"-19-2"),"")</f>
        <v/>
      </c>
      <c r="M11">
        <f>IF((F11)&gt;1,concatenate(ROUND((F11/2)-0.5,1),"e6"),"")</f>
        <v/>
      </c>
      <c r="N11" t="inlineStr">
        <is>
          <t>Refrozen PBMC</t>
        </is>
      </c>
      <c r="O11">
        <f>A11</f>
        <v/>
      </c>
      <c r="P11">
        <f>today()</f>
        <v/>
      </c>
    </row>
    <row r="12">
      <c r="A12" t="n">
        <v>10</v>
      </c>
      <c r="B12" t="inlineStr">
        <is>
          <t>20-5</t>
        </is>
      </c>
      <c r="C12" t="n">
        <v>1</v>
      </c>
      <c r="D12">
        <f>A12</f>
        <v/>
      </c>
      <c r="G12">
        <f>IF(F12&lt;&gt;"",F12*E12/100,"")</f>
        <v/>
      </c>
      <c r="H12">
        <f>IF(F12&lt;&gt;"",I12/1000*F12,"")</f>
        <v/>
      </c>
      <c r="I12">
        <f>IF(F12&lt;&gt;"",1000*((1.1/11)/F12),"")</f>
        <v/>
      </c>
      <c r="J12">
        <f>A12</f>
        <v/>
      </c>
      <c r="K12" t="n">
        <v>1</v>
      </c>
      <c r="L12">
        <f>IF('Pooling Strategy'!B9&lt;&gt;"",concatenate('Pooling Strategy'!B9,"-20-5"),"")</f>
        <v/>
      </c>
      <c r="M12">
        <f>IF((F12)&gt;1,concatenate(ROUND((F12/2)-0.5,1),"e6"),"")</f>
        <v/>
      </c>
      <c r="N12" t="inlineStr">
        <is>
          <t>Refrozen PBMC</t>
        </is>
      </c>
      <c r="O12">
        <f>A12</f>
        <v/>
      </c>
      <c r="P12">
        <f>today()</f>
        <v/>
      </c>
    </row>
    <row r="13">
      <c r="A13" t="n">
        <v>11</v>
      </c>
      <c r="B13" t="inlineStr">
        <is>
          <t>2-1</t>
        </is>
      </c>
      <c r="C13" t="n">
        <v>2</v>
      </c>
      <c r="D13">
        <f>A13</f>
        <v/>
      </c>
      <c r="G13">
        <f>IF(F13&lt;&gt;"",F13*E13/100,"")</f>
        <v/>
      </c>
      <c r="H13">
        <f>IF(F13&lt;&gt;"",I13/1000*F13,"")</f>
        <v/>
      </c>
      <c r="I13">
        <f>IF(F13&lt;&gt;"",1000*((1.1/11)/F13),"")</f>
        <v/>
      </c>
      <c r="J13">
        <f>A13</f>
        <v/>
      </c>
      <c r="K13" t="n">
        <v>2</v>
      </c>
      <c r="L13">
        <f>IF('Pooling Strategy'!B9&lt;&gt;"",concatenate('Pooling Strategy'!B9,"-2-1"),"")</f>
        <v/>
      </c>
      <c r="M13">
        <f>IF((F13)&gt;1,concatenate(ROUND((F13/2)-0.5,1),"e6"),"")</f>
        <v/>
      </c>
      <c r="N13" t="inlineStr">
        <is>
          <t>Refrozen PBMC</t>
        </is>
      </c>
      <c r="O13">
        <f>A13</f>
        <v/>
      </c>
      <c r="P13">
        <f>today()</f>
        <v/>
      </c>
    </row>
    <row r="14">
      <c r="A14" t="n">
        <v>12</v>
      </c>
      <c r="B14" t="inlineStr">
        <is>
          <t>9-1</t>
        </is>
      </c>
      <c r="C14" t="n">
        <v>2</v>
      </c>
      <c r="D14">
        <f>A14</f>
        <v/>
      </c>
      <c r="G14">
        <f>IF(F14&lt;&gt;"",F14*E14/100,"")</f>
        <v/>
      </c>
      <c r="H14">
        <f>IF(F14&lt;&gt;"",I14/1000*F14,"")</f>
        <v/>
      </c>
      <c r="I14">
        <f>IF(F14&lt;&gt;"",1000*((1.1/11)/F14),"")</f>
        <v/>
      </c>
      <c r="J14">
        <f>A14</f>
        <v/>
      </c>
      <c r="K14" t="n">
        <v>2</v>
      </c>
      <c r="L14">
        <f>IF('Pooling Strategy'!B9&lt;&gt;"",concatenate('Pooling Strategy'!B9,"-9-1"),"")</f>
        <v/>
      </c>
      <c r="M14">
        <f>IF((F14)&gt;1,concatenate(ROUND((F14/2)-0.5,1),"e6"),"")</f>
        <v/>
      </c>
      <c r="N14" t="inlineStr">
        <is>
          <t>Refrozen PBMC</t>
        </is>
      </c>
      <c r="O14">
        <f>A14</f>
        <v/>
      </c>
      <c r="P14">
        <f>today()</f>
        <v/>
      </c>
    </row>
    <row r="15">
      <c r="A15" t="n">
        <v>13</v>
      </c>
      <c r="B15" t="inlineStr">
        <is>
          <t>11-2</t>
        </is>
      </c>
      <c r="C15" t="n">
        <v>2</v>
      </c>
      <c r="D15">
        <f>A15</f>
        <v/>
      </c>
      <c r="G15">
        <f>IF(F15&lt;&gt;"",F15*E15/100,"")</f>
        <v/>
      </c>
      <c r="H15">
        <f>IF(F15&lt;&gt;"",I15/1000*F15,"")</f>
        <v/>
      </c>
      <c r="I15">
        <f>IF(F15&lt;&gt;"",1000*((1.1/11)/F15),"")</f>
        <v/>
      </c>
      <c r="J15">
        <f>A15</f>
        <v/>
      </c>
      <c r="K15" t="n">
        <v>2</v>
      </c>
      <c r="L15">
        <f>IF('Pooling Strategy'!B9&lt;&gt;"",concatenate('Pooling Strategy'!B9,"-11-2"),"")</f>
        <v/>
      </c>
      <c r="M15">
        <f>IF((F15)&gt;1,concatenate(ROUND((F15/2)-0.5,1),"e6"),"")</f>
        <v/>
      </c>
      <c r="N15" t="inlineStr">
        <is>
          <t>Refrozen PBMC</t>
        </is>
      </c>
      <c r="O15">
        <f>A15</f>
        <v/>
      </c>
      <c r="P15">
        <f>today()</f>
        <v/>
      </c>
    </row>
    <row r="16">
      <c r="A16" t="n">
        <v>14</v>
      </c>
      <c r="B16" t="inlineStr">
        <is>
          <t>12-3</t>
        </is>
      </c>
      <c r="C16" t="n">
        <v>2</v>
      </c>
      <c r="D16">
        <f>A16</f>
        <v/>
      </c>
      <c r="G16">
        <f>IF(F16&lt;&gt;"",F16*E16/100,"")</f>
        <v/>
      </c>
      <c r="H16">
        <f>IF(F16&lt;&gt;"",I16/1000*F16,"")</f>
        <v/>
      </c>
      <c r="I16">
        <f>IF(F16&lt;&gt;"",1000*((1.1/11)/F16),"")</f>
        <v/>
      </c>
      <c r="J16">
        <f>A16</f>
        <v/>
      </c>
      <c r="K16" t="n">
        <v>2</v>
      </c>
      <c r="L16">
        <f>IF('Pooling Strategy'!B9&lt;&gt;"",concatenate('Pooling Strategy'!B9,"-12-3"),"")</f>
        <v/>
      </c>
      <c r="M16">
        <f>IF((F16)&gt;1,concatenate(ROUND((F16/2)-0.5,1),"e6"),"")</f>
        <v/>
      </c>
      <c r="N16" t="inlineStr">
        <is>
          <t>Refrozen PBMC</t>
        </is>
      </c>
      <c r="O16">
        <f>A16</f>
        <v/>
      </c>
      <c r="P16">
        <f>today()</f>
        <v/>
      </c>
    </row>
    <row r="17">
      <c r="A17" t="n">
        <v>15</v>
      </c>
      <c r="B17" t="inlineStr">
        <is>
          <t>13-2</t>
        </is>
      </c>
      <c r="C17" t="n">
        <v>2</v>
      </c>
      <c r="D17">
        <f>A17</f>
        <v/>
      </c>
      <c r="G17">
        <f>IF(F17&lt;&gt;"",F17*E17/100,"")</f>
        <v/>
      </c>
      <c r="H17">
        <f>IF(F17&lt;&gt;"",I17/1000*F17,"")</f>
        <v/>
      </c>
      <c r="I17">
        <f>IF(F17&lt;&gt;"",1000*((1.1/11)/F17),"")</f>
        <v/>
      </c>
      <c r="J17">
        <f>A17</f>
        <v/>
      </c>
      <c r="K17" t="n">
        <v>2</v>
      </c>
      <c r="L17">
        <f>IF('Pooling Strategy'!B9&lt;&gt;"",concatenate('Pooling Strategy'!B9,"-13-2"),"")</f>
        <v/>
      </c>
      <c r="M17">
        <f>IF((F17)&gt;1,concatenate(ROUND((F17/2)-0.5,1),"e6"),"")</f>
        <v/>
      </c>
      <c r="N17" t="inlineStr">
        <is>
          <t>Refrozen PBMC</t>
        </is>
      </c>
      <c r="O17">
        <f>A17</f>
        <v/>
      </c>
      <c r="P17">
        <f>today()</f>
        <v/>
      </c>
    </row>
    <row r="18">
      <c r="A18" t="n">
        <v>16</v>
      </c>
      <c r="B18" t="inlineStr">
        <is>
          <t>16-4</t>
        </is>
      </c>
      <c r="C18" t="n">
        <v>2</v>
      </c>
      <c r="D18">
        <f>A18</f>
        <v/>
      </c>
      <c r="G18">
        <f>IF(F18&lt;&gt;"",F18*E18/100,"")</f>
        <v/>
      </c>
      <c r="H18">
        <f>IF(F18&lt;&gt;"",I18/1000*F18,"")</f>
        <v/>
      </c>
      <c r="I18">
        <f>IF(F18&lt;&gt;"",1000*((1.1/11)/F18),"")</f>
        <v/>
      </c>
      <c r="J18">
        <f>A18</f>
        <v/>
      </c>
      <c r="K18" t="n">
        <v>2</v>
      </c>
      <c r="L18">
        <f>IF('Pooling Strategy'!B9&lt;&gt;"",concatenate('Pooling Strategy'!B9,"-16-4"),"")</f>
        <v/>
      </c>
      <c r="M18">
        <f>IF((F18)&gt;1,concatenate(ROUND((F18/2)-0.5,1),"e6"),"")</f>
        <v/>
      </c>
      <c r="N18" t="inlineStr">
        <is>
          <t>Refrozen PBMC</t>
        </is>
      </c>
      <c r="O18">
        <f>A18</f>
        <v/>
      </c>
      <c r="P18">
        <f>today()</f>
        <v/>
      </c>
    </row>
    <row r="19">
      <c r="A19" t="n">
        <v>17</v>
      </c>
      <c r="B19" t="inlineStr">
        <is>
          <t>17-1</t>
        </is>
      </c>
      <c r="C19" t="n">
        <v>2</v>
      </c>
      <c r="D19">
        <f>A19</f>
        <v/>
      </c>
      <c r="G19">
        <f>IF(F19&lt;&gt;"",F19*E19/100,"")</f>
        <v/>
      </c>
      <c r="H19">
        <f>IF(F19&lt;&gt;"",I19/1000*F19,"")</f>
        <v/>
      </c>
      <c r="I19">
        <f>IF(F19&lt;&gt;"",1000*((1.1/11)/F19),"")</f>
        <v/>
      </c>
      <c r="J19">
        <f>A19</f>
        <v/>
      </c>
      <c r="K19" t="n">
        <v>2</v>
      </c>
      <c r="L19">
        <f>IF('Pooling Strategy'!B9&lt;&gt;"",concatenate('Pooling Strategy'!B9,"-17-1"),"")</f>
        <v/>
      </c>
      <c r="M19">
        <f>IF((F19)&gt;1,concatenate(ROUND((F19/2)-0.5,1),"e6"),"")</f>
        <v/>
      </c>
      <c r="N19" t="inlineStr">
        <is>
          <t>Refrozen PBMC</t>
        </is>
      </c>
      <c r="O19">
        <f>A19</f>
        <v/>
      </c>
      <c r="P19">
        <f>today()</f>
        <v/>
      </c>
    </row>
    <row r="20">
      <c r="A20" t="n">
        <v>18</v>
      </c>
      <c r="B20" t="inlineStr">
        <is>
          <t>18-4</t>
        </is>
      </c>
      <c r="C20" t="n">
        <v>2</v>
      </c>
      <c r="D20">
        <f>A20</f>
        <v/>
      </c>
      <c r="G20">
        <f>IF(F20&lt;&gt;"",F20*E20/100,"")</f>
        <v/>
      </c>
      <c r="H20">
        <f>IF(F20&lt;&gt;"",I20/1000*F20,"")</f>
        <v/>
      </c>
      <c r="I20">
        <f>IF(F20&lt;&gt;"",1000*((1.1/11)/F20),"")</f>
        <v/>
      </c>
      <c r="J20">
        <f>A20</f>
        <v/>
      </c>
      <c r="K20" t="n">
        <v>2</v>
      </c>
      <c r="L20">
        <f>IF('Pooling Strategy'!B9&lt;&gt;"",concatenate('Pooling Strategy'!B9,"-18-4"),"")</f>
        <v/>
      </c>
      <c r="M20">
        <f>IF((F20)&gt;1,concatenate(ROUND((F20/2)-0.5,1),"e6"),"")</f>
        <v/>
      </c>
      <c r="N20" t="inlineStr">
        <is>
          <t>Refrozen PBMC</t>
        </is>
      </c>
      <c r="O20">
        <f>A20</f>
        <v/>
      </c>
      <c r="P20">
        <f>today()</f>
        <v/>
      </c>
    </row>
    <row r="21">
      <c r="A21" t="n">
        <v>19</v>
      </c>
      <c r="B21" t="inlineStr">
        <is>
          <t>19-5</t>
        </is>
      </c>
      <c r="C21" t="n">
        <v>2</v>
      </c>
      <c r="D21">
        <f>A21</f>
        <v/>
      </c>
      <c r="G21">
        <f>IF(F21&lt;&gt;"",F21*E21/100,"")</f>
        <v/>
      </c>
      <c r="H21">
        <f>IF(F21&lt;&gt;"",I21/1000*F21,"")</f>
        <v/>
      </c>
      <c r="I21">
        <f>IF(F21&lt;&gt;"",1000*((1.1/11)/F21),"")</f>
        <v/>
      </c>
      <c r="J21">
        <f>A21</f>
        <v/>
      </c>
      <c r="K21" t="n">
        <v>2</v>
      </c>
      <c r="L21">
        <f>IF('Pooling Strategy'!B9&lt;&gt;"",concatenate('Pooling Strategy'!B9,"-19-5"),"")</f>
        <v/>
      </c>
      <c r="M21">
        <f>IF((F21)&gt;1,concatenate(ROUND((F21/2)-0.5,1),"e6"),"")</f>
        <v/>
      </c>
      <c r="N21" t="inlineStr">
        <is>
          <t>Refrozen PBMC</t>
        </is>
      </c>
      <c r="O21">
        <f>A21</f>
        <v/>
      </c>
      <c r="P21">
        <f>today()</f>
        <v/>
      </c>
    </row>
    <row r="22">
      <c r="A22" t="n">
        <v>20</v>
      </c>
      <c r="B22" t="inlineStr">
        <is>
          <t>20-3</t>
        </is>
      </c>
      <c r="C22" t="n">
        <v>2</v>
      </c>
      <c r="D22">
        <f>A22</f>
        <v/>
      </c>
      <c r="G22">
        <f>IF(F22&lt;&gt;"",F22*E22/100,"")</f>
        <v/>
      </c>
      <c r="H22">
        <f>IF(F22&lt;&gt;"",I22/1000*F22,"")</f>
        <v/>
      </c>
      <c r="I22">
        <f>IF(F22&lt;&gt;"",1000*((1.1/11)/F22),"")</f>
        <v/>
      </c>
      <c r="J22">
        <f>A22</f>
        <v/>
      </c>
      <c r="K22" t="n">
        <v>2</v>
      </c>
      <c r="L22">
        <f>IF('Pooling Strategy'!B9&lt;&gt;"",concatenate('Pooling Strategy'!B9,"-20-3"),"")</f>
        <v/>
      </c>
      <c r="M22">
        <f>IF((F22)&gt;1,concatenate(ROUND((F22/2)-0.5,1),"e6"),"")</f>
        <v/>
      </c>
      <c r="N22" t="inlineStr">
        <is>
          <t>Refrozen PBMC</t>
        </is>
      </c>
      <c r="O22">
        <f>A22</f>
        <v/>
      </c>
      <c r="P22">
        <f>today()</f>
        <v/>
      </c>
    </row>
    <row r="23">
      <c r="A23" t="n">
        <v>21</v>
      </c>
      <c r="B23" t="inlineStr">
        <is>
          <t>3-1</t>
        </is>
      </c>
      <c r="C23" t="n">
        <v>3</v>
      </c>
      <c r="D23">
        <f>A23</f>
        <v/>
      </c>
      <c r="G23">
        <f>IF(F23&lt;&gt;"",F23*E23/100,"")</f>
        <v/>
      </c>
      <c r="H23">
        <f>IF(F23&lt;&gt;"",I23/1000*F23,"")</f>
        <v/>
      </c>
      <c r="I23">
        <f>IF(F23&lt;&gt;"",1000*((1.1/11)/F23),"")</f>
        <v/>
      </c>
      <c r="J23">
        <f>A23</f>
        <v/>
      </c>
      <c r="K23" t="n">
        <v>3</v>
      </c>
      <c r="L23">
        <f>IF('Pooling Strategy'!B9&lt;&gt;"",concatenate('Pooling Strategy'!B9,"-3-1"),"")</f>
        <v/>
      </c>
      <c r="M23">
        <f>IF((F23)&gt;1,concatenate(ROUND((F23/2)-0.5,1),"e6"),"")</f>
        <v/>
      </c>
      <c r="N23" t="inlineStr">
        <is>
          <t>Refrozen PBMC</t>
        </is>
      </c>
      <c r="O23">
        <f>A23</f>
        <v/>
      </c>
      <c r="P23">
        <f>today()</f>
        <v/>
      </c>
    </row>
    <row r="24">
      <c r="A24" t="n">
        <v>22</v>
      </c>
      <c r="B24" t="inlineStr">
        <is>
          <t>8-2</t>
        </is>
      </c>
      <c r="C24" t="n">
        <v>3</v>
      </c>
      <c r="D24">
        <f>A24</f>
        <v/>
      </c>
      <c r="G24">
        <f>IF(F24&lt;&gt;"",F24*E24/100,"")</f>
        <v/>
      </c>
      <c r="H24">
        <f>IF(F24&lt;&gt;"",I24/1000*F24,"")</f>
        <v/>
      </c>
      <c r="I24">
        <f>IF(F24&lt;&gt;"",1000*((1.1/11)/F24),"")</f>
        <v/>
      </c>
      <c r="J24">
        <f>A24</f>
        <v/>
      </c>
      <c r="K24" t="n">
        <v>3</v>
      </c>
      <c r="L24">
        <f>IF('Pooling Strategy'!B9&lt;&gt;"",concatenate('Pooling Strategy'!B9,"-8-2"),"")</f>
        <v/>
      </c>
      <c r="M24">
        <f>IF((F24)&gt;1,concatenate(ROUND((F24/2)-0.5,1),"e6"),"")</f>
        <v/>
      </c>
      <c r="N24" t="inlineStr">
        <is>
          <t>Refrozen PBMC</t>
        </is>
      </c>
      <c r="O24">
        <f>A24</f>
        <v/>
      </c>
      <c r="P24">
        <f>today()</f>
        <v/>
      </c>
    </row>
    <row r="25">
      <c r="A25" t="n">
        <v>23</v>
      </c>
      <c r="B25" t="inlineStr">
        <is>
          <t>10-1</t>
        </is>
      </c>
      <c r="C25" t="n">
        <v>3</v>
      </c>
      <c r="D25">
        <f>A25</f>
        <v/>
      </c>
      <c r="G25">
        <f>IF(F25&lt;&gt;"",F25*E25/100,"")</f>
        <v/>
      </c>
      <c r="H25">
        <f>IF(F25&lt;&gt;"",I25/1000*F25,"")</f>
        <v/>
      </c>
      <c r="I25">
        <f>IF(F25&lt;&gt;"",1000*((1.1/11)/F25),"")</f>
        <v/>
      </c>
      <c r="J25">
        <f>A25</f>
        <v/>
      </c>
      <c r="K25" t="n">
        <v>3</v>
      </c>
      <c r="L25">
        <f>IF('Pooling Strategy'!B9&lt;&gt;"",concatenate('Pooling Strategy'!B9,"-10-1"),"")</f>
        <v/>
      </c>
      <c r="M25">
        <f>IF((F25)&gt;1,concatenate(ROUND((F25/2)-0.5,1),"e6"),"")</f>
        <v/>
      </c>
      <c r="N25" t="inlineStr">
        <is>
          <t>Refrozen PBMC</t>
        </is>
      </c>
      <c r="O25">
        <f>A25</f>
        <v/>
      </c>
      <c r="P25">
        <f>today()</f>
        <v/>
      </c>
    </row>
    <row r="26">
      <c r="A26" t="n">
        <v>24</v>
      </c>
      <c r="B26" t="inlineStr">
        <is>
          <t>13-3</t>
        </is>
      </c>
      <c r="C26" t="n">
        <v>3</v>
      </c>
      <c r="D26">
        <f>A26</f>
        <v/>
      </c>
      <c r="G26">
        <f>IF(F26&lt;&gt;"",F26*E26/100,"")</f>
        <v/>
      </c>
      <c r="H26">
        <f>IF(F26&lt;&gt;"",I26/1000*F26,"")</f>
        <v/>
      </c>
      <c r="I26">
        <f>IF(F26&lt;&gt;"",1000*((1.1/11)/F26),"")</f>
        <v/>
      </c>
      <c r="J26">
        <f>A26</f>
        <v/>
      </c>
      <c r="K26" t="n">
        <v>3</v>
      </c>
      <c r="L26">
        <f>IF('Pooling Strategy'!B9&lt;&gt;"",concatenate('Pooling Strategy'!B9,"-13-3"),"")</f>
        <v/>
      </c>
      <c r="M26">
        <f>IF((F26)&gt;1,concatenate(ROUND((F26/2)-0.5,1),"e6"),"")</f>
        <v/>
      </c>
      <c r="N26" t="inlineStr">
        <is>
          <t>Refrozen PBMC</t>
        </is>
      </c>
      <c r="O26">
        <f>A26</f>
        <v/>
      </c>
      <c r="P26">
        <f>today()</f>
        <v/>
      </c>
    </row>
    <row r="27">
      <c r="A27" t="n">
        <v>25</v>
      </c>
      <c r="B27" t="inlineStr">
        <is>
          <t>14-1</t>
        </is>
      </c>
      <c r="C27" t="n">
        <v>3</v>
      </c>
      <c r="D27">
        <f>A27</f>
        <v/>
      </c>
      <c r="G27">
        <f>IF(F27&lt;&gt;"",F27*E27/100,"")</f>
        <v/>
      </c>
      <c r="H27">
        <f>IF(F27&lt;&gt;"",I27/1000*F27,"")</f>
        <v/>
      </c>
      <c r="I27">
        <f>IF(F27&lt;&gt;"",1000*((1.1/11)/F27),"")</f>
        <v/>
      </c>
      <c r="J27">
        <f>A27</f>
        <v/>
      </c>
      <c r="K27" t="n">
        <v>3</v>
      </c>
      <c r="L27">
        <f>IF('Pooling Strategy'!B9&lt;&gt;"",concatenate('Pooling Strategy'!B9,"-14-1"),"")</f>
        <v/>
      </c>
      <c r="M27">
        <f>IF((F27)&gt;1,concatenate(ROUND((F27/2)-0.5,1),"e6"),"")</f>
        <v/>
      </c>
      <c r="N27" t="inlineStr">
        <is>
          <t>Refrozen PBMC</t>
        </is>
      </c>
      <c r="O27">
        <f>A27</f>
        <v/>
      </c>
      <c r="P27">
        <f>today()</f>
        <v/>
      </c>
    </row>
    <row r="28">
      <c r="A28" t="n">
        <v>26</v>
      </c>
      <c r="B28" t="inlineStr">
        <is>
          <t>15-4</t>
        </is>
      </c>
      <c r="C28" t="n">
        <v>3</v>
      </c>
      <c r="D28">
        <f>A28</f>
        <v/>
      </c>
      <c r="G28">
        <f>IF(F28&lt;&gt;"",F28*E28/100,"")</f>
        <v/>
      </c>
      <c r="H28">
        <f>IF(F28&lt;&gt;"",I28/1000*F28,"")</f>
        <v/>
      </c>
      <c r="I28">
        <f>IF(F28&lt;&gt;"",1000*((1.1/11)/F28),"")</f>
        <v/>
      </c>
      <c r="J28">
        <f>A28</f>
        <v/>
      </c>
      <c r="K28" t="n">
        <v>3</v>
      </c>
      <c r="L28">
        <f>IF('Pooling Strategy'!B9&lt;&gt;"",concatenate('Pooling Strategy'!B9,"-15-4"),"")</f>
        <v/>
      </c>
      <c r="M28">
        <f>IF((F28)&gt;1,concatenate(ROUND((F28/2)-0.5,1),"e6"),"")</f>
        <v/>
      </c>
      <c r="N28" t="inlineStr">
        <is>
          <t>Refrozen PBMC</t>
        </is>
      </c>
      <c r="O28">
        <f>A28</f>
        <v/>
      </c>
      <c r="P28">
        <f>today()</f>
        <v/>
      </c>
    </row>
    <row r="29">
      <c r="A29" t="n">
        <v>27</v>
      </c>
      <c r="B29" t="inlineStr">
        <is>
          <t>16-2</t>
        </is>
      </c>
      <c r="C29" t="n">
        <v>3</v>
      </c>
      <c r="D29">
        <f>A29</f>
        <v/>
      </c>
      <c r="G29">
        <f>IF(F29&lt;&gt;"",F29*E29/100,"")</f>
        <v/>
      </c>
      <c r="H29">
        <f>IF(F29&lt;&gt;"",I29/1000*F29,"")</f>
        <v/>
      </c>
      <c r="I29">
        <f>IF(F29&lt;&gt;"",1000*((1.1/11)/F29),"")</f>
        <v/>
      </c>
      <c r="J29">
        <f>A29</f>
        <v/>
      </c>
      <c r="K29" t="n">
        <v>3</v>
      </c>
      <c r="L29">
        <f>IF('Pooling Strategy'!B9&lt;&gt;"",concatenate('Pooling Strategy'!B9,"-16-2"),"")</f>
        <v/>
      </c>
      <c r="M29">
        <f>IF((F29)&gt;1,concatenate(ROUND((F29/2)-0.5,1),"e6"),"")</f>
        <v/>
      </c>
      <c r="N29" t="inlineStr">
        <is>
          <t>Refrozen PBMC</t>
        </is>
      </c>
      <c r="O29">
        <f>A29</f>
        <v/>
      </c>
      <c r="P29">
        <f>today()</f>
        <v/>
      </c>
    </row>
    <row r="30">
      <c r="A30" t="n">
        <v>28</v>
      </c>
      <c r="B30" t="inlineStr">
        <is>
          <t>17-3</t>
        </is>
      </c>
      <c r="C30" t="n">
        <v>3</v>
      </c>
      <c r="D30">
        <f>A30</f>
        <v/>
      </c>
      <c r="G30">
        <f>IF(F30&lt;&gt;"",F30*E30/100,"")</f>
        <v/>
      </c>
      <c r="H30">
        <f>IF(F30&lt;&gt;"",I30/1000*F30,"")</f>
        <v/>
      </c>
      <c r="I30">
        <f>IF(F30&lt;&gt;"",1000*((1.1/11)/F30),"")</f>
        <v/>
      </c>
      <c r="J30">
        <f>A30</f>
        <v/>
      </c>
      <c r="K30" t="n">
        <v>3</v>
      </c>
      <c r="L30">
        <f>IF('Pooling Strategy'!B9&lt;&gt;"",concatenate('Pooling Strategy'!B9,"-17-3"),"")</f>
        <v/>
      </c>
      <c r="M30">
        <f>IF((F30)&gt;1,concatenate(ROUND((F30/2)-0.5,1),"e6"),"")</f>
        <v/>
      </c>
      <c r="N30" t="inlineStr">
        <is>
          <t>Refrozen PBMC</t>
        </is>
      </c>
      <c r="O30">
        <f>A30</f>
        <v/>
      </c>
      <c r="P30">
        <f>today()</f>
        <v/>
      </c>
    </row>
    <row r="31">
      <c r="A31" t="n">
        <v>29</v>
      </c>
      <c r="B31" t="inlineStr">
        <is>
          <t>18-5</t>
        </is>
      </c>
      <c r="C31" t="n">
        <v>3</v>
      </c>
      <c r="D31">
        <f>A31</f>
        <v/>
      </c>
      <c r="G31">
        <f>IF(F31&lt;&gt;"",F31*E31/100,"")</f>
        <v/>
      </c>
      <c r="H31">
        <f>IF(F31&lt;&gt;"",I31/1000*F31,"")</f>
        <v/>
      </c>
      <c r="I31">
        <f>IF(F31&lt;&gt;"",1000*((1.1/11)/F31),"")</f>
        <v/>
      </c>
      <c r="J31">
        <f>A31</f>
        <v/>
      </c>
      <c r="K31" t="n">
        <v>3</v>
      </c>
      <c r="L31">
        <f>IF('Pooling Strategy'!B9&lt;&gt;"",concatenate('Pooling Strategy'!B9,"-18-5"),"")</f>
        <v/>
      </c>
      <c r="M31">
        <f>IF((F31)&gt;1,concatenate(ROUND((F31/2)-0.5,1),"e6"),"")</f>
        <v/>
      </c>
      <c r="N31" t="inlineStr">
        <is>
          <t>Refrozen PBMC</t>
        </is>
      </c>
      <c r="O31">
        <f>A31</f>
        <v/>
      </c>
      <c r="P31">
        <f>today()</f>
        <v/>
      </c>
    </row>
    <row r="32">
      <c r="A32" t="n">
        <v>30</v>
      </c>
      <c r="B32" t="inlineStr">
        <is>
          <t>20-1</t>
        </is>
      </c>
      <c r="C32" t="n">
        <v>3</v>
      </c>
      <c r="D32">
        <f>A32</f>
        <v/>
      </c>
      <c r="G32">
        <f>IF(F32&lt;&gt;"",F32*E32/100,"")</f>
        <v/>
      </c>
      <c r="H32">
        <f>IF(F32&lt;&gt;"",I32/1000*F32,"")</f>
        <v/>
      </c>
      <c r="I32">
        <f>IF(F32&lt;&gt;"",1000*((1.1/11)/F32),"")</f>
        <v/>
      </c>
      <c r="J32">
        <f>A32</f>
        <v/>
      </c>
      <c r="K32" t="n">
        <v>3</v>
      </c>
      <c r="L32">
        <f>IF('Pooling Strategy'!B9&lt;&gt;"",concatenate('Pooling Strategy'!B9,"-20-1"),"")</f>
        <v/>
      </c>
      <c r="M32">
        <f>IF((F32)&gt;1,concatenate(ROUND((F32/2)-0.5,1),"e6"),"")</f>
        <v/>
      </c>
      <c r="N32" t="inlineStr">
        <is>
          <t>Refrozen PBMC</t>
        </is>
      </c>
      <c r="O32">
        <f>A32</f>
        <v/>
      </c>
      <c r="P32">
        <f>today()</f>
        <v/>
      </c>
    </row>
    <row r="33">
      <c r="A33" t="n">
        <v>31</v>
      </c>
      <c r="B33" t="inlineStr">
        <is>
          <t>4-1</t>
        </is>
      </c>
      <c r="C33" t="n">
        <v>4</v>
      </c>
      <c r="D33">
        <f>A33</f>
        <v/>
      </c>
      <c r="G33">
        <f>IF(F33&lt;&gt;"",F33*E33/100,"")</f>
        <v/>
      </c>
      <c r="H33">
        <f>IF(F33&lt;&gt;"",I33/1000*F33,"")</f>
        <v/>
      </c>
      <c r="I33">
        <f>IF(F33&lt;&gt;"",1000*((1.1/11)/F33),"")</f>
        <v/>
      </c>
      <c r="J33">
        <f>A33</f>
        <v/>
      </c>
      <c r="K33" t="n">
        <v>4</v>
      </c>
      <c r="L33">
        <f>IF('Pooling Strategy'!B9&lt;&gt;"",concatenate('Pooling Strategy'!B9,"-4-1"),"")</f>
        <v/>
      </c>
      <c r="M33">
        <f>IF((F33)&gt;1,concatenate(ROUND((F33/2)-0.5,1),"e6"),"")</f>
        <v/>
      </c>
      <c r="N33" t="inlineStr">
        <is>
          <t>Refrozen PBMC</t>
        </is>
      </c>
      <c r="O33">
        <f>A33</f>
        <v/>
      </c>
      <c r="P33">
        <f>today()</f>
        <v/>
      </c>
    </row>
    <row r="34">
      <c r="A34" t="n">
        <v>32</v>
      </c>
      <c r="B34" t="inlineStr">
        <is>
          <t>7-1</t>
        </is>
      </c>
      <c r="C34" t="n">
        <v>4</v>
      </c>
      <c r="D34">
        <f>A34</f>
        <v/>
      </c>
      <c r="G34">
        <f>IF(F34&lt;&gt;"",F34*E34/100,"")</f>
        <v/>
      </c>
      <c r="H34">
        <f>IF(F34&lt;&gt;"",I34/1000*F34,"")</f>
        <v/>
      </c>
      <c r="I34">
        <f>IF(F34&lt;&gt;"",1000*((1.1/11)/F34),"")</f>
        <v/>
      </c>
      <c r="J34">
        <f>A34</f>
        <v/>
      </c>
      <c r="K34" t="n">
        <v>4</v>
      </c>
      <c r="L34">
        <f>IF('Pooling Strategy'!B9&lt;&gt;"",concatenate('Pooling Strategy'!B9,"-7-1"),"")</f>
        <v/>
      </c>
      <c r="M34">
        <f>IF((F34)&gt;1,concatenate(ROUND((F34/2)-0.5,1),"e6"),"")</f>
        <v/>
      </c>
      <c r="N34" t="inlineStr">
        <is>
          <t>Refrozen PBMC</t>
        </is>
      </c>
      <c r="O34">
        <f>A34</f>
        <v/>
      </c>
      <c r="P34">
        <f>today()</f>
        <v/>
      </c>
    </row>
    <row r="35">
      <c r="A35" t="n">
        <v>33</v>
      </c>
      <c r="B35" t="inlineStr">
        <is>
          <t>11-3</t>
        </is>
      </c>
      <c r="C35" t="n">
        <v>4</v>
      </c>
      <c r="D35">
        <f>A35</f>
        <v/>
      </c>
      <c r="G35">
        <f>IF(F35&lt;&gt;"",F35*E35/100,"")</f>
        <v/>
      </c>
      <c r="H35">
        <f>IF(F35&lt;&gt;"",I35/1000*F35,"")</f>
        <v/>
      </c>
      <c r="I35">
        <f>IF(F35&lt;&gt;"",1000*((1.1/11)/F35),"")</f>
        <v/>
      </c>
      <c r="J35">
        <f>A35</f>
        <v/>
      </c>
      <c r="K35" t="n">
        <v>4</v>
      </c>
      <c r="L35">
        <f>IF('Pooling Strategy'!B9&lt;&gt;"",concatenate('Pooling Strategy'!B9,"-11-3"),"")</f>
        <v/>
      </c>
      <c r="M35">
        <f>IF((F35)&gt;1,concatenate(ROUND((F35/2)-0.5,1),"e6"),"")</f>
        <v/>
      </c>
      <c r="N35" t="inlineStr">
        <is>
          <t>Refrozen PBMC</t>
        </is>
      </c>
      <c r="O35">
        <f>A35</f>
        <v/>
      </c>
      <c r="P35">
        <f>today()</f>
        <v/>
      </c>
    </row>
    <row r="36">
      <c r="A36" t="n">
        <v>34</v>
      </c>
      <c r="B36" t="inlineStr">
        <is>
          <t>12-2</t>
        </is>
      </c>
      <c r="C36" t="n">
        <v>4</v>
      </c>
      <c r="D36">
        <f>A36</f>
        <v/>
      </c>
      <c r="G36">
        <f>IF(F36&lt;&gt;"",F36*E36/100,"")</f>
        <v/>
      </c>
      <c r="H36">
        <f>IF(F36&lt;&gt;"",I36/1000*F36,"")</f>
        <v/>
      </c>
      <c r="I36">
        <f>IF(F36&lt;&gt;"",1000*((1.1/11)/F36),"")</f>
        <v/>
      </c>
      <c r="J36">
        <f>A36</f>
        <v/>
      </c>
      <c r="K36" t="n">
        <v>4</v>
      </c>
      <c r="L36">
        <f>IF('Pooling Strategy'!B9&lt;&gt;"",concatenate('Pooling Strategy'!B9,"-12-2"),"")</f>
        <v/>
      </c>
      <c r="M36">
        <f>IF((F36)&gt;1,concatenate(ROUND((F36/2)-0.5,1),"e6"),"")</f>
        <v/>
      </c>
      <c r="N36" t="inlineStr">
        <is>
          <t>Refrozen PBMC</t>
        </is>
      </c>
      <c r="O36">
        <f>A36</f>
        <v/>
      </c>
      <c r="P36">
        <f>today()</f>
        <v/>
      </c>
    </row>
    <row r="37">
      <c r="A37" t="n">
        <v>35</v>
      </c>
      <c r="B37" t="inlineStr">
        <is>
          <t>13-4</t>
        </is>
      </c>
      <c r="C37" t="n">
        <v>4</v>
      </c>
      <c r="D37">
        <f>A37</f>
        <v/>
      </c>
      <c r="G37">
        <f>IF(F37&lt;&gt;"",F37*E37/100,"")</f>
        <v/>
      </c>
      <c r="H37">
        <f>IF(F37&lt;&gt;"",I37/1000*F37,"")</f>
        <v/>
      </c>
      <c r="I37">
        <f>IF(F37&lt;&gt;"",1000*((1.1/11)/F37),"")</f>
        <v/>
      </c>
      <c r="J37">
        <f>A37</f>
        <v/>
      </c>
      <c r="K37" t="n">
        <v>4</v>
      </c>
      <c r="L37">
        <f>IF('Pooling Strategy'!B9&lt;&gt;"",concatenate('Pooling Strategy'!B9,"-13-4"),"")</f>
        <v/>
      </c>
      <c r="M37">
        <f>IF((F37)&gt;1,concatenate(ROUND((F37/2)-0.5,1),"e6"),"")</f>
        <v/>
      </c>
      <c r="N37" t="inlineStr">
        <is>
          <t>Refrozen PBMC</t>
        </is>
      </c>
      <c r="O37">
        <f>A37</f>
        <v/>
      </c>
      <c r="P37">
        <f>today()</f>
        <v/>
      </c>
    </row>
    <row r="38">
      <c r="A38" t="n">
        <v>36</v>
      </c>
      <c r="B38" t="inlineStr">
        <is>
          <t>15-1</t>
        </is>
      </c>
      <c r="C38" t="n">
        <v>4</v>
      </c>
      <c r="D38">
        <f>A38</f>
        <v/>
      </c>
      <c r="G38">
        <f>IF(F38&lt;&gt;"",F38*E38/100,"")</f>
        <v/>
      </c>
      <c r="H38">
        <f>IF(F38&lt;&gt;"",I38/1000*F38,"")</f>
        <v/>
      </c>
      <c r="I38">
        <f>IF(F38&lt;&gt;"",1000*((1.1/11)/F38),"")</f>
        <v/>
      </c>
      <c r="J38">
        <f>A38</f>
        <v/>
      </c>
      <c r="K38" t="n">
        <v>4</v>
      </c>
      <c r="L38">
        <f>IF('Pooling Strategy'!B9&lt;&gt;"",concatenate('Pooling Strategy'!B9,"-15-1"),"")</f>
        <v/>
      </c>
      <c r="M38">
        <f>IF((F38)&gt;1,concatenate(ROUND((F38/2)-0.5,1),"e6"),"")</f>
        <v/>
      </c>
      <c r="N38" t="inlineStr">
        <is>
          <t>Refrozen PBMC</t>
        </is>
      </c>
      <c r="O38">
        <f>A38</f>
        <v/>
      </c>
      <c r="P38">
        <f>today()</f>
        <v/>
      </c>
    </row>
    <row r="39">
      <c r="A39" t="n">
        <v>37</v>
      </c>
      <c r="B39" t="inlineStr">
        <is>
          <t>16-5</t>
        </is>
      </c>
      <c r="C39" t="n">
        <v>4</v>
      </c>
      <c r="D39">
        <f>A39</f>
        <v/>
      </c>
      <c r="G39">
        <f>IF(F39&lt;&gt;"",F39*E39/100,"")</f>
        <v/>
      </c>
      <c r="H39">
        <f>IF(F39&lt;&gt;"",I39/1000*F39,"")</f>
        <v/>
      </c>
      <c r="I39">
        <f>IF(F39&lt;&gt;"",1000*((1.1/11)/F39),"")</f>
        <v/>
      </c>
      <c r="J39">
        <f>A39</f>
        <v/>
      </c>
      <c r="K39" t="n">
        <v>4</v>
      </c>
      <c r="L39">
        <f>IF('Pooling Strategy'!B9&lt;&gt;"",concatenate('Pooling Strategy'!B9,"-16-5"),"")</f>
        <v/>
      </c>
      <c r="M39">
        <f>IF((F39)&gt;1,concatenate(ROUND((F39/2)-0.5,1),"e6"),"")</f>
        <v/>
      </c>
      <c r="N39" t="inlineStr">
        <is>
          <t>Refrozen PBMC</t>
        </is>
      </c>
      <c r="O39">
        <f>A39</f>
        <v/>
      </c>
      <c r="P39">
        <f>today()</f>
        <v/>
      </c>
    </row>
    <row r="40">
      <c r="A40" t="n">
        <v>38</v>
      </c>
      <c r="B40" t="inlineStr">
        <is>
          <t>18-2</t>
        </is>
      </c>
      <c r="C40" t="n">
        <v>4</v>
      </c>
      <c r="D40">
        <f>A40</f>
        <v/>
      </c>
      <c r="G40">
        <f>IF(F40&lt;&gt;"",F40*E40/100,"")</f>
        <v/>
      </c>
      <c r="H40">
        <f>IF(F40&lt;&gt;"",I40/1000*F40,"")</f>
        <v/>
      </c>
      <c r="I40">
        <f>IF(F40&lt;&gt;"",1000*((1.1/11)/F40),"")</f>
        <v/>
      </c>
      <c r="J40">
        <f>A40</f>
        <v/>
      </c>
      <c r="K40" t="n">
        <v>4</v>
      </c>
      <c r="L40">
        <f>IF('Pooling Strategy'!B9&lt;&gt;"",concatenate('Pooling Strategy'!B9,"-18-2"),"")</f>
        <v/>
      </c>
      <c r="M40">
        <f>IF((F40)&gt;1,concatenate(ROUND((F40/2)-0.5,1),"e6"),"")</f>
        <v/>
      </c>
      <c r="N40" t="inlineStr">
        <is>
          <t>Refrozen PBMC</t>
        </is>
      </c>
      <c r="O40">
        <f>A40</f>
        <v/>
      </c>
      <c r="P40">
        <f>today()</f>
        <v/>
      </c>
    </row>
    <row r="41">
      <c r="A41" t="n">
        <v>39</v>
      </c>
      <c r="B41" t="inlineStr">
        <is>
          <t>19-3</t>
        </is>
      </c>
      <c r="C41" t="n">
        <v>4</v>
      </c>
      <c r="D41">
        <f>A41</f>
        <v/>
      </c>
      <c r="G41">
        <f>IF(F41&lt;&gt;"",F41*E41/100,"")</f>
        <v/>
      </c>
      <c r="H41">
        <f>IF(F41&lt;&gt;"",I41/1000*F41,"")</f>
        <v/>
      </c>
      <c r="I41">
        <f>IF(F41&lt;&gt;"",1000*((1.1/11)/F41),"")</f>
        <v/>
      </c>
      <c r="J41">
        <f>A41</f>
        <v/>
      </c>
      <c r="K41" t="n">
        <v>4</v>
      </c>
      <c r="L41">
        <f>IF('Pooling Strategy'!B9&lt;&gt;"",concatenate('Pooling Strategy'!B9,"-19-3"),"")</f>
        <v/>
      </c>
      <c r="M41">
        <f>IF((F41)&gt;1,concatenate(ROUND((F41/2)-0.5,1),"e6"),"")</f>
        <v/>
      </c>
      <c r="N41" t="inlineStr">
        <is>
          <t>Refrozen PBMC</t>
        </is>
      </c>
      <c r="O41">
        <f>A41</f>
        <v/>
      </c>
      <c r="P41">
        <f>today()</f>
        <v/>
      </c>
    </row>
    <row r="42">
      <c r="A42" t="n">
        <v>40</v>
      </c>
      <c r="B42" t="inlineStr">
        <is>
          <t>20-2</t>
        </is>
      </c>
      <c r="C42" t="n">
        <v>4</v>
      </c>
      <c r="D42">
        <f>A42</f>
        <v/>
      </c>
      <c r="G42">
        <f>IF(F42&lt;&gt;"",F42*E42/100,"")</f>
        <v/>
      </c>
      <c r="H42">
        <f>IF(F42&lt;&gt;"",I42/1000*F42,"")</f>
        <v/>
      </c>
      <c r="I42">
        <f>IF(F42&lt;&gt;"",1000*((1.1/11)/F42),"")</f>
        <v/>
      </c>
      <c r="J42">
        <f>A42</f>
        <v/>
      </c>
      <c r="K42" t="n">
        <v>4</v>
      </c>
      <c r="L42">
        <f>IF('Pooling Strategy'!B9&lt;&gt;"",concatenate('Pooling Strategy'!B9,"-20-2"),"")</f>
        <v/>
      </c>
      <c r="M42">
        <f>IF((F42)&gt;1,concatenate(ROUND((F42/2)-0.5,1),"e6"),"")</f>
        <v/>
      </c>
      <c r="N42" t="inlineStr">
        <is>
          <t>Refrozen PBMC</t>
        </is>
      </c>
      <c r="O42">
        <f>A42</f>
        <v/>
      </c>
      <c r="P42">
        <f>today()</f>
        <v/>
      </c>
    </row>
    <row r="43">
      <c r="A43" t="n">
        <v>41</v>
      </c>
      <c r="B43" t="inlineStr">
        <is>
          <t>5-1</t>
        </is>
      </c>
      <c r="C43" t="n">
        <v>5</v>
      </c>
      <c r="D43">
        <f>A43</f>
        <v/>
      </c>
      <c r="G43">
        <f>IF(F43&lt;&gt;"",F43*E43/100,"")</f>
        <v/>
      </c>
      <c r="H43">
        <f>IF(F43&lt;&gt;"",I43/1000*F43,"")</f>
        <v/>
      </c>
      <c r="I43">
        <f>IF(F43&lt;&gt;"",1000*((1.1/11)/F43),"")</f>
        <v/>
      </c>
      <c r="J43">
        <f>A43</f>
        <v/>
      </c>
      <c r="K43" t="n">
        <v>5</v>
      </c>
      <c r="L43">
        <f>IF('Pooling Strategy'!B9&lt;&gt;"",concatenate('Pooling Strategy'!B9,"-5-1"),"")</f>
        <v/>
      </c>
      <c r="M43">
        <f>IF((F43)&gt;1,concatenate(ROUND((F43/2)-0.5,1),"e6"),"")</f>
        <v/>
      </c>
      <c r="N43" t="inlineStr">
        <is>
          <t>Refrozen PBMC</t>
        </is>
      </c>
      <c r="O43">
        <f>A43</f>
        <v/>
      </c>
      <c r="P43">
        <f>today()</f>
        <v/>
      </c>
    </row>
    <row r="44">
      <c r="A44" t="n">
        <v>42</v>
      </c>
      <c r="B44" t="inlineStr">
        <is>
          <t>9-2</t>
        </is>
      </c>
      <c r="C44" t="n">
        <v>5</v>
      </c>
      <c r="D44">
        <f>A44</f>
        <v/>
      </c>
      <c r="G44">
        <f>IF(F44&lt;&gt;"",F44*E44/100,"")</f>
        <v/>
      </c>
      <c r="H44">
        <f>IF(F44&lt;&gt;"",I44/1000*F44,"")</f>
        <v/>
      </c>
      <c r="I44">
        <f>IF(F44&lt;&gt;"",1000*((1.1/11)/F44),"")</f>
        <v/>
      </c>
      <c r="J44">
        <f>A44</f>
        <v/>
      </c>
      <c r="K44" t="n">
        <v>5</v>
      </c>
      <c r="L44">
        <f>IF('Pooling Strategy'!B9&lt;&gt;"",concatenate('Pooling Strategy'!B9,"-9-2"),"")</f>
        <v/>
      </c>
      <c r="M44">
        <f>IF((F44)&gt;1,concatenate(ROUND((F44/2)-0.5,1),"e6"),"")</f>
        <v/>
      </c>
      <c r="N44" t="inlineStr">
        <is>
          <t>Refrozen PBMC</t>
        </is>
      </c>
      <c r="O44">
        <f>A44</f>
        <v/>
      </c>
      <c r="P44">
        <f>today()</f>
        <v/>
      </c>
    </row>
    <row r="45">
      <c r="A45" t="n">
        <v>43</v>
      </c>
      <c r="B45" t="inlineStr">
        <is>
          <t>10-3</t>
        </is>
      </c>
      <c r="C45" t="n">
        <v>5</v>
      </c>
      <c r="D45">
        <f>A45</f>
        <v/>
      </c>
      <c r="G45">
        <f>IF(F45&lt;&gt;"",F45*E45/100,"")</f>
        <v/>
      </c>
      <c r="H45">
        <f>IF(F45&lt;&gt;"",I45/1000*F45,"")</f>
        <v/>
      </c>
      <c r="I45">
        <f>IF(F45&lt;&gt;"",1000*((1.1/11)/F45),"")</f>
        <v/>
      </c>
      <c r="J45">
        <f>A45</f>
        <v/>
      </c>
      <c r="K45" t="n">
        <v>5</v>
      </c>
      <c r="L45">
        <f>IF('Pooling Strategy'!B9&lt;&gt;"",concatenate('Pooling Strategy'!B9,"-10-3"),"")</f>
        <v/>
      </c>
      <c r="M45">
        <f>IF((F45)&gt;1,concatenate(ROUND((F45/2)-0.5,1),"e6"),"")</f>
        <v/>
      </c>
      <c r="N45" t="inlineStr">
        <is>
          <t>Refrozen PBMC</t>
        </is>
      </c>
      <c r="O45">
        <f>A45</f>
        <v/>
      </c>
      <c r="P45">
        <f>today()</f>
        <v/>
      </c>
    </row>
    <row r="46">
      <c r="A46" t="n">
        <v>44</v>
      </c>
      <c r="B46" t="inlineStr">
        <is>
          <t>12-1</t>
        </is>
      </c>
      <c r="C46" t="n">
        <v>5</v>
      </c>
      <c r="D46">
        <f>A46</f>
        <v/>
      </c>
      <c r="G46">
        <f>IF(F46&lt;&gt;"",F46*E46/100,"")</f>
        <v/>
      </c>
      <c r="H46">
        <f>IF(F46&lt;&gt;"",I46/1000*F46,"")</f>
        <v/>
      </c>
      <c r="I46">
        <f>IF(F46&lt;&gt;"",1000*((1.1/11)/F46),"")</f>
        <v/>
      </c>
      <c r="J46">
        <f>A46</f>
        <v/>
      </c>
      <c r="K46" t="n">
        <v>5</v>
      </c>
      <c r="L46">
        <f>IF('Pooling Strategy'!B9&lt;&gt;"",concatenate('Pooling Strategy'!B9,"-12-1"),"")</f>
        <v/>
      </c>
      <c r="M46">
        <f>IF((F46)&gt;1,concatenate(ROUND((F46/2)-0.5,1),"e6"),"")</f>
        <v/>
      </c>
      <c r="N46" t="inlineStr">
        <is>
          <t>Refrozen PBMC</t>
        </is>
      </c>
      <c r="O46">
        <f>A46</f>
        <v/>
      </c>
      <c r="P46">
        <f>today()</f>
        <v/>
      </c>
    </row>
    <row r="47">
      <c r="A47" t="n">
        <v>45</v>
      </c>
      <c r="B47" t="inlineStr">
        <is>
          <t>14-4</t>
        </is>
      </c>
      <c r="C47" t="n">
        <v>5</v>
      </c>
      <c r="D47">
        <f>A47</f>
        <v/>
      </c>
      <c r="G47">
        <f>IF(F47&lt;&gt;"",F47*E47/100,"")</f>
        <v/>
      </c>
      <c r="H47">
        <f>IF(F47&lt;&gt;"",I47/1000*F47,"")</f>
        <v/>
      </c>
      <c r="I47">
        <f>IF(F47&lt;&gt;"",1000*((1.1/11)/F47),"")</f>
        <v/>
      </c>
      <c r="J47">
        <f>A47</f>
        <v/>
      </c>
      <c r="K47" t="n">
        <v>5</v>
      </c>
      <c r="L47">
        <f>IF('Pooling Strategy'!B9&lt;&gt;"",concatenate('Pooling Strategy'!B9,"-14-4"),"")</f>
        <v/>
      </c>
      <c r="M47">
        <f>IF((F47)&gt;1,concatenate(ROUND((F47/2)-0.5,1),"e6"),"")</f>
        <v/>
      </c>
      <c r="N47" t="inlineStr">
        <is>
          <t>Refrozen PBMC</t>
        </is>
      </c>
      <c r="O47">
        <f>A47</f>
        <v/>
      </c>
      <c r="P47">
        <f>today()</f>
        <v/>
      </c>
    </row>
    <row r="48">
      <c r="A48" t="n">
        <v>46</v>
      </c>
      <c r="B48" t="inlineStr">
        <is>
          <t>15-2</t>
        </is>
      </c>
      <c r="C48" t="n">
        <v>5</v>
      </c>
      <c r="D48">
        <f>A48</f>
        <v/>
      </c>
      <c r="G48">
        <f>IF(F48&lt;&gt;"",F48*E48/100,"")</f>
        <v/>
      </c>
      <c r="H48">
        <f>IF(F48&lt;&gt;"",I48/1000*F48,"")</f>
        <v/>
      </c>
      <c r="I48">
        <f>IF(F48&lt;&gt;"",1000*((1.1/11)/F48),"")</f>
        <v/>
      </c>
      <c r="J48">
        <f>A48</f>
        <v/>
      </c>
      <c r="K48" t="n">
        <v>5</v>
      </c>
      <c r="L48">
        <f>IF('Pooling Strategy'!B9&lt;&gt;"",concatenate('Pooling Strategy'!B9,"-15-2"),"")</f>
        <v/>
      </c>
      <c r="M48">
        <f>IF((F48)&gt;1,concatenate(ROUND((F48/2)-0.5,1),"e6"),"")</f>
        <v/>
      </c>
      <c r="N48" t="inlineStr">
        <is>
          <t>Refrozen PBMC</t>
        </is>
      </c>
      <c r="O48">
        <f>A48</f>
        <v/>
      </c>
      <c r="P48">
        <f>today()</f>
        <v/>
      </c>
    </row>
    <row r="49">
      <c r="A49" t="n">
        <v>47</v>
      </c>
      <c r="B49" t="inlineStr">
        <is>
          <t>16-1</t>
        </is>
      </c>
      <c r="C49" t="n">
        <v>5</v>
      </c>
      <c r="D49">
        <f>A49</f>
        <v/>
      </c>
      <c r="G49">
        <f>IF(F49&lt;&gt;"",F49*E49/100,"")</f>
        <v/>
      </c>
      <c r="H49">
        <f>IF(F49&lt;&gt;"",I49/1000*F49,"")</f>
        <v/>
      </c>
      <c r="I49">
        <f>IF(F49&lt;&gt;"",1000*((1.1/11)/F49),"")</f>
        <v/>
      </c>
      <c r="J49">
        <f>A49</f>
        <v/>
      </c>
      <c r="K49" t="n">
        <v>5</v>
      </c>
      <c r="L49">
        <f>IF('Pooling Strategy'!B9&lt;&gt;"",concatenate('Pooling Strategy'!B9,"-16-1"),"")</f>
        <v/>
      </c>
      <c r="M49">
        <f>IF((F49)&gt;1,concatenate(ROUND((F49/2)-0.5,1),"e6"),"")</f>
        <v/>
      </c>
      <c r="N49" t="inlineStr">
        <is>
          <t>Refrozen PBMC</t>
        </is>
      </c>
      <c r="O49">
        <f>A49</f>
        <v/>
      </c>
      <c r="P49">
        <f>today()</f>
        <v/>
      </c>
    </row>
    <row r="50">
      <c r="A50" t="n">
        <v>48</v>
      </c>
      <c r="B50" t="inlineStr">
        <is>
          <t>17-5</t>
        </is>
      </c>
      <c r="C50" t="n">
        <v>5</v>
      </c>
      <c r="D50">
        <f>A50</f>
        <v/>
      </c>
      <c r="G50">
        <f>IF(F50&lt;&gt;"",F50*E50/100,"")</f>
        <v/>
      </c>
      <c r="H50">
        <f>IF(F50&lt;&gt;"",I50/1000*F50,"")</f>
        <v/>
      </c>
      <c r="I50">
        <f>IF(F50&lt;&gt;"",1000*((1.1/11)/F50),"")</f>
        <v/>
      </c>
      <c r="J50">
        <f>A50</f>
        <v/>
      </c>
      <c r="K50" t="n">
        <v>5</v>
      </c>
      <c r="L50">
        <f>IF('Pooling Strategy'!B9&lt;&gt;"",concatenate('Pooling Strategy'!B9,"-17-5"),"")</f>
        <v/>
      </c>
      <c r="M50">
        <f>IF((F50)&gt;1,concatenate(ROUND((F50/2)-0.5,1),"e6"),"")</f>
        <v/>
      </c>
      <c r="N50" t="inlineStr">
        <is>
          <t>Refrozen PBMC</t>
        </is>
      </c>
      <c r="O50">
        <f>A50</f>
        <v/>
      </c>
      <c r="P50">
        <f>today()</f>
        <v/>
      </c>
    </row>
    <row r="51">
      <c r="A51" t="n">
        <v>49</v>
      </c>
      <c r="B51" t="inlineStr">
        <is>
          <t>18-3</t>
        </is>
      </c>
      <c r="C51" t="n">
        <v>5</v>
      </c>
      <c r="D51">
        <f>A51</f>
        <v/>
      </c>
      <c r="G51">
        <f>IF(F51&lt;&gt;"",F51*E51/100,"")</f>
        <v/>
      </c>
      <c r="H51">
        <f>IF(F51&lt;&gt;"",I51/1000*F51,"")</f>
        <v/>
      </c>
      <c r="I51">
        <f>IF(F51&lt;&gt;"",1000*((1.1/11)/F51),"")</f>
        <v/>
      </c>
      <c r="J51">
        <f>A51</f>
        <v/>
      </c>
      <c r="K51" t="n">
        <v>5</v>
      </c>
      <c r="L51">
        <f>IF('Pooling Strategy'!B9&lt;&gt;"",concatenate('Pooling Strategy'!B9,"-18-3"),"")</f>
        <v/>
      </c>
      <c r="M51">
        <f>IF((F51)&gt;1,concatenate(ROUND((F51/2)-0.5,1),"e6"),"")</f>
        <v/>
      </c>
      <c r="N51" t="inlineStr">
        <is>
          <t>Refrozen PBMC</t>
        </is>
      </c>
      <c r="O51">
        <f>A51</f>
        <v/>
      </c>
      <c r="P51">
        <f>today()</f>
        <v/>
      </c>
    </row>
    <row r="52">
      <c r="A52" t="n">
        <v>50</v>
      </c>
      <c r="B52" t="inlineStr">
        <is>
          <t>19-4</t>
        </is>
      </c>
      <c r="C52" t="n">
        <v>5</v>
      </c>
      <c r="D52">
        <f>A52</f>
        <v/>
      </c>
      <c r="G52">
        <f>IF(F52&lt;&gt;"",F52*E52/100,"")</f>
        <v/>
      </c>
      <c r="H52">
        <f>IF(F52&lt;&gt;"",I52/1000*F52,"")</f>
        <v/>
      </c>
      <c r="I52">
        <f>IF(F52&lt;&gt;"",1000*((1.1/11)/F52),"")</f>
        <v/>
      </c>
      <c r="J52">
        <f>A52</f>
        <v/>
      </c>
      <c r="K52" t="n">
        <v>5</v>
      </c>
      <c r="L52">
        <f>IF('Pooling Strategy'!B9&lt;&gt;"",concatenate('Pooling Strategy'!B9,"-19-4"),"")</f>
        <v/>
      </c>
      <c r="M52">
        <f>IF((F52)&gt;1,concatenate(ROUND((F52/2)-0.5,1),"e6"),"")</f>
        <v/>
      </c>
      <c r="N52" t="inlineStr">
        <is>
          <t>Refrozen PBMC</t>
        </is>
      </c>
      <c r="O52">
        <f>A52</f>
        <v/>
      </c>
      <c r="P52">
        <f>today()</f>
        <v/>
      </c>
    </row>
    <row r="53">
      <c r="A53" t="n">
        <v>51</v>
      </c>
      <c r="B53" t="inlineStr">
        <is>
          <t>6-1</t>
        </is>
      </c>
      <c r="C53" t="n">
        <v>6</v>
      </c>
      <c r="D53">
        <f>A53</f>
        <v/>
      </c>
      <c r="G53">
        <f>IF(F53&lt;&gt;"",F53*E53/100,"")</f>
        <v/>
      </c>
      <c r="H53">
        <f>IF(F53&lt;&gt;"",I53/1000*F53,"")</f>
        <v/>
      </c>
      <c r="I53">
        <f>IF(F53&lt;&gt;"",1000*((1.1/11)/F53),"")</f>
        <v/>
      </c>
      <c r="J53">
        <f>A53</f>
        <v/>
      </c>
      <c r="K53" t="n">
        <v>6</v>
      </c>
      <c r="L53">
        <f>IF('Pooling Strategy'!B9&lt;&gt;"",concatenate('Pooling Strategy'!B9,"-6-1"),"")</f>
        <v/>
      </c>
      <c r="M53">
        <f>IF((F53)&gt;1,concatenate(ROUND((F53/2)-0.5,1),"e6"),"")</f>
        <v/>
      </c>
      <c r="N53" t="inlineStr">
        <is>
          <t>Refrozen PBMC</t>
        </is>
      </c>
      <c r="O53">
        <f>A53</f>
        <v/>
      </c>
      <c r="P53">
        <f>today()</f>
        <v/>
      </c>
    </row>
    <row r="54">
      <c r="A54" t="n">
        <v>52</v>
      </c>
      <c r="B54" t="inlineStr">
        <is>
          <t>7-2</t>
        </is>
      </c>
      <c r="C54" t="n">
        <v>6</v>
      </c>
      <c r="D54">
        <f>A54</f>
        <v/>
      </c>
      <c r="G54">
        <f>IF(F54&lt;&gt;"",F54*E54/100,"")</f>
        <v/>
      </c>
      <c r="H54">
        <f>IF(F54&lt;&gt;"",I54/1000*F54,"")</f>
        <v/>
      </c>
      <c r="I54">
        <f>IF(F54&lt;&gt;"",1000*((1.1/11)/F54),"")</f>
        <v/>
      </c>
      <c r="J54">
        <f>A54</f>
        <v/>
      </c>
      <c r="K54" t="n">
        <v>6</v>
      </c>
      <c r="L54">
        <f>IF('Pooling Strategy'!B9&lt;&gt;"",concatenate('Pooling Strategy'!B9,"-7-2"),"")</f>
        <v/>
      </c>
      <c r="M54">
        <f>IF((F54)&gt;1,concatenate(ROUND((F54/2)-0.5,1),"e6"),"")</f>
        <v/>
      </c>
      <c r="N54" t="inlineStr">
        <is>
          <t>Refrozen PBMC</t>
        </is>
      </c>
      <c r="O54">
        <f>A54</f>
        <v/>
      </c>
      <c r="P54">
        <f>today()</f>
        <v/>
      </c>
    </row>
    <row r="55">
      <c r="A55" t="n">
        <v>53</v>
      </c>
      <c r="B55" t="inlineStr">
        <is>
          <t>11-1</t>
        </is>
      </c>
      <c r="C55" t="n">
        <v>6</v>
      </c>
      <c r="D55">
        <f>A55</f>
        <v/>
      </c>
      <c r="G55">
        <f>IF(F55&lt;&gt;"",F55*E55/100,"")</f>
        <v/>
      </c>
      <c r="H55">
        <f>IF(F55&lt;&gt;"",I55/1000*F55,"")</f>
        <v/>
      </c>
      <c r="I55">
        <f>IF(F55&lt;&gt;"",1000*((1.1/11)/F55),"")</f>
        <v/>
      </c>
      <c r="J55">
        <f>A55</f>
        <v/>
      </c>
      <c r="K55" t="n">
        <v>6</v>
      </c>
      <c r="L55">
        <f>IF('Pooling Strategy'!B9&lt;&gt;"",concatenate('Pooling Strategy'!B9,"-11-1"),"")</f>
        <v/>
      </c>
      <c r="M55">
        <f>IF((F55)&gt;1,concatenate(ROUND((F55/2)-0.5,1),"e6"),"")</f>
        <v/>
      </c>
      <c r="N55" t="inlineStr">
        <is>
          <t>Refrozen PBMC</t>
        </is>
      </c>
      <c r="O55">
        <f>A55</f>
        <v/>
      </c>
      <c r="P55">
        <f>today()</f>
        <v/>
      </c>
    </row>
    <row r="56">
      <c r="A56" t="n">
        <v>54</v>
      </c>
      <c r="B56" t="inlineStr">
        <is>
          <t>12-4</t>
        </is>
      </c>
      <c r="C56" t="n">
        <v>6</v>
      </c>
      <c r="D56">
        <f>A56</f>
        <v/>
      </c>
      <c r="G56">
        <f>IF(F56&lt;&gt;"",F56*E56/100,"")</f>
        <v/>
      </c>
      <c r="H56">
        <f>IF(F56&lt;&gt;"",I56/1000*F56,"")</f>
        <v/>
      </c>
      <c r="I56">
        <f>IF(F56&lt;&gt;"",1000*((1.1/11)/F56),"")</f>
        <v/>
      </c>
      <c r="J56">
        <f>A56</f>
        <v/>
      </c>
      <c r="K56" t="n">
        <v>6</v>
      </c>
      <c r="L56">
        <f>IF('Pooling Strategy'!B9&lt;&gt;"",concatenate('Pooling Strategy'!B9,"-12-4"),"")</f>
        <v/>
      </c>
      <c r="M56">
        <f>IF((F56)&gt;1,concatenate(ROUND((F56/2)-0.5,1),"e6"),"")</f>
        <v/>
      </c>
      <c r="N56" t="inlineStr">
        <is>
          <t>Refrozen PBMC</t>
        </is>
      </c>
      <c r="O56">
        <f>A56</f>
        <v/>
      </c>
      <c r="P56">
        <f>today()</f>
        <v/>
      </c>
    </row>
    <row r="57">
      <c r="A57" t="n">
        <v>55</v>
      </c>
      <c r="B57" t="inlineStr">
        <is>
          <t>14-3</t>
        </is>
      </c>
      <c r="C57" t="n">
        <v>6</v>
      </c>
      <c r="D57">
        <f>A57</f>
        <v/>
      </c>
      <c r="G57">
        <f>IF(F57&lt;&gt;"",F57*E57/100,"")</f>
        <v/>
      </c>
      <c r="H57">
        <f>IF(F57&lt;&gt;"",I57/1000*F57,"")</f>
        <v/>
      </c>
      <c r="I57">
        <f>IF(F57&lt;&gt;"",1000*((1.1/11)/F57),"")</f>
        <v/>
      </c>
      <c r="J57">
        <f>A57</f>
        <v/>
      </c>
      <c r="K57" t="n">
        <v>6</v>
      </c>
      <c r="L57">
        <f>IF('Pooling Strategy'!B9&lt;&gt;"",concatenate('Pooling Strategy'!B9,"-14-3"),"")</f>
        <v/>
      </c>
      <c r="M57">
        <f>IF((F57)&gt;1,concatenate(ROUND((F57/2)-0.5,1),"e6"),"")</f>
        <v/>
      </c>
      <c r="N57" t="inlineStr">
        <is>
          <t>Refrozen PBMC</t>
        </is>
      </c>
      <c r="O57">
        <f>A57</f>
        <v/>
      </c>
      <c r="P57">
        <f>today()</f>
        <v/>
      </c>
    </row>
    <row r="58">
      <c r="A58" t="n">
        <v>56</v>
      </c>
      <c r="B58" t="inlineStr">
        <is>
          <t>15-5</t>
        </is>
      </c>
      <c r="C58" t="n">
        <v>6</v>
      </c>
      <c r="D58">
        <f>A58</f>
        <v/>
      </c>
      <c r="G58">
        <f>IF(F58&lt;&gt;"",F58*E58/100,"")</f>
        <v/>
      </c>
      <c r="H58">
        <f>IF(F58&lt;&gt;"",I58/1000*F58,"")</f>
        <v/>
      </c>
      <c r="I58">
        <f>IF(F58&lt;&gt;"",1000*((1.1/11)/F58),"")</f>
        <v/>
      </c>
      <c r="J58">
        <f>A58</f>
        <v/>
      </c>
      <c r="K58" t="n">
        <v>6</v>
      </c>
      <c r="L58">
        <f>IF('Pooling Strategy'!B9&lt;&gt;"",concatenate('Pooling Strategy'!B9,"-15-5"),"")</f>
        <v/>
      </c>
      <c r="M58">
        <f>IF((F58)&gt;1,concatenate(ROUND((F58/2)-0.5,1),"e6"),"")</f>
        <v/>
      </c>
      <c r="N58" t="inlineStr">
        <is>
          <t>Refrozen PBMC</t>
        </is>
      </c>
      <c r="O58">
        <f>A58</f>
        <v/>
      </c>
      <c r="P58">
        <f>today()</f>
        <v/>
      </c>
    </row>
    <row r="59">
      <c r="A59" t="n">
        <v>57</v>
      </c>
      <c r="B59" t="inlineStr">
        <is>
          <t>16-3</t>
        </is>
      </c>
      <c r="C59" t="n">
        <v>6</v>
      </c>
      <c r="D59">
        <f>A59</f>
        <v/>
      </c>
      <c r="G59">
        <f>IF(F59&lt;&gt;"",F59*E59/100,"")</f>
        <v/>
      </c>
      <c r="H59">
        <f>IF(F59&lt;&gt;"",I59/1000*F59,"")</f>
        <v/>
      </c>
      <c r="I59">
        <f>IF(F59&lt;&gt;"",1000*((1.1/11)/F59),"")</f>
        <v/>
      </c>
      <c r="J59">
        <f>A59</f>
        <v/>
      </c>
      <c r="K59" t="n">
        <v>6</v>
      </c>
      <c r="L59">
        <f>IF('Pooling Strategy'!B9&lt;&gt;"",concatenate('Pooling Strategy'!B9,"-16-3"),"")</f>
        <v/>
      </c>
      <c r="M59">
        <f>IF((F59)&gt;1,concatenate(ROUND((F59/2)-0.5,1),"e6"),"")</f>
        <v/>
      </c>
      <c r="N59" t="inlineStr">
        <is>
          <t>Refrozen PBMC</t>
        </is>
      </c>
      <c r="O59">
        <f>A59</f>
        <v/>
      </c>
      <c r="P59">
        <f>today()</f>
        <v/>
      </c>
    </row>
    <row r="60">
      <c r="A60" t="n">
        <v>58</v>
      </c>
      <c r="B60" t="inlineStr">
        <is>
          <t>17-2</t>
        </is>
      </c>
      <c r="C60" t="n">
        <v>6</v>
      </c>
      <c r="D60">
        <f>A60</f>
        <v/>
      </c>
      <c r="G60">
        <f>IF(F60&lt;&gt;"",F60*E60/100,"")</f>
        <v/>
      </c>
      <c r="H60">
        <f>IF(F60&lt;&gt;"",I60/1000*F60,"")</f>
        <v/>
      </c>
      <c r="I60">
        <f>IF(F60&lt;&gt;"",1000*((1.1/11)/F60),"")</f>
        <v/>
      </c>
      <c r="J60">
        <f>A60</f>
        <v/>
      </c>
      <c r="K60" t="n">
        <v>6</v>
      </c>
      <c r="L60">
        <f>IF('Pooling Strategy'!B9&lt;&gt;"",concatenate('Pooling Strategy'!B9,"-17-2"),"")</f>
        <v/>
      </c>
      <c r="M60">
        <f>IF((F60)&gt;1,concatenate(ROUND((F60/2)-0.5,1),"e6"),"")</f>
        <v/>
      </c>
      <c r="N60" t="inlineStr">
        <is>
          <t>Refrozen PBMC</t>
        </is>
      </c>
      <c r="O60">
        <f>A60</f>
        <v/>
      </c>
      <c r="P60">
        <f>today()</f>
        <v/>
      </c>
    </row>
    <row r="61">
      <c r="A61" t="n">
        <v>59</v>
      </c>
      <c r="B61" t="inlineStr">
        <is>
          <t>19-1</t>
        </is>
      </c>
      <c r="C61" t="n">
        <v>6</v>
      </c>
      <c r="D61">
        <f>A61</f>
        <v/>
      </c>
      <c r="G61">
        <f>IF(F61&lt;&gt;"",F61*E61/100,"")</f>
        <v/>
      </c>
      <c r="H61">
        <f>IF(F61&lt;&gt;"",I61/1000*F61,"")</f>
        <v/>
      </c>
      <c r="I61">
        <f>IF(F61&lt;&gt;"",1000*((1.1/11)/F61),"")</f>
        <v/>
      </c>
      <c r="J61">
        <f>A61</f>
        <v/>
      </c>
      <c r="K61" t="n">
        <v>6</v>
      </c>
      <c r="L61">
        <f>IF('Pooling Strategy'!B9&lt;&gt;"",concatenate('Pooling Strategy'!B9,"-19-1"),"")</f>
        <v/>
      </c>
      <c r="M61">
        <f>IF((F61)&gt;1,concatenate(ROUND((F61/2)-0.5,1),"e6"),"")</f>
        <v/>
      </c>
      <c r="N61" t="inlineStr">
        <is>
          <t>Refrozen PBMC</t>
        </is>
      </c>
      <c r="O61">
        <f>A61</f>
        <v/>
      </c>
      <c r="P61">
        <f>today()</f>
        <v/>
      </c>
    </row>
    <row r="62">
      <c r="A62" t="n">
        <v>60</v>
      </c>
      <c r="B62" t="inlineStr">
        <is>
          <t>20-4</t>
        </is>
      </c>
      <c r="C62" t="n">
        <v>6</v>
      </c>
      <c r="D62">
        <f>A62</f>
        <v/>
      </c>
      <c r="G62">
        <f>IF(F62&lt;&gt;"",F62*E62/100,"")</f>
        <v/>
      </c>
      <c r="H62">
        <f>IF(F62&lt;&gt;"",I62/1000*F62,"")</f>
        <v/>
      </c>
      <c r="I62">
        <f>IF(F62&lt;&gt;"",1000*((1.1/11)/F62),"")</f>
        <v/>
      </c>
      <c r="J62">
        <f>A62</f>
        <v/>
      </c>
      <c r="K62" t="n">
        <v>6</v>
      </c>
      <c r="L62">
        <f>IF('Pooling Strategy'!B9&lt;&gt;"",concatenate('Pooling Strategy'!B9,"-20-4"),"")</f>
        <v/>
      </c>
      <c r="M62">
        <f>IF((F62)&gt;1,concatenate(ROUND((F62/2)-0.5,1),"e6"),"")</f>
        <v/>
      </c>
      <c r="N62" t="inlineStr">
        <is>
          <t>Refrozen PBMC</t>
        </is>
      </c>
      <c r="O62">
        <f>A62</f>
        <v/>
      </c>
      <c r="P62">
        <f>today()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Pool</t>
        </is>
      </c>
      <c r="B1" s="1" t="inlineStr">
        <is>
          <t>Total Cells (e6/mL)</t>
        </is>
      </c>
      <c r="C1" s="1" t="inlineStr">
        <is>
          <t>Viability (%)</t>
        </is>
      </c>
      <c r="D1" s="1" t="inlineStr">
        <is>
          <t>Initial Volume (uL)</t>
        </is>
      </c>
      <c r="E1" s="1" t="inlineStr">
        <is>
          <t>Final Volume (uL)</t>
        </is>
      </c>
      <c r="F1" s="1" t="inlineStr">
        <is>
          <t>Media to Add to Make V2 (uL)</t>
        </is>
      </c>
      <c r="G1" s="1" t="inlineStr">
        <is>
          <t>Target Cell Conc (e6/mL)</t>
        </is>
      </c>
      <c r="H1" s="1" t="inlineStr">
        <is>
          <t>Volume to Load (uL)</t>
        </is>
      </c>
      <c r="I1" s="1" t="inlineStr">
        <is>
          <t>Cells to Load (e6)</t>
        </is>
      </c>
      <c r="J1" s="1" t="inlineStr">
        <is>
          <t>cDNA Concentration (ng/uL)</t>
        </is>
      </c>
    </row>
    <row r="2">
      <c r="A2" t="n">
        <v>1</v>
      </c>
      <c r="B2" t="inlineStr"/>
      <c r="C2" t="inlineStr"/>
      <c r="D2" t="inlineStr"/>
      <c r="E2">
        <f>IF(G2&lt;&gt;"",(B2*D2)/G2,"")</f>
        <v/>
      </c>
      <c r="F2">
        <f>IF(E2&lt;&gt;"",E2-D2,"")</f>
        <v/>
      </c>
      <c r="G2">
        <f>IF(AND(ISNUMBER(H2),ISNUMBER(I2)),I2/H2*1000,"")</f>
        <v/>
      </c>
      <c r="H2" t="inlineStr">
        <is>
          <t>Enter 10X Version-Specific Cell Suspension Loading Volume</t>
        </is>
      </c>
      <c r="I2" t="inlineStr">
        <is>
          <t>Enter Desired Cell Loading</t>
        </is>
      </c>
      <c r="J2" t="inlineStr"/>
    </row>
    <row r="3">
      <c r="A3" t="n">
        <v>2</v>
      </c>
      <c r="B3" t="inlineStr"/>
      <c r="C3" t="inlineStr"/>
      <c r="D3" t="inlineStr"/>
      <c r="E3">
        <f>IF(G3&lt;&gt;"",(B3*D3)/G3,"")</f>
        <v/>
      </c>
      <c r="F3">
        <f>IF(E3&lt;&gt;"",E3-D3,"")</f>
        <v/>
      </c>
      <c r="G3">
        <f>IF(AND(ISNUMBER(H3),ISNUMBER(I3)),I3/H3*1000,"")</f>
        <v/>
      </c>
      <c r="H3" t="inlineStr">
        <is>
          <t>Enter 10X Version-Specific Cell Suspension Loading Volume</t>
        </is>
      </c>
      <c r="I3" t="inlineStr">
        <is>
          <t>Enter Desired Cell Loading</t>
        </is>
      </c>
      <c r="J3" t="inlineStr"/>
    </row>
    <row r="4">
      <c r="A4" t="n">
        <v>3</v>
      </c>
      <c r="B4" t="inlineStr"/>
      <c r="C4" t="inlineStr"/>
      <c r="D4" t="inlineStr"/>
      <c r="E4">
        <f>IF(G4&lt;&gt;"",(B4*D4)/G4,"")</f>
        <v/>
      </c>
      <c r="F4">
        <f>IF(E4&lt;&gt;"",E4-D4,"")</f>
        <v/>
      </c>
      <c r="G4">
        <f>IF(AND(ISNUMBER(H4),ISNUMBER(I4)),I4/H4*1000,"")</f>
        <v/>
      </c>
      <c r="H4" t="inlineStr">
        <is>
          <t>Enter 10X Version-Specific Cell Suspension Loading Volume</t>
        </is>
      </c>
      <c r="I4" t="inlineStr">
        <is>
          <t>Enter Desired Cell Loading</t>
        </is>
      </c>
      <c r="J4" t="inlineStr"/>
    </row>
    <row r="5">
      <c r="A5" t="n">
        <v>4</v>
      </c>
      <c r="B5" t="inlineStr"/>
      <c r="C5" t="inlineStr"/>
      <c r="D5" t="inlineStr"/>
      <c r="E5">
        <f>IF(G5&lt;&gt;"",(B5*D5)/G5,"")</f>
        <v/>
      </c>
      <c r="F5">
        <f>IF(E5&lt;&gt;"",E5-D5,"")</f>
        <v/>
      </c>
      <c r="G5">
        <f>IF(AND(ISNUMBER(H5),ISNUMBER(I5)),I5/H5*1000,"")</f>
        <v/>
      </c>
      <c r="H5" t="inlineStr">
        <is>
          <t>Enter 10X Version-Specific Cell Suspension Loading Volume</t>
        </is>
      </c>
      <c r="I5" t="inlineStr">
        <is>
          <t>Enter Desired Cell Loading</t>
        </is>
      </c>
      <c r="J5" t="inlineStr"/>
    </row>
    <row r="6">
      <c r="A6" t="n">
        <v>5</v>
      </c>
      <c r="B6" t="inlineStr"/>
      <c r="C6" t="inlineStr"/>
      <c r="D6" t="inlineStr"/>
      <c r="E6">
        <f>IF(G6&lt;&gt;"",(B6*D6)/G6,"")</f>
        <v/>
      </c>
      <c r="F6">
        <f>IF(E6&lt;&gt;"",E6-D6,"")</f>
        <v/>
      </c>
      <c r="G6">
        <f>IF(AND(ISNUMBER(H6),ISNUMBER(I6)),I6/H6*1000,"")</f>
        <v/>
      </c>
      <c r="H6" t="inlineStr">
        <is>
          <t>Enter 10X Version-Specific Cell Suspension Loading Volume</t>
        </is>
      </c>
      <c r="I6" t="inlineStr">
        <is>
          <t>Enter Desired Cell Loading</t>
        </is>
      </c>
      <c r="J6" t="inlineStr"/>
    </row>
    <row r="7">
      <c r="A7" t="n">
        <v>6</v>
      </c>
      <c r="B7" t="inlineStr"/>
      <c r="C7" t="inlineStr"/>
      <c r="D7" t="inlineStr"/>
      <c r="E7">
        <f>IF(G7&lt;&gt;"",(B7*D7)/G7,"")</f>
        <v/>
      </c>
      <c r="F7">
        <f>IF(E7&lt;&gt;"",E7-D7,"")</f>
        <v/>
      </c>
      <c r="G7">
        <f>IF(AND(ISNUMBER(H7),ISNUMBER(I7)),I7/H7*1000,"")</f>
        <v/>
      </c>
      <c r="H7" t="inlineStr">
        <is>
          <t>Enter 10X Version-Specific Cell Suspension Loading Volume</t>
        </is>
      </c>
      <c r="I7" t="inlineStr">
        <is>
          <t>Enter Desired Cell Loading</t>
        </is>
      </c>
      <c r="J7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2023-03-30T01:09:20Z</dcterms:created>
  <dcterms:modified xmlns:dcterms="http://purl.org/dc/terms/" xmlns:xsi="http://www.w3.org/2001/XMLSchema-instance" xsi:type="dcterms:W3CDTF">2023-03-30T01:09:20Z</dcterms:modified>
</cp:coreProperties>
</file>