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tee\Documents\School\Classes\1.2 Accelerating Through Excel\Homework\"/>
    </mc:Choice>
  </mc:AlternateContent>
  <xr:revisionPtr revIDLastSave="0" documentId="13_ncr:1_{17E6F2C0-418B-4041-B6A6-B7635434AC78}" xr6:coauthVersionLast="43" xr6:coauthVersionMax="43" xr10:uidLastSave="{00000000-0000-0000-0000-000000000000}"/>
  <bookViews>
    <workbookView xWindow="15900" yWindow="1425" windowWidth="30855" windowHeight="1519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6" r:id="rId5"/>
  </sheets>
  <definedNames>
    <definedName name="_xlnm._FilterDatabase" localSheetId="0" hidden="1">Sheet1!$A$1:$T$4115</definedName>
  </definedNames>
  <calcPr calcId="191029"/>
  <pivotCaches>
    <pivotCache cacheId="11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3" i="6" l="1"/>
  <c r="H12" i="6"/>
  <c r="H11" i="6"/>
  <c r="H10" i="6"/>
  <c r="H9" i="6"/>
  <c r="H8" i="6"/>
  <c r="H7" i="6"/>
  <c r="H6" i="6"/>
  <c r="H5" i="6"/>
  <c r="H4" i="6"/>
  <c r="H3" i="6"/>
  <c r="H2" i="6"/>
  <c r="G13" i="6"/>
  <c r="G12" i="6"/>
  <c r="G11" i="6"/>
  <c r="G10" i="6"/>
  <c r="G9" i="6"/>
  <c r="G8" i="6"/>
  <c r="G7" i="6"/>
  <c r="G6" i="6"/>
  <c r="G5" i="6"/>
  <c r="G4" i="6"/>
  <c r="G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E13" i="6" s="1"/>
  <c r="B12" i="6"/>
  <c r="E12" i="6" s="1"/>
  <c r="B11" i="6"/>
  <c r="E11" i="6" s="1"/>
  <c r="B10" i="6"/>
  <c r="E10" i="6" s="1"/>
  <c r="B9" i="6"/>
  <c r="E9" i="6" s="1"/>
  <c r="B8" i="6"/>
  <c r="E8" i="6" s="1"/>
  <c r="B7" i="6"/>
  <c r="E7" i="6" s="1"/>
  <c r="B6" i="6"/>
  <c r="E6" i="6" s="1"/>
  <c r="B5" i="6"/>
  <c r="E5" i="6" s="1"/>
  <c r="B3" i="6"/>
  <c r="E3" i="6" s="1"/>
  <c r="B4" i="6"/>
  <c r="E4" i="6" s="1"/>
  <c r="B2" i="6"/>
  <c r="E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Q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<sst xmlns="http://schemas.openxmlformats.org/spreadsheetml/2006/main" count="24820" uniqueCount="8401">
  <si>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</si>
  <si>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</si>
  <si>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</si>
  <si>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</si>
  <si>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</si>
  <si>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</si>
  <si>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</si>
  <si>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</si>
  <si>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</si>
  <si>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</si>
  <si>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</si>
  <si>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</si>
  <si>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</si>
  <si>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</si>
  <si>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</si>
  <si>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</si>
  <si>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</si>
  <si>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</si>
  <si>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</si>
  <si>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</si>
  <si>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</si>
  <si>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</si>
  <si>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</si>
  <si>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</si>
  <si>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</si>
  <si>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</si>
  <si>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</si>
  <si>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</si>
  <si>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</si>
  <si>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</si>
  <si>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</si>
  <si>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</si>
  <si>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</si>
  <si>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</si>
  <si>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</si>
  <si>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</si>
  <si>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</si>
  <si>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</si>
  <si>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</si>
  <si>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</si>
  <si>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</si>
  <si>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</si>
  <si>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</si>
  <si>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</si>
  <si>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</si>
  <si>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</si>
  <si>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</si>
  <si>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</si>
  <si>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</si>
  <si>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</si>
  <si>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</si>
  <si>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</si>
  <si>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</si>
  <si>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</si>
  <si>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</si>
  <si>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</si>
  <si>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</si>
  <si>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</si>
  <si>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</si>
  <si>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</si>
  <si>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</si>
  <si>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</si>
  <si>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</si>
  <si>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</si>
  <si>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</si>
  <si>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</si>
  <si>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</si>
  <si>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</si>
  <si>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</si>
  <si>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</si>
  <si>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</si>
  <si>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</si>
  <si>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</si>
  <si>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</si>
  <si>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</si>
  <si>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</si>
  <si>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</si>
  <si>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</si>
  <si>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</si>
  <si>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</si>
  <si>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</si>
  <si>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</si>
  <si>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</si>
  <si>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</si>
  <si>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</si>
  <si>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</si>
  <si>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</si>
  <si>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</si>
  <si>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</si>
  <si>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</si>
  <si>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</si>
  <si>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</si>
  <si>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</si>
  <si>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</si>
  <si>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</si>
  <si>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</si>
  <si>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</si>
  <si>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</si>
  <si>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</si>
  <si>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</si>
  <si>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</si>
  <si>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</si>
  <si>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</si>
  <si>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</si>
  <si>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</si>
  <si>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</si>
  <si>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</si>
  <si>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</si>
  <si>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</si>
  <si>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</si>
  <si>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</si>
  <si>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</si>
  <si>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</si>
  <si>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</si>
  <si>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</si>
  <si>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</si>
  <si>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</si>
  <si>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</si>
  <si>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</si>
  <si>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</si>
  <si>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</si>
  <si>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</si>
  <si>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</si>
  <si>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</si>
  <si>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</si>
  <si>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</si>
  <si>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</si>
  <si>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</si>
  <si>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</si>
  <si>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</si>
  <si>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</si>
  <si>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</si>
  <si>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</si>
  <si>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</si>
  <si>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</si>
  <si>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</si>
  <si>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</si>
  <si>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</si>
  <si>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</si>
  <si>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</si>
  <si>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</si>
  <si>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</si>
  <si>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</si>
  <si>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</si>
  <si>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</si>
  <si>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</si>
  <si>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</si>
  <si>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</si>
  <si>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</si>
  <si>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</si>
  <si>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</si>
  <si>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</si>
  <si>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</si>
  <si>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</si>
  <si>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</si>
  <si>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</si>
  <si>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</si>
  <si>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</si>
  <si>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</si>
  <si>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</si>
  <si>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</si>
  <si>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</si>
  <si>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</si>
  <si>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</si>
  <si>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</si>
  <si>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</si>
  <si>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</si>
  <si>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</si>
  <si>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</si>
  <si>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</si>
  <si>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</si>
  <si>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</si>
  <si>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</si>
  <si>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</si>
  <si>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</si>
  <si>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</si>
  <si>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</si>
  <si>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</si>
  <si>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</si>
  <si>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</si>
  <si>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</si>
  <si>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</si>
  <si>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</si>
  <si>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</si>
  <si>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</si>
  <si>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</si>
  <si>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</si>
  <si>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</si>
  <si>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</si>
  <si>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</si>
  <si>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</si>
  <si>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</si>
  <si>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</si>
  <si>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</si>
  <si>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</si>
  <si>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</si>
  <si>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</si>
  <si>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</si>
  <si>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</si>
  <si>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</si>
  <si>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</si>
  <si>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</si>
  <si>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</si>
  <si>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</si>
  <si>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</si>
  <si>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</si>
  <si>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</si>
  <si>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</si>
  <si>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</si>
  <si>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</si>
  <si>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</si>
  <si>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</si>
  <si>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</si>
  <si>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</si>
  <si>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</si>
  <si>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</si>
  <si>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</si>
  <si>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</si>
  <si>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</si>
  <si>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</si>
  <si>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</si>
  <si>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</si>
  <si>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</si>
  <si>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</si>
  <si>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</si>
  <si>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</si>
  <si>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</si>
  <si>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</si>
  <si>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</si>
  <si>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</si>
  <si>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</si>
  <si>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</si>
  <si>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</si>
  <si>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</si>
  <si>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</si>
  <si>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</si>
  <si>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</si>
  <si>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</si>
  <si>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</si>
  <si>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</si>
  <si>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</si>
  <si>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</si>
  <si>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</si>
  <si>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</si>
  <si>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</si>
  <si>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</si>
  <si>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</si>
  <si>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</si>
  <si>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</si>
  <si>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</si>
  <si>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</si>
  <si>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</si>
  <si>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</si>
  <si>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</si>
  <si>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</si>
  <si>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</si>
  <si>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</si>
  <si>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</si>
  <si>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</si>
  <si>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</si>
  <si>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</si>
  <si>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</si>
  <si>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</si>
  <si>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</si>
  <si>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</si>
  <si>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</si>
  <si>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</si>
  <si>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</si>
  <si>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</si>
  <si>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</si>
  <si>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</si>
  <si>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</si>
  <si>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</si>
  <si>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</si>
  <si>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</si>
  <si>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</si>
  <si>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</si>
  <si>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</si>
  <si>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</si>
  <si>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</si>
  <si>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</si>
  <si>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</si>
  <si>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</si>
  <si>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</si>
  <si>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</si>
  <si>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</si>
  <si>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</si>
  <si>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</si>
  <si>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</si>
  <si>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</si>
  <si>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</si>
  <si>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</si>
  <si>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</si>
  <si>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</si>
  <si>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</si>
  <si>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</si>
  <si>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</si>
  <si>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</si>
  <si>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</si>
  <si>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</si>
  <si>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</si>
  <si>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</si>
  <si>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</si>
  <si>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</si>
  <si>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</si>
  <si>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</si>
  <si>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</si>
  <si>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</si>
  <si>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</si>
  <si>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</si>
  <si>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</si>
  <si>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</si>
  <si>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</si>
  <si>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</si>
  <si>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</si>
  <si>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</si>
  <si>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</si>
  <si>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</si>
  <si>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</si>
  <si>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</si>
  <si>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</si>
  <si>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</si>
  <si>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</si>
  <si>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</si>
  <si>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</si>
  <si>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</si>
  <si>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</si>
  <si>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</si>
  <si>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</si>
  <si>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</si>
  <si>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</si>
  <si>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</si>
  <si>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</si>
  <si>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</si>
  <si>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</si>
  <si>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</si>
  <si>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</si>
  <si>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</si>
  <si>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</si>
  <si>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</si>
  <si>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</si>
  <si>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</si>
  <si>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</si>
  <si>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</si>
  <si>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</si>
  <si>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</si>
  <si>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</si>
  <si>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</si>
  <si>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</si>
  <si>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</si>
  <si>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</si>
  <si>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</si>
  <si>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</si>
  <si>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</si>
  <si>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</si>
  <si>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</si>
  <si>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</si>
  <si>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</si>
  <si>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</si>
  <si>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</si>
  <si>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</si>
  <si>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</si>
  <si>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</si>
  <si>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</si>
  <si>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</si>
  <si>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</si>
  <si>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</si>
  <si>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</si>
  <si>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</si>
  <si>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</si>
  <si>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</si>
  <si>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</si>
  <si>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</si>
  <si>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</si>
  <si>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</si>
  <si>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</si>
  <si>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</si>
  <si>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</si>
  <si>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</si>
  <si>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</si>
  <si>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</si>
  <si>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</si>
  <si>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</si>
  <si>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</si>
  <si>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</si>
  <si>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</si>
  <si>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</si>
  <si>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</si>
  <si>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</si>
  <si>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</si>
  <si>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</si>
  <si>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</si>
  <si>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</si>
  <si>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</si>
  <si>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</si>
  <si>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</si>
  <si>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</si>
  <si>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</si>
  <si>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</si>
  <si>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</si>
  <si>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</si>
  <si>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</si>
  <si>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</si>
  <si>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</si>
  <si>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</si>
  <si>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</si>
  <si>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</si>
  <si>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</si>
  <si>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</si>
  <si>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</si>
  <si>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</si>
  <si>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</si>
  <si>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</si>
  <si>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</si>
  <si>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</si>
  <si>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</si>
  <si>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</si>
  <si>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</si>
  <si>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</si>
  <si>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</si>
  <si>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</si>
  <si>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</si>
  <si>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</si>
  <si>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</si>
  <si>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</si>
  <si>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</si>
  <si>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</si>
  <si>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</si>
  <si>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</si>
  <si>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</si>
  <si>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</si>
  <si>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</si>
  <si>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</si>
  <si>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</si>
  <si>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</si>
  <si>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</si>
  <si>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</si>
  <si>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</si>
  <si>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</si>
  <si>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</si>
  <si>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</si>
  <si>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</si>
  <si>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</si>
  <si>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</si>
  <si>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</si>
  <si>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</si>
  <si>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</si>
  <si>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</si>
  <si>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</si>
  <si>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</si>
  <si>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</si>
  <si>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</si>
  <si>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</si>
  <si>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</si>
  <si>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</si>
  <si>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</si>
  <si>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</si>
  <si>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</si>
  <si>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</si>
  <si>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</si>
  <si>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</si>
  <si>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</si>
  <si>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</si>
  <si>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</si>
  <si>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</si>
  <si>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</si>
  <si>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</si>
  <si>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</si>
  <si>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</si>
  <si>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</si>
  <si>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</si>
  <si>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</si>
  <si>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</si>
  <si>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</si>
  <si>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</si>
  <si>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</si>
  <si>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</si>
  <si>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</si>
  <si>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</si>
  <si>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</si>
  <si>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</si>
  <si>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</si>
  <si>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</si>
  <si>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</si>
  <si>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</si>
  <si>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</si>
  <si>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</si>
  <si>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</si>
  <si>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</si>
  <si>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</si>
  <si>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</si>
  <si>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</si>
  <si>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</si>
  <si>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</si>
  <si>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</si>
  <si>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</si>
  <si>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</si>
  <si>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</si>
  <si>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</si>
  <si>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</si>
  <si>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</si>
  <si>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</si>
  <si>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</si>
  <si>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</si>
  <si>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</si>
  <si>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</si>
  <si>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</si>
  <si>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</si>
  <si>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</si>
  <si>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</si>
  <si>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</si>
  <si>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</si>
  <si>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</si>
  <si>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</si>
  <si>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</si>
  <si>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</si>
  <si>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</si>
  <si>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</si>
  <si>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</si>
  <si>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</si>
  <si>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</si>
  <si>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</si>
  <si>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</si>
  <si>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</si>
  <si>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</si>
  <si>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</si>
  <si>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</si>
  <si>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</si>
  <si>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</si>
  <si>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</si>
  <si>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</si>
  <si>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</si>
  <si>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</si>
  <si>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</si>
  <si>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</si>
  <si>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</si>
  <si>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</si>
  <si>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</si>
  <si>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</si>
  <si>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</si>
  <si>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</si>
  <si>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</si>
  <si>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</si>
  <si>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</si>
  <si>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</si>
  <si>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</si>
  <si>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</si>
  <si>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</si>
  <si>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</si>
  <si>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</si>
  <si>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</si>
  <si>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</si>
  <si>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</si>
  <si>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</si>
  <si>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</si>
  <si>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</si>
  <si>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</si>
  <si>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</si>
  <si>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</si>
  <si>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</si>
  <si>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</si>
  <si>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</si>
  <si>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</si>
  <si>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</si>
  <si>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</si>
  <si>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</si>
  <si>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</si>
  <si>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</si>
  <si>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</si>
  <si>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</si>
  <si>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</si>
  <si>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</si>
  <si>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</si>
  <si>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</si>
  <si>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</si>
  <si>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</si>
  <si>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</si>
  <si>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</si>
  <si>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</si>
  <si>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</si>
  <si>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</si>
  <si>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</si>
  <si>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</si>
  <si>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</si>
  <si>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</si>
  <si>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</si>
  <si>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</si>
  <si>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</si>
  <si>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</si>
  <si>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</si>
  <si>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</si>
  <si>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</si>
  <si>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</si>
  <si>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</si>
  <si>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</si>
  <si>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</si>
  <si>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</si>
  <si>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</si>
  <si>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</si>
  <si>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</si>
  <si>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</si>
  <si>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</si>
  <si>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</si>
  <si>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</si>
  <si>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</si>
  <si>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</si>
  <si>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</si>
  <si>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</si>
  <si>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</si>
  <si>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</si>
  <si>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</si>
  <si>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</si>
  <si>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</si>
  <si>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</si>
  <si>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</si>
  <si>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</si>
  <si>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</si>
  <si>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</si>
  <si>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</si>
  <si>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</si>
  <si>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</si>
  <si>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</si>
  <si>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</si>
  <si>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</si>
  <si>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</si>
  <si>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</si>
  <si>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</si>
  <si>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</si>
  <si>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</si>
  <si>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</si>
  <si>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</si>
  <si>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</si>
  <si>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</si>
  <si>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</si>
  <si>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</si>
  <si>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</si>
  <si>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</si>
  <si>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</si>
  <si>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</si>
  <si>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</si>
  <si>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</si>
  <si>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</si>
  <si>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</si>
  <si>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</si>
  <si>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</si>
  <si>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</si>
  <si>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</si>
  <si>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</si>
  <si>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</si>
  <si>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</si>
  <si>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</si>
  <si>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</si>
  <si>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</si>
  <si>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</si>
  <si>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</si>
  <si>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</si>
  <si>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</si>
  <si>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</si>
  <si>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</si>
  <si>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</si>
  <si>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</si>
  <si>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</si>
  <si>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</si>
  <si>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</si>
  <si>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</si>
  <si>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</si>
  <si>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</si>
  <si>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</si>
  <si>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</si>
  <si>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</si>
  <si>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</si>
  <si>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</si>
  <si>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</si>
  <si>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</si>
  <si>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</si>
  <si>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</si>
  <si>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</si>
  <si>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</si>
  <si>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</si>
  <si>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</si>
  <si>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</si>
  <si>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</si>
  <si>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</si>
  <si>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</si>
  <si>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</si>
  <si>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</si>
  <si>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</si>
  <si>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</si>
  <si>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</si>
  <si>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</si>
  <si>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</si>
  <si>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</si>
  <si>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</si>
  <si>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</si>
  <si>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</si>
  <si>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</si>
  <si>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</si>
  <si>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</si>
  <si>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</si>
  <si>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</si>
  <si>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</si>
  <si>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</si>
  <si>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</si>
  <si>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</si>
  <si>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</si>
  <si>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</si>
  <si>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</si>
  <si>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</si>
  <si>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</si>
  <si>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</si>
  <si>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</si>
  <si>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</si>
  <si>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</si>
  <si>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</si>
  <si>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</si>
  <si>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</si>
  <si>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</si>
  <si>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</si>
  <si>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</si>
  <si>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</si>
  <si>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</si>
  <si>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</si>
  <si>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</si>
  <si>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</si>
  <si>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</si>
  <si>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</si>
  <si>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</si>
  <si>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</si>
  <si>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</si>
  <si>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</si>
  <si>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</si>
  <si>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</si>
  <si>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</si>
  <si>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</si>
  <si>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</si>
  <si>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</si>
  <si>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</si>
  <si>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</si>
  <si>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</si>
  <si>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</si>
  <si>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</si>
  <si>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</si>
  <si>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</si>
  <si>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</si>
  <si>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</si>
  <si>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</si>
  <si>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</si>
  <si>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</si>
  <si>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</si>
  <si>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</si>
  <si>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</si>
  <si>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</si>
  <si>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</si>
  <si>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</si>
  <si>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</si>
  <si>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</si>
  <si>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</si>
  <si>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</si>
  <si>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</si>
  <si>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</si>
  <si>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</si>
  <si>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</si>
  <si>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</si>
  <si>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</si>
  <si>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</si>
  <si>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</si>
  <si>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</si>
  <si>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</si>
  <si>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</si>
  <si>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</si>
  <si>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</si>
  <si>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</si>
  <si>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</si>
  <si>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</si>
  <si>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</si>
  <si>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</si>
  <si>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</si>
  <si>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</si>
  <si>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</si>
  <si>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</si>
  <si>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</si>
  <si>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</si>
  <si>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</si>
  <si>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</si>
  <si>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</si>
  <si>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</si>
  <si>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</si>
  <si>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</si>
  <si>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</si>
  <si>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</si>
  <si>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</si>
  <si>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</si>
  <si>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</si>
  <si>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</si>
  <si>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</si>
  <si>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</si>
  <si>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</si>
  <si>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</si>
  <si>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</si>
  <si>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</si>
  <si>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</si>
  <si>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</si>
  <si>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</si>
  <si>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</si>
  <si>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</si>
  <si>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</si>
  <si>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</si>
  <si>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</si>
  <si>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</si>
  <si>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</si>
  <si>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</si>
  <si>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</si>
  <si>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</si>
  <si>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</si>
  <si>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</si>
  <si>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</si>
  <si>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</si>
  <si>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</si>
  <si>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</si>
  <si>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</si>
  <si>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</si>
  <si>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</si>
  <si>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</si>
  <si>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</si>
  <si>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</si>
  <si>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</si>
  <si>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</si>
  <si>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</si>
  <si>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</si>
  <si>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</si>
  <si>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</si>
  <si>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</si>
  <si>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</si>
  <si>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</si>
  <si>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</si>
  <si>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</si>
  <si>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</si>
  <si>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</si>
  <si>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</si>
  <si>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</si>
  <si>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</si>
  <si>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</si>
  <si>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</si>
  <si>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</si>
  <si>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</si>
  <si>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</si>
  <si>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</si>
  <si>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</si>
  <si>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</si>
  <si>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</si>
  <si>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</si>
  <si>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</si>
  <si>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</si>
  <si>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</si>
  <si>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</si>
  <si>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</si>
  <si>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</si>
  <si>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</si>
  <si>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</si>
  <si>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</si>
  <si>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</si>
  <si>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</si>
  <si>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</si>
  <si>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</si>
  <si>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</si>
  <si>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</si>
  <si>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</si>
  <si>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</si>
  <si>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</si>
  <si>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</si>
  <si>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</si>
  <si>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</si>
  <si>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</si>
  <si>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</si>
  <si>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</si>
  <si>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</si>
  <si>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</si>
  <si>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</si>
  <si>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</si>
  <si>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</si>
  <si>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</si>
  <si>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</si>
  <si>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</si>
  <si>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</si>
  <si>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</si>
  <si>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</si>
  <si>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</si>
  <si>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</si>
  <si>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</si>
  <si>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</si>
  <si>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</si>
  <si>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</si>
  <si>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</si>
  <si>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</si>
  <si>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</si>
  <si>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</si>
  <si>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</si>
  <si>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</si>
  <si>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</si>
  <si>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</si>
  <si>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</si>
  <si>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</si>
  <si>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</si>
  <si>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</si>
  <si>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</si>
  <si>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</si>
  <si>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</si>
  <si>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</si>
  <si>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</si>
  <si>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</si>
  <si>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</si>
  <si>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</si>
  <si>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</si>
  <si>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</si>
  <si>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</si>
  <si>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</si>
  <si>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</si>
  <si>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</si>
  <si>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</si>
  <si>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</si>
  <si>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</si>
  <si>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</si>
  <si>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</si>
  <si>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</si>
  <si>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</si>
  <si>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</si>
  <si>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</si>
  <si>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</si>
  <si>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</si>
  <si>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</si>
  <si>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</si>
  <si>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</si>
  <si>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</si>
  <si>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</si>
  <si>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</si>
  <si>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</si>
  <si>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</si>
  <si>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</si>
  <si>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</si>
  <si>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</si>
  <si>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</si>
  <si>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</si>
  <si>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</si>
  <si>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</si>
  <si>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</si>
  <si>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</si>
  <si>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</si>
  <si>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</si>
  <si>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</si>
  <si>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</si>
  <si>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</si>
  <si>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</si>
  <si>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</si>
  <si>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</si>
  <si>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</si>
  <si>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</si>
  <si>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</si>
  <si>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</si>
  <si>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</si>
  <si>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</si>
  <si>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</si>
  <si>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</si>
  <si>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</si>
  <si>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</si>
  <si>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</si>
  <si>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</si>
  <si>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</si>
  <si>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</si>
  <si>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</si>
  <si>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</si>
  <si>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</si>
  <si>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</si>
  <si>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</si>
  <si>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</si>
  <si>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</si>
  <si>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</si>
  <si>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</si>
  <si>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</si>
  <si>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</si>
  <si>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</si>
  <si>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</si>
  <si>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</si>
  <si>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</si>
  <si>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</si>
  <si>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</si>
  <si>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</si>
  <si>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</si>
  <si>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</si>
  <si>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</si>
  <si>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</si>
  <si>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</si>
  <si>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</si>
  <si>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</si>
  <si>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</si>
  <si>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</si>
  <si>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</si>
  <si>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</si>
  <si>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</si>
  <si>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</si>
  <si>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</si>
  <si>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</si>
  <si>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</si>
  <si>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</si>
  <si>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</si>
  <si>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</si>
  <si>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</si>
  <si>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</si>
  <si>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</si>
  <si>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</si>
  <si>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</si>
  <si>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</si>
  <si>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</si>
  <si>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</si>
  <si>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</si>
  <si>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</si>
  <si>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</si>
  <si>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</si>
  <si>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</si>
  <si>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</si>
  <si>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</si>
  <si>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</si>
  <si>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</si>
  <si>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</si>
  <si>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</si>
  <si>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</si>
  <si>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</si>
  <si>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</si>
  <si>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</si>
  <si>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</si>
  <si>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</si>
  <si>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</si>
  <si>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</si>
  <si>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</si>
  <si>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</si>
  <si>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</si>
  <si>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</si>
  <si>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</si>
  <si>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</si>
  <si>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</si>
  <si>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</si>
  <si>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</si>
  <si>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</si>
  <si>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</si>
  <si>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</si>
  <si>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</si>
  <si>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</si>
  <si>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</si>
  <si>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</si>
  <si>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</si>
  <si>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</si>
  <si>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</si>
  <si>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</si>
  <si>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</si>
  <si>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</si>
  <si>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</si>
  <si>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</si>
  <si>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</si>
  <si>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</si>
  <si>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</si>
  <si>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</si>
  <si>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</si>
  <si>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</si>
  <si>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</si>
  <si>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</si>
  <si>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</si>
  <si>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</si>
  <si>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</si>
  <si>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</si>
  <si>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</si>
  <si>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</si>
  <si>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</si>
  <si>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</si>
  <si>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</si>
  <si>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</si>
  <si>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</si>
  <si>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</si>
  <si>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</si>
  <si>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</si>
  <si>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</si>
  <si>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</si>
  <si>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</si>
  <si>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</si>
  <si>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</si>
  <si>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</si>
  <si>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</si>
  <si>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</si>
  <si>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</si>
  <si>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</si>
  <si>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</si>
  <si>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</si>
  <si>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</si>
  <si>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</si>
  <si>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</si>
  <si>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</si>
  <si>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</si>
  <si>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</si>
  <si>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</si>
  <si>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</si>
  <si>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</si>
  <si>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</si>
  <si>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</si>
  <si>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</si>
  <si>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</si>
  <si>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</si>
  <si>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</si>
  <si>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</si>
  <si>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</si>
  <si>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</si>
  <si>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</si>
  <si>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</si>
  <si>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</si>
  <si>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</si>
  <si>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</si>
  <si>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</si>
  <si>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</si>
  <si>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</si>
  <si>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</si>
  <si>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</si>
  <si>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</si>
  <si>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</si>
  <si>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</si>
  <si>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</si>
  <si>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</si>
  <si>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</si>
  <si>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</si>
  <si>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</si>
  <si>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</si>
  <si>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</si>
  <si>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</si>
  <si>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</si>
  <si>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</si>
  <si>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</si>
  <si>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</si>
  <si>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</si>
  <si>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</si>
  <si>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</si>
  <si>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</si>
  <si>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</si>
  <si>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</si>
  <si>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</si>
  <si>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</si>
  <si>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</si>
  <si>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</si>
  <si>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</si>
  <si>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</si>
  <si>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</si>
  <si>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</si>
  <si>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</si>
  <si>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</si>
  <si>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</si>
  <si>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</si>
  <si>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</si>
  <si>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</si>
  <si>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</si>
  <si>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</si>
  <si>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</si>
  <si>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</si>
  <si>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</si>
  <si>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</si>
  <si>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</si>
  <si>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</si>
  <si>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</si>
  <si>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</si>
  <si>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</si>
  <si>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</si>
  <si>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</si>
  <si>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</si>
  <si>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</si>
  <si>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</si>
  <si>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</si>
  <si>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</si>
  <si>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</si>
  <si>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</si>
  <si>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</si>
  <si>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</si>
  <si>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</si>
  <si>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</si>
  <si>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</si>
  <si>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</si>
  <si>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</si>
  <si>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</si>
  <si>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</si>
  <si>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</si>
  <si>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</si>
  <si>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</si>
  <si>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</si>
  <si>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</si>
  <si>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</si>
  <si>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</si>
  <si>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</si>
  <si>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</si>
  <si>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</si>
  <si>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</si>
  <si>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</si>
  <si>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</si>
  <si>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</si>
  <si>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</si>
  <si>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</si>
  <si>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</si>
  <si>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</si>
  <si>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</si>
  <si>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</si>
  <si>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</si>
  <si>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</si>
  <si>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</si>
  <si>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</si>
  <si>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</si>
  <si>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</si>
  <si>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</si>
  <si>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</si>
  <si>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</si>
  <si>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</si>
  <si>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</si>
  <si>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</si>
  <si>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</si>
  <si>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</si>
  <si>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</si>
  <si>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</si>
  <si>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</si>
  <si>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</si>
  <si>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</si>
  <si>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</si>
  <si>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</si>
  <si>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</si>
  <si>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</si>
  <si>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</si>
  <si>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</si>
  <si>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</si>
  <si>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</si>
  <si>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</si>
  <si>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</si>
  <si>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</si>
  <si>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</si>
  <si>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</si>
  <si>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</si>
  <si>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</si>
  <si>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</si>
  <si>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</si>
  <si>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</si>
  <si>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</si>
  <si>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</si>
  <si>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</si>
  <si>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</si>
  <si>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</si>
  <si>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</si>
  <si>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</si>
  <si>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</si>
  <si>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</si>
  <si>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</si>
  <si>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</si>
  <si>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</si>
  <si>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</si>
  <si>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</si>
  <si>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</si>
  <si>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</si>
  <si>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</si>
  <si>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</si>
  <si>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</si>
  <si>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</si>
  <si>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</si>
  <si>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</si>
  <si>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</si>
  <si>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</si>
  <si>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</si>
  <si>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</si>
  <si>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</si>
  <si>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</si>
  <si>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</si>
  <si>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</si>
  <si>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</si>
  <si>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</si>
  <si>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</si>
  <si>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</si>
  <si>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</si>
  <si>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</si>
  <si>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</si>
  <si>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</si>
  <si>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</si>
  <si>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</si>
  <si>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</si>
  <si>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</si>
  <si>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</si>
  <si>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</si>
  <si>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</si>
  <si>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</si>
  <si>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</si>
  <si>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</si>
  <si>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</si>
  <si>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</si>
  <si>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</si>
  <si>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</si>
  <si>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</si>
  <si>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</si>
  <si>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</si>
  <si>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</si>
  <si>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</si>
  <si>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</si>
  <si>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</si>
  <si>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</si>
  <si>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</si>
  <si>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</si>
  <si>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</si>
  <si>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</si>
  <si>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</si>
  <si>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</si>
  <si>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</si>
  <si>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</si>
  <si>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</si>
  <si>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</si>
  <si>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</si>
  <si>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</si>
  <si>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</si>
  <si>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</si>
  <si>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</si>
  <si>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</si>
  <si>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</si>
  <si>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</si>
  <si>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</si>
  <si>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</si>
  <si>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</si>
  <si>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</si>
  <si>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</si>
  <si>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</si>
  <si>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</si>
  <si>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</si>
  <si>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</si>
  <si>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</si>
  <si>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</si>
  <si>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</si>
  <si>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</si>
  <si>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</si>
  <si>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</si>
  <si>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</si>
  <si>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</si>
  <si>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</si>
  <si>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</si>
  <si>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</si>
  <si>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</si>
  <si>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</si>
  <si>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</si>
  <si>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</si>
  <si>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</si>
  <si>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</si>
  <si>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</si>
  <si>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</si>
  <si>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</si>
  <si>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</si>
  <si>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</si>
  <si>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</si>
  <si>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</si>
  <si>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</si>
  <si>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</si>
  <si>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</si>
  <si>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</si>
  <si>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</si>
  <si>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</si>
  <si>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</si>
  <si>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</si>
  <si>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</si>
  <si>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</si>
  <si>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</si>
  <si>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</si>
  <si>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</si>
  <si>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</si>
  <si>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</si>
  <si>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</si>
  <si>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</si>
  <si>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</si>
  <si>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</si>
  <si>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</si>
  <si>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</si>
  <si>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</si>
  <si>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</si>
  <si>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</si>
  <si>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</si>
  <si>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</si>
  <si>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</si>
  <si>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</si>
  <si>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</si>
  <si>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</si>
  <si>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</si>
  <si>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</si>
  <si>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</si>
  <si>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</si>
  <si>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</si>
  <si>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</si>
  <si>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</si>
  <si>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</si>
  <si>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</si>
  <si>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</si>
  <si>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</si>
  <si>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</si>
  <si>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</si>
  <si>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</si>
  <si>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</si>
  <si>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</si>
  <si>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</si>
  <si>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</si>
  <si>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</si>
  <si>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</si>
  <si>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</si>
  <si>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</si>
  <si>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</si>
  <si>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</si>
  <si>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</si>
  <si>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</si>
  <si>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</si>
  <si>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</si>
  <si>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</si>
  <si>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</si>
  <si>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</si>
  <si>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</si>
  <si>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</si>
  <si>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</si>
  <si>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</si>
  <si>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</si>
  <si>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</si>
  <si>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</si>
  <si>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</si>
  <si>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</si>
  <si>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</si>
  <si>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</si>
  <si>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</si>
  <si>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</si>
  <si>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</si>
  <si>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</si>
  <si>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</si>
  <si>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</si>
  <si>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</si>
  <si>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</si>
  <si>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</si>
  <si>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</si>
  <si>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</si>
  <si>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</si>
  <si>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</si>
  <si>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</si>
  <si>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</si>
  <si>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</si>
  <si>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</si>
  <si>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</si>
  <si>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</si>
  <si>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</si>
  <si>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</si>
  <si>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</si>
  <si>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</si>
  <si>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</si>
  <si>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</si>
  <si>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</si>
  <si>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</si>
  <si>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</si>
  <si>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</si>
  <si>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</si>
  <si>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</si>
  <si>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</si>
  <si>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</si>
  <si>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</si>
  <si>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</si>
  <si>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</si>
  <si>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</si>
  <si>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</si>
  <si>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</si>
  <si>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</si>
  <si>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</si>
  <si>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</si>
  <si>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</si>
  <si>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</si>
  <si>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</si>
  <si>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</si>
  <si>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</si>
  <si>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</si>
  <si>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</si>
  <si>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</si>
  <si>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</si>
  <si>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</si>
  <si>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</si>
  <si>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</si>
  <si>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</si>
  <si>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</si>
  <si>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</si>
  <si>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</si>
  <si>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</si>
  <si>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</si>
  <si>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</si>
  <si>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</si>
  <si>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</si>
  <si>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</si>
  <si>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</si>
  <si>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</si>
  <si>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</si>
  <si>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</si>
  <si>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</si>
  <si>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</si>
  <si>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</si>
  <si>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</si>
  <si>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</si>
  <si>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</si>
  <si>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</si>
  <si>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</si>
  <si>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</si>
  <si>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</si>
  <si>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</si>
  <si>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</si>
  <si>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</si>
  <si>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</si>
  <si>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</si>
  <si>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</si>
  <si>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</si>
  <si>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</si>
  <si>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</si>
  <si>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</si>
  <si>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</si>
  <si>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</si>
  <si>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</si>
  <si>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</si>
  <si>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</si>
  <si>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</si>
  <si>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</si>
  <si>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</si>
  <si>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</si>
  <si>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</si>
  <si>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</si>
  <si>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</si>
  <si>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</si>
  <si>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</si>
  <si>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</si>
  <si>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</si>
  <si>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</si>
  <si>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</si>
  <si>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</si>
  <si>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</si>
  <si>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</si>
  <si>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</si>
  <si>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</si>
  <si>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</si>
  <si>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</si>
  <si>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</si>
  <si>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</si>
  <si>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</si>
  <si>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</si>
  <si>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</si>
  <si>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</si>
  <si>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</si>
  <si>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</si>
  <si>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</si>
  <si>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</si>
  <si>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</si>
  <si>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</si>
  <si>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</si>
  <si>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</si>
  <si>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</si>
  <si>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</si>
  <si>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</si>
  <si>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</si>
  <si>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</si>
  <si>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</si>
  <si>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</si>
  <si>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</si>
  <si>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</si>
  <si>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</si>
  <si>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</si>
  <si>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</si>
  <si>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</si>
  <si>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</si>
  <si>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</si>
  <si>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</si>
  <si>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</si>
  <si>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</si>
  <si>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</si>
  <si>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</si>
  <si>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</si>
  <si>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</si>
  <si>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</si>
  <si>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</si>
  <si>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</si>
  <si>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</si>
  <si>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</si>
  <si>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</si>
  <si>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</si>
  <si>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</si>
  <si>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</si>
  <si>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</si>
  <si>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</si>
  <si>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</si>
  <si>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</si>
  <si>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</si>
  <si>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</si>
  <si>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</si>
  <si>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</si>
  <si>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</si>
  <si>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</si>
  <si>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</si>
  <si>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</si>
  <si>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</si>
  <si>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</si>
  <si>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</si>
  <si>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</si>
  <si>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</si>
  <si>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</si>
  <si>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</si>
  <si>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</si>
  <si>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</si>
  <si>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</si>
  <si>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</si>
  <si>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</si>
  <si>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</si>
  <si>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</si>
  <si>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</si>
  <si>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</si>
  <si>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</si>
  <si>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</si>
  <si>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</si>
  <si>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</si>
  <si>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</si>
  <si>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</si>
  <si>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</si>
  <si>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</si>
  <si>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</si>
  <si>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</si>
  <si>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</si>
  <si>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</si>
  <si>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</si>
  <si>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</si>
  <si>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</si>
  <si>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</si>
  <si>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</si>
  <si>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</si>
  <si>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</si>
  <si>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</si>
  <si>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</si>
  <si>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</si>
  <si>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</si>
  <si>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</si>
  <si>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</si>
  <si>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</si>
  <si>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</si>
  <si>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</si>
  <si>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</si>
  <si>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</si>
  <si>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</si>
  <si>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</si>
  <si>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</si>
  <si>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</si>
  <si>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</si>
  <si>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</si>
  <si>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</si>
  <si>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</si>
  <si>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</si>
  <si>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</si>
  <si>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</si>
  <si>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</si>
  <si>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</si>
  <si>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</si>
  <si>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</si>
  <si>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</si>
  <si>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</si>
  <si>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</si>
  <si>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</si>
  <si>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</si>
  <si>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</si>
  <si>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</si>
  <si>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</si>
  <si>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</si>
  <si>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</si>
  <si>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</si>
  <si>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</si>
  <si>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</si>
  <si>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</si>
  <si>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</si>
  <si>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</si>
  <si>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</si>
  <si>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</si>
  <si>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</si>
  <si>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</si>
  <si>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</si>
  <si>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</si>
  <si>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</si>
  <si>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</si>
  <si>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</si>
  <si>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</si>
  <si>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</si>
  <si>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</si>
  <si>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</si>
  <si>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</si>
  <si>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</si>
  <si>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</si>
  <si>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</si>
  <si>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</si>
  <si>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</si>
  <si>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</si>
  <si>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</si>
  <si>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</si>
  <si>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</si>
  <si>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</si>
  <si>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</si>
  <si>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</si>
  <si>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</si>
  <si>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</si>
  <si>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</si>
  <si>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</si>
  <si>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</si>
  <si>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</si>
  <si>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</si>
  <si>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</si>
  <si>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</si>
  <si>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</si>
  <si>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</si>
  <si>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</si>
  <si>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</si>
  <si>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</si>
  <si>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</si>
  <si>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</si>
  <si>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</si>
  <si>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</si>
  <si>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</si>
  <si>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</si>
  <si>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</si>
  <si>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</si>
  <si>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</si>
  <si>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</si>
  <si>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</si>
  <si>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</si>
  <si>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</si>
  <si>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</si>
  <si>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</si>
  <si>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</si>
  <si>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</si>
  <si>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</si>
  <si>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</si>
  <si>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</si>
  <si>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</si>
  <si>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</si>
  <si>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</si>
  <si>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</si>
  <si>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</si>
  <si>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</si>
  <si>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</si>
  <si>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</si>
  <si>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</si>
  <si>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</si>
  <si>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</si>
  <si>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</si>
  <si>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</si>
  <si>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</si>
  <si>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</si>
  <si>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</si>
  <si>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</si>
  <si>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</si>
  <si>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</si>
  <si>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</si>
  <si>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</si>
  <si>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</si>
  <si>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</si>
  <si>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</si>
  <si>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</si>
  <si>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</si>
  <si>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</si>
  <si>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</si>
  <si>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</si>
  <si>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</si>
  <si>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</si>
  <si>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</si>
  <si>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</si>
  <si>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</si>
  <si>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</si>
  <si>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</si>
  <si>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</si>
  <si>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</si>
  <si>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</si>
  <si>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</si>
  <si>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</si>
  <si>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</si>
  <si>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</si>
  <si>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</si>
  <si>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</si>
  <si>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</si>
  <si>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</si>
  <si>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</si>
  <si>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</si>
  <si>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</si>
  <si>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</si>
  <si>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</si>
  <si>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</si>
  <si>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</si>
  <si>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</si>
  <si>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</si>
  <si>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</si>
  <si>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</si>
  <si>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</si>
  <si>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</si>
  <si>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</si>
  <si>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</si>
  <si>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</si>
  <si>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</si>
  <si>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</si>
  <si>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</si>
  <si>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</si>
  <si>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</si>
  <si>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</si>
  <si>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</si>
  <si>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</si>
  <si>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</si>
  <si>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</si>
  <si>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</si>
  <si>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</si>
  <si>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</si>
  <si>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</si>
  <si>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</si>
  <si>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</si>
  <si>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</si>
  <si>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</si>
  <si>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</si>
  <si>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</si>
  <si>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</si>
  <si>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</si>
  <si>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</si>
  <si>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</si>
  <si>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</si>
  <si>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</si>
  <si>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</si>
  <si>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</si>
  <si>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</si>
  <si>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</si>
  <si>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</si>
  <si>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</si>
  <si>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</si>
  <si>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</si>
  <si>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</si>
  <si>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</si>
  <si>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</si>
  <si>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</si>
  <si>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</si>
  <si>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</si>
  <si>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</si>
  <si>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</si>
  <si>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</si>
  <si>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</si>
  <si>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</si>
  <si>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</si>
  <si>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</si>
  <si>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</si>
  <si>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</si>
  <si>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</si>
  <si>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</si>
  <si>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</si>
  <si>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</si>
  <si>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</si>
  <si>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</si>
  <si>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</si>
  <si>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</si>
  <si>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</si>
  <si>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</si>
  <si>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</si>
  <si>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</si>
  <si>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</si>
  <si>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</si>
  <si>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</si>
  <si>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</si>
  <si>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</si>
  <si>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</si>
  <si>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</si>
  <si>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</si>
  <si>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</si>
  <si>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</si>
  <si>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</si>
  <si>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</si>
  <si>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</si>
  <si>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</si>
  <si>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</si>
  <si>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</si>
  <si>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</si>
  <si>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</si>
  <si>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</si>
  <si>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</si>
  <si>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</si>
  <si>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</si>
  <si>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</si>
  <si>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</si>
  <si>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</si>
  <si>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</si>
  <si>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</si>
  <si>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</si>
  <si>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</si>
  <si>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</si>
  <si>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</si>
  <si>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</si>
  <si>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</si>
  <si>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</si>
  <si>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</si>
  <si>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</si>
  <si>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</si>
  <si>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</si>
  <si>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</si>
  <si>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</si>
  <si>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</si>
  <si>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</si>
  <si>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</si>
  <si>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</si>
  <si>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</si>
  <si>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</si>
  <si>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</si>
  <si>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</si>
  <si>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</si>
  <si>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</si>
  <si>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</si>
  <si>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</si>
  <si>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</si>
  <si>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</si>
  <si>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</si>
  <si>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</si>
  <si>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</si>
  <si>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</si>
  <si>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</si>
  <si>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</si>
  <si>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</si>
  <si>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</si>
  <si>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</si>
  <si>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</si>
  <si>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</si>
  <si>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</si>
  <si>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</si>
  <si>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</si>
  <si>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</si>
  <si>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</si>
  <si>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</si>
  <si>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</si>
  <si>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</si>
  <si>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</si>
  <si>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</si>
  <si>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</si>
  <si>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</si>
  <si>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</si>
  <si>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</si>
  <si>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</si>
  <si>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</si>
  <si>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</si>
  <si>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</si>
  <si>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</si>
  <si>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</si>
  <si>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</si>
  <si>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</si>
  <si>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</si>
  <si>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</si>
  <si>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</si>
  <si>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</si>
  <si>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</si>
  <si>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</si>
  <si>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</si>
  <si>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</si>
  <si>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</si>
  <si>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</si>
  <si>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</si>
  <si>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</si>
  <si>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</si>
  <si>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</si>
  <si>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</si>
  <si>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</si>
  <si>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</si>
  <si>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</si>
  <si>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</si>
  <si>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</si>
  <si>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</si>
  <si>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</si>
  <si>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</si>
  <si>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</si>
  <si>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</si>
  <si>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</si>
  <si>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</si>
  <si>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</si>
  <si>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</si>
  <si>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</si>
  <si>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</si>
  <si>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</si>
  <si>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</si>
  <si>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</si>
  <si>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</si>
  <si>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</si>
  <si>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</si>
  <si>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</si>
  <si>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</si>
  <si>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</si>
  <si>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</si>
  <si>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</si>
  <si>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</si>
  <si>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</si>
  <si>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</si>
  <si>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</si>
  <si>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</si>
  <si>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</si>
  <si>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</si>
  <si>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</si>
  <si>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</si>
  <si>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</si>
  <si>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</si>
  <si>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</si>
  <si>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</si>
  <si>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</si>
  <si>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</si>
  <si>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</si>
  <si>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</si>
  <si>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</si>
  <si>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</si>
  <si>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</si>
  <si>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</si>
  <si>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</si>
  <si>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</si>
  <si>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</si>
  <si>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</si>
  <si>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</si>
  <si>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</si>
  <si>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</si>
  <si>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</si>
  <si>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</si>
  <si>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</si>
  <si>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</si>
  <si>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</si>
  <si>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</si>
  <si>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</si>
  <si>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</si>
  <si>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</si>
  <si>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</si>
  <si>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</si>
  <si>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</si>
  <si>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</si>
  <si>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</si>
  <si>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</si>
  <si>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</si>
  <si>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</si>
  <si>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</si>
  <si>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</si>
  <si>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</si>
  <si>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</si>
  <si>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</si>
  <si>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</si>
  <si>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</si>
  <si>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</si>
  <si>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</si>
  <si>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</si>
  <si>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</si>
  <si>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</si>
  <si>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</si>
  <si>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</si>
  <si>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</si>
  <si>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</si>
  <si>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</si>
  <si>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</si>
  <si>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</si>
  <si>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</si>
  <si>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</si>
  <si>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</si>
  <si>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</si>
  <si>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</si>
  <si>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</si>
  <si>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</si>
  <si>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</si>
  <si>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</si>
  <si>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</si>
  <si>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</si>
  <si>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</si>
  <si>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</si>
  <si>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</si>
  <si>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</si>
  <si>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</si>
  <si>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</si>
  <si>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</si>
  <si>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</si>
  <si>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</si>
  <si>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</si>
  <si>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</si>
  <si>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</si>
  <si>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</si>
  <si>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</si>
  <si>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</si>
  <si>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</si>
  <si>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</si>
  <si>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</si>
  <si>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</si>
  <si>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</si>
  <si>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</si>
  <si>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</si>
  <si>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</si>
  <si>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</si>
  <si>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</si>
  <si>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</si>
  <si>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</si>
  <si>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</si>
  <si>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</si>
  <si>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</si>
  <si>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</si>
  <si>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</si>
  <si>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</si>
  <si>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</si>
  <si>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</si>
  <si>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</si>
  <si>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</si>
  <si>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</si>
  <si>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</si>
  <si>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</si>
  <si>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</si>
  <si>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</si>
  <si>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</si>
  <si>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</si>
  <si>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</si>
  <si>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</si>
  <si>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</si>
  <si>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</si>
  <si>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</si>
  <si>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</si>
  <si>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</si>
  <si>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</si>
  <si>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</si>
  <si>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</si>
  <si>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</si>
  <si>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</si>
  <si>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</si>
  <si>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</si>
  <si>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</si>
  <si>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</si>
  <si>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</si>
  <si>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</si>
  <si>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</si>
  <si>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</si>
  <si>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</si>
  <si>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</si>
  <si>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</si>
  <si>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</si>
  <si>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</si>
  <si>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</si>
  <si>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</si>
  <si>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</si>
  <si>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</si>
  <si>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</si>
  <si>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</si>
  <si>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</si>
  <si>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</si>
  <si>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</si>
  <si>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</si>
  <si>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</si>
  <si>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</si>
  <si>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</si>
  <si>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</si>
  <si>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</si>
  <si>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</si>
  <si>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</si>
  <si>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</si>
  <si>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</si>
  <si>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</si>
  <si>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</si>
  <si>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</si>
  <si>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</si>
  <si>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</si>
  <si>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</si>
  <si>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</si>
  <si>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</si>
  <si>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</si>
  <si>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</si>
  <si>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</si>
  <si>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</si>
  <si>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</si>
  <si>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</si>
  <si>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</si>
  <si>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</si>
  <si>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</si>
  <si>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</si>
  <si>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</si>
  <si>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</si>
  <si>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</si>
  <si>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</si>
  <si>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</si>
  <si>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</si>
  <si>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</si>
  <si>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</si>
  <si>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</si>
  <si>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</si>
  <si>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</si>
  <si>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</si>
  <si>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</si>
  <si>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</si>
  <si>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</si>
  <si>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</si>
  <si>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</si>
  <si>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</si>
  <si>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</si>
  <si>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</si>
  <si>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</si>
  <si>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</si>
  <si>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</si>
  <si>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</si>
  <si>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</si>
  <si>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</si>
  <si>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</si>
  <si>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</si>
  <si>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</si>
  <si>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</si>
  <si>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</si>
  <si>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</si>
  <si>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</si>
  <si>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</si>
  <si>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</si>
  <si>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</si>
  <si>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</si>
  <si>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</si>
  <si>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</si>
  <si>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</si>
  <si>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</si>
  <si>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</si>
  <si>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</si>
  <si>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</si>
  <si>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</si>
  <si>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</si>
  <si>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</si>
  <si>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</si>
  <si>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</si>
  <si>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</si>
  <si>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</si>
  <si>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</si>
  <si>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</si>
  <si>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</si>
  <si>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</si>
  <si>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</si>
  <si>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</si>
  <si>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</si>
  <si>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</si>
  <si>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</si>
  <si>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</si>
  <si>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</si>
  <si>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</si>
  <si>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</si>
  <si>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</si>
  <si>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</si>
  <si>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</si>
  <si>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</si>
  <si>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</si>
  <si>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</si>
  <si>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</si>
  <si>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</si>
  <si>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</si>
  <si>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</si>
  <si>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</si>
  <si>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</si>
  <si>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</si>
  <si>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</si>
  <si>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</si>
  <si>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</si>
  <si>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</si>
  <si>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</si>
  <si>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</si>
  <si>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</si>
  <si>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</si>
  <si>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</si>
  <si>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</si>
  <si>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</si>
  <si>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</si>
  <si>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</si>
  <si>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</si>
  <si>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</si>
  <si>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</si>
  <si>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</si>
  <si>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</si>
  <si>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</si>
  <si>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</si>
  <si>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</si>
  <si>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</si>
  <si>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</si>
  <si>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</si>
  <si>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</si>
  <si>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</si>
  <si>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</si>
  <si>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</si>
  <si>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</si>
  <si>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</si>
  <si>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</si>
  <si>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</si>
  <si>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</si>
  <si>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</si>
  <si>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</si>
  <si>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</si>
  <si>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</si>
  <si>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</si>
  <si>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</si>
  <si>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</si>
  <si>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</si>
  <si>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</si>
  <si>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</si>
  <si>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</si>
  <si>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</si>
  <si>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</si>
  <si>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</si>
  <si>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</si>
  <si>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</si>
  <si>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</si>
  <si>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</si>
  <si>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</si>
  <si>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</si>
  <si>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</si>
  <si>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</si>
  <si>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</si>
  <si>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</si>
  <si>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</si>
  <si>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</si>
  <si>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</si>
  <si>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</si>
  <si>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</si>
  <si>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</si>
  <si>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</si>
  <si>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</si>
  <si>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</si>
  <si>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</si>
  <si>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</si>
  <si>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</si>
  <si>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</si>
  <si>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</si>
  <si>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</si>
  <si>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</si>
  <si>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</si>
  <si>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</si>
  <si>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</si>
  <si>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</si>
  <si>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</si>
  <si>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</si>
  <si>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</si>
  <si>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</si>
  <si>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</si>
  <si>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</si>
  <si>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</si>
  <si>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</si>
  <si>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</si>
  <si>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</si>
  <si>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</si>
  <si>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</si>
  <si>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</si>
  <si>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</si>
  <si>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</si>
  <si>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</si>
  <si>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</si>
  <si>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</si>
  <si>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</si>
  <si>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</si>
  <si>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</si>
  <si>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</si>
  <si>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</si>
  <si>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</si>
  <si>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</si>
  <si>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</si>
  <si>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</si>
  <si>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</si>
  <si>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</si>
  <si>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</si>
  <si>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</si>
  <si>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</si>
  <si>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</si>
  <si>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</si>
  <si>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</si>
  <si>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</si>
  <si>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</si>
  <si>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</si>
  <si>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</si>
  <si>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</si>
  <si>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</si>
  <si>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</si>
  <si>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</si>
  <si>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</si>
  <si>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</si>
  <si>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</si>
  <si>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</si>
  <si>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</si>
  <si>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</si>
  <si>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</si>
  <si>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</si>
  <si>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</si>
  <si>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</si>
  <si>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</si>
  <si>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</si>
  <si>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</si>
  <si>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</si>
  <si>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</si>
  <si>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</si>
  <si>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</si>
  <si>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</si>
  <si>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</si>
  <si>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</si>
  <si>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</si>
  <si>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</si>
  <si>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</si>
  <si>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</si>
  <si>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</si>
  <si>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</si>
  <si>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</si>
  <si>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</si>
  <si>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</si>
  <si>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</si>
  <si>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</si>
  <si>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</si>
  <si>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</si>
  <si>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</si>
  <si>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</si>
  <si>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</si>
  <si>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</si>
  <si>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</si>
  <si>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</si>
  <si>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</si>
  <si>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</si>
  <si>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</si>
  <si>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</si>
  <si>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</si>
  <si>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</si>
  <si>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</si>
  <si>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</si>
  <si>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</si>
  <si>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</si>
  <si>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</si>
  <si>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</si>
  <si>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</si>
  <si>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</si>
  <si>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</si>
  <si>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</si>
  <si>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</si>
  <si>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</si>
  <si>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</si>
  <si>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</si>
  <si>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</si>
  <si>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</si>
  <si>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</si>
  <si>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</si>
  <si>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</si>
  <si>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</si>
  <si>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</si>
  <si>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</si>
  <si>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</si>
  <si>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</si>
  <si>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</si>
  <si>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</si>
  <si>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</si>
  <si>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</si>
  <si>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</si>
  <si>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</si>
  <si>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</si>
  <si>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</si>
  <si>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</si>
  <si>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</si>
  <si>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</si>
  <si>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</si>
  <si>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</si>
  <si>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</si>
  <si>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</si>
  <si>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</si>
  <si>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</si>
  <si>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</si>
  <si>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</si>
  <si>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</si>
  <si>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</si>
  <si>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</si>
  <si>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</si>
  <si>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</si>
  <si>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</si>
  <si>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</si>
  <si>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</si>
  <si>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</si>
  <si>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</si>
  <si>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</si>
  <si>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</si>
  <si>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</si>
  <si>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</si>
  <si>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</si>
  <si>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</si>
  <si>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</si>
  <si>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</si>
  <si>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</si>
  <si>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</si>
  <si>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</si>
  <si>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</si>
  <si>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</si>
  <si>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</si>
  <si>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</si>
  <si>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</si>
  <si>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</si>
  <si>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</si>
  <si>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</si>
  <si>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</si>
  <si>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</si>
  <si>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</si>
  <si>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</si>
  <si>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</si>
  <si>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</si>
  <si>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</si>
  <si>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</si>
  <si>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</si>
  <si>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</si>
  <si>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</si>
  <si>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</si>
  <si>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</si>
  <si>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</si>
  <si>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</si>
  <si>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</si>
  <si>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</si>
  <si>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</si>
  <si>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</si>
  <si>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</si>
  <si>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</si>
  <si>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</si>
  <si>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</si>
  <si>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</si>
  <si>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</si>
  <si>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</si>
  <si>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</si>
  <si>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</si>
  <si>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</si>
  <si>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</si>
  <si>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</si>
  <si>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</si>
  <si>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</si>
  <si>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</si>
  <si>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</si>
  <si>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</si>
  <si>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</si>
  <si>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</si>
  <si>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</si>
  <si>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</si>
  <si>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</si>
  <si>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</si>
  <si>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</si>
  <si>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</si>
  <si>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</si>
  <si>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</si>
  <si>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</si>
  <si>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</si>
  <si>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</si>
  <si>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</si>
  <si>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</si>
  <si>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</si>
  <si>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</si>
  <si>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</si>
  <si>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</si>
  <si>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</si>
  <si>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</si>
  <si>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</si>
  <si>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</si>
  <si>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</si>
  <si>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</si>
  <si>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</si>
  <si>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</si>
  <si>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</si>
  <si>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</si>
  <si>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</si>
  <si>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</si>
  <si>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</si>
  <si>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</si>
  <si>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</si>
  <si>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</si>
  <si>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</si>
  <si>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</si>
  <si>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</si>
  <si>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</si>
  <si>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</si>
  <si>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</si>
  <si>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</si>
  <si>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</si>
  <si>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</si>
  <si>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</si>
  <si>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</si>
  <si>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</si>
  <si>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</si>
  <si>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</si>
  <si>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</si>
  <si>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</si>
  <si>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</si>
  <si>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</si>
  <si>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</si>
  <si>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</si>
  <si>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</si>
  <si>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</si>
  <si>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</si>
  <si>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</si>
  <si>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</si>
  <si>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</si>
  <si>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</si>
  <si>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</si>
  <si>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</si>
  <si>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</si>
  <si>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</si>
  <si>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</si>
  <si>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</si>
  <si>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</si>
  <si>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</si>
  <si>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</si>
  <si>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</si>
  <si>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</si>
  <si>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</si>
  <si>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</si>
  <si>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</si>
  <si>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</si>
  <si>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</si>
  <si>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</si>
  <si>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</si>
  <si>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</si>
  <si>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</si>
  <si>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</si>
  <si>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</si>
  <si>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</si>
  <si>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</si>
  <si>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</si>
  <si>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</si>
  <si>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</si>
  <si>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</si>
  <si>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</si>
  <si>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</si>
  <si>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</si>
  <si>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</si>
  <si>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</si>
  <si>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</si>
  <si>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</si>
  <si>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</si>
  <si>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</si>
  <si>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</si>
  <si>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</si>
  <si>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</si>
  <si>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</si>
  <si>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</si>
  <si>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</si>
  <si>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</si>
  <si>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</si>
  <si>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</si>
  <si>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</si>
  <si>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</si>
  <si>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</si>
  <si>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</si>
  <si>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</si>
  <si>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</si>
  <si>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</si>
  <si>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</si>
  <si>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</si>
  <si>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</si>
  <si>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</si>
  <si>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</si>
  <si>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</si>
  <si>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</si>
  <si>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</si>
  <si>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</si>
  <si>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</si>
  <si>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</si>
  <si>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</si>
  <si>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</si>
  <si>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</si>
  <si>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</si>
  <si>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</si>
  <si>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</si>
  <si>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</si>
  <si>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</si>
  <si>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</si>
  <si>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</si>
  <si>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</si>
  <si>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</si>
  <si>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</si>
  <si>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</si>
  <si>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</si>
  <si>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</si>
  <si>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</si>
  <si>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</si>
  <si>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</si>
  <si>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</si>
  <si>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</si>
  <si>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</si>
  <si>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</si>
  <si>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</si>
  <si>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</si>
  <si>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</si>
  <si>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</si>
  <si>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</si>
  <si>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</si>
  <si>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</si>
  <si>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</si>
  <si>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</si>
  <si>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</si>
  <si>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</si>
  <si>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</si>
  <si>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</si>
  <si>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</si>
  <si>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</si>
  <si>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</si>
  <si>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</si>
  <si>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</si>
  <si>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</si>
  <si>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</si>
  <si>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</si>
  <si>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</si>
  <si>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</si>
  <si>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</si>
  <si>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</si>
  <si>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</si>
  <si>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</si>
  <si>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</si>
  <si>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</si>
  <si>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</si>
  <si>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</si>
  <si>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</si>
  <si>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</si>
  <si>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</si>
  <si>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</si>
  <si>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</si>
  <si>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</si>
  <si>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</si>
  <si>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</si>
  <si>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</si>
  <si>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</si>
  <si>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</si>
  <si>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</si>
  <si>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</si>
  <si>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</si>
  <si>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</si>
  <si>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</si>
  <si>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</si>
  <si>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</si>
  <si>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</si>
  <si>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</si>
  <si>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</si>
  <si>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</si>
  <si>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</si>
  <si>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</si>
  <si>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</si>
  <si>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</si>
  <si>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</si>
  <si>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</si>
  <si>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</si>
  <si>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</si>
  <si>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</si>
  <si>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</si>
  <si>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</si>
  <si>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</si>
  <si>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</si>
  <si>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</si>
  <si>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</si>
  <si>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</si>
  <si>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</si>
  <si>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</si>
  <si>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</si>
  <si>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</si>
  <si>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</si>
  <si>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</si>
  <si>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</si>
  <si>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</si>
  <si>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</si>
  <si>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</si>
  <si>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</si>
  <si>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</si>
  <si>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</si>
  <si>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</si>
  <si>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</si>
  <si>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</si>
  <si>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</si>
  <si>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</si>
  <si>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</si>
  <si>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</si>
  <si>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</si>
  <si>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</si>
  <si>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</si>
  <si>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</si>
  <si>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</si>
  <si>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</si>
  <si>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</si>
  <si>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</si>
  <si>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</si>
  <si>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</si>
  <si>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</si>
  <si>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</si>
  <si>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</si>
  <si>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</si>
  <si>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</si>
  <si>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</si>
  <si>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</si>
  <si>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</si>
  <si>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</si>
  <si>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</si>
  <si>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</si>
  <si>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</si>
  <si>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</si>
  <si>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</si>
  <si>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</si>
  <si>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</si>
  <si>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</si>
  <si>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</si>
  <si>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</si>
  <si>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</si>
  <si>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</si>
  <si>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</si>
  <si>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</si>
  <si>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</si>
  <si>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</si>
  <si>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</si>
  <si>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</si>
  <si>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</si>
  <si>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</si>
  <si>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</si>
  <si>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</si>
  <si>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</si>
  <si>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</si>
  <si>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</si>
  <si>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</si>
  <si>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</si>
  <si>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</si>
  <si>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</si>
  <si>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</si>
  <si>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</si>
  <si>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</si>
  <si>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</si>
  <si>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</si>
  <si>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</si>
  <si>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</si>
  <si>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</si>
  <si>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</si>
  <si>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</si>
  <si>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</si>
  <si>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</si>
  <si>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</si>
  <si>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</si>
  <si>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</si>
  <si>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</si>
  <si>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</si>
  <si>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</si>
  <si>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</si>
  <si>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</si>
  <si>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</si>
  <si>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</si>
  <si>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</si>
  <si>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</si>
  <si>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</si>
  <si>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</si>
  <si>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</si>
  <si>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</si>
  <si>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</si>
  <si>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</si>
  <si>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</si>
  <si>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</si>
  <si>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</si>
  <si>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</si>
  <si>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</si>
  <si>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</si>
  <si>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</si>
  <si>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</si>
  <si>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</si>
  <si>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</si>
  <si>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</si>
  <si>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</si>
  <si>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</si>
  <si>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</si>
  <si>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</si>
  <si>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</si>
  <si>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</si>
  <si>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</si>
  <si>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</si>
  <si>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</si>
  <si>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</si>
  <si>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</si>
  <si>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</si>
  <si>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</si>
  <si>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</si>
  <si>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</si>
  <si>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</si>
  <si>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</si>
  <si>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</si>
  <si>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</si>
  <si>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</si>
  <si>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</si>
  <si>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</si>
  <si>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</si>
  <si>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</si>
  <si>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</si>
  <si>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</si>
  <si>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</si>
  <si>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</si>
  <si>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</si>
  <si>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</si>
  <si>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</si>
  <si>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</si>
  <si>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</si>
  <si>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</si>
  <si>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</si>
  <si>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</si>
  <si>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</si>
  <si>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</si>
  <si>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</si>
  <si>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</si>
  <si>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</si>
  <si>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</si>
  <si>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</si>
  <si>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</si>
  <si>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</si>
  <si>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</si>
  <si>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</si>
  <si>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</si>
  <si>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</si>
  <si>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</si>
  <si>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</si>
  <si>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</si>
  <si>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</si>
  <si>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</si>
  <si>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</si>
  <si>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</si>
  <si>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</si>
  <si>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</si>
  <si>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</si>
  <si>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</si>
  <si>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</si>
  <si>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</si>
  <si>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</si>
  <si>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</si>
  <si>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</si>
  <si>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</si>
  <si>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</si>
  <si>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</si>
  <si>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</si>
  <si>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</si>
  <si>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</si>
  <si>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</si>
  <si>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</si>
  <si>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</si>
  <si>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</si>
  <si>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</si>
  <si>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</si>
  <si>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</si>
  <si>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</si>
  <si>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</si>
  <si>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</si>
  <si>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</si>
  <si>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</si>
  <si>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</si>
  <si>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</si>
  <si>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</si>
  <si>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</si>
  <si>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</si>
  <si>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</si>
  <si>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</si>
  <si>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</si>
  <si>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</si>
  <si>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</si>
  <si>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</si>
  <si>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</si>
  <si>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</si>
  <si>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</si>
  <si>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</si>
  <si>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</si>
  <si>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</si>
  <si>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</si>
  <si>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</si>
  <si>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</si>
  <si>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</si>
  <si>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</si>
  <si>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</si>
  <si>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</si>
  <si>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</si>
  <si>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</si>
  <si>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</si>
  <si>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</si>
  <si>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</si>
  <si>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</si>
  <si>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</si>
  <si>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</si>
  <si>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</si>
  <si>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</si>
  <si>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</si>
  <si>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</si>
  <si>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</si>
  <si>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</si>
  <si>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</si>
  <si>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</si>
  <si>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</si>
  <si>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</si>
  <si>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</si>
  <si>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</si>
  <si>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</si>
  <si>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</si>
  <si>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</si>
  <si>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</si>
  <si>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</si>
  <si>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</si>
  <si>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</si>
  <si>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</si>
  <si>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</si>
  <si>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</si>
  <si>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</si>
  <si>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</si>
  <si>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</si>
  <si>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</si>
  <si>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</si>
  <si>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</si>
  <si>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</si>
  <si>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</si>
  <si>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</si>
  <si>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</si>
  <si>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</si>
  <si>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</si>
  <si>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</si>
  <si>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</si>
  <si>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</si>
  <si>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</si>
  <si>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</si>
  <si>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</si>
  <si>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</si>
  <si>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</si>
  <si>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</si>
  <si>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</si>
  <si>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</si>
  <si>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</si>
  <si>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</si>
  <si>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</si>
  <si>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</si>
  <si>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</si>
  <si>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</si>
  <si>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</si>
  <si>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</si>
  <si>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</si>
  <si>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</si>
  <si>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</si>
  <si>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</si>
  <si>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</si>
  <si>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</si>
  <si>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</si>
  <si>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</si>
  <si>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</si>
  <si>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</si>
  <si>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</si>
  <si>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</si>
  <si>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</si>
  <si>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</si>
  <si>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</si>
  <si>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</si>
  <si>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</si>
  <si>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</si>
  <si>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</si>
  <si>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</si>
  <si>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</si>
  <si>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</si>
  <si>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</si>
  <si>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</si>
  <si>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</si>
  <si>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</si>
  <si>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</si>
  <si>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</si>
  <si>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</si>
  <si>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</si>
  <si>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</si>
  <si>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</si>
  <si>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</si>
  <si>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</si>
  <si>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</si>
  <si>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</si>
  <si>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</si>
  <si>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</si>
  <si>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</si>
  <si>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</si>
  <si>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</si>
  <si>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</si>
  <si>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</si>
  <si>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</si>
  <si>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</si>
  <si>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</si>
  <si>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</si>
  <si>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</si>
  <si>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</si>
  <si>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</si>
  <si>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</si>
  <si>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</si>
  <si>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</si>
  <si>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</si>
  <si>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</si>
  <si>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</si>
  <si>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</si>
  <si>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</si>
  <si>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</si>
  <si>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</si>
  <si>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</si>
  <si>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</si>
  <si>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</si>
  <si>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</si>
  <si>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</si>
  <si>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</si>
  <si>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</si>
  <si>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</si>
  <si>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</si>
  <si>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</si>
  <si>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</si>
  <si>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</si>
  <si>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</si>
  <si>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</si>
  <si>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</si>
  <si>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</si>
  <si>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</si>
  <si>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</si>
  <si>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</si>
  <si>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</si>
  <si>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</si>
  <si>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</si>
  <si>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</si>
  <si>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</si>
  <si>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</si>
  <si>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</si>
  <si>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</si>
  <si>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</si>
  <si>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</si>
  <si>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</si>
  <si>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</si>
  <si>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</si>
  <si>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</si>
  <si>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</si>
  <si>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</si>
  <si>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</si>
  <si>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</si>
  <si>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</si>
  <si>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</si>
  <si>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</si>
  <si>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</si>
  <si>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</si>
  <si>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</si>
  <si>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</si>
  <si>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</si>
  <si>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</si>
  <si>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</si>
  <si>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</si>
  <si>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</si>
  <si>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</si>
  <si>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</si>
  <si>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</si>
  <si>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</si>
  <si>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</si>
  <si>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</si>
  <si>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</si>
  <si>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</si>
  <si>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</si>
  <si>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</si>
  <si>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</si>
  <si>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</si>
  <si>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</si>
  <si>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</si>
  <si>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</si>
  <si>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</si>
  <si>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</si>
  <si>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</si>
  <si>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</si>
  <si>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</si>
  <si>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</si>
  <si>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</si>
  <si>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</si>
  <si>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</si>
  <si>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</si>
  <si>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</si>
  <si>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</si>
  <si>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</si>
  <si>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</si>
  <si>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</si>
  <si>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</si>
  <si>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</si>
  <si>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</si>
  <si>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</si>
  <si>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</si>
  <si>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</si>
  <si>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</si>
  <si>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</si>
  <si>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</si>
  <si>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</si>
  <si>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</si>
  <si>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</si>
  <si>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</si>
  <si>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</si>
  <si>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</si>
  <si>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</si>
  <si>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</si>
  <si>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</si>
  <si>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</si>
  <si>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</si>
  <si>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</si>
  <si>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</si>
  <si>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</si>
  <si>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</si>
  <si>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</si>
  <si>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</si>
  <si>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</si>
  <si>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</si>
  <si>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</si>
  <si>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</si>
  <si>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</si>
  <si>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</si>
  <si>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</si>
  <si>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</si>
  <si>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</si>
  <si>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</si>
  <si>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</si>
  <si>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</si>
  <si>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</si>
  <si>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</si>
  <si>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</si>
  <si>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</si>
  <si>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</si>
  <si>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</si>
  <si>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</si>
  <si>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</si>
  <si>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</si>
  <si>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</si>
  <si>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</si>
  <si>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</si>
  <si>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</si>
  <si>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</si>
  <si>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</si>
  <si>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</si>
  <si>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</si>
  <si>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</si>
  <si>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</si>
  <si>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</si>
  <si>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</si>
  <si>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</si>
  <si>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</si>
  <si>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</si>
  <si>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</si>
  <si>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</si>
  <si>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</si>
  <si>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</si>
  <si>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</si>
  <si>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</si>
  <si>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</si>
  <si>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</si>
  <si>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</si>
  <si>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</si>
  <si>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</si>
  <si>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</si>
  <si>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</si>
  <si>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</si>
  <si>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</si>
  <si>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</si>
  <si>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</si>
  <si>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</si>
  <si>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</si>
  <si>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</si>
  <si>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</si>
  <si>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</si>
  <si>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</si>
  <si>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</si>
  <si>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</si>
  <si>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</si>
  <si>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</si>
  <si>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</si>
  <si>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</si>
  <si>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</si>
  <si>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</si>
  <si>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</si>
  <si>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</si>
  <si>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</si>
  <si>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</si>
  <si>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</si>
  <si>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</si>
  <si>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</si>
  <si>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</si>
  <si>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</si>
  <si>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</si>
  <si>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</si>
  <si>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</si>
  <si>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</si>
  <si>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</si>
  <si>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</si>
  <si>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</si>
  <si>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</si>
  <si>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</si>
  <si>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</si>
  <si>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</si>
  <si>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</si>
  <si>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</si>
  <si>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</si>
  <si>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</si>
  <si>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</si>
  <si>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</si>
  <si>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</si>
  <si>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</si>
  <si>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</si>
  <si>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</si>
  <si>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</si>
  <si>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</si>
  <si>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</si>
  <si>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</si>
  <si>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</si>
  <si>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</si>
  <si>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</si>
  <si>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</si>
  <si>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</si>
  <si>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</si>
  <si>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</si>
  <si>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</si>
  <si>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</si>
  <si>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</si>
  <si>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</si>
  <si>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</si>
  <si>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</si>
  <si>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</si>
  <si>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</si>
  <si>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</si>
  <si>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</si>
  <si>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</si>
  <si>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</si>
  <si>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</si>
  <si>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</si>
  <si>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</si>
  <si>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</si>
  <si>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</si>
  <si>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</si>
  <si>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</si>
  <si>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</si>
  <si>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</si>
  <si>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</si>
  <si>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</si>
  <si>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</si>
  <si>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</si>
  <si>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</si>
  <si>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</si>
  <si>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</si>
  <si>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</si>
  <si>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</si>
  <si>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</si>
  <si>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</si>
  <si>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</si>
  <si>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</si>
  <si>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</si>
  <si>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</si>
  <si>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</si>
  <si>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</si>
  <si>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</si>
  <si>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</si>
  <si>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</si>
  <si>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</si>
  <si>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</si>
  <si>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</si>
  <si>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</si>
  <si>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</si>
  <si>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</si>
  <si>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</si>
  <si>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</si>
  <si>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</si>
  <si>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</si>
  <si>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</si>
  <si>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</si>
  <si>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</si>
  <si>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</si>
  <si>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</si>
  <si>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</si>
  <si>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</si>
  <si>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</si>
  <si>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</si>
  <si>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</si>
  <si>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</si>
  <si>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</si>
  <si>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</si>
  <si>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</si>
  <si>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</si>
  <si>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</si>
  <si>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</si>
  <si>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</si>
  <si>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</si>
  <si>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</si>
  <si>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</si>
  <si>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</si>
  <si>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</si>
  <si>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</si>
  <si>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</si>
  <si>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</si>
  <si>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</si>
  <si>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</si>
  <si>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</si>
  <si>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</si>
  <si>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</si>
  <si>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</si>
  <si>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</si>
  <si>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</si>
  <si>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</si>
  <si>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</si>
  <si>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</si>
  <si>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</si>
  <si>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</si>
  <si>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</si>
  <si>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</si>
  <si>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</si>
  <si>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</si>
  <si>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</si>
  <si>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</si>
  <si>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</si>
  <si>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</si>
  <si>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</si>
  <si>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</si>
  <si>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</si>
  <si>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</si>
  <si>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</si>
  <si>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</si>
  <si>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</si>
  <si>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</si>
  <si>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</si>
  <si>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</si>
  <si>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</si>
  <si>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</si>
  <si>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</si>
  <si>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</si>
  <si>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</si>
  <si>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</si>
  <si>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</si>
  <si>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</si>
  <si>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</si>
  <si>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</si>
  <si>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</si>
  <si>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</si>
  <si>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</si>
  <si>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</si>
  <si>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</si>
  <si>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</si>
  <si>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</si>
  <si>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</si>
  <si>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</si>
  <si>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</si>
  <si>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</si>
  <si>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</si>
  <si>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</si>
  <si>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</si>
  <si>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</si>
  <si>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</si>
  <si>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</si>
  <si>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</si>
  <si>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</si>
  <si>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</si>
  <si>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</si>
  <si>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</si>
  <si>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</si>
  <si>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</si>
  <si>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</si>
  <si>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</si>
  <si>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</si>
  <si>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</si>
  <si>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</si>
  <si>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</si>
  <si>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</si>
  <si>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</si>
  <si>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</si>
  <si>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</si>
  <si>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</si>
  <si>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</si>
  <si>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</si>
  <si>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</si>
  <si>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</si>
  <si>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</si>
  <si>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</si>
  <si>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</si>
  <si>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</si>
  <si>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</si>
  <si>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</si>
  <si>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</si>
  <si>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</si>
  <si>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</si>
  <si>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</si>
  <si>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</si>
  <si>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</si>
  <si>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</si>
  <si>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</si>
  <si>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</si>
  <si>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</si>
  <si>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</si>
  <si>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</si>
  <si>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</si>
  <si>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</si>
  <si>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</si>
  <si>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</si>
  <si>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</si>
  <si>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</si>
  <si>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</si>
  <si>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</si>
  <si>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</si>
  <si>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</si>
  <si>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</si>
  <si>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</si>
  <si>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</si>
  <si>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</si>
  <si>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</si>
  <si>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</si>
  <si>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</si>
  <si>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</si>
  <si>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</si>
  <si>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</si>
  <si>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</si>
  <si>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</si>
  <si>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</si>
  <si>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</si>
  <si>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</si>
  <si>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</si>
  <si>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</si>
  <si>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</si>
  <si>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</si>
  <si>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</si>
  <si>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</si>
  <si>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</si>
  <si>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</si>
  <si>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</si>
  <si>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</si>
  <si>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</si>
  <si>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</si>
  <si>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</si>
  <si>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</si>
  <si>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</si>
  <si>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</si>
  <si>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</si>
  <si>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</si>
  <si>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</si>
  <si>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</si>
  <si>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</si>
  <si>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</si>
  <si>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</si>
  <si>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</si>
  <si>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</si>
  <si>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</si>
  <si>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</si>
  <si>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</si>
  <si>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</si>
  <si>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</si>
  <si>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</si>
  <si>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</si>
  <si>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</si>
  <si>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</si>
  <si>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</si>
  <si>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</si>
  <si>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</si>
  <si>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</si>
  <si>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</si>
  <si>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</si>
  <si>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</si>
  <si>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</si>
  <si>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</si>
  <si>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</si>
  <si>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</si>
  <si>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</si>
  <si>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</si>
  <si>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</si>
  <si>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</si>
  <si>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</si>
  <si>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</si>
  <si>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</si>
  <si>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</si>
  <si>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</si>
  <si>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</si>
  <si>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</si>
  <si>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</si>
  <si>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</si>
  <si>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</si>
  <si>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</si>
  <si>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</si>
  <si>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</si>
  <si>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</si>
  <si>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</si>
  <si>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</si>
  <si>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</si>
  <si>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</si>
  <si>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</si>
  <si>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</si>
  <si>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</si>
  <si>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</si>
  <si>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</si>
  <si>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</si>
  <si>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</si>
  <si>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</si>
  <si>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</si>
  <si>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</si>
  <si>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</si>
  <si>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</si>
  <si>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</si>
  <si>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</si>
  <si>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</si>
  <si>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</si>
  <si>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</si>
  <si>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</si>
  <si>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</si>
  <si>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</si>
  <si>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</si>
  <si>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</si>
  <si>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</si>
  <si>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</si>
  <si>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</si>
  <si>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</si>
  <si>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</si>
  <si>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</si>
  <si>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</si>
  <si>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</si>
  <si>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</si>
  <si>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</si>
  <si>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</si>
  <si>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</si>
  <si>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</si>
  <si>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</si>
  <si>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</si>
  <si>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</si>
  <si>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</si>
  <si>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</si>
  <si>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</si>
  <si>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</si>
  <si>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</si>
  <si>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</si>
  <si>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</si>
  <si>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</si>
  <si>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</si>
  <si>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</si>
  <si>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</si>
  <si>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</si>
  <si>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</si>
  <si>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</si>
  <si>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</si>
  <si>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</si>
  <si>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</si>
  <si>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</si>
  <si>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</si>
  <si>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</si>
  <si>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</si>
  <si>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</si>
  <si>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</si>
  <si>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</si>
  <si>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</si>
  <si>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</si>
  <si>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</si>
  <si>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</si>
  <si>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</si>
  <si>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</si>
  <si>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</si>
  <si>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</si>
  <si>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</si>
  <si>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</si>
  <si>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</si>
  <si>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</si>
  <si>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</si>
  <si>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</si>
  <si>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</si>
  <si>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</si>
  <si>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</si>
  <si>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</si>
  <si>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</si>
  <si>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</si>
  <si>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</si>
  <si>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</si>
  <si>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</si>
  <si>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</si>
  <si>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</si>
  <si>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</si>
  <si>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</si>
  <si>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</si>
  <si>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</si>
  <si>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</si>
  <si>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</si>
  <si>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</si>
  <si>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</si>
  <si>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</si>
  <si>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</si>
  <si>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</si>
  <si>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</si>
  <si>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</si>
  <si>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</si>
  <si>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</si>
  <si>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</si>
  <si>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</si>
  <si>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</si>
  <si>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</si>
  <si>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</si>
  <si>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</si>
  <si>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</si>
  <si>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</si>
  <si>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</si>
  <si>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</si>
  <si>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</si>
  <si>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</si>
  <si>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</si>
  <si>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</si>
  <si>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</si>
  <si>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</si>
  <si>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</si>
  <si>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</si>
  <si>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</si>
  <si>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</si>
  <si>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</si>
  <si>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</si>
  <si>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</si>
  <si>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</si>
  <si>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</si>
  <si>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</si>
  <si>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</si>
  <si>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</si>
  <si>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</si>
  <si>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</si>
  <si>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</si>
  <si>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</si>
  <si>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</si>
  <si>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</si>
  <si>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</si>
  <si>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</si>
  <si>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</si>
  <si>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</si>
  <si>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</si>
  <si>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</si>
  <si>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</si>
  <si>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</si>
  <si>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</si>
  <si>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</si>
  <si>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</si>
  <si>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</si>
  <si>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</si>
  <si>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</si>
  <si>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</si>
  <si>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</si>
  <si>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</si>
  <si>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</si>
  <si>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</si>
  <si>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</si>
  <si>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</si>
  <si>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</si>
  <si>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</si>
  <si>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</si>
  <si>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</si>
  <si>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</si>
  <si>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</si>
  <si>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</si>
  <si>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</si>
  <si>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</si>
  <si>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</si>
  <si>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</si>
  <si>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</si>
  <si>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</si>
  <si>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</si>
  <si>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</si>
  <si>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</si>
  <si>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</si>
  <si>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</si>
  <si>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</si>
  <si>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</si>
  <si>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</si>
  <si>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</si>
  <si>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</si>
  <si>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</si>
  <si>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</si>
  <si>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</si>
  <si>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</si>
  <si>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</si>
  <si>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</si>
  <si>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</si>
  <si>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</si>
  <si>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</si>
  <si>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</si>
  <si>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</si>
  <si>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</si>
  <si>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</si>
  <si>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</si>
  <si>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</si>
  <si>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</si>
  <si>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</si>
  <si>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</si>
  <si>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</si>
  <si>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</si>
  <si>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</si>
  <si>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</si>
  <si>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</si>
  <si>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</si>
  <si>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</si>
  <si>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</si>
  <si>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</si>
  <si>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</si>
  <si>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</si>
  <si>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</si>
  <si>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</si>
  <si>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</si>
  <si>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</si>
  <si>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</si>
  <si>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</si>
  <si>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</si>
  <si>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</si>
  <si>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</si>
  <si>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</si>
  <si>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</si>
  <si>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</si>
  <si>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</si>
  <si>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</si>
  <si>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</si>
  <si>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</si>
  <si>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</si>
  <si>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</si>
  <si>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</si>
  <si>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</si>
  <si>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</si>
  <si>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</si>
  <si>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</si>
  <si>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</si>
  <si>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</si>
  <si>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</si>
  <si>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</si>
  <si>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</si>
  <si>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</si>
  <si>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</si>
  <si>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</si>
  <si>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</si>
  <si>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</si>
  <si>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</si>
  <si>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</si>
  <si>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</si>
  <si>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</si>
  <si>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</si>
  <si>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</si>
  <si>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</si>
  <si>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</si>
  <si>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</si>
  <si>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</si>
  <si>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</si>
  <si>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</si>
  <si>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</si>
  <si>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</si>
  <si>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</si>
  <si>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</si>
  <si>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</si>
  <si>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</si>
  <si>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</si>
  <si>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</si>
  <si>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</si>
  <si>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</si>
  <si>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</si>
  <si>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</si>
  <si>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</si>
  <si>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</si>
  <si>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</si>
  <si>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</si>
  <si>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</si>
  <si>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</si>
  <si>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</si>
  <si>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</si>
  <si>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</si>
  <si>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</si>
  <si>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</si>
  <si>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</si>
  <si>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</si>
  <si>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</si>
  <si>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</si>
  <si>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</si>
  <si>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</si>
  <si>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</si>
  <si>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</si>
  <si>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</si>
  <si>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</si>
  <si>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</si>
  <si>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</si>
  <si>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</si>
  <si>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</si>
  <si>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</si>
  <si>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</si>
  <si>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</si>
  <si>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</si>
  <si>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</si>
  <si>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</si>
  <si>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</si>
  <si>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</si>
  <si>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</si>
  <si>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</si>
  <si>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</si>
  <si>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</si>
  <si>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</si>
  <si>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</si>
  <si>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</si>
  <si>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</si>
  <si>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</si>
  <si>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</si>
  <si>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</si>
  <si>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</si>
  <si>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</si>
  <si>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</si>
  <si>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</si>
  <si>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</si>
  <si>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</si>
  <si>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</si>
  <si>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</si>
  <si>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</si>
  <si>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</si>
  <si>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</si>
  <si>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</si>
  <si>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</si>
  <si>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</si>
  <si>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</si>
  <si>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</si>
  <si>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</si>
  <si>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</si>
  <si>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</si>
  <si>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</si>
  <si>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</si>
  <si>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</si>
  <si>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</si>
  <si>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</si>
  <si>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</si>
  <si>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</si>
  <si>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</si>
  <si>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</si>
  <si>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</si>
  <si>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</si>
  <si>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</si>
  <si>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</si>
  <si>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</si>
  <si>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</si>
  <si>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</si>
  <si>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</si>
  <si>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</si>
  <si>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</si>
  <si>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</si>
  <si>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</si>
  <si>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</si>
  <si>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</si>
  <si>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</si>
  <si>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</si>
  <si>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</si>
  <si>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</si>
  <si>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</si>
  <si>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</si>
  <si>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</si>
  <si>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</si>
  <si>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</si>
  <si>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</si>
  <si>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</si>
  <si>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</si>
  <si>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</si>
  <si>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</si>
  <si>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</si>
  <si>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</si>
  <si>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</si>
  <si>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</si>
  <si>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</si>
  <si>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</si>
  <si>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</si>
  <si>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</si>
  <si>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</si>
  <si>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</si>
  <si>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</si>
  <si>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</si>
  <si>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</si>
  <si>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</si>
  <si>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</si>
  <si>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</si>
  <si>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</si>
  <si>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</si>
  <si>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</si>
  <si>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</si>
  <si>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</si>
  <si>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</si>
  <si>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</si>
  <si>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</si>
  <si>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</si>
  <si>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</si>
  <si>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</si>
  <si>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</si>
  <si>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</si>
  <si>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</si>
  <si>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</si>
  <si>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</si>
  <si>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</si>
  <si>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</si>
  <si>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</si>
  <si>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</si>
  <si>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</si>
  <si>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</si>
  <si>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</si>
  <si>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</si>
  <si>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</si>
  <si>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</si>
  <si>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</si>
  <si>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</si>
  <si>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</si>
  <si>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</si>
  <si>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</si>
  <si>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</si>
  <si>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</si>
  <si>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</si>
  <si>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</si>
  <si>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</si>
  <si>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</si>
  <si>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</si>
  <si>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</si>
  <si>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</si>
  <si>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</si>
  <si>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</si>
  <si>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</si>
  <si>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</si>
  <si>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</si>
  <si>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</si>
  <si>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</si>
  <si>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</si>
  <si>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</si>
  <si>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</si>
  <si>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</si>
  <si>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</si>
  <si>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</si>
  <si>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</si>
  <si>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</si>
  <si>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</si>
  <si>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</si>
  <si>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</si>
  <si>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</si>
  <si>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</si>
  <si>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</si>
  <si>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</si>
  <si>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</si>
  <si>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</si>
  <si>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</si>
  <si>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</si>
  <si>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</si>
  <si>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</si>
  <si>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</si>
  <si>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</si>
  <si>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</si>
  <si>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</si>
  <si>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</si>
  <si>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</si>
  <si>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</si>
  <si>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</si>
  <si>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</si>
  <si>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</si>
  <si>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</si>
  <si>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</si>
  <si>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</si>
  <si>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</si>
  <si>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</si>
  <si>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</si>
  <si>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</si>
  <si>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</si>
  <si>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</si>
  <si>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</si>
  <si>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</si>
  <si>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</si>
  <si>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</si>
  <si>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</si>
  <si>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</si>
  <si>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</si>
  <si>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</si>
  <si>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</si>
  <si>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</si>
  <si>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</si>
  <si>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</si>
  <si>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</si>
  <si>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</si>
  <si>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</si>
  <si>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</si>
  <si>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</si>
  <si>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</si>
  <si>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</si>
  <si>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</si>
  <si>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</si>
  <si>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</si>
  <si>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</si>
  <si>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</si>
  <si>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</si>
  <si>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</si>
  <si>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</si>
  <si>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</si>
  <si>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</si>
  <si>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</si>
  <si>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</si>
  <si>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</si>
  <si>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</si>
  <si>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</si>
  <si>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</si>
  <si>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</si>
  <si>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</si>
  <si>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</si>
  <si>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</si>
  <si>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</si>
  <si>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</si>
  <si>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</si>
  <si>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</si>
  <si>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</si>
  <si>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</si>
  <si>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</si>
  <si>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</si>
  <si>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</si>
  <si>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</si>
  <si>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</si>
  <si>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</si>
  <si>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</si>
  <si>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</si>
  <si>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</si>
  <si>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</si>
  <si>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</si>
  <si>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</si>
  <si>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</si>
  <si>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</si>
  <si>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</si>
  <si>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</si>
  <si>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</si>
  <si>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</si>
  <si>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</si>
  <si>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</si>
  <si>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</si>
  <si>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</si>
  <si>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</si>
  <si>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</si>
  <si>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</si>
  <si>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</si>
  <si>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</si>
  <si>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</si>
  <si>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</si>
  <si>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</si>
  <si>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</si>
  <si>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</si>
  <si>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</si>
  <si>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</si>
  <si>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</si>
  <si>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</si>
  <si>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</si>
  <si>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</si>
  <si>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</si>
  <si>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</si>
  <si>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</si>
  <si>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</si>
  <si>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</si>
  <si>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</si>
  <si>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</si>
  <si>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</si>
  <si>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</si>
  <si>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</si>
  <si>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</si>
  <si>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</si>
  <si>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</si>
  <si>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</si>
  <si>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</si>
  <si>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</si>
  <si>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</si>
  <si>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</si>
  <si>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</si>
  <si>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</si>
  <si>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</si>
  <si>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</si>
  <si>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</si>
  <si>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</si>
  <si>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</si>
  <si>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</si>
  <si>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</si>
  <si>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</si>
  <si>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</si>
  <si>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</si>
  <si>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</si>
  <si>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</si>
  <si>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</si>
  <si>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</si>
  <si>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</si>
  <si>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</si>
  <si>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</si>
  <si>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</si>
  <si>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</si>
  <si>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</si>
  <si>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</si>
  <si>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</si>
  <si>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</si>
  <si>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</si>
  <si>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</si>
  <si>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</si>
  <si>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</si>
  <si>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</si>
  <si>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</si>
  <si>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</si>
  <si>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</si>
  <si>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</si>
  <si>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</si>
  <si>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</si>
  <si>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</si>
  <si>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</si>
  <si>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</si>
  <si>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</si>
  <si>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</si>
  <si>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</si>
  <si>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</si>
  <si>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</si>
  <si>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</si>
  <si>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</si>
  <si>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</si>
  <si>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</si>
  <si>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</si>
  <si>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</si>
  <si>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</si>
  <si>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</si>
  <si>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</si>
  <si>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</si>
  <si>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</si>
  <si>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</si>
  <si>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</si>
  <si>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</si>
  <si>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</si>
  <si>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</si>
  <si>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</si>
  <si>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</si>
  <si>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</si>
  <si>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</si>
  <si>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</si>
  <si>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</si>
  <si>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</si>
  <si>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</si>
  <si>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</si>
  <si>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</si>
  <si>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</si>
  <si>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</si>
  <si>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</si>
  <si>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</si>
  <si>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</si>
  <si>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</si>
  <si>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</si>
  <si>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</si>
  <si>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</si>
  <si>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</si>
  <si>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</si>
  <si>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</si>
  <si>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</si>
  <si>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</si>
  <si>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</si>
  <si>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</si>
  <si>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</si>
  <si>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</si>
  <si>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</si>
  <si>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</si>
  <si>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</si>
  <si>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</si>
  <si>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</si>
  <si>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</si>
  <si>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</si>
  <si>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</si>
  <si>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</si>
  <si>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</si>
  <si>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</si>
  <si>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</si>
  <si>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</si>
  <si>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</si>
  <si>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</si>
  <si>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</si>
  <si>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</si>
  <si>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</si>
  <si>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</si>
  <si>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</si>
  <si>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</si>
  <si>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</si>
  <si>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</si>
  <si>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</si>
  <si>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</si>
  <si>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</si>
  <si>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</si>
  <si>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</si>
  <si>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</si>
  <si>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</si>
  <si>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</si>
  <si>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</si>
  <si>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</si>
  <si>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</si>
  <si>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</si>
  <si>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</si>
  <si>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</si>
  <si>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</si>
  <si>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</si>
  <si>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</si>
  <si>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</si>
  <si>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</si>
  <si>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</si>
  <si>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</si>
  <si>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</si>
  <si>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</si>
  <si>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</si>
  <si>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</si>
  <si>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</si>
  <si>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</si>
  <si>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</si>
  <si>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</si>
  <si>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</si>
  <si>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</si>
  <si>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</si>
  <si>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</si>
  <si>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</si>
  <si>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</si>
  <si>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</si>
  <si>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</si>
  <si>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</si>
  <si>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</si>
  <si>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</si>
  <si>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</si>
  <si>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</si>
  <si>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</si>
  <si>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</si>
  <si>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</si>
  <si>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</si>
  <si>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</si>
  <si>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</si>
  <si>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</si>
  <si>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</si>
  <si>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</si>
  <si>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</si>
  <si>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</si>
  <si>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</si>
  <si>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</si>
  <si>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</si>
  <si>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</si>
  <si>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</si>
  <si>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</si>
  <si>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</si>
  <si>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</si>
  <si>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</si>
  <si>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</si>
  <si>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</si>
  <si>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</si>
  <si>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</si>
  <si>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</si>
  <si>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</si>
  <si>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</si>
  <si>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</si>
  <si>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</si>
  <si>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</si>
  <si>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</si>
  <si>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</si>
  <si>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</si>
  <si>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</si>
  <si>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</si>
  <si>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</si>
  <si>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</si>
  <si>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</si>
  <si>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</si>
  <si>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</si>
  <si>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</si>
  <si>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</si>
  <si>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</si>
  <si>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</si>
  <si>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</si>
  <si>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</si>
  <si>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</si>
  <si>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</si>
  <si>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</si>
  <si>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</si>
  <si>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</si>
  <si>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</si>
  <si>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</si>
  <si>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</si>
  <si>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</si>
  <si>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</si>
  <si>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</si>
  <si>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</si>
  <si>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</si>
  <si>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</si>
  <si>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</si>
  <si>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</si>
  <si>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</si>
  <si>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</si>
  <si>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</si>
  <si>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</si>
  <si>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</si>
  <si>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</si>
  <si>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</si>
  <si>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</si>
  <si>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</si>
  <si>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</si>
  <si>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</si>
  <si>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</si>
  <si>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</si>
  <si>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</si>
  <si>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</si>
  <si>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</si>
  <si>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</si>
  <si>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</si>
  <si>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</si>
  <si>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</si>
  <si>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</si>
  <si>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</si>
  <si>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</si>
  <si>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</si>
  <si>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</si>
  <si>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</si>
  <si>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</si>
  <si>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</si>
  <si>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</si>
  <si>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</si>
  <si>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</si>
  <si>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</si>
  <si>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</si>
  <si>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</si>
  <si>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</si>
  <si>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</si>
  <si>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</si>
  <si>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</si>
  <si>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</si>
  <si>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</si>
  <si>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</si>
  <si>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</si>
  <si>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</si>
  <si>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</si>
  <si>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</si>
  <si>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</si>
  <si>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</si>
  <si>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</si>
  <si>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</si>
  <si>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</si>
  <si>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</si>
  <si>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</si>
  <si>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</si>
  <si>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</si>
  <si>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</si>
  <si>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</si>
  <si>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</si>
  <si>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</si>
  <si>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</si>
  <si>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</si>
  <si>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</si>
  <si>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</si>
  <si>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</si>
  <si>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</si>
  <si>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</si>
  <si>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</si>
  <si>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</si>
  <si>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</si>
  <si>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</si>
  <si>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</si>
  <si>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</si>
  <si>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</si>
  <si>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</si>
  <si>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</si>
  <si>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</si>
  <si>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</si>
  <si>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</si>
  <si>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</si>
  <si>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</si>
  <si>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</si>
  <si>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</si>
  <si>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</si>
  <si>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</si>
  <si>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</si>
  <si>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</si>
  <si>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</si>
  <si>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</si>
  <si>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</si>
  <si>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</si>
  <si>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</si>
  <si>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</si>
  <si>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</si>
  <si>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</si>
  <si>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</si>
  <si>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</si>
  <si>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</si>
  <si>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</si>
  <si>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</si>
  <si>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</si>
  <si>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</si>
  <si>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</si>
  <si>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</si>
  <si>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</si>
  <si>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</si>
  <si>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</si>
  <si>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</si>
  <si>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</si>
  <si>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</si>
  <si>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</si>
  <si>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</si>
  <si>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</si>
  <si>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</si>
  <si>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</si>
  <si>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</si>
  <si>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</si>
  <si>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</si>
  <si>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</si>
  <si>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</si>
  <si>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</si>
  <si>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</si>
  <si>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</si>
  <si>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</si>
  <si>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</si>
  <si>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</si>
  <si>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</si>
  <si>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</si>
  <si>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</si>
  <si>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</si>
  <si>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</si>
  <si>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</si>
  <si>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</si>
  <si>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</si>
  <si>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</si>
  <si>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</si>
  <si>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</si>
  <si>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</si>
  <si>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</si>
  <si>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</si>
  <si>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</si>
  <si>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</si>
  <si>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</si>
  <si>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</si>
  <si>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</si>
  <si>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</si>
  <si>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</si>
  <si>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</si>
  <si>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</si>
  <si>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</si>
  <si>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</si>
  <si>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</si>
  <si>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</si>
  <si>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</si>
  <si>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</si>
  <si>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</si>
  <si>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</si>
  <si>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</si>
  <si>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</si>
  <si>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</si>
  <si>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</si>
  <si>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</si>
  <si>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</si>
  <si>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</si>
  <si>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</si>
  <si>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</si>
  <si>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</si>
  <si>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</si>
  <si>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</si>
  <si>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</si>
  <si>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</si>
  <si>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</si>
  <si>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</si>
  <si>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</si>
  <si>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</si>
  <si>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</si>
  <si>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</si>
  <si>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</si>
  <si>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</si>
  <si>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</si>
  <si>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</si>
  <si>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</si>
  <si>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</si>
  <si>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</si>
  <si>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</si>
  <si>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</si>
  <si>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</si>
  <si>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</si>
  <si>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</si>
  <si>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</si>
  <si>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</si>
  <si>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</si>
  <si>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</si>
  <si>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</si>
  <si>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</si>
  <si>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</si>
  <si>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</si>
  <si>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</si>
  <si>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</si>
  <si>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</si>
  <si>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</si>
  <si>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</si>
  <si>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</si>
  <si>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</si>
  <si>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</si>
  <si>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</si>
  <si>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</si>
  <si>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</si>
  <si>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</si>
  <si>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</si>
  <si>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</si>
  <si>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</si>
  <si>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</si>
  <si>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</si>
  <si>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</si>
  <si>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</si>
  <si>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</si>
  <si>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</si>
  <si>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</si>
  <si>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</si>
  <si>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</si>
  <si>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</si>
  <si>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</si>
  <si>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</si>
  <si>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</si>
  <si>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</si>
  <si>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</si>
  <si>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</si>
  <si>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</si>
  <si>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</si>
  <si>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</si>
  <si>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</si>
  <si>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</si>
  <si>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</si>
  <si>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</si>
  <si>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</si>
  <si>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</si>
  <si>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</si>
  <si>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</si>
  <si>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</si>
  <si>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</si>
  <si>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</si>
  <si>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</si>
  <si>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</si>
  <si>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</si>
  <si>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</si>
  <si>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</si>
  <si>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</si>
  <si>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</si>
  <si>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</si>
  <si>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</si>
  <si>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</si>
  <si>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</si>
  <si>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</si>
  <si>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</si>
  <si>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</si>
  <si>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</si>
  <si>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</si>
  <si>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</si>
  <si>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</si>
  <si>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</si>
  <si>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</si>
  <si>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</si>
  <si>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</si>
  <si>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</si>
  <si>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</si>
  <si>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</si>
  <si>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</si>
  <si>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</si>
  <si>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</si>
  <si>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</si>
  <si>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</si>
  <si>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</si>
  <si>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</si>
  <si>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</si>
  <si>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</si>
  <si>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</si>
  <si>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</si>
  <si>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</si>
  <si>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</si>
  <si>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</si>
  <si>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</si>
  <si>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</si>
  <si>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</si>
  <si>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</si>
  <si>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</si>
  <si>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</si>
  <si>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</si>
  <si>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</si>
  <si>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</si>
  <si>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</si>
  <si>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</si>
  <si>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</si>
  <si>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</si>
  <si>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</si>
  <si>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</si>
  <si>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</si>
  <si>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</si>
  <si>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</si>
  <si>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</si>
  <si>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</si>
  <si>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</si>
  <si>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</si>
  <si>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</si>
  <si>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</si>
  <si>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</si>
  <si>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</si>
  <si>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</si>
  <si>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</si>
  <si>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</si>
  <si>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</si>
  <si>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</si>
  <si>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</si>
  <si>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</si>
  <si>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</si>
  <si>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</si>
  <si>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</si>
  <si>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</si>
  <si>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</si>
  <si>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</si>
  <si>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</si>
  <si>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</si>
  <si>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</si>
  <si>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</si>
  <si>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</si>
  <si>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</si>
  <si>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</si>
  <si>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</si>
  <si>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</si>
  <si>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</si>
  <si>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</si>
  <si>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</si>
  <si>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</si>
  <si>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</si>
  <si>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</si>
  <si>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</si>
  <si>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</si>
  <si>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</si>
  <si>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</si>
  <si>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</si>
  <si>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</si>
  <si>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</si>
  <si>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</si>
  <si>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</si>
  <si>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</si>
  <si>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</si>
  <si>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</si>
  <si>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</si>
  <si>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</si>
  <si>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</si>
  <si>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</si>
  <si>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</si>
  <si>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</si>
  <si>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</si>
  <si>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</si>
  <si>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</si>
  <si>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</si>
  <si>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</si>
  <si>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</si>
  <si>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</si>
  <si>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</si>
  <si>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</si>
  <si>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</si>
  <si>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</si>
  <si>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</si>
  <si>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</si>
  <si>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</si>
  <si>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</si>
  <si>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</si>
  <si>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</si>
  <si>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</si>
  <si>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</si>
  <si>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</si>
  <si>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</si>
  <si>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</si>
  <si>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</si>
  <si>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</si>
  <si>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</si>
  <si>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</si>
  <si>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</si>
  <si>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</si>
  <si>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</si>
  <si>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</si>
  <si>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</si>
  <si>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</si>
  <si>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</si>
  <si>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</si>
  <si>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</si>
  <si>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</si>
  <si>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</si>
  <si>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</si>
  <si>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</si>
  <si>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</si>
  <si>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</si>
  <si>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</si>
  <si>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</si>
  <si>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</si>
  <si>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</si>
  <si>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</si>
  <si>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</si>
  <si>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</si>
  <si>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</si>
  <si>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</si>
  <si>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</si>
  <si>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</si>
  <si>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</si>
  <si>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</si>
  <si>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</si>
  <si>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</si>
  <si>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</si>
  <si>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</si>
  <si>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</si>
  <si>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</si>
  <si>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</si>
  <si>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</si>
  <si>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</si>
  <si>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</si>
  <si>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</si>
  <si>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</si>
  <si>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</si>
  <si>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</si>
  <si>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</si>
  <si>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</si>
  <si>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</si>
  <si>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</si>
  <si>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</si>
  <si>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</si>
  <si>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</si>
  <si>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</si>
  <si>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</si>
  <si>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</si>
  <si>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</si>
  <si>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</si>
  <si>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</si>
  <si>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</si>
  <si>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</si>
  <si>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</si>
  <si>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</si>
  <si>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</si>
  <si>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</si>
  <si>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</si>
  <si>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</si>
  <si>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</si>
  <si>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</si>
  <si>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</si>
  <si>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</si>
  <si>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</si>
  <si>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</si>
  <si>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</si>
  <si>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</si>
  <si>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</si>
  <si>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</si>
  <si>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</si>
  <si>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</si>
  <si>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</si>
  <si>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</si>
  <si>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</si>
  <si>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</si>
  <si>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</si>
  <si>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</si>
  <si>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</si>
  <si>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</si>
  <si>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</si>
  <si>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</si>
  <si>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</si>
  <si>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</si>
  <si>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</si>
  <si>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</si>
  <si>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</si>
  <si>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</si>
  <si>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</si>
  <si>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</si>
  <si>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</si>
  <si>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</si>
  <si>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</si>
  <si>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</si>
  <si>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</si>
  <si>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</si>
  <si>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</si>
  <si>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</si>
  <si>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</si>
  <si>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</si>
  <si>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</si>
  <si>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</si>
  <si>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</si>
  <si>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</si>
  <si>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</si>
  <si>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</si>
  <si>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</si>
  <si>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</si>
  <si>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</si>
  <si>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</si>
  <si>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</si>
  <si>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</si>
  <si>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</si>
  <si>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</si>
  <si>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</si>
  <si>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</si>
  <si>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</si>
  <si>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</si>
  <si>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</si>
  <si>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</si>
  <si>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</si>
  <si>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</si>
  <si>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</si>
  <si>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</si>
  <si>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</si>
  <si>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</si>
  <si>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</si>
  <si>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</si>
  <si>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</si>
  <si>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</si>
  <si>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</si>
  <si>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</si>
  <si>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</si>
  <si>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</si>
  <si>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</si>
  <si>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</si>
  <si>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</si>
  <si>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</si>
  <si>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</si>
  <si>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</si>
  <si>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</si>
  <si>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</si>
  <si>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</si>
  <si>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</si>
  <si>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</si>
  <si>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</si>
  <si>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</si>
  <si>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</si>
  <si>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</si>
  <si>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</si>
  <si>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</si>
  <si>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</si>
  <si>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</si>
  <si>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</si>
  <si>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</si>
  <si>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</si>
  <si>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</si>
  <si>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</si>
  <si>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</si>
  <si>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</si>
  <si>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</si>
  <si>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</si>
  <si>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</si>
  <si>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</si>
  <si>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</si>
  <si>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</si>
  <si>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</si>
  <si>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</si>
  <si>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</si>
  <si>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</si>
  <si>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</si>
  <si>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</si>
  <si>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</si>
  <si>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</si>
  <si>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</si>
  <si>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</si>
  <si>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</si>
  <si>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</si>
  <si>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</si>
  <si>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</si>
  <si>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</si>
  <si>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</si>
  <si>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</si>
  <si>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</si>
  <si>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</si>
  <si>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</si>
  <si>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</si>
  <si>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</si>
  <si>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</si>
  <si>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</si>
  <si>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</si>
  <si>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</si>
  <si>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</si>
  <si>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</si>
  <si>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</si>
  <si>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</si>
  <si>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</si>
  <si>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</si>
  <si>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</si>
  <si>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</si>
  <si>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</si>
  <si>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</si>
  <si>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</si>
  <si>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</si>
  <si>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</si>
  <si>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</si>
  <si>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</si>
  <si>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</si>
  <si>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</si>
  <si>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</si>
  <si>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</si>
  <si>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</si>
  <si>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</si>
  <si>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</si>
  <si>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</si>
  <si>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</si>
  <si>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</si>
  <si>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</si>
  <si>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</si>
  <si>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</si>
  <si>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</si>
  <si>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</si>
  <si>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</si>
  <si>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</si>
  <si>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</si>
  <si>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</si>
  <si>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</si>
  <si>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</si>
  <si>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</si>
  <si>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</si>
  <si>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</si>
  <si>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</si>
  <si>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</si>
  <si>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</si>
  <si>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</si>
  <si>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</si>
  <si>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</si>
  <si>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</si>
  <si>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</si>
  <si>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</si>
  <si>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</si>
  <si>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</si>
  <si>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</si>
  <si>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</si>
  <si>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</si>
  <si>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</si>
  <si>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</si>
  <si>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</si>
  <si>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</si>
  <si>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</si>
  <si>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</si>
  <si>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</si>
  <si>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</si>
  <si>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</si>
  <si>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</si>
  <si>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</si>
  <si>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</si>
  <si>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</si>
  <si>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</si>
  <si>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</si>
  <si>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</si>
  <si>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</si>
  <si>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</si>
  <si>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</si>
  <si>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</si>
  <si>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</si>
  <si>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</si>
  <si>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</si>
  <si>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</si>
  <si>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</si>
  <si>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</si>
  <si>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</si>
  <si>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</si>
  <si>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</si>
  <si>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</si>
  <si>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</si>
  <si>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</si>
  <si>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</si>
  <si>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</si>
  <si>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</si>
  <si>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</si>
  <si>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</si>
  <si>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</si>
  <si>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</si>
  <si>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</si>
  <si>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</si>
  <si>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</si>
  <si>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</si>
  <si>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</si>
  <si>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</si>
  <si>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</si>
  <si>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</si>
  <si>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</si>
  <si>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</si>
  <si>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</si>
  <si>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</si>
  <si>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</si>
  <si>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</si>
  <si>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</si>
  <si>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</si>
  <si>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</si>
  <si>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</si>
  <si>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</si>
  <si>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</si>
  <si>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</si>
  <si>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</si>
  <si>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</si>
  <si>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</si>
  <si>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</si>
  <si>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</si>
  <si>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</si>
  <si>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</si>
  <si>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</si>
  <si>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</si>
  <si>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</si>
  <si>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</si>
  <si>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</si>
  <si>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</si>
  <si>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</si>
  <si>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</si>
  <si>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</si>
  <si>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</si>
  <si>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</si>
  <si>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</si>
  <si>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</si>
  <si>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</si>
  <si>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</si>
  <si>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</si>
  <si>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</si>
  <si>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</si>
  <si>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</si>
  <si>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</si>
  <si>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</si>
  <si>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</si>
  <si>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</si>
  <si>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</si>
  <si>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</si>
  <si>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</si>
  <si>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</si>
  <si>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</si>
  <si>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</si>
  <si>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</si>
  <si>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</si>
  <si>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</si>
  <si>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</si>
  <si>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</si>
  <si>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</si>
  <si>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</si>
  <si>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</si>
  <si>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</si>
  <si>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</si>
  <si>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</si>
  <si>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</si>
  <si>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</si>
  <si>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</si>
  <si>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</si>
  <si>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</si>
  <si>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</si>
  <si>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</si>
  <si>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</si>
  <si>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</si>
  <si>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</si>
  <si>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</si>
  <si>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</si>
  <si>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</si>
  <si>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</si>
  <si>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</si>
  <si>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</si>
  <si>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</si>
  <si>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</si>
  <si>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</si>
  <si>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</si>
  <si>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</si>
  <si>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</si>
  <si>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</si>
  <si>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</si>
  <si>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</si>
  <si>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</si>
  <si>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</si>
  <si>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</si>
  <si>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</si>
  <si>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</si>
  <si>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</si>
  <si>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</si>
  <si>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</si>
  <si>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</si>
  <si>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</si>
  <si>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</si>
  <si>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</si>
  <si>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</si>
  <si>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</si>
  <si>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</si>
  <si>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</si>
  <si>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</si>
  <si>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</si>
  <si>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</si>
  <si>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</si>
  <si>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</si>
  <si>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</si>
  <si>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</si>
  <si>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</si>
  <si>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</si>
  <si>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</si>
  <si>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</si>
  <si>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</si>
  <si>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</si>
  <si>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</si>
  <si>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</si>
  <si>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</si>
  <si>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</si>
  <si>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</si>
  <si>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</si>
  <si>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</si>
  <si>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</si>
  <si>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</si>
  <si>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</si>
  <si>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</si>
  <si>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</si>
  <si>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</si>
  <si>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</si>
  <si>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</si>
  <si>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</si>
  <si>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</si>
  <si>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</si>
  <si>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</si>
  <si>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</si>
  <si>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</si>
  <si>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</si>
  <si>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</si>
  <si>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</si>
  <si>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</si>
  <si>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</si>
  <si>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</si>
  <si>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</si>
  <si>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</si>
  <si>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</si>
  <si>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</si>
  <si>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</si>
  <si>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</si>
  <si>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</si>
  <si>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</si>
  <si>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</si>
  <si>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</si>
  <si>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</si>
  <si>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</si>
  <si>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</si>
  <si>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</si>
  <si>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</si>
  <si>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</si>
  <si>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</si>
  <si>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</si>
  <si>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</si>
  <si>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</si>
  <si>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</si>
  <si>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</si>
  <si>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</si>
  <si>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</si>
  <si>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</si>
  <si>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</si>
  <si>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</si>
  <si>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</si>
  <si>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</si>
  <si>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</si>
  <si>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</si>
  <si>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</si>
  <si>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</si>
  <si>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</si>
  <si>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</si>
  <si>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</si>
  <si>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</si>
  <si>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</si>
  <si>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</si>
  <si>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</si>
  <si>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</si>
  <si>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</si>
  <si>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</si>
  <si>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</si>
  <si>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</si>
  <si>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</si>
  <si>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</si>
  <si>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</si>
  <si>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</si>
  <si>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</si>
  <si>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</si>
  <si>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</si>
  <si>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</si>
  <si>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</si>
  <si>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</si>
  <si>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</si>
  <si>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</si>
  <si>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</si>
  <si>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</si>
  <si>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</si>
  <si>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</si>
  <si>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</si>
  <si>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</si>
  <si>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</si>
  <si>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</si>
  <si>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</si>
  <si>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</si>
  <si>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</si>
  <si>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</si>
  <si>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</si>
  <si>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</si>
  <si>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</si>
  <si>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</si>
  <si>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</si>
  <si>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</si>
  <si>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</si>
  <si>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</si>
  <si>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</si>
  <si>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</si>
  <si>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</si>
  <si>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</si>
  <si>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</si>
  <si>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</si>
  <si>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</si>
  <si>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</si>
  <si>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</si>
  <si>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</si>
  <si>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</si>
  <si>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</si>
  <si>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</si>
  <si>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</si>
  <si>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</si>
  <si>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</si>
  <si>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</si>
  <si>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</si>
  <si>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</si>
  <si>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</si>
  <si>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</si>
  <si>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</si>
  <si>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</si>
  <si>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</si>
  <si>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</si>
  <si>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</si>
  <si>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</si>
  <si>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</si>
  <si>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</si>
  <si>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</si>
  <si>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</si>
  <si>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</si>
  <si>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</si>
  <si>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</si>
  <si>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</si>
  <si>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</si>
  <si>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</si>
  <si>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</si>
  <si>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</si>
  <si>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</si>
  <si>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</si>
  <si>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</si>
  <si>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</si>
  <si>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</si>
  <si>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</si>
  <si>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</si>
  <si>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</si>
  <si>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</si>
  <si>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</si>
  <si>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</si>
  <si>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</si>
  <si>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</si>
  <si>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</si>
  <si>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</si>
  <si>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</si>
  <si>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</si>
  <si>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</si>
  <si>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</si>
  <si>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</si>
  <si>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</si>
  <si>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</si>
  <si>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</si>
  <si>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</si>
  <si>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</si>
  <si>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</si>
  <si>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</si>
  <si>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</si>
  <si>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</si>
  <si>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</si>
  <si>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</si>
  <si>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</si>
  <si>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</si>
  <si>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</si>
  <si>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</si>
  <si>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</si>
  <si>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</si>
  <si>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</si>
  <si>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</si>
  <si>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</si>
  <si>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</si>
  <si>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</si>
  <si>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</si>
  <si>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</si>
  <si>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</si>
  <si>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</si>
  <si>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</si>
  <si>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</si>
  <si>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</si>
  <si>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</si>
  <si>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</si>
  <si>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</si>
  <si>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</si>
  <si>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</si>
  <si>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</si>
  <si>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</si>
  <si>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</si>
  <si>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</si>
  <si>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</si>
  <si>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</si>
  <si>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</si>
  <si>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</si>
  <si>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</si>
  <si>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</si>
  <si>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</si>
  <si>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</si>
  <si>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</si>
  <si>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</si>
  <si>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</si>
  <si>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</si>
  <si>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</si>
  <si>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</si>
  <si>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</si>
  <si>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</si>
  <si>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</si>
  <si>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</si>
  <si>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</si>
  <si>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</si>
  <si>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</si>
  <si>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</si>
  <si>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</si>
  <si>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</si>
  <si>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</si>
  <si>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</si>
  <si>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</si>
  <si>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</si>
  <si>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</si>
  <si>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</si>
  <si>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</si>
  <si>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</si>
  <si>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</si>
  <si>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</si>
  <si>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</si>
  <si>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</si>
  <si>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</si>
  <si>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</si>
  <si>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</si>
  <si>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</si>
  <si>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</si>
  <si>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</si>
  <si>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</si>
  <si>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</si>
  <si>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</si>
  <si>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</si>
  <si>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</si>
  <si>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</si>
  <si>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</si>
  <si>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</si>
  <si>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</si>
  <si>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</si>
  <si>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</si>
  <si>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</si>
  <si>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</si>
  <si>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</si>
  <si>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</si>
  <si>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</si>
  <si>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</si>
  <si>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</si>
  <si>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</si>
  <si>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</si>
  <si>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</si>
  <si>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</si>
  <si>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</si>
  <si>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</si>
  <si>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</si>
  <si>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</si>
  <si>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</si>
  <si>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</si>
  <si>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</si>
  <si>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</si>
  <si>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</si>
  <si>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</si>
  <si>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</si>
  <si>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</si>
  <si>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</si>
  <si>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</si>
  <si>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</si>
  <si>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</si>
  <si>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</si>
  <si>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</si>
  <si>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</si>
  <si>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</si>
  <si>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</si>
  <si>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</si>
  <si>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</si>
  <si>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</si>
  <si>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</si>
  <si>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</si>
  <si>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</si>
  <si>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</si>
  <si>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</si>
  <si>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</si>
  <si>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</si>
  <si>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</si>
  <si>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</si>
  <si>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</si>
  <si>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</si>
  <si>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</si>
  <si>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</si>
  <si>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</si>
  <si>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</si>
  <si>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</si>
  <si>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</si>
  <si>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</si>
  <si>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</si>
  <si>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</si>
  <si>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</si>
  <si>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</si>
  <si>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</si>
  <si>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</si>
  <si>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</si>
  <si>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</si>
  <si>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</si>
  <si>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</si>
  <si>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</si>
  <si>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</si>
  <si>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</si>
  <si>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</si>
  <si>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</si>
  <si>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</si>
  <si>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</si>
  <si>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</si>
  <si>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</si>
  <si>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</si>
  <si>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</si>
  <si>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</si>
  <si>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</si>
  <si>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</si>
  <si>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</si>
  <si>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</si>
  <si>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</si>
  <si>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</si>
  <si>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</si>
  <si>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</si>
  <si>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</si>
  <si>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</si>
  <si>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</si>
  <si>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</si>
  <si>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</si>
  <si>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</si>
  <si>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</si>
  <si>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</si>
  <si>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</si>
  <si>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</si>
  <si>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</si>
  <si>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</si>
  <si>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</si>
  <si>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</si>
  <si>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</si>
  <si>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</si>
  <si>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</si>
  <si>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</si>
  <si>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</si>
  <si>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</si>
  <si>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</si>
  <si>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</si>
  <si>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</si>
  <si>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</si>
  <si>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</si>
  <si>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</si>
  <si>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</si>
  <si>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</si>
  <si>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</si>
  <si>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</si>
  <si>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</si>
  <si>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</si>
  <si>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</si>
  <si>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</si>
  <si>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</si>
  <si>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</si>
  <si>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</si>
  <si>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</si>
  <si>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</si>
  <si>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</si>
  <si>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</si>
  <si>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</si>
  <si>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</si>
  <si>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</si>
  <si>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</si>
  <si>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</si>
  <si>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</si>
  <si>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</si>
  <si>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</si>
  <si>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</si>
  <si>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</si>
  <si>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</si>
  <si>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</si>
  <si>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</si>
  <si>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</si>
  <si>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</si>
  <si>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</si>
  <si>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</si>
  <si>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</si>
  <si>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</si>
  <si>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</si>
  <si>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</si>
  <si>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</si>
  <si>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</si>
  <si>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</si>
  <si>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</si>
  <si>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</si>
  <si>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</si>
  <si>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</si>
  <si>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</si>
  <si>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</si>
  <si>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</si>
  <si>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</si>
  <si>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</si>
  <si>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</si>
  <si>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</si>
  <si>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</si>
  <si>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</si>
  <si>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</si>
  <si>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</si>
  <si>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</si>
  <si>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</si>
  <si>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</si>
  <si>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</si>
  <si>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</si>
  <si>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</si>
  <si>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</si>
  <si>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</si>
  <si>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</si>
  <si>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</si>
  <si>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</si>
  <si>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</si>
  <si>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</si>
  <si>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</si>
  <si>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</si>
  <si>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</si>
  <si>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</si>
  <si>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</si>
  <si>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</si>
  <si>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</si>
  <si>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</si>
  <si>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</si>
  <si>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</si>
  <si>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</si>
  <si>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</si>
  <si>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</si>
  <si>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</si>
  <si>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</si>
  <si>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</si>
  <si>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</si>
  <si>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</si>
  <si>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</si>
  <si>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</si>
  <si>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</si>
  <si>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</si>
  <si>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</si>
  <si>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</si>
  <si>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</si>
  <si>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</si>
  <si>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</si>
  <si>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</si>
  <si>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</si>
  <si>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</si>
  <si>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</si>
  <si>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</si>
  <si>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</si>
  <si>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</si>
  <si>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</si>
  <si>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</si>
  <si>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</si>
  <si>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</si>
  <si>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</si>
  <si>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</si>
  <si>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</si>
  <si>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</si>
  <si>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</si>
  <si>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</si>
  <si>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</si>
  <si>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</si>
  <si>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</si>
  <si>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</si>
  <si>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</si>
  <si>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</si>
  <si>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</si>
  <si>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</si>
  <si>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</si>
  <si>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</si>
  <si>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</si>
  <si>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</si>
  <si>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</si>
  <si>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</si>
  <si>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</si>
  <si>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</si>
  <si>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</si>
  <si>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</si>
  <si>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</si>
  <si>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</si>
  <si>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</si>
  <si>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</si>
  <si>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</si>
  <si>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</si>
  <si>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</si>
  <si>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</si>
  <si>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</si>
  <si>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</si>
  <si>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</si>
  <si>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</si>
  <si>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</si>
  <si>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</si>
  <si>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</si>
  <si>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</si>
  <si>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</si>
  <si>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</si>
  <si>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</si>
  <si>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</si>
  <si>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</si>
  <si>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</si>
  <si>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</si>
  <si>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</si>
  <si>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</si>
  <si>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</si>
  <si>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</si>
  <si>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</si>
  <si>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</si>
  <si>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</si>
  <si>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</si>
  <si>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</si>
  <si>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</si>
  <si>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</si>
  <si>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</si>
  <si>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</si>
  <si>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</si>
  <si>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</si>
  <si>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</si>
  <si>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</si>
  <si>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</si>
  <si>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</si>
  <si>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</si>
  <si>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</si>
  <si>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</si>
  <si>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</si>
  <si>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</si>
  <si>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</si>
  <si>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</si>
  <si>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</si>
  <si>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</si>
  <si>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</si>
  <si>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</si>
  <si>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</si>
  <si>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</si>
  <si>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</si>
  <si>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</si>
  <si>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</si>
  <si>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</si>
  <si>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</si>
  <si>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</si>
  <si>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</si>
  <si>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</si>
  <si>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</si>
  <si>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</si>
  <si>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</si>
  <si>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</si>
  <si>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</si>
  <si>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</si>
  <si>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</si>
  <si>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</si>
  <si>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</si>
  <si>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</si>
  <si>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</si>
  <si>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</si>
  <si>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</si>
  <si>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</si>
  <si>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</si>
  <si>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</si>
  <si>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</si>
  <si>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</si>
  <si>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</si>
  <si>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</si>
  <si>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</si>
  <si>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</si>
  <si>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</si>
  <si>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</si>
  <si>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</si>
  <si>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</si>
  <si>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</si>
  <si>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</si>
  <si>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</si>
  <si>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</si>
  <si>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</si>
  <si>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</si>
  <si>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</si>
  <si>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</si>
  <si>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</si>
  <si>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</si>
  <si>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</si>
  <si>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</si>
  <si>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</si>
  <si>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</si>
  <si>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</si>
  <si>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</si>
  <si>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</si>
  <si>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</si>
  <si>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</si>
  <si>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</si>
  <si>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</si>
  <si>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</si>
  <si>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</si>
  <si>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</si>
  <si>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</si>
  <si>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</si>
  <si>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</si>
  <si>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</si>
  <si>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</si>
  <si>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</si>
  <si>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</si>
  <si>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</si>
  <si>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</si>
  <si>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</si>
  <si>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</si>
  <si>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</si>
  <si>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</si>
  <si>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</si>
  <si>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</si>
  <si>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</si>
  <si>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</si>
  <si>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</si>
  <si>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</si>
  <si>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</si>
  <si>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</si>
  <si>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</si>
  <si>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</si>
  <si>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</si>
  <si>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</si>
  <si>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</si>
  <si>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</si>
  <si>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</si>
  <si>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</si>
  <si>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</si>
  <si>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</si>
  <si>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</si>
  <si>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</si>
  <si>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</si>
  <si>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</si>
  <si>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</si>
  <si>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</si>
  <si>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</si>
  <si>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</si>
  <si>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</si>
  <si>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</si>
  <si>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</si>
  <si>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</si>
  <si>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</si>
  <si>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</si>
  <si>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</si>
  <si>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</si>
  <si>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</si>
  <si>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</si>
  <si>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</si>
  <si>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</si>
  <si>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</si>
  <si>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</si>
  <si>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</si>
  <si>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</si>
  <si>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</si>
  <si>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</si>
  <si>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</si>
  <si>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</si>
  <si>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</si>
  <si>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</si>
  <si>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</si>
  <si>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</si>
  <si>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</si>
  <si>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</si>
  <si>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</si>
  <si>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</si>
  <si>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</si>
  <si>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</si>
  <si>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</si>
  <si>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</si>
  <si>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</si>
  <si>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</si>
  <si>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</si>
  <si>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</si>
  <si>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</si>
  <si>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</si>
  <si>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</si>
  <si>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</si>
  <si>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</si>
  <si>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</si>
  <si>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</si>
  <si>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</si>
  <si>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</si>
  <si>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</si>
  <si>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</si>
  <si>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</si>
  <si>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</si>
  <si>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</si>
  <si>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</si>
  <si>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</si>
  <si>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</si>
  <si>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</si>
  <si>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</si>
  <si>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</si>
  <si>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</si>
  <si>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</si>
  <si>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</si>
  <si>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</si>
  <si>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</si>
  <si>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</si>
  <si>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</si>
  <si>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</si>
  <si>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</si>
  <si>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</si>
  <si>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</si>
  <si>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</si>
  <si>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</si>
  <si>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</si>
  <si>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</si>
  <si>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</si>
  <si>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</si>
  <si>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</si>
  <si>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</si>
  <si>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</si>
  <si>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</si>
  <si>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</si>
  <si>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</si>
  <si>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</si>
  <si>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</si>
  <si>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</si>
  <si>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</si>
  <si>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</si>
  <si>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</si>
  <si>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</si>
  <si>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</si>
  <si>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</si>
  <si>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</si>
  <si>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</si>
  <si>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</si>
  <si>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</si>
  <si>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</si>
  <si>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</si>
  <si>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</si>
  <si>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</si>
  <si>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</si>
  <si>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</si>
  <si>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</si>
  <si>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</si>
  <si>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</si>
  <si>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</si>
  <si>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</si>
  <si>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</si>
  <si>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</si>
  <si>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</si>
  <si>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</si>
  <si>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</si>
  <si>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</si>
  <si>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</si>
  <si>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</si>
  <si>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</si>
  <si>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</si>
  <si>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</si>
  <si>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</si>
  <si>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</si>
  <si>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</si>
  <si>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</si>
  <si>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</si>
  <si>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</si>
  <si>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</si>
  <si>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</si>
  <si>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</si>
  <si>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</si>
  <si>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</si>
  <si>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</si>
  <si>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</si>
  <si>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</si>
  <si>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</si>
  <si>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</si>
  <si>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</si>
  <si>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</si>
  <si>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</si>
  <si>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</si>
  <si>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</si>
  <si>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</si>
  <si>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</si>
  <si>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</si>
  <si>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</si>
  <si>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</si>
  <si>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</si>
  <si>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</si>
  <si>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</si>
  <si>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</si>
  <si>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</si>
  <si>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</si>
  <si>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</si>
  <si>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</si>
  <si>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</si>
  <si>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</si>
  <si>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</si>
  <si>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</si>
  <si>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</si>
  <si>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</si>
  <si>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</si>
  <si>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</si>
  <si>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</si>
  <si>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</si>
  <si>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</si>
  <si>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</si>
  <si>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</si>
  <si>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</si>
  <si>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</si>
  <si>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</si>
  <si>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</si>
  <si>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</si>
  <si>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</si>
  <si>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</si>
  <si>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</si>
  <si>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</si>
  <si>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</si>
  <si>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</si>
  <si>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</si>
  <si>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</si>
  <si>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</si>
  <si>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</si>
  <si>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</si>
  <si>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</si>
  <si>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</si>
  <si>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</si>
  <si>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</si>
  <si>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</si>
  <si>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</si>
  <si>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</si>
  <si>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</si>
  <si>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</si>
  <si>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</si>
  <si>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</si>
  <si>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</si>
  <si>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</si>
  <si>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</si>
  <si>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</si>
  <si>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</si>
  <si>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</si>
  <si>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</si>
  <si>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</si>
  <si>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</si>
  <si>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</si>
  <si>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</si>
  <si>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</si>
  <si>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</si>
  <si>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</si>
  <si>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</si>
  <si>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</si>
  <si>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</si>
  <si>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</si>
  <si>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</si>
  <si>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</si>
  <si>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</si>
  <si>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</si>
  <si>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</si>
  <si>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</si>
  <si>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</si>
  <si>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</si>
  <si>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</si>
  <si>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</si>
  <si>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</si>
  <si>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</si>
  <si>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</si>
  <si>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</si>
  <si>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</si>
  <si>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</si>
  <si>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</si>
  <si>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</si>
  <si>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</si>
  <si>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</si>
  <si>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</si>
  <si>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</si>
  <si>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</si>
  <si>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</si>
  <si>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</si>
  <si>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</si>
  <si>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</si>
  <si>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</si>
  <si>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</si>
  <si>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</si>
  <si>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</si>
  <si>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</si>
  <si>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</si>
  <si>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</si>
  <si>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</si>
  <si>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</si>
  <si>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</si>
  <si>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</si>
  <si>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</si>
  <si>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</si>
  <si>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</si>
  <si>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</si>
  <si>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</si>
  <si>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</si>
  <si>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</si>
  <si>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</si>
  <si>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</si>
  <si>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</si>
  <si>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</si>
  <si>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</si>
  <si>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</si>
  <si>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</si>
  <si>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</si>
  <si>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</si>
  <si>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</si>
  <si>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</si>
  <si>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</si>
  <si>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</si>
  <si>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</si>
  <si>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</si>
  <si>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</si>
  <si>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</si>
  <si>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</si>
  <si>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</si>
  <si>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</si>
  <si>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</si>
  <si>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</si>
  <si>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</si>
  <si>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</si>
  <si>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</si>
  <si>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</si>
  <si>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</si>
  <si>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</si>
  <si>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</si>
  <si>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</si>
  <si>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</si>
  <si>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</si>
  <si>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</si>
  <si>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</si>
  <si>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</si>
  <si>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</si>
  <si>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</si>
  <si>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</si>
  <si>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</si>
  <si>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</si>
  <si>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</si>
  <si>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</si>
  <si>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</si>
  <si>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</si>
  <si>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</si>
  <si>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</si>
  <si>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</si>
  <si>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</si>
  <si>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</si>
  <si>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</si>
  <si>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</si>
  <si>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</si>
  <si>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</si>
  <si>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</si>
  <si>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</si>
  <si>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</si>
  <si>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</si>
  <si>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</si>
  <si>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</si>
  <si>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</si>
  <si>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</si>
  <si>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</si>
  <si>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</si>
  <si>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</si>
  <si>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</si>
  <si>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</si>
  <si>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</si>
  <si>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</si>
  <si>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</si>
  <si>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</si>
  <si>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</si>
  <si>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</si>
  <si>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</si>
  <si>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</si>
  <si>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</si>
  <si>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</si>
  <si>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</si>
  <si>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</si>
  <si>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</si>
  <si>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</si>
  <si>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</si>
  <si>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</si>
  <si>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</si>
  <si>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</si>
  <si>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</si>
  <si>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</si>
  <si>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</si>
  <si>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</si>
  <si>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</si>
  <si>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</si>
  <si>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</si>
  <si>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</si>
  <si>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</si>
  <si>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</si>
  <si>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</si>
  <si>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</si>
  <si>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</si>
  <si>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</si>
  <si>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</si>
  <si>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</si>
  <si>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</si>
  <si>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</si>
  <si>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</si>
  <si>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</si>
  <si>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</si>
  <si>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</si>
  <si>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</si>
  <si>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</si>
  <si>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</si>
  <si>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</si>
  <si>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</si>
  <si>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</si>
  <si>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</si>
  <si>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</si>
  <si>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</si>
  <si>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</si>
  <si>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</si>
  <si>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</si>
  <si>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</si>
  <si>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</si>
  <si>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</si>
  <si>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</si>
  <si>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</si>
  <si>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</si>
  <si>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</si>
  <si>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</si>
  <si>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</si>
  <si>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</si>
  <si>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</si>
  <si>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</si>
  <si>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</si>
  <si>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</si>
  <si>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</si>
  <si>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</si>
  <si>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</si>
  <si>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</si>
  <si>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</si>
  <si>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</si>
  <si>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</si>
  <si>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</si>
  <si>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</si>
  <si>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</si>
  <si>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</si>
  <si>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</si>
  <si>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</si>
  <si>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</si>
  <si>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</si>
  <si>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</si>
  <si>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</si>
  <si>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</si>
  <si>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</si>
  <si>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</si>
  <si>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</si>
  <si>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</si>
  <si>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</si>
  <si>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</si>
  <si>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</si>
  <si>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</si>
  <si>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</si>
  <si>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</si>
  <si>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</si>
  <si>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</si>
  <si>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</si>
  <si>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</si>
  <si>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</si>
  <si>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</si>
  <si>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</si>
  <si>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</si>
  <si>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</si>
  <si>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</si>
  <si>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</si>
  <si>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</si>
  <si>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</si>
  <si>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</si>
  <si>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</si>
  <si>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</si>
  <si>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</si>
  <si>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</si>
  <si>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</si>
  <si>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</si>
  <si>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</si>
  <si>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</si>
  <si>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</si>
  <si>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</si>
  <si>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</si>
  <si>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</si>
  <si>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</si>
  <si>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</si>
  <si>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</si>
  <si>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</si>
  <si>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</si>
  <si>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</si>
  <si>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</si>
  <si>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</si>
  <si>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</si>
  <si>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</si>
  <si>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</si>
  <si>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</si>
  <si>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</si>
  <si>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</si>
  <si>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</si>
  <si>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</si>
  <si>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</si>
  <si>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</si>
  <si>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</si>
  <si>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</si>
  <si>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</si>
  <si>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</si>
  <si>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</si>
  <si>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</si>
  <si>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</si>
  <si>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</si>
  <si>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</si>
  <si>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</si>
  <si>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</si>
  <si>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</si>
  <si>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</si>
  <si>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</si>
  <si>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</si>
  <si>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</si>
  <si>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</si>
  <si>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</si>
  <si>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</si>
  <si>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</si>
  <si>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</si>
  <si>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</si>
  <si>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</si>
  <si>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</si>
  <si>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</si>
  <si>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</si>
  <si>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</si>
  <si>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</si>
  <si>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</si>
  <si>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</si>
  <si>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</si>
  <si>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</si>
  <si>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</si>
  <si>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</si>
  <si>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</si>
  <si>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</si>
  <si>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</si>
  <si>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</si>
  <si>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</si>
  <si>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</si>
  <si>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</si>
  <si>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</si>
  <si>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</si>
  <si>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</si>
  <si>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</si>
  <si>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</si>
  <si>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</si>
  <si>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</si>
  <si>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</si>
  <si>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</si>
  <si>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</si>
  <si>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</si>
  <si>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</si>
  <si>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</si>
  <si>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</si>
  <si>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</si>
  <si>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</si>
  <si>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</si>
  <si>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</si>
  <si>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</si>
  <si>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</si>
  <si>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</si>
  <si>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</si>
  <si>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</si>
  <si>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</si>
  <si>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</si>
  <si>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</si>
  <si>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</si>
  <si>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</si>
  <si>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</si>
  <si>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</si>
  <si>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</si>
  <si>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</si>
  <si>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</si>
  <si>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</si>
  <si>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</si>
  <si>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</si>
  <si>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</si>
  <si>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</si>
  <si>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</si>
  <si>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</si>
  <si>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</si>
  <si>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</si>
  <si>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</si>
  <si>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</si>
  <si>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</si>
  <si>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</si>
  <si>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</si>
  <si>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</si>
  <si>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</si>
  <si>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</si>
  <si>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</si>
  <si>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</si>
  <si>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</si>
  <si>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</si>
  <si>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</si>
  <si>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</si>
  <si>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</si>
  <si>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</si>
  <si>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</si>
  <si>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</si>
  <si>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</si>
  <si>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</si>
  <si>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</si>
  <si>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</si>
  <si>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</si>
  <si>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</si>
  <si>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</si>
  <si>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</si>
  <si>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</si>
  <si>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</si>
  <si>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</si>
  <si>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</si>
  <si>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</si>
  <si>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</si>
  <si>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</si>
  <si>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</si>
  <si>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</si>
  <si>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</si>
  <si>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</si>
  <si>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</si>
  <si>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</si>
  <si>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</si>
  <si>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</si>
  <si>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</si>
  <si>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</si>
  <si>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</si>
  <si>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</si>
  <si>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</si>
  <si>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</si>
  <si>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</si>
  <si>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</si>
  <si>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</si>
  <si>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</si>
  <si>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</si>
  <si>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</si>
  <si>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</si>
  <si>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</si>
  <si>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</si>
  <si>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</si>
  <si>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</si>
  <si>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</si>
  <si>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</si>
  <si>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</si>
  <si>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</si>
  <si>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</si>
  <si>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</si>
  <si>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</si>
  <si>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</si>
  <si>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</si>
  <si>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</si>
  <si>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</si>
  <si>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</si>
  <si>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</si>
  <si>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</si>
  <si>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</si>
  <si>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</si>
  <si>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</si>
  <si>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</si>
  <si>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</si>
  <si>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</si>
  <si>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</si>
  <si>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</si>
  <si>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</si>
  <si>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</si>
  <si>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</si>
  <si>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</si>
  <si>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</si>
  <si>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</si>
  <si>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</si>
  <si>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</si>
  <si>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</si>
  <si>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</si>
  <si>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</si>
  <si>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</si>
  <si>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</si>
  <si>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</si>
  <si>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</si>
  <si>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</si>
  <si>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</si>
  <si>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</si>
  <si>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</si>
  <si>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</si>
  <si>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</si>
  <si>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</si>
  <si>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</si>
  <si>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</si>
  <si>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</si>
  <si>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</si>
  <si>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</si>
  <si>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</si>
  <si>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</si>
  <si>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</si>
  <si>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</si>
  <si>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</si>
  <si>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</si>
  <si>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</si>
  <si>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</si>
  <si>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</si>
  <si>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</si>
  <si>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</si>
  <si>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</si>
  <si>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</si>
  <si>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</si>
  <si>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</si>
  <si>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</si>
  <si>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</si>
  <si>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</si>
  <si>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</si>
  <si>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</si>
  <si>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</si>
  <si>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</si>
  <si>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</si>
  <si>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</si>
  <si>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</si>
  <si>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</si>
  <si>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</si>
  <si>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</si>
  <si>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</si>
  <si>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</si>
  <si>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</si>
  <si>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</si>
  <si>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</si>
  <si>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</si>
  <si>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</si>
  <si>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</si>
  <si>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</si>
  <si>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</si>
  <si>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</si>
  <si>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</si>
  <si>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</si>
  <si>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</si>
  <si>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</si>
  <si>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</si>
  <si>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</si>
  <si>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</si>
  <si>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</si>
  <si>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</si>
  <si>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</si>
  <si>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</si>
  <si>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</si>
  <si>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</si>
  <si>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</si>
  <si>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</si>
  <si>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</si>
  <si>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</si>
  <si>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</si>
  <si>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</si>
  <si>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</si>
  <si>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</si>
  <si>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</si>
  <si>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</si>
  <si>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</si>
  <si>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</si>
  <si>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</si>
  <si>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</si>
  <si>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</si>
  <si>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</si>
  <si>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</si>
  <si>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</si>
  <si>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</si>
  <si>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</si>
  <si>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</si>
  <si>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</si>
  <si>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</si>
  <si>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</si>
  <si>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</si>
  <si>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</si>
  <si>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</si>
  <si>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</si>
  <si>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</si>
  <si>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</si>
  <si>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</si>
  <si>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</si>
  <si>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</si>
  <si>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</si>
  <si>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</si>
  <si>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</si>
  <si>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</si>
  <si>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</si>
  <si>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</si>
  <si>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</si>
  <si>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</si>
  <si>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</si>
  <si>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</si>
  <si>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</si>
  <si>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</si>
  <si>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</si>
  <si>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</si>
  <si>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</si>
  <si>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</si>
  <si>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</si>
  <si>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</si>
  <si>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</si>
  <si>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</si>
  <si>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</si>
  <si>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</si>
  <si>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</si>
  <si>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</si>
  <si>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</si>
  <si>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</si>
  <si>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</si>
  <si>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</si>
  <si>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</si>
  <si>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</si>
  <si>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</si>
  <si>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</si>
  <si>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</si>
  <si>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</si>
  <si>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</si>
  <si>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</si>
  <si>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</si>
  <si>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</si>
  <si>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</si>
  <si>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</si>
  <si>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</si>
  <si>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</si>
  <si>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</si>
  <si>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</si>
  <si>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</si>
  <si>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</si>
  <si>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</si>
  <si>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</si>
  <si>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</si>
  <si>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</si>
  <si>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</si>
  <si>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</si>
  <si>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</si>
  <si>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</si>
  <si>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</si>
  <si>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</si>
  <si>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</si>
  <si>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</si>
  <si>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</si>
  <si>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</si>
  <si>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</si>
  <si>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</si>
  <si>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</si>
  <si>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</si>
  <si>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</si>
  <si>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</si>
  <si>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</si>
  <si>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</si>
  <si>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</si>
  <si>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</si>
  <si>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</si>
  <si>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</si>
  <si>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</si>
  <si>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</si>
  <si>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</si>
  <si>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</si>
  <si>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</si>
  <si>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</si>
  <si>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</si>
  <si>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</si>
  <si>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</si>
  <si>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</si>
  <si>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</si>
  <si>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</si>
  <si>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</si>
  <si>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</si>
  <si>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</si>
  <si>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</si>
  <si>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</si>
  <si>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</si>
  <si>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</si>
  <si>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</si>
  <si>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</si>
  <si>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</si>
  <si>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</si>
  <si>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</si>
  <si>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</si>
  <si>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</si>
  <si>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</si>
  <si>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</si>
  <si>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</si>
  <si>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</si>
  <si>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</si>
  <si>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</si>
  <si>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</si>
  <si>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</si>
  <si>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</si>
  <si>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</si>
  <si>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</si>
  <si>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</si>
  <si>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</si>
  <si>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</si>
  <si>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</si>
  <si>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</si>
  <si>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</si>
  <si>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</si>
  <si>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</si>
  <si>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</si>
  <si>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</si>
  <si>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</si>
  <si>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</si>
  <si>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</si>
  <si>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</si>
  <si>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</si>
  <si>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</si>
  <si>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</si>
  <si>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</si>
  <si>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</si>
  <si>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</si>
  <si>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</si>
  <si>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</si>
  <si>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</si>
  <si>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</si>
  <si>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</si>
  <si>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</si>
  <si>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</si>
  <si>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</si>
  <si>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</si>
  <si>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</si>
  <si>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</si>
  <si>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</si>
  <si>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</si>
  <si>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</si>
  <si>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</si>
  <si>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</si>
  <si>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</si>
  <si>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</si>
  <si>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</si>
  <si>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</si>
  <si>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</si>
  <si>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</si>
  <si>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</si>
  <si>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</si>
  <si>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</si>
  <si>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</si>
  <si>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</si>
  <si>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</si>
  <si>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</si>
  <si>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</si>
  <si>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</si>
  <si>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</si>
  <si>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</si>
  <si>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</si>
  <si>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</si>
  <si>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</si>
  <si>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</si>
  <si>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</si>
  <si>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</si>
  <si>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</si>
  <si>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</si>
  <si>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</si>
  <si>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</si>
  <si>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</si>
  <si>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</si>
  <si>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</si>
  <si>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</si>
  <si>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</si>
  <si>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</si>
  <si>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</si>
  <si>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</si>
  <si>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</si>
  <si>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</si>
  <si>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</si>
  <si>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</si>
  <si>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</si>
  <si>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</si>
  <si>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</si>
  <si>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</si>
  <si>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</si>
  <si>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</si>
  <si>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</si>
  <si>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</si>
  <si>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</si>
  <si>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</si>
  <si>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</si>
  <si>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</si>
  <si>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</si>
  <si>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</si>
  <si>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</si>
  <si>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</si>
  <si>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</si>
  <si>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</si>
  <si>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</si>
  <si>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</si>
  <si>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</si>
  <si>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</si>
  <si>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</si>
  <si>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</si>
  <si>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</si>
  <si>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</si>
  <si>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</si>
  <si>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</si>
  <si>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</si>
  <si>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</si>
  <si>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</si>
  <si>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</si>
  <si>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</si>
  <si>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</si>
  <si>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</si>
  <si>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</si>
  <si>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</si>
  <si>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</si>
  <si>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</si>
  <si>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</si>
  <si>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</si>
  <si>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</si>
  <si>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</si>
  <si>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</si>
  <si>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</si>
  <si>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</si>
  <si>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</si>
  <si>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</si>
  <si>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</si>
  <si>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</si>
  <si>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</si>
  <si>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</si>
  <si>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</si>
  <si>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</si>
  <si>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</si>
  <si>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</si>
  <si>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</si>
  <si>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</si>
  <si>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</si>
  <si>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</si>
  <si>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</si>
  <si>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</si>
  <si>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</si>
  <si>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</si>
  <si>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</si>
  <si>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</si>
  <si>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</si>
  <si>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</si>
  <si>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</si>
  <si>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</si>
  <si>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</si>
  <si>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</si>
  <si>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</si>
  <si>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</si>
  <si>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</si>
  <si>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</si>
  <si>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</si>
  <si>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</si>
  <si>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</si>
  <si>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</si>
  <si>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</si>
  <si>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</si>
  <si>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</si>
  <si>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</si>
  <si>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</si>
  <si>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</si>
  <si>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</si>
  <si>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</si>
  <si>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</si>
  <si>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</si>
  <si>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</si>
  <si>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</si>
  <si>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</si>
  <si>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</si>
  <si>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</si>
  <si>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</si>
  <si>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</si>
  <si>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</si>
  <si>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</si>
  <si>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</si>
  <si>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</si>
  <si>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</si>
  <si>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</si>
  <si>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</si>
  <si>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</si>
  <si>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</si>
  <si>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</si>
  <si>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</si>
  <si>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</si>
  <si>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</si>
  <si>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</si>
  <si>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</si>
  <si>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</si>
  <si>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</si>
  <si>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</si>
  <si>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</si>
  <si>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</si>
  <si>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</si>
  <si>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</si>
  <si>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</si>
  <si>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</si>
  <si>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</si>
  <si>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</si>
  <si>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</si>
  <si>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</si>
  <si>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</si>
  <si>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</si>
  <si>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</si>
  <si>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</si>
  <si>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</si>
  <si>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</si>
  <si>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</si>
  <si>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</si>
  <si>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</si>
  <si>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</si>
  <si>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</si>
  <si>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</si>
  <si>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</si>
  <si>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</si>
  <si>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</si>
  <si>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</si>
  <si>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</si>
  <si>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</si>
  <si>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</si>
  <si>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</si>
  <si>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</si>
  <si>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</si>
  <si>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</si>
  <si>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</si>
  <si>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</si>
  <si>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</si>
  <si>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</si>
  <si>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</si>
  <si>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</si>
  <si>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</si>
  <si>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</si>
  <si>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</si>
  <si>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</si>
  <si>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</si>
  <si>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</si>
  <si>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</si>
  <si>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</si>
  <si>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</si>
  <si>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</si>
  <si>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</si>
  <si>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</si>
  <si>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</si>
  <si>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</si>
  <si>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</si>
  <si>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</si>
  <si>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</si>
  <si>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</si>
  <si>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</si>
  <si>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</si>
  <si>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</si>
  <si>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</si>
  <si>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</si>
  <si>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</si>
  <si>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</si>
  <si>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</si>
  <si>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</si>
  <si>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</si>
  <si>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</si>
  <si>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</si>
  <si>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</si>
  <si>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</si>
  <si>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</si>
  <si>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</si>
  <si>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</si>
  <si>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</si>
  <si>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</si>
  <si>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</si>
  <si>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</si>
  <si>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</si>
  <si>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</si>
  <si>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</si>
  <si>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</si>
  <si>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</si>
  <si>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</si>
  <si>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</si>
  <si>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</si>
  <si>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</si>
  <si>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</si>
  <si>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</si>
  <si>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</si>
  <si>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</si>
  <si>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</si>
  <si>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</si>
  <si>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</si>
  <si>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</si>
  <si>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</si>
  <si>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</si>
  <si>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</si>
  <si>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</si>
  <si>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</si>
  <si>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</si>
  <si>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</si>
  <si>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</si>
  <si>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</si>
  <si>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</si>
  <si>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</si>
  <si>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</si>
  <si>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</si>
  <si>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</si>
  <si>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</si>
  <si>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</si>
  <si>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</si>
  <si>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</si>
  <si>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</si>
  <si>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</si>
  <si>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</si>
  <si>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</si>
  <si>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</si>
  <si>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</si>
  <si>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</si>
  <si>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</si>
  <si>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</si>
  <si>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</si>
  <si>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</si>
  <si>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</si>
  <si>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</si>
  <si>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</si>
  <si>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</si>
  <si>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</si>
  <si>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</si>
  <si>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</si>
  <si>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</si>
  <si>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</si>
  <si>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</si>
  <si>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</si>
  <si>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</si>
  <si>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</si>
  <si>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</si>
  <si>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</si>
  <si>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</si>
  <si>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</si>
  <si>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</si>
  <si>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</si>
  <si>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</si>
  <si>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</si>
  <si>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</si>
  <si>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</si>
  <si>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</si>
  <si>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</si>
  <si>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</si>
  <si>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</si>
  <si>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</si>
  <si>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</si>
  <si>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</si>
  <si>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</si>
  <si>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</si>
  <si>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</si>
  <si>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</si>
  <si>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</si>
  <si>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</si>
  <si>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</si>
  <si>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</si>
  <si>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</si>
  <si>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</si>
  <si>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</si>
  <si>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</si>
  <si>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</si>
  <si>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</si>
  <si>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</si>
  <si>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</si>
  <si>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</si>
  <si>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</si>
  <si>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</si>
  <si>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</si>
  <si>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</si>
  <si>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</si>
  <si>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</si>
  <si>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</si>
  <si>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</si>
  <si>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</si>
  <si>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</si>
  <si>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</si>
  <si>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</si>
  <si>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</si>
  <si>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</si>
  <si>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</si>
  <si>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</si>
  <si>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</si>
  <si>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</si>
  <si>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</si>
  <si>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</si>
  <si>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</si>
  <si>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</si>
  <si>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</si>
  <si>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</si>
  <si>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</si>
  <si>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</si>
  <si>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</si>
  <si>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</si>
  <si>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</si>
  <si>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</si>
  <si>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</si>
  <si>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</si>
  <si>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</si>
  <si>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</si>
  <si>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</si>
  <si>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</si>
  <si>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</si>
  <si>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</si>
  <si>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</si>
  <si>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</si>
  <si>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</si>
  <si>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</si>
  <si>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</si>
  <si>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</si>
  <si>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</si>
  <si>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</si>
  <si>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</si>
  <si>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</si>
  <si>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</si>
  <si>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</si>
  <si>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</si>
  <si>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</si>
  <si>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</si>
  <si>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</si>
  <si>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</si>
  <si>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</si>
  <si>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</si>
  <si>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</si>
  <si>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</si>
  <si>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</si>
  <si>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</si>
  <si>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</si>
  <si>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</si>
  <si>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</si>
  <si>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</si>
  <si>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</si>
  <si>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</si>
  <si>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</si>
  <si>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</si>
  <si>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</si>
  <si>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</si>
  <si>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</si>
  <si>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</si>
  <si>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</si>
  <si>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</si>
  <si>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</si>
  <si>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</si>
  <si>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</si>
  <si>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</si>
  <si>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</si>
  <si>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</si>
  <si>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</si>
  <si>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</si>
  <si>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</si>
  <si>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</si>
  <si>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</si>
  <si>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</si>
  <si>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</si>
  <si>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</si>
  <si>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</si>
  <si>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</si>
  <si>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</si>
  <si>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</si>
  <si>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</si>
  <si>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</si>
  <si>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</si>
  <si>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</si>
  <si>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</si>
  <si>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</si>
  <si>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</si>
  <si>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</si>
  <si>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</si>
  <si>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</si>
  <si>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</si>
  <si>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</si>
  <si>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</si>
  <si>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</si>
  <si>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</si>
  <si>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</si>
  <si>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</si>
  <si>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</si>
  <si>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</si>
  <si>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</si>
  <si>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</si>
  <si>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</si>
  <si>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</si>
  <si>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</si>
  <si>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</si>
  <si>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</si>
  <si>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</si>
  <si>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</si>
  <si>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</si>
  <si>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</si>
  <si>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</si>
  <si>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</si>
  <si>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</si>
  <si>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</si>
  <si>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</si>
  <si>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</si>
  <si>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</si>
  <si>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</si>
  <si>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</si>
  <si>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</si>
  <si>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</si>
  <si>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</si>
  <si>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</si>
  <si>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</si>
  <si>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</si>
  <si>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</si>
  <si>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</si>
  <si>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</si>
  <si>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</si>
  <si>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</si>
  <si>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</si>
  <si>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</si>
  <si>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</si>
  <si>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</si>
  <si>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</si>
  <si>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</si>
  <si>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</si>
  <si>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</si>
  <si>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</si>
  <si>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</si>
  <si>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</si>
  <si>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</si>
  <si>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</si>
  <si>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</si>
  <si>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</si>
  <si>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</si>
  <si>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</si>
  <si>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</si>
  <si>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</si>
  <si>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</si>
  <si>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</si>
  <si>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</si>
  <si>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</si>
  <si>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</si>
  <si>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</si>
  <si>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</si>
  <si>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</si>
  <si>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</si>
  <si>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</si>
  <si>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</si>
  <si>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</si>
  <si>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</si>
  <si>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</si>
  <si>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</si>
  <si>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</si>
  <si>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</si>
  <si>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</si>
  <si>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</si>
  <si>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</si>
  <si>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</si>
  <si>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</si>
  <si>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</si>
  <si>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</si>
  <si>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</si>
  <si>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</si>
  <si>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</si>
  <si>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</si>
  <si>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</si>
  <si>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</si>
  <si>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</si>
  <si>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</si>
  <si>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</si>
  <si>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</si>
  <si>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</si>
  <si>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</si>
  <si>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</si>
  <si>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</si>
  <si>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</si>
  <si>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</si>
  <si>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</si>
  <si>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</si>
  <si>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</si>
  <si>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</si>
  <si>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</si>
  <si>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</si>
  <si>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</si>
  <si>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</si>
  <si>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</si>
  <si>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</si>
  <si>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</si>
  <si>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</si>
  <si>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</si>
  <si>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</si>
  <si>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</si>
  <si>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</si>
  <si>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</si>
  <si>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</si>
  <si>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</si>
  <si>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</si>
  <si>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</si>
  <si>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</si>
  <si>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</si>
  <si>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</si>
  <si>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</si>
  <si>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</si>
  <si>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</si>
  <si>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</si>
  <si>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</si>
  <si>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</si>
  <si>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</si>
  <si>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</si>
  <si>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</si>
  <si>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</si>
  <si>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</si>
  <si>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</si>
  <si>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</si>
  <si>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</si>
  <si>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</si>
  <si>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</si>
  <si>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</si>
  <si>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</si>
  <si>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</si>
  <si>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</si>
  <si>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</si>
  <si>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</si>
  <si>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</si>
  <si>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</si>
  <si>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</si>
  <si>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</si>
  <si>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</si>
  <si>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</si>
  <si>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</si>
  <si>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</si>
  <si>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</si>
  <si>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</si>
  <si>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</si>
  <si>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</si>
  <si>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</si>
  <si>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</si>
  <si>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</si>
  <si>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</si>
  <si>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</si>
  <si>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</si>
  <si>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</si>
  <si>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</si>
  <si>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</si>
  <si>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</si>
  <si>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</si>
  <si>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</si>
  <si>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</si>
  <si>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</si>
  <si>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</si>
  <si>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</si>
  <si>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</si>
  <si>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</si>
  <si>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</si>
  <si>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</si>
  <si>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</si>
  <si>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</si>
  <si>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</si>
  <si>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</si>
  <si>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</si>
  <si>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</si>
  <si>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</si>
  <si>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</si>
  <si>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</si>
  <si>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</si>
  <si>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</si>
  <si>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</si>
  <si>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</si>
  <si>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</si>
  <si>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</si>
  <si>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</si>
  <si>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</si>
  <si>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</si>
  <si>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</si>
  <si>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</si>
  <si>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</si>
  <si>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</si>
  <si>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</si>
  <si>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</si>
  <si>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</si>
  <si>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</si>
  <si>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</si>
  <si>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</si>
  <si>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</si>
  <si>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</si>
  <si>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</si>
  <si>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</si>
  <si>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</si>
  <si>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</si>
  <si>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</si>
  <si>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</si>
  <si>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</si>
  <si>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</si>
  <si>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</si>
  <si>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</si>
  <si>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</si>
  <si>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</si>
  <si>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</si>
  <si>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</si>
  <si>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</si>
  <si>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</si>
  <si>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</si>
  <si>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</si>
  <si>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</si>
  <si>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</si>
  <si>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</si>
  <si>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</si>
  <si>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</si>
  <si>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</si>
  <si>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</si>
  <si>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</si>
  <si>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</si>
  <si>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</si>
  <si>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</si>
  <si>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</si>
  <si>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</si>
  <si>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</si>
  <si>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</si>
  <si>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</si>
  <si>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</si>
  <si>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</si>
  <si>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</si>
  <si>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</si>
  <si>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</si>
  <si>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</si>
  <si>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</si>
  <si>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</si>
  <si>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</si>
  <si>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</si>
  <si>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</si>
  <si>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</si>
  <si>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</si>
  <si>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</si>
  <si>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</si>
  <si>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</si>
  <si>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</si>
  <si>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</si>
  <si>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</si>
  <si>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</si>
  <si>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</si>
  <si>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</si>
  <si>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</si>
  <si>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</si>
  <si>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</si>
  <si>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</si>
  <si>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</si>
  <si>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</si>
  <si>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</si>
  <si>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</si>
  <si>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</si>
  <si>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</si>
  <si>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</si>
  <si>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</si>
  <si>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</si>
  <si>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</si>
  <si>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</si>
  <si>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</si>
  <si>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</si>
  <si>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</si>
  <si>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</si>
  <si>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</si>
  <si>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</si>
  <si>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</si>
  <si>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</si>
  <si>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</si>
  <si>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</si>
  <si>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</si>
  <si>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</si>
  <si>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</si>
  <si>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</si>
  <si>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</si>
  <si>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</si>
  <si>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</si>
  <si>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</si>
  <si>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</si>
  <si>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</si>
  <si>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</si>
  <si>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</si>
  <si>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</si>
  <si>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</si>
  <si>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</si>
  <si>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</si>
  <si>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</si>
  <si>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</si>
  <si>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</si>
  <si>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</si>
  <si>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</si>
  <si>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</si>
  <si>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</si>
  <si>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</si>
  <si>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</si>
  <si>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</si>
  <si>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</si>
  <si>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</si>
  <si>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</si>
  <si>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</si>
  <si>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</si>
  <si>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</si>
  <si>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</si>
  <si>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</si>
  <si>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</si>
  <si>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</si>
  <si>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</si>
  <si>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</si>
  <si>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</si>
  <si>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</si>
  <si>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</si>
  <si>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</si>
  <si>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</si>
  <si>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</si>
  <si>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</si>
  <si>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</si>
  <si>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</si>
  <si>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</si>
  <si>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</si>
  <si>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</si>
  <si>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</si>
  <si>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</si>
  <si>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</si>
  <si>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</si>
  <si>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</si>
  <si>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</si>
  <si>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</si>
  <si>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</si>
  <si>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</si>
  <si>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</si>
  <si>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</si>
  <si>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</si>
  <si>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</si>
  <si>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</si>
  <si>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</si>
  <si>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</si>
  <si>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</si>
  <si>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</si>
  <si>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</si>
  <si>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</si>
  <si>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</si>
  <si>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</si>
  <si>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</si>
  <si>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</si>
  <si>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</si>
  <si>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</si>
  <si>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</si>
  <si>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</si>
  <si>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</si>
  <si>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</si>
  <si>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</si>
  <si>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</si>
  <si>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</si>
  <si>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</si>
  <si>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</si>
  <si>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</si>
  <si>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</si>
  <si>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</si>
  <si>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</si>
  <si>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</si>
  <si>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</si>
  <si>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</si>
  <si>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</si>
  <si>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</si>
  <si>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</si>
  <si>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</si>
  <si>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</si>
  <si>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</si>
  <si>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</si>
  <si>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</si>
  <si>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</si>
  <si>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</si>
  <si>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</si>
  <si>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</si>
  <si>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</si>
  <si>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</si>
  <si>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</si>
  <si>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</si>
  <si>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</si>
  <si>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</si>
  <si>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</si>
  <si>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</si>
  <si>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</si>
  <si>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</si>
  <si>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</si>
  <si>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</si>
  <si>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</si>
  <si>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</si>
  <si>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</si>
  <si>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</si>
  <si>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</si>
  <si>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</si>
  <si>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</si>
  <si>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</si>
  <si>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</si>
  <si>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</si>
  <si>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</si>
  <si>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</si>
  <si>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</si>
  <si>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</si>
  <si>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</si>
  <si>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</si>
  <si>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</si>
  <si>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</si>
  <si>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</si>
  <si>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</si>
  <si>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</si>
  <si>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</si>
  <si>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</si>
  <si>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</si>
  <si>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</si>
  <si>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</si>
  <si>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</si>
  <si>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</si>
  <si>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</si>
  <si>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</si>
  <si>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</si>
  <si>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</si>
  <si>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</si>
  <si>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</si>
  <si>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</si>
  <si>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</si>
  <si>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</si>
  <si>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</si>
  <si>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</si>
  <si>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</si>
  <si>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</si>
  <si>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</si>
  <si>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</si>
  <si>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</si>
  <si>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</si>
  <si>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</si>
  <si>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</si>
  <si>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</si>
  <si>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</si>
  <si>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</si>
  <si>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</si>
  <si>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</si>
  <si>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</si>
  <si>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</si>
  <si>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</si>
  <si>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</si>
  <si>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</si>
  <si>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</si>
  <si>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</si>
  <si>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</si>
  <si>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</si>
  <si>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</si>
  <si>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</si>
  <si>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</si>
  <si>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</si>
  <si>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</si>
  <si>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</si>
  <si>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</si>
  <si>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</si>
  <si>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</si>
  <si>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</si>
  <si>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</si>
  <si>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</si>
  <si>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</si>
  <si>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</si>
  <si>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</si>
  <si>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</si>
  <si>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</si>
  <si>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</si>
  <si>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</si>
  <si>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</si>
  <si>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</si>
  <si>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</si>
  <si>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</si>
  <si>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</si>
  <si>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</si>
  <si>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</si>
  <si>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</si>
  <si>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</si>
  <si>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</si>
  <si>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</si>
  <si>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</si>
  <si>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</si>
  <si>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</si>
  <si>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</si>
  <si>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</si>
  <si>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</si>
  <si>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</si>
  <si>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</si>
  <si>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</si>
  <si>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</si>
  <si>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</si>
  <si>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</si>
  <si>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</si>
  <si>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</si>
  <si>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</si>
  <si>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</si>
  <si>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</si>
  <si>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</si>
  <si>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</si>
  <si>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</si>
  <si>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</si>
  <si>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</si>
  <si>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</si>
  <si>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</si>
  <si>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</si>
  <si>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</si>
  <si>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</si>
  <si>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</si>
  <si>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</si>
  <si>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</si>
  <si>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</si>
  <si>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</si>
  <si>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</si>
  <si>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</si>
  <si>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</si>
  <si>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</si>
  <si>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</si>
  <si>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</si>
  <si>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</si>
  <si>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</si>
  <si>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</si>
  <si>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</si>
  <si>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</si>
  <si>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</si>
  <si>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</si>
  <si>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</si>
  <si>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</si>
  <si>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</si>
  <si>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</si>
  <si>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</si>
  <si>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</si>
  <si>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</si>
  <si>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</si>
  <si>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</si>
  <si>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</si>
  <si>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</si>
  <si>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</si>
  <si>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</si>
  <si>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</si>
  <si>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</si>
  <si>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</si>
  <si>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</si>
  <si>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</si>
  <si>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</si>
  <si>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</si>
  <si>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</si>
  <si>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</si>
  <si>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</si>
  <si>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</si>
  <si>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</si>
  <si>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</si>
  <si>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</si>
  <si>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</si>
  <si>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</si>
  <si>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</si>
  <si>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</si>
  <si>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</si>
  <si>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</si>
  <si>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</si>
  <si>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</si>
  <si>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</si>
  <si>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</si>
  <si>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</si>
  <si>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</si>
  <si>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</si>
  <si>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</si>
  <si>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</si>
  <si>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</si>
  <si>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</si>
  <si>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</si>
  <si>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</si>
  <si>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</si>
  <si>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</si>
  <si>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</si>
  <si>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</si>
  <si>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</si>
  <si>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</si>
  <si>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</si>
  <si>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</si>
  <si>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</si>
  <si>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</si>
  <si>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</si>
  <si>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</si>
  <si>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</si>
  <si>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</si>
  <si>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</si>
  <si>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</si>
  <si>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</si>
  <si>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</si>
  <si>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</si>
  <si>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</si>
  <si>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</si>
  <si>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</si>
  <si>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</si>
  <si>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</si>
  <si>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</si>
  <si>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</si>
  <si>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</si>
  <si>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</si>
  <si>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</si>
  <si>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</si>
  <si>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</si>
  <si>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</si>
  <si>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</si>
  <si>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</si>
  <si>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</si>
  <si>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</si>
  <si>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</si>
  <si>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</si>
  <si>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</si>
  <si>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</si>
  <si>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</si>
  <si>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</si>
  <si>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</si>
  <si>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</si>
  <si>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</si>
  <si>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</si>
  <si>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</si>
  <si>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</si>
  <si>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</si>
  <si>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</si>
  <si>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</si>
  <si>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</si>
  <si>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</si>
  <si>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</si>
  <si>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</si>
  <si>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</si>
  <si>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</si>
  <si>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</si>
  <si>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</si>
  <si>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</si>
  <si>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</si>
  <si>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</si>
  <si>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</si>
  <si>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</si>
  <si>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</si>
  <si>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</si>
  <si>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</si>
  <si>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</si>
  <si>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</si>
  <si>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</si>
  <si>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</si>
  <si>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</si>
  <si>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</si>
  <si>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</si>
  <si>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</si>
  <si>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</si>
  <si>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</si>
  <si>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</si>
  <si>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</si>
  <si>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</si>
  <si>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</si>
  <si>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</si>
  <si>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</si>
  <si>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</si>
  <si>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</si>
  <si>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</si>
  <si>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</si>
  <si>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</si>
  <si>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</si>
  <si>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</si>
  <si>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</si>
  <si>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</si>
  <si>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</si>
  <si>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</si>
  <si>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</si>
  <si>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</si>
  <si>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</si>
  <si>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</si>
  <si>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</si>
  <si>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</si>
  <si>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</si>
  <si>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</si>
  <si>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</si>
  <si>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</si>
  <si>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</si>
  <si>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</si>
  <si>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</si>
  <si>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</si>
  <si>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</si>
  <si>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</si>
  <si>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</si>
  <si>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</si>
  <si>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</si>
  <si>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</si>
  <si>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</si>
  <si>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</si>
  <si>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</si>
  <si>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</si>
  <si>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</si>
  <si>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</si>
  <si>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</si>
  <si>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</si>
  <si>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</si>
  <si>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</si>
  <si>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</si>
  <si>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</si>
  <si>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</si>
  <si>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</si>
  <si>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</si>
  <si>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</si>
  <si>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</si>
  <si>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</si>
  <si>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</si>
  <si>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</si>
  <si>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</si>
  <si>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</si>
  <si>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</si>
  <si>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</si>
  <si>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</si>
  <si>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</si>
  <si>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</si>
  <si>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</si>
  <si>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</si>
  <si>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</si>
  <si>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</si>
  <si>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</si>
  <si>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</si>
  <si>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</si>
  <si>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</si>
  <si>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</si>
  <si>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</si>
  <si>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</si>
  <si>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</si>
  <si>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</si>
  <si>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</si>
  <si>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</si>
  <si>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</si>
  <si>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</si>
  <si>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</si>
  <si>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</si>
  <si>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</si>
  <si>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</si>
  <si>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</si>
  <si>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</si>
  <si>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</si>
  <si>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</si>
  <si>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</si>
  <si>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</si>
  <si>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</si>
  <si>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</si>
  <si>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</si>
  <si>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</si>
  <si>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</si>
  <si>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</si>
  <si>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</si>
  <si>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</si>
  <si>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</si>
  <si>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</si>
  <si>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</si>
  <si>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</si>
  <si>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</si>
  <si>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</si>
  <si>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</si>
  <si>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</si>
  <si>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</si>
  <si>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</si>
  <si>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</si>
  <si>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</si>
  <si>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</si>
  <si>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</si>
  <si>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</si>
  <si>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</si>
  <si>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</si>
  <si>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</si>
  <si>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</si>
  <si>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</si>
  <si>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</si>
  <si>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</si>
  <si>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</si>
  <si>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</si>
  <si>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</si>
  <si>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</si>
  <si>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</si>
  <si>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</si>
  <si>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</si>
  <si>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</si>
  <si>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</si>
  <si>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</si>
  <si>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</si>
  <si>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</si>
  <si>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</si>
  <si>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</si>
  <si>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</si>
  <si>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</si>
  <si>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</si>
  <si>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</si>
  <si>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</si>
  <si>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</si>
  <si>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</si>
  <si>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</si>
  <si>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</si>
  <si>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</si>
  <si>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</si>
  <si>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</si>
  <si>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</si>
  <si>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</si>
  <si>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</si>
  <si>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</si>
  <si>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</si>
  <si>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</si>
  <si>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</si>
  <si>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</si>
  <si>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</si>
  <si>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</si>
  <si>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</si>
  <si>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</si>
  <si>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</si>
  <si>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</si>
  <si>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</si>
  <si>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</si>
  <si>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</si>
  <si>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</si>
  <si>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</si>
  <si>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</si>
  <si>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</si>
  <si>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</si>
  <si>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</si>
  <si>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</si>
  <si>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</si>
  <si>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</si>
  <si>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</si>
  <si>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</si>
  <si>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</si>
  <si>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</si>
  <si>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</si>
  <si>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</si>
  <si>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</si>
  <si>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</si>
  <si>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</si>
  <si>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</si>
  <si>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</si>
  <si>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</si>
  <si>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</si>
  <si>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</si>
  <si>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</si>
  <si>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</si>
  <si>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</si>
  <si>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</si>
  <si>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</si>
  <si>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</si>
  <si>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</si>
  <si>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</si>
  <si>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</si>
  <si>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</si>
  <si>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</si>
  <si>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</si>
  <si>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</si>
  <si>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</si>
  <si>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</si>
  <si>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</si>
  <si>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</si>
  <si>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</si>
  <si>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</si>
  <si>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</si>
  <si>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</si>
  <si>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</si>
  <si>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</si>
  <si>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</si>
  <si>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</si>
  <si>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</si>
  <si>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</si>
  <si>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</si>
  <si>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</si>
  <si>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</si>
  <si>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</si>
  <si>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</si>
  <si>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</si>
  <si>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</si>
  <si>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</si>
  <si>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</si>
  <si>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</si>
  <si>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</si>
  <si>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</si>
  <si>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</si>
  <si>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</si>
  <si>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</si>
  <si>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</si>
  <si>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</si>
  <si>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</si>
  <si>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</si>
  <si>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</si>
  <si>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</si>
  <si>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</si>
  <si>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</si>
  <si>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</si>
  <si>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</si>
  <si>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</si>
  <si>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</si>
  <si>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</si>
  <si>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</si>
  <si>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</si>
  <si>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</si>
  <si>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</si>
  <si>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</si>
  <si>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</si>
  <si>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</si>
  <si>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</si>
  <si>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</si>
  <si>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</si>
  <si>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</si>
  <si>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</si>
  <si>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</si>
  <si>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</si>
  <si>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</si>
  <si>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</si>
  <si>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</si>
  <si>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</si>
  <si>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</si>
  <si>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</si>
  <si>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</si>
  <si>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</si>
  <si>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</si>
  <si>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</si>
  <si>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</si>
  <si>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</si>
  <si>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</si>
  <si>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</si>
  <si>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</si>
  <si>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</si>
  <si>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</si>
  <si>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</si>
  <si>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</si>
  <si>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</si>
  <si>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</si>
  <si>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</si>
  <si>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</si>
  <si>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</si>
  <si>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</si>
  <si>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</si>
  <si>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</si>
  <si>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</si>
  <si>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</si>
  <si>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</si>
  <si>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</si>
  <si>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</si>
  <si>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</si>
  <si>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</si>
  <si>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</si>
  <si>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</si>
  <si>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</si>
  <si>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</si>
  <si>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</si>
  <si>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</si>
  <si>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</si>
  <si>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</si>
  <si>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</si>
  <si>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</si>
  <si>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</si>
  <si>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</si>
  <si>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</si>
  <si>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</si>
  <si>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</si>
  <si>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</si>
  <si>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</si>
  <si>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</si>
  <si>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</si>
  <si>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</si>
  <si>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</si>
  <si>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</si>
  <si>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</si>
  <si>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</si>
  <si>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</si>
  <si>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</si>
  <si>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</si>
  <si>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</si>
  <si>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</si>
  <si>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</si>
  <si>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</si>
  <si>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</si>
  <si>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</si>
  <si>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</si>
  <si>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</si>
  <si>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</si>
  <si>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</si>
  <si>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</si>
  <si>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</si>
  <si>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</si>
  <si>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</si>
  <si>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</si>
  <si>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</si>
  <si>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</si>
  <si>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</si>
  <si>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</si>
  <si>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</si>
  <si>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</si>
  <si>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</si>
  <si>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</si>
  <si>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</si>
  <si>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</si>
  <si>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</si>
  <si>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</si>
  <si>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</si>
  <si>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</si>
  <si>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</si>
  <si>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</si>
  <si>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</si>
  <si>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</si>
  <si>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</si>
  <si>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</si>
  <si>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</si>
  <si>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</si>
  <si>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</si>
  <si>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</si>
  <si>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</si>
  <si>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</si>
  <si>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</si>
  <si>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</si>
  <si>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</si>
  <si>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</si>
  <si>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</si>
  <si>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</si>
  <si>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</si>
  <si>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</si>
  <si>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</si>
  <si>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</si>
  <si>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</si>
  <si>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</si>
  <si>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</si>
  <si>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</si>
  <si>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</si>
  <si>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</si>
  <si>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</si>
  <si>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</si>
  <si>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</si>
  <si>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</si>
  <si>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</si>
  <si>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</si>
  <si>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</si>
  <si>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</si>
  <si>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</si>
  <si>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</si>
  <si>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</si>
  <si>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</si>
  <si>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</si>
  <si>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</si>
  <si>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</si>
  <si>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</si>
  <si>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</si>
  <si>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</si>
  <si>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</si>
  <si>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</si>
  <si>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</si>
  <si>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</si>
  <si>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</si>
  <si>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</si>
  <si>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</si>
  <si>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</si>
  <si>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</si>
  <si>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</si>
  <si>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</si>
  <si>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</si>
  <si>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</si>
  <si>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</si>
  <si>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</si>
  <si>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</si>
  <si>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</si>
  <si>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</si>
  <si>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</si>
  <si>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</si>
  <si>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</si>
  <si>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</si>
  <si>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</si>
  <si>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</si>
  <si>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</si>
  <si>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</si>
  <si>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</si>
  <si>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</si>
  <si>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</si>
  <si>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</si>
  <si>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</si>
  <si>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</si>
  <si>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</si>
  <si>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</si>
  <si>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</si>
  <si>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</si>
  <si>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</si>
  <si>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</si>
  <si>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</si>
  <si>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</si>
  <si>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</si>
  <si>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</si>
  <si>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</si>
  <si>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</si>
  <si>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</si>
  <si>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</si>
  <si>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</si>
  <si>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</si>
  <si>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</si>
  <si>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</si>
  <si>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</si>
  <si>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</si>
  <si>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</si>
  <si>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</si>
  <si>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</si>
  <si>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</si>
  <si>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</si>
  <si>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</si>
  <si>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</si>
  <si>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</si>
  <si>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</si>
  <si>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</si>
  <si>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</si>
  <si>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</si>
  <si>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</si>
  <si>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</si>
  <si>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</si>
  <si>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</si>
  <si>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</si>
  <si>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</si>
  <si>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</si>
  <si>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</si>
  <si>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</si>
  <si>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</si>
  <si>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</si>
  <si>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</si>
  <si>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</si>
  <si>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</si>
  <si>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</si>
  <si>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</si>
  <si>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</si>
  <si>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</si>
  <si>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</si>
  <si>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</si>
  <si>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</si>
  <si>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</si>
  <si>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</si>
  <si>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</si>
  <si>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</si>
  <si>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</si>
  <si>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</si>
  <si>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</si>
  <si>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</si>
  <si>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</si>
  <si>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</si>
  <si>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</si>
  <si>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</si>
  <si>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</si>
  <si>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</si>
  <si>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</si>
  <si>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</si>
  <si>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</si>
  <si>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</si>
  <si>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</si>
  <si>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</si>
  <si>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</si>
  <si>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</si>
  <si>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</si>
  <si>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</si>
  <si>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</si>
  <si>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</si>
  <si>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</si>
  <si>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</si>
  <si>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</si>
  <si>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</si>
  <si>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</si>
  <si>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</si>
  <si>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</si>
  <si>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</si>
  <si>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</si>
  <si>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</si>
  <si>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</si>
  <si>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</si>
  <si>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</si>
  <si>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</si>
  <si>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</si>
  <si>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</si>
  <si>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</si>
  <si>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</si>
  <si>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</si>
  <si>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</si>
  <si>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</si>
  <si>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</si>
  <si>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</si>
  <si>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</si>
  <si>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</si>
  <si>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</si>
  <si>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</si>
  <si>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</si>
  <si>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</si>
  <si>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</si>
  <si>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</si>
  <si>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</si>
  <si>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</si>
  <si>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</si>
  <si>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</si>
  <si>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</si>
  <si>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</si>
  <si>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</si>
  <si>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</si>
  <si>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</si>
  <si>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</si>
  <si>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</si>
  <si>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</si>
  <si>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</si>
  <si>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</si>
  <si>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</si>
  <si>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</si>
  <si>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</si>
  <si>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</si>
  <si>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</si>
  <si>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</si>
  <si>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</si>
  <si>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</si>
  <si>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</si>
  <si>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</si>
  <si>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</si>
  <si>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</si>
  <si>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</si>
  <si>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</si>
  <si>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</si>
  <si>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</si>
  <si>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</si>
  <si>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</si>
  <si>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</si>
  <si>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</si>
  <si>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</si>
  <si>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</si>
  <si>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</si>
  <si>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</si>
  <si>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</si>
  <si>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</si>
  <si>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</si>
  <si>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</si>
  <si>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</si>
  <si>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</si>
  <si>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</si>
  <si>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</si>
  <si>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</si>
  <si>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</si>
  <si>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</si>
  <si>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</si>
  <si>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</si>
  <si>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</si>
  <si>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</si>
  <si>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</si>
  <si>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</si>
  <si>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</si>
  <si>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</si>
  <si>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</si>
  <si>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</si>
  <si>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television</t>
  </si>
  <si>
    <t>pop</t>
  </si>
  <si>
    <t>hardware</t>
  </si>
  <si>
    <t>plays</t>
  </si>
  <si>
    <t>animation</t>
  </si>
  <si>
    <t>documentary</t>
  </si>
  <si>
    <t>drama</t>
  </si>
  <si>
    <t>science fiction</t>
  </si>
  <si>
    <t>shorts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</si>
  <si>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</si>
  <si>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</si>
  <si>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</si>
  <si>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</si>
  <si>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</si>
  <si>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</si>
  <si>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</si>
  <si>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</si>
  <si>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</si>
  <si>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</si>
  <si>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</si>
  <si>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</si>
  <si>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</si>
  <si>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</si>
  <si>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</si>
  <si>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</si>
  <si>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</si>
  <si>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</si>
  <si>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</si>
  <si>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</si>
  <si>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</si>
  <si>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</si>
  <si>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</si>
  <si>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</si>
  <si>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</si>
  <si>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</si>
  <si>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makerspaces</t>
  </si>
  <si>
    <t>space exploration</t>
  </si>
  <si>
    <t>wearables</t>
  </si>
  <si>
    <t>web</t>
  </si>
  <si>
    <t>musical</t>
  </si>
  <si>
    <t>spaces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</si>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</sst>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/>
    </xf>
    <xf numFmtId="9" fontId="0" fillId="0" borderId="0" xfId="2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colors>
    <mruColors>
      <color rgb="FFFF7C80"/>
      <color rgb="FFCC00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[StarterBook_Solved.xlsx]Sheet2!PivotTable1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6F-44EF-AE91-B5DC38DC5ED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6F-44EF-AE91-B5DC38DC5ED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6F-44EF-AE91-B5DC38DC5ED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6F-44EF-AE91-B5DC38DC5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9935544"/>
        <c:axId val="719933904"/>
      </c:barChart>
      <c:catAx>
        <c:axId val="71993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933904"/>
        <c:crosses val="autoZero"/>
        <c:auto val="1"/>
        <c:lblAlgn val="ctr"/>
        <c:lblOffset val="100"/>
        <c:noMultiLvlLbl val="0"/>
      </c:catAx>
      <c:valAx>
        <c:axId val="71993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93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[StarterBook_Solved.xlsx]Sheet3!PivotTable2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75-4134-A4D8-CDE4824DA40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75-4134-A4D8-CDE4824DA40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75-4134-A4D8-CDE4824DA40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75-4134-A4D8-CDE4824DA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7923752"/>
        <c:axId val="787926048"/>
      </c:barChart>
      <c:catAx>
        <c:axId val="78792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926048"/>
        <c:crosses val="autoZero"/>
        <c:auto val="1"/>
        <c:lblAlgn val="ctr"/>
        <c:lblOffset val="100"/>
        <c:noMultiLvlLbl val="0"/>
      </c:catAx>
      <c:valAx>
        <c:axId val="78792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92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[StarterBook_Solved.xlsx]Sheet4!PivotTable3</c:name>
    <c:fmtId val="15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5"/>
            </a:solidFill>
            <a:round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4"/>
            </a:solidFill>
            <a:round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E4-48A1-9C67-529E415E2FB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E4-48A1-9C67-529E415E2FB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E4-48A1-9C67-529E415E2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939576"/>
        <c:axId val="713941216"/>
      </c:lineChart>
      <c:catAx>
        <c:axId val="713939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941216"/>
        <c:crosses val="autoZero"/>
        <c:auto val="1"/>
        <c:lblAlgn val="ctr"/>
        <c:lblOffset val="100"/>
        <c:noMultiLvlLbl val="0"/>
      </c:catAx>
      <c:valAx>
        <c:axId val="71394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93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B-4310-A97F-139E8F5A958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7C8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B-4310-A97F-139E8F5A958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4B-4310-A97F-139E8F5A9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1230776"/>
        <c:axId val="801229136"/>
      </c:lineChart>
      <c:catAx>
        <c:axId val="801230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229136"/>
        <c:crosses val="autoZero"/>
        <c:auto val="1"/>
        <c:lblAlgn val="ctr"/>
        <c:lblOffset val="100"/>
        <c:noMultiLvlLbl val="0"/>
      </c:catAx>
      <c:valAx>
        <c:axId val="8012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</a:t>
                </a:r>
                <a:r>
                  <a:rPr lang="en-US" baseline="0"/>
                  <a:t> </a:t>
                </a: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230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4761</xdr:rowOff>
    </xdr:from>
    <xdr:to>
      <xdr:col>18</xdr:col>
      <xdr:colOff>0</xdr:colOff>
      <xdr:row>25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FE28A7-0489-4358-A5E7-F30F71342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3</xdr:row>
      <xdr:rowOff>0</xdr:rowOff>
    </xdr:from>
    <xdr:to>
      <xdr:col>19</xdr:col>
      <xdr:colOff>9525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E79FA-6497-4EEE-96FF-7F1E07DDB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242886</xdr:colOff>
      <xdr:row>0</xdr:row>
      <xdr:rowOff>0</xdr:rowOff>
    </xdr:from>
    <xdr:to>
      <xdr:col>15</xdr:col>
      <xdr:colOff>9525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506392-3A15-41FD-AF5D-A11933CD4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13</xdr:row>
      <xdr:rowOff>180975</xdr:rowOff>
    </xdr:from>
    <xdr:to>
      <xdr:col>11</xdr:col>
      <xdr:colOff>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BB1062-0FCF-408A-8557-E2AB6529A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S" refreshedDate="43613.454379745373" createdVersion="6" refreshedVersion="6" minRefreshableVersion="3" recordCount="4114" xr:uid="{39CDA13A-B3F1-47C3-B6B8-38D62660D83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S" refreshedDate="43613.47056076389" createdVersion="6" refreshedVersion="6" minRefreshableVersion="3" recordCount="4114" xr:uid="{2FCCEE62-3109-4E4E-97AB-43836CE0C8D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5EEB4E-FC02-484F-BC79-1BAFF4657AFA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E95821-DF02-4F2C-8E15-A05BE3D792DF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B4514-49A5-4C15-8C65-53BADECDA9B4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7109375" bestFit="1" customWidth="1"/>
    <col min="16" max="16" width="17" bestFit="1" customWidth="1"/>
    <col min="17" max="17" width="12.7109375" bestFit="1" customWidth="1"/>
    <col min="18" max="18" width="15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LEFT(N2,SEARCH("/",N2)-1)</f>
        <v>film &amp; video</v>
      </c>
      <c r="R2" t="str">
        <f>RIGHT(N2,LEN(N2)-SEARCH("/",N2)-0)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RIGHT(N3,LEN(N3)-SEARCH("/",N3)-0)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RIGHT(N67,LEN(N67)-SEARCH("/",N67)-0)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RIGHT(N131,LEN(N131)-SEARCH("/",N131)-0)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RIGHT(N195,LEN(N195)-SEARCH("/",N195)-0)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RIGHT(N259,LEN(N259)-SEARCH("/",N259)-0)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RIGHT(N323,LEN(N323)-SEARCH("/",N323)-0)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RIGHT(N387,LEN(N387)-SEARCH("/",N387)-0)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RIGHT(N451,LEN(N451)-SEARCH("/",N451)-0)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RIGHT(N515,LEN(N515)-SEARCH("/",N515)-0)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RIGHT(N579,LEN(N579)-SEARCH("/",N579)-0)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RIGHT(N643,LEN(N643)-SEARCH("/",N643)-0)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RIGHT(N707,LEN(N707)-SEARCH("/",N707)-0)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RIGHT(N771,LEN(N771)-SEARCH("/",N771)-0)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RIGHT(N835,LEN(N835)-SEARCH("/",N835)-0)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RIGHT(N899,LEN(N899)-SEARCH("/",N899)-0)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RIGHT(N963,LEN(N963)-SEARCH("/",N963)-0)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RIGHT(N1027,LEN(N1027)-SEARCH("/",N1027)-0)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RIGHT(N1091,LEN(N1091)-SEARCH("/",N1091)-0)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RIGHT(N1155,LEN(N1155)-SEARCH("/",N1155)-0)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RIGHT(N1219,LEN(N1219)-SEARCH("/",N1219)-0)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RIGHT(N1283,LEN(N1283)-SEARCH("/",N1283)-0)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RIGHT(N1347,LEN(N1347)-SEARCH("/",N1347)-0)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RIGHT(N1411,LEN(N1411)-SEARCH("/",N1411)-0)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RIGHT(N1475,LEN(N1475)-SEARCH("/",N1475)-0)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RIGHT(N1539,LEN(N1539)-SEARCH("/",N1539)-0)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RIGHT(N1603,LEN(N1603)-SEARCH("/",N1603)-0)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RIGHT(N1667,LEN(N1667)-SEARCH("/",N1667)-0)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RIGHT(N1731,LEN(N1731)-SEARCH("/",N1731)-0)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RIGHT(N1795,LEN(N1795)-SEARCH("/",N1795)-0)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RIGHT(N1859,LEN(N1859)-SEARCH("/",N1859)-0)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RIGHT(N1923,LEN(N1923)-SEARCH("/",N1923)-0)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RIGHT(N1987,LEN(N1987)-SEARCH("/",N1987)-0)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RIGHT(N2051,LEN(N2051)-SEARCH("/",N2051)-0)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RIGHT(N2115,LEN(N2115)-SEARCH("/",N2115)-0)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RIGHT(N2179,LEN(N2179)-SEARCH("/",N2179)-0)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RIGHT(N2243,LEN(N2243)-SEARCH("/",N2243)-0)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RIGHT(N2307,LEN(N2307)-SEARCH("/",N2307)-0)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RIGHT(N2371,LEN(N2371)-SEARCH("/",N2371)-0)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RIGHT(N2435,LEN(N2435)-SEARCH("/",N2435)-0)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RIGHT(N2499,LEN(N2499)-SEARCH("/",N2499)-0)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RIGHT(N2563,LEN(N2563)-SEARCH("/",N2563)-0)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RIGHT(N2627,LEN(N2627)-SEARCH("/",N2627)-0)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RIGHT(N2691,LEN(N2691)-SEARCH("/",N2691)-0)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RIGHT(N2755,LEN(N2755)-SEARCH("/",N2755)-0)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RIGHT(N2819,LEN(N2819)-SEARCH("/",N2819)-0)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RIGHT(N2883,LEN(N2883)-SEARCH("/",N2883)-0)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RIGHT(N2947,LEN(N2947)-SEARCH("/",N2947)-0)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RIGHT(N3011,LEN(N3011)-SEARCH("/",N3011)-0)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RIGHT(N3075,LEN(N3075)-SEARCH("/",N3075)-0)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RIGHT(N3139,LEN(N3139)-SEARCH("/",N3139)-0)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RIGHT(N3203,LEN(N3203)-SEARCH("/",N3203)-0)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RIGHT(N3267,LEN(N3267)-SEARCH("/",N3267)-0)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RIGHT(N3331,LEN(N3331)-SEARCH("/",N3331)-0)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RIGHT(N3395,LEN(N3395)-SEARCH("/",N3395)-0)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RIGHT(N3459,LEN(N3459)-SEARCH("/",N3459)-0)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RIGHT(N3523,LEN(N3523)-SEARCH("/",N3523)-0)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RIGHT(N3587,LEN(N3587)-SEARCH("/",N3587)-0)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RIGHT(N3651,LEN(N3651)-SEARCH("/",N3651)-0)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RIGHT(N3715,LEN(N3715)-SEARCH("/",N3715)-0)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RIGHT(N3779,LEN(N3779)-SEARCH("/",N3779)-0)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RIGHT(N3843,LEN(N3843)-SEARCH("/",N3843)-0)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RIGHT(N3907,LEN(N3907)-SEARCH("/",N3907)-0)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RIGHT(N3971,LEN(N3971)-SEARCH("/",N3971)-0)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RIGHT(N4035,LEN(N4035)-SEARCH("/",N4035)-0)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RIGHT(N4099,LEN(N4099)-SEARCH("/",N4099)-0)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C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951B3-B5AD-4FEF-9BC2-C8573A1B5842}">
  <dimension ref="A1:F14"/>
  <sheetViews>
    <sheetView zoomScaleNormal="100" workbookViewId="0">
      <selection activeCell="A15" sqref="A1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8380</v>
      </c>
      <c r="B3" s="7" t="s">
        <v>8363</v>
      </c>
    </row>
    <row r="4" spans="1:6" x14ac:dyDescent="0.25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6434E-63BD-42BE-A1A3-D6069F386D20}">
  <dimension ref="A1:F47"/>
  <sheetViews>
    <sheetView workbookViewId="0">
      <selection activeCell="A48" sqref="A48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8364</v>
      </c>
      <c r="B2" t="s">
        <v>8310</v>
      </c>
    </row>
    <row r="4" spans="1:6" x14ac:dyDescent="0.25">
      <c r="A4" s="7" t="s">
        <v>8380</v>
      </c>
      <c r="B4" s="7" t="s">
        <v>8363</v>
      </c>
    </row>
    <row r="5" spans="1:6" x14ac:dyDescent="0.25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8" t="s">
        <v>8326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8350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8337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8351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8338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8327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8328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8339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8352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8356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8324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8341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8342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8357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8343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8353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8325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8323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8354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8332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8344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8329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8330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8333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8358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8362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8335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8322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8355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8336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8359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8345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8321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1FF02-FAF7-47F2-AD06-5BB32BDCA6F4}">
  <dimension ref="A1:E18"/>
  <sheetViews>
    <sheetView workbookViewId="0">
      <selection activeCell="A19" sqref="A1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8364</v>
      </c>
      <c r="B1" t="s">
        <v>8310</v>
      </c>
    </row>
    <row r="2" spans="1:5" x14ac:dyDescent="0.25">
      <c r="A2" s="7" t="s">
        <v>8379</v>
      </c>
      <c r="B2" t="s">
        <v>8310</v>
      </c>
    </row>
    <row r="4" spans="1:5" x14ac:dyDescent="0.25">
      <c r="A4" s="7" t="s">
        <v>8380</v>
      </c>
      <c r="B4" s="7" t="s">
        <v>8363</v>
      </c>
    </row>
    <row r="5" spans="1:5" x14ac:dyDescent="0.25">
      <c r="A5" s="7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469D0-B94E-428D-BFAB-682B9B2244DC}">
  <dimension ref="A1:H13"/>
  <sheetViews>
    <sheetView workbookViewId="0">
      <selection activeCell="A37" sqref="A37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3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25">
      <c r="A2" s="13" t="s">
        <v>8389</v>
      </c>
      <c r="B2" s="14">
        <f>COUNTIFS(Sheet1!$D:$D,"&lt;1000",Sheet1!$F:$F,"successful")</f>
        <v>322</v>
      </c>
      <c r="C2" s="14">
        <f>COUNTIFS(Sheet1!$D:$D,"&lt;1000",Sheet1!$F:$F,"failed")</f>
        <v>113</v>
      </c>
      <c r="D2" s="14">
        <f>COUNTIFS(Sheet1!$D:$D,"&lt;1000",Sheet1!$F:$F,"canceled")</f>
        <v>18</v>
      </c>
      <c r="E2" s="14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x14ac:dyDescent="0.25">
      <c r="A3" s="13" t="s">
        <v>8390</v>
      </c>
      <c r="B3" s="14">
        <f>COUNTIFS(Sheet1!$D:$D,"&gt;=1000",Sheet1!$D:$D,"&lt;=4999",Sheet1!$F:$F,"successful")</f>
        <v>932</v>
      </c>
      <c r="C3" s="14">
        <f>COUNTIFS(Sheet1!$D:$D,"&gt;=1000",Sheet1!$D:$D,"&lt;=4999",Sheet1!$F:$F,"failed")</f>
        <v>420</v>
      </c>
      <c r="D3" s="14">
        <f>COUNTIFS(Sheet1!$D:$D,"&gt;=1000",Sheet1!$D:$D,"&lt;=4999",Sheet1!$F:$F,"canceled")</f>
        <v>60</v>
      </c>
      <c r="E3" s="14">
        <f t="shared" ref="E3:E13" si="0">SUM(B3:D3)</f>
        <v>1412</v>
      </c>
      <c r="F3" s="15">
        <f t="shared" ref="F3:H13" si="1">B3/$E3</f>
        <v>0.66005665722379603</v>
      </c>
      <c r="G3" s="15">
        <f t="shared" si="1"/>
        <v>0.29745042492917845</v>
      </c>
      <c r="H3" s="15">
        <f t="shared" si="1"/>
        <v>4.2492917847025496E-2</v>
      </c>
    </row>
    <row r="4" spans="1:8" x14ac:dyDescent="0.25">
      <c r="A4" s="13" t="s">
        <v>8391</v>
      </c>
      <c r="B4" s="14">
        <f>COUNTIFS(Sheet1!$D:$D,"&gt;=5000",Sheet1!$D:$D,"&lt;=9999",Sheet1!$F:$F,"successful")</f>
        <v>381</v>
      </c>
      <c r="C4" s="14">
        <f>COUNTIFS(Sheet1!$D:$D,"&gt;=5000",Sheet1!$D:$D,"&lt;=9999",Sheet1!$F:$F,"failed")</f>
        <v>283</v>
      </c>
      <c r="D4" s="14">
        <f>COUNTIFS(Sheet1!$D:$D,"&gt;=5000",Sheet1!$D:$D,"&lt;=9999",Sheet1!$F:$F,"canceled")</f>
        <v>52</v>
      </c>
      <c r="E4" s="14">
        <f t="shared" si="0"/>
        <v>716</v>
      </c>
      <c r="F4" s="15">
        <f t="shared" si="1"/>
        <v>0.53212290502793291</v>
      </c>
      <c r="G4" s="15">
        <f t="shared" si="1"/>
        <v>0.39525139664804471</v>
      </c>
      <c r="H4" s="15">
        <f t="shared" si="1"/>
        <v>7.2625698324022353E-2</v>
      </c>
    </row>
    <row r="5" spans="1:8" x14ac:dyDescent="0.25">
      <c r="A5" s="13" t="s">
        <v>8392</v>
      </c>
      <c r="B5" s="14">
        <f>COUNTIFS(Sheet1!$D:$D,"&gt;=10000",Sheet1!$D:$D,"&lt;=14999",Sheet1!$F:$F,"successful")</f>
        <v>168</v>
      </c>
      <c r="C5" s="14">
        <f>COUNTIFS(Sheet1!$D:$D,"&gt;=10000",Sheet1!$D:$D,"&lt;=14999",Sheet1!$F:$F,"failed")</f>
        <v>144</v>
      </c>
      <c r="D5" s="14">
        <f>COUNTIFS(Sheet1!$D:$D,"&gt;=10000",Sheet1!$D:$D,"&lt;=14999",Sheet1!$F:$F,"canceled")</f>
        <v>40</v>
      </c>
      <c r="E5" s="14">
        <f t="shared" si="0"/>
        <v>352</v>
      </c>
      <c r="F5" s="15">
        <f t="shared" si="1"/>
        <v>0.47727272727272729</v>
      </c>
      <c r="G5" s="15">
        <f t="shared" si="1"/>
        <v>0.40909090909090912</v>
      </c>
      <c r="H5" s="15">
        <f t="shared" si="1"/>
        <v>0.11363636363636363</v>
      </c>
    </row>
    <row r="6" spans="1:8" x14ac:dyDescent="0.25">
      <c r="A6" s="13" t="s">
        <v>8393</v>
      </c>
      <c r="B6" s="14">
        <f>COUNTIFS(Sheet1!$D:$D,"&gt;=15000",Sheet1!$D:$D,"&lt;=19999",Sheet1!$F:$F,"successful")</f>
        <v>94</v>
      </c>
      <c r="C6" s="14">
        <f>COUNTIFS(Sheet1!$D:$D,"&gt;=15000",Sheet1!$D:$D,"&lt;=19999",Sheet1!$F:$F,"failed")</f>
        <v>90</v>
      </c>
      <c r="D6" s="14">
        <f>COUNTIFS(Sheet1!$D:$D,"&gt;=15000",Sheet1!$D:$D,"&lt;=19999",Sheet1!$F:$F,"canceled")</f>
        <v>17</v>
      </c>
      <c r="E6" s="14">
        <f t="shared" si="0"/>
        <v>201</v>
      </c>
      <c r="F6" s="15">
        <f t="shared" si="1"/>
        <v>0.46766169154228854</v>
      </c>
      <c r="G6" s="15">
        <f t="shared" si="1"/>
        <v>0.44776119402985076</v>
      </c>
      <c r="H6" s="15">
        <f t="shared" si="1"/>
        <v>8.45771144278607E-2</v>
      </c>
    </row>
    <row r="7" spans="1:8" x14ac:dyDescent="0.25">
      <c r="A7" s="13" t="s">
        <v>8394</v>
      </c>
      <c r="B7" s="14">
        <f>COUNTIFS(Sheet1!$D:$D,"&gt;=20000",Sheet1!$D:$D,"&lt;=24999",Sheet1!$F:$F,"successful")</f>
        <v>62</v>
      </c>
      <c r="C7" s="14">
        <f>COUNTIFS(Sheet1!$D:$D,"&gt;=20000",Sheet1!$D:$D,"&lt;=24999",Sheet1!$F:$F,"failed")</f>
        <v>72</v>
      </c>
      <c r="D7" s="14">
        <f>COUNTIFS(Sheet1!$D:$D,"&gt;=20000",Sheet1!$D:$D,"&lt;=24999",Sheet1!$F:$F,"canceled")</f>
        <v>14</v>
      </c>
      <c r="E7" s="14">
        <f t="shared" si="0"/>
        <v>148</v>
      </c>
      <c r="F7" s="15">
        <f t="shared" si="1"/>
        <v>0.41891891891891891</v>
      </c>
      <c r="G7" s="15">
        <f t="shared" si="1"/>
        <v>0.48648648648648651</v>
      </c>
      <c r="H7" s="15">
        <f t="shared" si="1"/>
        <v>9.45945945945946E-2</v>
      </c>
    </row>
    <row r="8" spans="1:8" x14ac:dyDescent="0.25">
      <c r="A8" s="13" t="s">
        <v>8395</v>
      </c>
      <c r="B8" s="14">
        <f>COUNTIFS(Sheet1!$D:$D,"&gt;=25000",Sheet1!$D:$D,"&lt;=29999",Sheet1!$F:$F,"successful")</f>
        <v>55</v>
      </c>
      <c r="C8" s="14">
        <f>COUNTIFS(Sheet1!$D:$D,"&gt;=25000",Sheet1!$D:$D,"&lt;=29999",Sheet1!$F:$F,"failed")</f>
        <v>64</v>
      </c>
      <c r="D8" s="14">
        <f>COUNTIFS(Sheet1!$D:$D,"&gt;=25000",Sheet1!$D:$D,"&lt;=29999",Sheet1!$F:$F,"canceled")</f>
        <v>18</v>
      </c>
      <c r="E8" s="14">
        <f t="shared" si="0"/>
        <v>137</v>
      </c>
      <c r="F8" s="15">
        <f t="shared" si="1"/>
        <v>0.40145985401459855</v>
      </c>
      <c r="G8" s="15">
        <f t="shared" si="1"/>
        <v>0.46715328467153283</v>
      </c>
      <c r="H8" s="15">
        <f t="shared" si="1"/>
        <v>0.13138686131386862</v>
      </c>
    </row>
    <row r="9" spans="1:8" x14ac:dyDescent="0.25">
      <c r="A9" s="13" t="s">
        <v>8396</v>
      </c>
      <c r="B9" s="14">
        <f>COUNTIFS(Sheet1!$D:$D,"&gt;=30000",Sheet1!$D:$D,"&lt;=34999",Sheet1!$F:$F,"successful")</f>
        <v>32</v>
      </c>
      <c r="C9" s="14">
        <f>COUNTIFS(Sheet1!$D:$D,"&gt;=30000",Sheet1!$D:$D,"&lt;=34999",Sheet1!$F:$F,"failed")</f>
        <v>37</v>
      </c>
      <c r="D9" s="14">
        <f>COUNTIFS(Sheet1!$D:$D,"&gt;=30000",Sheet1!$D:$D,"&lt;=34999",Sheet1!$F:$F,"canceled")</f>
        <v>13</v>
      </c>
      <c r="E9" s="14">
        <f t="shared" si="0"/>
        <v>82</v>
      </c>
      <c r="F9" s="15">
        <f t="shared" si="1"/>
        <v>0.3902439024390244</v>
      </c>
      <c r="G9" s="15">
        <f t="shared" si="1"/>
        <v>0.45121951219512196</v>
      </c>
      <c r="H9" s="15">
        <f t="shared" si="1"/>
        <v>0.15853658536585366</v>
      </c>
    </row>
    <row r="10" spans="1:8" x14ac:dyDescent="0.25">
      <c r="A10" s="13" t="s">
        <v>8397</v>
      </c>
      <c r="B10" s="14">
        <f>COUNTIFS(Sheet1!$D:$D,"&gt;=35000",Sheet1!$D:$D,"&lt;=39999",Sheet1!$F:$F,"successful")</f>
        <v>26</v>
      </c>
      <c r="C10" s="14">
        <f>COUNTIFS(Sheet1!$D:$D,"&gt;=35000",Sheet1!$D:$D,"&lt;=39999",Sheet1!$F:$F,"failed")</f>
        <v>22</v>
      </c>
      <c r="D10" s="14">
        <f>COUNTIFS(Sheet1!$D:$D,"&gt;=35000",Sheet1!$D:$D,"&lt;=39999",Sheet1!$F:$F,"canceled")</f>
        <v>7</v>
      </c>
      <c r="E10" s="14">
        <f t="shared" si="0"/>
        <v>55</v>
      </c>
      <c r="F10" s="15">
        <f t="shared" si="1"/>
        <v>0.47272727272727272</v>
      </c>
      <c r="G10" s="15">
        <f t="shared" si="1"/>
        <v>0.4</v>
      </c>
      <c r="H10" s="15">
        <f t="shared" si="1"/>
        <v>0.12727272727272726</v>
      </c>
    </row>
    <row r="11" spans="1:8" x14ac:dyDescent="0.25">
      <c r="A11" s="13" t="s">
        <v>8398</v>
      </c>
      <c r="B11" s="14">
        <f>COUNTIFS(Sheet1!$D:$D,"&gt;=40000",Sheet1!$D:$D,"&lt;=44999",Sheet1!$F:$F,"successful")</f>
        <v>21</v>
      </c>
      <c r="C11" s="14">
        <f>COUNTIFS(Sheet1!$D:$D,"&gt;=40000",Sheet1!$D:$D,"&lt;=44999",Sheet1!$F:$F,"failed")</f>
        <v>16</v>
      </c>
      <c r="D11" s="14">
        <f>COUNTIFS(Sheet1!$D:$D,"&gt;=40000",Sheet1!$D:$D,"&lt;=44999",Sheet1!$F:$F,"canceled")</f>
        <v>6</v>
      </c>
      <c r="E11" s="14">
        <f t="shared" si="0"/>
        <v>43</v>
      </c>
      <c r="F11" s="15">
        <f t="shared" si="1"/>
        <v>0.48837209302325579</v>
      </c>
      <c r="G11" s="15">
        <f t="shared" si="1"/>
        <v>0.37209302325581395</v>
      </c>
      <c r="H11" s="15">
        <f t="shared" si="1"/>
        <v>0.13953488372093023</v>
      </c>
    </row>
    <row r="12" spans="1:8" x14ac:dyDescent="0.25">
      <c r="A12" s="13" t="s">
        <v>8399</v>
      </c>
      <c r="B12" s="14">
        <f>COUNTIFS(Sheet1!$D:$D,"&gt;=45000",Sheet1!$D:$D,"&lt;=49999",Sheet1!$F:$F,"successful")</f>
        <v>6</v>
      </c>
      <c r="C12" s="14">
        <f>COUNTIFS(Sheet1!$D:$D,"&gt;=45000",Sheet1!$D:$D,"&lt;=49999",Sheet1!$F:$F,"failed")</f>
        <v>11</v>
      </c>
      <c r="D12" s="14">
        <f>COUNTIFS(Sheet1!$D:$D,"&gt;=45000",Sheet1!$D:$D,"&lt;=49999",Sheet1!$F:$F,"canceled")</f>
        <v>4</v>
      </c>
      <c r="E12" s="14">
        <f t="shared" si="0"/>
        <v>21</v>
      </c>
      <c r="F12" s="15">
        <f t="shared" si="1"/>
        <v>0.2857142857142857</v>
      </c>
      <c r="G12" s="15">
        <f t="shared" si="1"/>
        <v>0.52380952380952384</v>
      </c>
      <c r="H12" s="15">
        <f t="shared" si="1"/>
        <v>0.19047619047619047</v>
      </c>
    </row>
    <row r="13" spans="1:8" x14ac:dyDescent="0.25">
      <c r="A13" s="13" t="s">
        <v>8400</v>
      </c>
      <c r="B13" s="14">
        <f>COUNTIFS(Sheet1!$D:$D,"&gt;=50000",Sheet1!$F:$F,"successful")</f>
        <v>86</v>
      </c>
      <c r="C13" s="14">
        <f>COUNTIFS(Sheet1!$D:$D,"&gt;=50000",Sheet1!$F:$F,"failed")</f>
        <v>258</v>
      </c>
      <c r="D13" s="14">
        <f>COUNTIFS(Sheet1!$D:$D,"&gt;=50000",Sheet1!$F:$F,"canceled")</f>
        <v>100</v>
      </c>
      <c r="E13" s="14">
        <f t="shared" si="0"/>
        <v>444</v>
      </c>
      <c r="F13" s="15">
        <f t="shared" si="1"/>
        <v>0.19369369369369369</v>
      </c>
      <c r="G13" s="15">
        <f t="shared" si="1"/>
        <v>0.58108108108108103</v>
      </c>
      <c r="H13" s="15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 S</cp:lastModifiedBy>
  <dcterms:created xsi:type="dcterms:W3CDTF">2017-04-20T15:17:24Z</dcterms:created>
  <dcterms:modified xsi:type="dcterms:W3CDTF">2019-05-28T19:40:59Z</dcterms:modified>
</cp:coreProperties>
</file>