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 activeTab="2"/>
  </bookViews>
  <sheets>
    <sheet name="O&amp;I" sheetId="1" r:id="rId1"/>
    <sheet name="SOI Modifiers" sheetId="2" r:id="rId2"/>
    <sheet name="Prices" sheetId="3" r:id="rId3"/>
    <sheet name="Comp. Breakdown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30" i="1"/>
  <c r="D41" i="2" l="1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41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D23" i="2"/>
  <c r="E23" i="2"/>
  <c r="F23" i="2"/>
  <c r="G23" i="2"/>
  <c r="H23" i="2"/>
  <c r="I23" i="2"/>
  <c r="J23" i="2"/>
  <c r="C23" i="2"/>
  <c r="H26" i="1" l="1"/>
  <c r="F12" i="3"/>
  <c r="H12" i="3" l="1"/>
  <c r="L12" i="3"/>
  <c r="N12" i="3"/>
  <c r="I12" i="3"/>
  <c r="J12" i="3"/>
  <c r="K12" i="3"/>
  <c r="M12" i="3"/>
  <c r="G12" i="3"/>
  <c r="E34" i="1"/>
  <c r="E35" i="1"/>
  <c r="E38" i="1"/>
  <c r="E39" i="1"/>
  <c r="E30" i="1"/>
  <c r="F30" i="1"/>
  <c r="G30" i="1" s="1"/>
  <c r="H31" i="1"/>
  <c r="H32" i="1"/>
  <c r="G18" i="1" s="1"/>
  <c r="H33" i="1"/>
  <c r="G19" i="1" s="1"/>
  <c r="E36" i="1"/>
  <c r="H39" i="1"/>
  <c r="C31" i="1"/>
  <c r="F31" i="1" s="1"/>
  <c r="G31" i="1" s="1"/>
  <c r="C32" i="1"/>
  <c r="F32" i="1" s="1"/>
  <c r="G32" i="1" s="1"/>
  <c r="C33" i="1"/>
  <c r="F33" i="1" s="1"/>
  <c r="G33" i="1" s="1"/>
  <c r="C34" i="1"/>
  <c r="F34" i="1" s="1"/>
  <c r="G34" i="1" s="1"/>
  <c r="C35" i="1"/>
  <c r="F35" i="1" s="1"/>
  <c r="G35" i="1" s="1"/>
  <c r="C36" i="1"/>
  <c r="F36" i="1" s="1"/>
  <c r="G36" i="1" s="1"/>
  <c r="C37" i="1"/>
  <c r="F37" i="1" s="1"/>
  <c r="G37" i="1" s="1"/>
  <c r="C38" i="1"/>
  <c r="F38" i="1" s="1"/>
  <c r="G38" i="1" s="1"/>
  <c r="C39" i="1"/>
  <c r="F39" i="1" s="1"/>
  <c r="G39" i="1" s="1"/>
  <c r="G25" i="1" s="1"/>
  <c r="C30" i="1"/>
  <c r="Q13" i="4" l="1"/>
  <c r="Q32" i="4"/>
  <c r="Q11" i="4"/>
  <c r="Q15" i="4"/>
  <c r="Q23" i="4"/>
  <c r="Q37" i="4"/>
  <c r="Q14" i="4"/>
  <c r="Q33" i="4"/>
  <c r="Q34" i="4"/>
  <c r="Q17" i="4"/>
  <c r="Q35" i="4"/>
  <c r="Q36" i="4"/>
  <c r="Q24" i="4"/>
  <c r="Q27" i="4"/>
  <c r="Q29" i="4"/>
  <c r="Q38" i="4"/>
  <c r="Q39" i="4"/>
  <c r="Q12" i="4"/>
  <c r="F15" i="3"/>
  <c r="G17" i="1"/>
  <c r="R21" i="4"/>
  <c r="R32" i="4"/>
  <c r="R40" i="4"/>
  <c r="R26" i="4"/>
  <c r="R28" i="4"/>
  <c r="R14" i="4"/>
  <c r="R45" i="4"/>
  <c r="R25" i="4"/>
  <c r="R33" i="4"/>
  <c r="R41" i="4"/>
  <c r="R34" i="4"/>
  <c r="R42" i="4"/>
  <c r="R44" i="4"/>
  <c r="R37" i="4"/>
  <c r="R27" i="4"/>
  <c r="R35" i="4"/>
  <c r="R43" i="4"/>
  <c r="R10" i="4"/>
  <c r="R36" i="4"/>
  <c r="R29" i="4"/>
  <c r="R16" i="4"/>
  <c r="R17" i="4"/>
  <c r="R30" i="4"/>
  <c r="R31" i="4"/>
  <c r="R38" i="4"/>
  <c r="R39" i="4"/>
  <c r="R9" i="4"/>
  <c r="F16" i="3"/>
  <c r="X22" i="4"/>
  <c r="X35" i="4"/>
  <c r="X27" i="4"/>
  <c r="X31" i="4"/>
  <c r="X39" i="4"/>
  <c r="X43" i="4"/>
  <c r="F22" i="3"/>
  <c r="H38" i="1"/>
  <c r="G24" i="1" s="1"/>
  <c r="H37" i="1"/>
  <c r="G23" i="1" s="1"/>
  <c r="E31" i="1"/>
  <c r="H35" i="1"/>
  <c r="G21" i="1" s="1"/>
  <c r="H34" i="1"/>
  <c r="G20" i="1" s="1"/>
  <c r="H36" i="1"/>
  <c r="G22" i="1" s="1"/>
  <c r="E33" i="1"/>
  <c r="E32" i="1"/>
  <c r="H30" i="1"/>
  <c r="G16" i="1" s="1"/>
  <c r="E37" i="1"/>
  <c r="S20" i="4" l="1"/>
  <c r="S34" i="4"/>
  <c r="S22" i="4"/>
  <c r="S35" i="4"/>
  <c r="S28" i="4"/>
  <c r="S41" i="4"/>
  <c r="S31" i="4"/>
  <c r="Y31" i="4" s="1"/>
  <c r="F51" i="3" s="1"/>
  <c r="S29" i="4"/>
  <c r="S10" i="4"/>
  <c r="S30" i="4"/>
  <c r="S32" i="4"/>
  <c r="S33" i="4"/>
  <c r="F17" i="3"/>
  <c r="O19" i="4"/>
  <c r="F13" i="3"/>
  <c r="H16" i="3"/>
  <c r="L16" i="3"/>
  <c r="I16" i="3"/>
  <c r="J16" i="3"/>
  <c r="K16" i="3"/>
  <c r="M16" i="3"/>
  <c r="N16" i="3"/>
  <c r="G16" i="3"/>
  <c r="Y39" i="4"/>
  <c r="F59" i="3" s="1"/>
  <c r="K59" i="3" s="1"/>
  <c r="P11" i="4"/>
  <c r="Y11" i="4" s="1"/>
  <c r="F31" i="3" s="1"/>
  <c r="P19" i="4"/>
  <c r="P27" i="4"/>
  <c r="P35" i="4"/>
  <c r="P43" i="4"/>
  <c r="Y43" i="4" s="1"/>
  <c r="F63" i="3" s="1"/>
  <c r="N63" i="3" s="1"/>
  <c r="P13" i="4"/>
  <c r="Y13" i="4" s="1"/>
  <c r="F33" i="3" s="1"/>
  <c r="P29" i="4"/>
  <c r="P45" i="4"/>
  <c r="P15" i="4"/>
  <c r="Y15" i="4" s="1"/>
  <c r="F35" i="3" s="1"/>
  <c r="P31" i="4"/>
  <c r="P16" i="4"/>
  <c r="Y16" i="4" s="1"/>
  <c r="F36" i="3" s="1"/>
  <c r="P4" i="4"/>
  <c r="Y4" i="4" s="1"/>
  <c r="F24" i="3" s="1"/>
  <c r="P12" i="4"/>
  <c r="Y12" i="4" s="1"/>
  <c r="F32" i="3" s="1"/>
  <c r="P20" i="4"/>
  <c r="P28" i="4"/>
  <c r="Y28" i="4" s="1"/>
  <c r="F48" i="3" s="1"/>
  <c r="P36" i="4"/>
  <c r="Y36" i="4" s="1"/>
  <c r="F56" i="3" s="1"/>
  <c r="P44" i="4"/>
  <c r="P5" i="4"/>
  <c r="Y5" i="4" s="1"/>
  <c r="F25" i="3" s="1"/>
  <c r="P21" i="4"/>
  <c r="P37" i="4"/>
  <c r="Y37" i="4" s="1"/>
  <c r="F57" i="3" s="1"/>
  <c r="P7" i="4"/>
  <c r="Y7" i="4" s="1"/>
  <c r="F27" i="3" s="1"/>
  <c r="P39" i="4"/>
  <c r="P8" i="4"/>
  <c r="Y8" i="4" s="1"/>
  <c r="F28" i="3" s="1"/>
  <c r="P6" i="4"/>
  <c r="Y6" i="4" s="1"/>
  <c r="F26" i="3" s="1"/>
  <c r="P14" i="4"/>
  <c r="Y14" i="4" s="1"/>
  <c r="F34" i="3" s="1"/>
  <c r="P22" i="4"/>
  <c r="P30" i="4"/>
  <c r="P38" i="4"/>
  <c r="P3" i="4"/>
  <c r="Y3" i="4" s="1"/>
  <c r="F23" i="3" s="1"/>
  <c r="P23" i="4"/>
  <c r="Y23" i="4" s="1"/>
  <c r="F43" i="3" s="1"/>
  <c r="P24" i="4"/>
  <c r="P42" i="4"/>
  <c r="Y42" i="4" s="1"/>
  <c r="F62" i="3" s="1"/>
  <c r="P25" i="4"/>
  <c r="P26" i="4"/>
  <c r="P18" i="4"/>
  <c r="P32" i="4"/>
  <c r="Y32" i="4" s="1"/>
  <c r="F52" i="3" s="1"/>
  <c r="P9" i="4"/>
  <c r="Y9" i="4" s="1"/>
  <c r="F29" i="3" s="1"/>
  <c r="P33" i="4"/>
  <c r="Y33" i="4" s="1"/>
  <c r="F53" i="3" s="1"/>
  <c r="P10" i="4"/>
  <c r="Y10" i="4" s="1"/>
  <c r="F30" i="3" s="1"/>
  <c r="P34" i="4"/>
  <c r="P17" i="4"/>
  <c r="Y17" i="4" s="1"/>
  <c r="F37" i="3" s="1"/>
  <c r="P40" i="4"/>
  <c r="Y40" i="4" s="1"/>
  <c r="F60" i="3" s="1"/>
  <c r="P41" i="4"/>
  <c r="F14" i="3"/>
  <c r="H15" i="3"/>
  <c r="M15" i="3"/>
  <c r="I15" i="3"/>
  <c r="N15" i="3"/>
  <c r="G15" i="3"/>
  <c r="J15" i="3"/>
  <c r="K15" i="3"/>
  <c r="L15" i="3"/>
  <c r="Y35" i="4"/>
  <c r="F55" i="3" s="1"/>
  <c r="I55" i="3" s="1"/>
  <c r="W24" i="4"/>
  <c r="Y24" i="4" s="1"/>
  <c r="F44" i="3" s="1"/>
  <c r="W25" i="4"/>
  <c r="Y25" i="4" s="1"/>
  <c r="F45" i="3" s="1"/>
  <c r="W26" i="4"/>
  <c r="W27" i="4"/>
  <c r="F21" i="3"/>
  <c r="V27" i="4"/>
  <c r="F20" i="3"/>
  <c r="U18" i="4"/>
  <c r="Y18" i="4" s="1"/>
  <c r="F38" i="3" s="1"/>
  <c r="U20" i="4"/>
  <c r="U22" i="4"/>
  <c r="Y22" i="4" s="1"/>
  <c r="F42" i="3" s="1"/>
  <c r="F19" i="3"/>
  <c r="T43" i="4"/>
  <c r="T19" i="4"/>
  <c r="T44" i="4"/>
  <c r="Y44" i="4" s="1"/>
  <c r="F64" i="3" s="1"/>
  <c r="T45" i="4"/>
  <c r="T20" i="4"/>
  <c r="Y20" i="4" s="1"/>
  <c r="F40" i="3" s="1"/>
  <c r="T21" i="4"/>
  <c r="T30" i="4"/>
  <c r="T34" i="4"/>
  <c r="T38" i="4"/>
  <c r="Y38" i="4" s="1"/>
  <c r="F58" i="3" s="1"/>
  <c r="F18" i="3"/>
  <c r="H22" i="3"/>
  <c r="I22" i="3"/>
  <c r="J22" i="3"/>
  <c r="L22" i="3"/>
  <c r="M22" i="3"/>
  <c r="G22" i="3"/>
  <c r="K22" i="3"/>
  <c r="N22" i="3"/>
  <c r="G4" i="1"/>
  <c r="G5" i="1"/>
  <c r="G6" i="1"/>
  <c r="G7" i="1"/>
  <c r="G8" i="1"/>
  <c r="G9" i="1"/>
  <c r="G10" i="1"/>
  <c r="G11" i="1"/>
  <c r="G12" i="1"/>
  <c r="G3" i="1"/>
  <c r="J4" i="1"/>
  <c r="J5" i="1"/>
  <c r="J6" i="1"/>
  <c r="J7" i="1"/>
  <c r="J8" i="1"/>
  <c r="J9" i="1"/>
  <c r="J10" i="1"/>
  <c r="J11" i="1"/>
  <c r="J12" i="1"/>
  <c r="J3" i="1"/>
  <c r="I4" i="1"/>
  <c r="K4" i="1" s="1"/>
  <c r="I5" i="1"/>
  <c r="I6" i="1"/>
  <c r="I7" i="1"/>
  <c r="I8" i="1"/>
  <c r="I9" i="1"/>
  <c r="I10" i="1"/>
  <c r="I11" i="1"/>
  <c r="I12" i="1"/>
  <c r="K12" i="1" s="1"/>
  <c r="I3" i="1"/>
  <c r="L55" i="3" l="1"/>
  <c r="K55" i="3"/>
  <c r="H55" i="3"/>
  <c r="N51" i="3"/>
  <c r="I51" i="3"/>
  <c r="J51" i="3"/>
  <c r="L51" i="3"/>
  <c r="I42" i="3"/>
  <c r="H42" i="3"/>
  <c r="H59" i="3"/>
  <c r="N55" i="3"/>
  <c r="G55" i="3"/>
  <c r="Y41" i="4"/>
  <c r="F61" i="3" s="1"/>
  <c r="K61" i="3" s="1"/>
  <c r="Y29" i="4"/>
  <c r="F49" i="3" s="1"/>
  <c r="I49" i="3" s="1"/>
  <c r="J55" i="3"/>
  <c r="G56" i="3"/>
  <c r="M56" i="3"/>
  <c r="L56" i="3"/>
  <c r="I56" i="3"/>
  <c r="N56" i="3"/>
  <c r="H56" i="3"/>
  <c r="K56" i="3"/>
  <c r="J56" i="3"/>
  <c r="G59" i="3"/>
  <c r="G28" i="3"/>
  <c r="K28" i="3"/>
  <c r="L28" i="3"/>
  <c r="N28" i="3"/>
  <c r="M28" i="3"/>
  <c r="H28" i="3"/>
  <c r="J28" i="3"/>
  <c r="I28" i="3"/>
  <c r="H13" i="3"/>
  <c r="M13" i="3"/>
  <c r="I13" i="3"/>
  <c r="G13" i="3"/>
  <c r="J13" i="3"/>
  <c r="K13" i="3"/>
  <c r="L13" i="3"/>
  <c r="N13" i="3"/>
  <c r="N59" i="3"/>
  <c r="G53" i="3"/>
  <c r="H53" i="3"/>
  <c r="L53" i="3"/>
  <c r="K53" i="3"/>
  <c r="I53" i="3"/>
  <c r="N53" i="3"/>
  <c r="M53" i="3"/>
  <c r="J53" i="3"/>
  <c r="G43" i="3"/>
  <c r="I43" i="3"/>
  <c r="K43" i="3"/>
  <c r="H43" i="3"/>
  <c r="J43" i="3"/>
  <c r="L43" i="3"/>
  <c r="M43" i="3"/>
  <c r="N43" i="3"/>
  <c r="I33" i="3"/>
  <c r="K33" i="3"/>
  <c r="L33" i="3"/>
  <c r="M33" i="3"/>
  <c r="J33" i="3"/>
  <c r="H33" i="3"/>
  <c r="G33" i="3"/>
  <c r="N33" i="3"/>
  <c r="H51" i="3"/>
  <c r="M59" i="3"/>
  <c r="Y19" i="4"/>
  <c r="F39" i="3" s="1"/>
  <c r="M39" i="3" s="1"/>
  <c r="I29" i="3"/>
  <c r="L29" i="3"/>
  <c r="M29" i="3"/>
  <c r="J29" i="3"/>
  <c r="K29" i="3"/>
  <c r="G29" i="3"/>
  <c r="N29" i="3"/>
  <c r="H29" i="3"/>
  <c r="G23" i="3"/>
  <c r="L23" i="3"/>
  <c r="N23" i="3"/>
  <c r="I23" i="3"/>
  <c r="M23" i="3"/>
  <c r="H23" i="3"/>
  <c r="J23" i="3"/>
  <c r="K23" i="3"/>
  <c r="G27" i="3"/>
  <c r="N27" i="3"/>
  <c r="M27" i="3"/>
  <c r="H27" i="3"/>
  <c r="K27" i="3"/>
  <c r="I27" i="3"/>
  <c r="J27" i="3"/>
  <c r="L27" i="3"/>
  <c r="G32" i="3"/>
  <c r="L32" i="3"/>
  <c r="H32" i="3"/>
  <c r="K32" i="3"/>
  <c r="M32" i="3"/>
  <c r="N32" i="3"/>
  <c r="I32" i="3"/>
  <c r="J32" i="3"/>
  <c r="H17" i="3"/>
  <c r="L17" i="3"/>
  <c r="M17" i="3"/>
  <c r="K17" i="3"/>
  <c r="N17" i="3"/>
  <c r="G17" i="3"/>
  <c r="I17" i="3"/>
  <c r="J17" i="3"/>
  <c r="M55" i="3"/>
  <c r="G51" i="3"/>
  <c r="I59" i="3"/>
  <c r="Y27" i="4"/>
  <c r="F47" i="3" s="1"/>
  <c r="N47" i="3" s="1"/>
  <c r="H14" i="3"/>
  <c r="L14" i="3"/>
  <c r="N14" i="3"/>
  <c r="I14" i="3"/>
  <c r="J14" i="3"/>
  <c r="K14" i="3"/>
  <c r="M14" i="3"/>
  <c r="G14" i="3"/>
  <c r="G52" i="3"/>
  <c r="J52" i="3"/>
  <c r="M52" i="3"/>
  <c r="L52" i="3"/>
  <c r="I52" i="3"/>
  <c r="N52" i="3"/>
  <c r="H52" i="3"/>
  <c r="K52" i="3"/>
  <c r="G57" i="3"/>
  <c r="L57" i="3"/>
  <c r="I57" i="3"/>
  <c r="N57" i="3"/>
  <c r="H57" i="3"/>
  <c r="K57" i="3"/>
  <c r="M57" i="3"/>
  <c r="J57" i="3"/>
  <c r="G24" i="3"/>
  <c r="I24" i="3"/>
  <c r="H24" i="3"/>
  <c r="J24" i="3"/>
  <c r="K24" i="3"/>
  <c r="L24" i="3"/>
  <c r="N24" i="3"/>
  <c r="M24" i="3"/>
  <c r="M62" i="3"/>
  <c r="I62" i="3"/>
  <c r="N62" i="3"/>
  <c r="H62" i="3"/>
  <c r="J62" i="3"/>
  <c r="K62" i="3"/>
  <c r="G62" i="3"/>
  <c r="L62" i="3"/>
  <c r="H26" i="3"/>
  <c r="I26" i="3"/>
  <c r="N26" i="3"/>
  <c r="L26" i="3"/>
  <c r="M26" i="3"/>
  <c r="J26" i="3"/>
  <c r="K26" i="3"/>
  <c r="G26" i="3"/>
  <c r="Y45" i="4"/>
  <c r="F65" i="3" s="1"/>
  <c r="N65" i="3" s="1"/>
  <c r="G30" i="3"/>
  <c r="H30" i="3"/>
  <c r="J30" i="3"/>
  <c r="I30" i="3"/>
  <c r="K30" i="3"/>
  <c r="L30" i="3"/>
  <c r="M30" i="3"/>
  <c r="N30" i="3"/>
  <c r="L48" i="3"/>
  <c r="J48" i="3"/>
  <c r="H48" i="3"/>
  <c r="I48" i="3"/>
  <c r="M48" i="3"/>
  <c r="K48" i="3"/>
  <c r="N48" i="3"/>
  <c r="G48" i="3"/>
  <c r="M51" i="3"/>
  <c r="L59" i="3"/>
  <c r="Y34" i="4"/>
  <c r="F54" i="3" s="1"/>
  <c r="H54" i="3" s="1"/>
  <c r="G61" i="3"/>
  <c r="H61" i="3"/>
  <c r="H36" i="3"/>
  <c r="N36" i="3"/>
  <c r="K36" i="3"/>
  <c r="L36" i="3"/>
  <c r="M36" i="3"/>
  <c r="G36" i="3"/>
  <c r="I36" i="3"/>
  <c r="J36" i="3"/>
  <c r="K51" i="3"/>
  <c r="J59" i="3"/>
  <c r="Y30" i="4"/>
  <c r="F50" i="3" s="1"/>
  <c r="N50" i="3" s="1"/>
  <c r="I60" i="3"/>
  <c r="K60" i="3"/>
  <c r="L60" i="3"/>
  <c r="G60" i="3"/>
  <c r="J60" i="3"/>
  <c r="M60" i="3"/>
  <c r="N60" i="3"/>
  <c r="H60" i="3"/>
  <c r="H25" i="3"/>
  <c r="L25" i="3"/>
  <c r="K25" i="3"/>
  <c r="G25" i="3"/>
  <c r="M25" i="3"/>
  <c r="N25" i="3"/>
  <c r="I25" i="3"/>
  <c r="J25" i="3"/>
  <c r="Y21" i="4"/>
  <c r="F41" i="3" s="1"/>
  <c r="K41" i="3" s="1"/>
  <c r="Y26" i="4"/>
  <c r="F46" i="3" s="1"/>
  <c r="K46" i="3" s="1"/>
  <c r="I37" i="3"/>
  <c r="K37" i="3"/>
  <c r="G37" i="3"/>
  <c r="J37" i="3"/>
  <c r="L37" i="3"/>
  <c r="M37" i="3"/>
  <c r="N37" i="3"/>
  <c r="H37" i="3"/>
  <c r="G34" i="3"/>
  <c r="M34" i="3"/>
  <c r="L34" i="3"/>
  <c r="N34" i="3"/>
  <c r="H34" i="3"/>
  <c r="I34" i="3"/>
  <c r="J34" i="3"/>
  <c r="K34" i="3"/>
  <c r="L35" i="3"/>
  <c r="M35" i="3"/>
  <c r="H35" i="3"/>
  <c r="G35" i="3"/>
  <c r="I35" i="3"/>
  <c r="N35" i="3"/>
  <c r="J35" i="3"/>
  <c r="K35" i="3"/>
  <c r="L31" i="3"/>
  <c r="H31" i="3"/>
  <c r="M31" i="3"/>
  <c r="J31" i="3"/>
  <c r="N31" i="3"/>
  <c r="I31" i="3"/>
  <c r="G31" i="3"/>
  <c r="K31" i="3"/>
  <c r="H63" i="3"/>
  <c r="M63" i="3"/>
  <c r="L63" i="3"/>
  <c r="K63" i="3"/>
  <c r="J42" i="3"/>
  <c r="G63" i="3"/>
  <c r="L42" i="3"/>
  <c r="K42" i="3"/>
  <c r="M45" i="3"/>
  <c r="N45" i="3"/>
  <c r="J45" i="3"/>
  <c r="H45" i="3"/>
  <c r="G45" i="3"/>
  <c r="K45" i="3"/>
  <c r="L45" i="3"/>
  <c r="I45" i="3"/>
  <c r="M21" i="3"/>
  <c r="H21" i="3"/>
  <c r="I21" i="3"/>
  <c r="J21" i="3"/>
  <c r="G21" i="3"/>
  <c r="N21" i="3"/>
  <c r="K21" i="3"/>
  <c r="L21" i="3"/>
  <c r="I44" i="3"/>
  <c r="J44" i="3"/>
  <c r="N44" i="3"/>
  <c r="H44" i="3"/>
  <c r="L44" i="3"/>
  <c r="M44" i="3"/>
  <c r="G44" i="3"/>
  <c r="K44" i="3"/>
  <c r="H20" i="3"/>
  <c r="N20" i="3"/>
  <c r="I20" i="3"/>
  <c r="J20" i="3"/>
  <c r="M20" i="3"/>
  <c r="K20" i="3"/>
  <c r="L20" i="3"/>
  <c r="G20" i="3"/>
  <c r="G42" i="3"/>
  <c r="H19" i="3"/>
  <c r="M19" i="3"/>
  <c r="G19" i="3"/>
  <c r="L19" i="3"/>
  <c r="I19" i="3"/>
  <c r="J19" i="3"/>
  <c r="K19" i="3"/>
  <c r="N19" i="3"/>
  <c r="N42" i="3"/>
  <c r="M42" i="3"/>
  <c r="N38" i="3"/>
  <c r="K38" i="3"/>
  <c r="M38" i="3"/>
  <c r="H38" i="3"/>
  <c r="J38" i="3"/>
  <c r="L38" i="3"/>
  <c r="I38" i="3"/>
  <c r="G38" i="3"/>
  <c r="H41" i="3"/>
  <c r="M41" i="3"/>
  <c r="G40" i="3"/>
  <c r="M40" i="3"/>
  <c r="K40" i="3"/>
  <c r="I40" i="3"/>
  <c r="J40" i="3"/>
  <c r="L40" i="3"/>
  <c r="N40" i="3"/>
  <c r="H40" i="3"/>
  <c r="I63" i="3"/>
  <c r="M65" i="3"/>
  <c r="J63" i="3"/>
  <c r="M64" i="3"/>
  <c r="N64" i="3"/>
  <c r="J64" i="3"/>
  <c r="K64" i="3"/>
  <c r="H64" i="3"/>
  <c r="L64" i="3"/>
  <c r="I64" i="3"/>
  <c r="G64" i="3"/>
  <c r="J18" i="3"/>
  <c r="K18" i="3"/>
  <c r="L18" i="3"/>
  <c r="M18" i="3"/>
  <c r="G18" i="3"/>
  <c r="H18" i="3"/>
  <c r="N18" i="3"/>
  <c r="I18" i="3"/>
  <c r="I39" i="3"/>
  <c r="G58" i="3"/>
  <c r="J58" i="3"/>
  <c r="H58" i="3"/>
  <c r="K58" i="3"/>
  <c r="M58" i="3"/>
  <c r="N58" i="3"/>
  <c r="L58" i="3"/>
  <c r="I58" i="3"/>
  <c r="J54" i="3"/>
  <c r="K9" i="1"/>
  <c r="K7" i="1"/>
  <c r="K8" i="1"/>
  <c r="K3" i="1"/>
  <c r="K5" i="1"/>
  <c r="K6" i="1"/>
  <c r="K11" i="1"/>
  <c r="K10" i="1"/>
  <c r="H16" i="1"/>
  <c r="F2" i="3" s="1"/>
  <c r="H20" i="1"/>
  <c r="F6" i="3" s="1"/>
  <c r="H24" i="1"/>
  <c r="F10" i="3" s="1"/>
  <c r="H17" i="1"/>
  <c r="F3" i="3" s="1"/>
  <c r="H25" i="1"/>
  <c r="F11" i="3" s="1"/>
  <c r="H18" i="1"/>
  <c r="F4" i="3" s="1"/>
  <c r="H22" i="1"/>
  <c r="F8" i="3" s="1"/>
  <c r="H19" i="1"/>
  <c r="F5" i="3" s="1"/>
  <c r="H23" i="1"/>
  <c r="F9" i="3" s="1"/>
  <c r="H21" i="1"/>
  <c r="F7" i="3" s="1"/>
  <c r="K47" i="3" l="1"/>
  <c r="M47" i="3"/>
  <c r="M54" i="3"/>
  <c r="G41" i="3"/>
  <c r="G47" i="3"/>
  <c r="K54" i="3"/>
  <c r="N54" i="3"/>
  <c r="J39" i="3"/>
  <c r="G39" i="3"/>
  <c r="G50" i="3"/>
  <c r="K49" i="3"/>
  <c r="M61" i="3"/>
  <c r="G49" i="3"/>
  <c r="I54" i="3"/>
  <c r="N61" i="3"/>
  <c r="L49" i="3"/>
  <c r="L54" i="3"/>
  <c r="N41" i="3"/>
  <c r="L47" i="3"/>
  <c r="J61" i="3"/>
  <c r="M49" i="3"/>
  <c r="J49" i="3"/>
  <c r="I61" i="3"/>
  <c r="N49" i="3"/>
  <c r="G54" i="3"/>
  <c r="G46" i="3"/>
  <c r="L61" i="3"/>
  <c r="H49" i="3"/>
  <c r="G65" i="3"/>
  <c r="J46" i="3"/>
  <c r="L41" i="3"/>
  <c r="H47" i="3"/>
  <c r="I41" i="3"/>
  <c r="J47" i="3"/>
  <c r="J41" i="3"/>
  <c r="I47" i="3"/>
  <c r="L65" i="3"/>
  <c r="N46" i="3"/>
  <c r="H39" i="3"/>
  <c r="N39" i="3"/>
  <c r="L39" i="3"/>
  <c r="K39" i="3"/>
  <c r="K50" i="3"/>
  <c r="H46" i="3"/>
  <c r="I50" i="3"/>
  <c r="I46" i="3"/>
  <c r="L4" i="3"/>
  <c r="K4" i="3"/>
  <c r="N4" i="3"/>
  <c r="I4" i="3"/>
  <c r="H4" i="3"/>
  <c r="M4" i="3"/>
  <c r="G4" i="3"/>
  <c r="J4" i="3"/>
  <c r="K65" i="3"/>
  <c r="J65" i="3"/>
  <c r="L50" i="3"/>
  <c r="M46" i="3"/>
  <c r="J50" i="3"/>
  <c r="H65" i="3"/>
  <c r="I3" i="3"/>
  <c r="L3" i="3"/>
  <c r="H3" i="3"/>
  <c r="K3" i="3"/>
  <c r="G3" i="3"/>
  <c r="N3" i="3"/>
  <c r="M3" i="3"/>
  <c r="J3" i="3"/>
  <c r="I65" i="3"/>
  <c r="M50" i="3"/>
  <c r="L46" i="3"/>
  <c r="K5" i="3"/>
  <c r="M5" i="3"/>
  <c r="J5" i="3"/>
  <c r="H5" i="3"/>
  <c r="L5" i="3"/>
  <c r="N5" i="3"/>
  <c r="I5" i="3"/>
  <c r="G5" i="3"/>
  <c r="H50" i="3"/>
  <c r="K6" i="3"/>
  <c r="L6" i="3"/>
  <c r="N6" i="3"/>
  <c r="G6" i="3"/>
  <c r="J6" i="3"/>
  <c r="M6" i="3"/>
  <c r="H6" i="3"/>
  <c r="I6" i="3"/>
  <c r="G10" i="3"/>
  <c r="H10" i="3"/>
  <c r="L10" i="3"/>
  <c r="N10" i="3"/>
  <c r="I10" i="3"/>
  <c r="J10" i="3"/>
  <c r="K10" i="3"/>
  <c r="M10" i="3"/>
  <c r="L9" i="3"/>
  <c r="N9" i="3"/>
  <c r="G9" i="3"/>
  <c r="H9" i="3"/>
  <c r="M9" i="3"/>
  <c r="I9" i="3"/>
  <c r="J9" i="3"/>
  <c r="K9" i="3"/>
  <c r="J8" i="3"/>
  <c r="M8" i="3"/>
  <c r="H8" i="3"/>
  <c r="K8" i="3"/>
  <c r="G8" i="3"/>
  <c r="L8" i="3"/>
  <c r="N8" i="3"/>
  <c r="I8" i="3"/>
  <c r="J7" i="3"/>
  <c r="N7" i="3"/>
  <c r="K7" i="3"/>
  <c r="L7" i="3"/>
  <c r="H7" i="3"/>
  <c r="I7" i="3"/>
  <c r="M7" i="3"/>
  <c r="G7" i="3"/>
  <c r="H11" i="3"/>
  <c r="M11" i="3"/>
  <c r="L11" i="3"/>
  <c r="I11" i="3"/>
  <c r="J11" i="3"/>
  <c r="K11" i="3"/>
  <c r="N11" i="3"/>
  <c r="G11" i="3"/>
  <c r="G2" i="3"/>
  <c r="M2" i="3"/>
  <c r="N2" i="3"/>
  <c r="H2" i="3"/>
  <c r="I2" i="3"/>
  <c r="J2" i="3"/>
  <c r="K2" i="3"/>
  <c r="L2" i="3"/>
</calcChain>
</file>

<file path=xl/sharedStrings.xml><?xml version="1.0" encoding="utf-8"?>
<sst xmlns="http://schemas.openxmlformats.org/spreadsheetml/2006/main" count="398" uniqueCount="214">
  <si>
    <t>Ore</t>
  </si>
  <si>
    <t>Refine Rate</t>
  </si>
  <si>
    <t>Ingots/hour</t>
  </si>
  <si>
    <t>seconds to refine</t>
  </si>
  <si>
    <t>Stone</t>
  </si>
  <si>
    <t>Iron</t>
  </si>
  <si>
    <t>Silicon</t>
  </si>
  <si>
    <t>Nickel</t>
  </si>
  <si>
    <t>Cobalt</t>
  </si>
  <si>
    <t>Silver</t>
  </si>
  <si>
    <t>Gold</t>
  </si>
  <si>
    <t>Uranium</t>
  </si>
  <si>
    <t>Magnesium</t>
  </si>
  <si>
    <t>Platinum</t>
  </si>
  <si>
    <t>Credits_OG</t>
  </si>
  <si>
    <t>Cr/hour</t>
  </si>
  <si>
    <t>Cr/ore</t>
  </si>
  <si>
    <t>* low quality data</t>
  </si>
  <si>
    <t>Rarity*</t>
  </si>
  <si>
    <t>Ore refined/hour</t>
  </si>
  <si>
    <t>Ratio Cr/h</t>
  </si>
  <si>
    <t>Rarity converted multiplier*</t>
  </si>
  <si>
    <t>1 iron ingot = 1 credit</t>
  </si>
  <si>
    <t>Premisses</t>
  </si>
  <si>
    <t>RR_inverted</t>
  </si>
  <si>
    <t>Scarce Platinum</t>
  </si>
  <si>
    <t>Trade incentives</t>
  </si>
  <si>
    <t>Markup for consumables</t>
  </si>
  <si>
    <t>Stone devaluation</t>
  </si>
  <si>
    <t>Relative_Value_Eyeballed</t>
  </si>
  <si>
    <t>Quality Control</t>
  </si>
  <si>
    <t>Freeport_Ingots_Buy</t>
  </si>
  <si>
    <t>Freeport_Ingots_Sell</t>
  </si>
  <si>
    <t>Freeport_Ore_Buy</t>
  </si>
  <si>
    <t>Freeport_Ore_Sell</t>
  </si>
  <si>
    <t>Err by expensiveness</t>
  </si>
  <si>
    <t>Standard is full yield</t>
  </si>
  <si>
    <t>Inverse_Rarity</t>
  </si>
  <si>
    <t>Refine_Ratio</t>
  </si>
  <si>
    <t>Rarity_Iron_Centered</t>
  </si>
  <si>
    <t>Ingot_Value</t>
  </si>
  <si>
    <t>Ore_Value</t>
  </si>
  <si>
    <r>
      <t xml:space="preserve">1 kg of </t>
    </r>
    <r>
      <rPr>
        <i/>
        <sz val="11"/>
        <color theme="1"/>
        <rFont val="Calibri"/>
        <family val="2"/>
        <scheme val="minor"/>
      </rPr>
      <t>uranium ingots</t>
    </r>
    <r>
      <rPr>
        <sz val="11"/>
        <color theme="1"/>
        <rFont val="Calibri"/>
        <family val="2"/>
        <scheme val="minor"/>
      </rPr>
      <t xml:space="preserve"> will be exploited for 10 MWh</t>
    </r>
  </si>
  <si>
    <t>jump drive 3MW 1250kg</t>
  </si>
  <si>
    <t>Ironworks</t>
  </si>
  <si>
    <t>G&amp;M</t>
  </si>
  <si>
    <t>Electronics</t>
  </si>
  <si>
    <t>Adv. Components</t>
  </si>
  <si>
    <t>Misc</t>
  </si>
  <si>
    <t>Munitions</t>
  </si>
  <si>
    <t>Tools</t>
  </si>
  <si>
    <t>Weapons</t>
  </si>
  <si>
    <t>Bottles</t>
  </si>
  <si>
    <t>Ice</t>
  </si>
  <si>
    <t>NA</t>
  </si>
  <si>
    <t>Ore Common</t>
  </si>
  <si>
    <t>Ore Rare</t>
  </si>
  <si>
    <t>Ore Exclusive</t>
  </si>
  <si>
    <t>Consumables (except exclusive)</t>
  </si>
  <si>
    <t>Ingots Common</t>
  </si>
  <si>
    <t>Ingots Rare</t>
  </si>
  <si>
    <t>Category</t>
  </si>
  <si>
    <t>Unit</t>
  </si>
  <si>
    <t>Standard Price</t>
  </si>
  <si>
    <t>Sell Price FP1</t>
  </si>
  <si>
    <t>Sell Price FP2</t>
  </si>
  <si>
    <t>Sell Price FP3</t>
  </si>
  <si>
    <t>Sell Price FP4</t>
  </si>
  <si>
    <t>Buy Price FP1</t>
  </si>
  <si>
    <t>Buy Price FP2</t>
  </si>
  <si>
    <t>Buy Price FP3</t>
  </si>
  <si>
    <t>Buy Price FP4</t>
  </si>
  <si>
    <t>Gravel</t>
  </si>
  <si>
    <t>Ores</t>
  </si>
  <si>
    <t>Ingots</t>
  </si>
  <si>
    <t>Steel plate</t>
  </si>
  <si>
    <t>Interior Plate</t>
  </si>
  <si>
    <t>Small Tube</t>
  </si>
  <si>
    <t>Large Tube</t>
  </si>
  <si>
    <t>Construction Component</t>
  </si>
  <si>
    <t>Girder</t>
  </si>
  <si>
    <t>Glass and Metalworks</t>
  </si>
  <si>
    <t>Motor</t>
  </si>
  <si>
    <t>Metal Grid</t>
  </si>
  <si>
    <t>Bulletproof Glass</t>
  </si>
  <si>
    <t>Computer</t>
  </si>
  <si>
    <t>Display</t>
  </si>
  <si>
    <t>Power Cell</t>
  </si>
  <si>
    <t>Radio-com Component</t>
  </si>
  <si>
    <t>Detector Component</t>
  </si>
  <si>
    <t>Solar Cell</t>
  </si>
  <si>
    <t>Advanced Components</t>
  </si>
  <si>
    <t>Superconductor Components</t>
  </si>
  <si>
    <t>Reactor Components</t>
  </si>
  <si>
    <t>Gravity Components</t>
  </si>
  <si>
    <t>Medical Components</t>
  </si>
  <si>
    <t>Thruster Components</t>
  </si>
  <si>
    <t>Miscellaneous</t>
  </si>
  <si>
    <t>Canvas</t>
  </si>
  <si>
    <t>Explosive Components</t>
  </si>
  <si>
    <t>5.56x45mm NATO Magazine</t>
  </si>
  <si>
    <t>25x184mm NATO Container</t>
  </si>
  <si>
    <t>200mm Missile Container</t>
  </si>
  <si>
    <t>Hand Welder Mk. 2</t>
  </si>
  <si>
    <t>Hand Welder Mk. 1</t>
  </si>
  <si>
    <t>Hand Welder Mk. 3</t>
  </si>
  <si>
    <t>Hand Welder Mk. 4</t>
  </si>
  <si>
    <t>Hand Grinder Mk. 1</t>
  </si>
  <si>
    <t>Hand Grinder Mk. 2</t>
  </si>
  <si>
    <t>Hand Grinder Mk. 3</t>
  </si>
  <si>
    <t>Hand Grinder Mk. 4</t>
  </si>
  <si>
    <t>Hand Drill Mk. 1</t>
  </si>
  <si>
    <t>Hand Drill Mk. 2</t>
  </si>
  <si>
    <t>Hand Drill Mk. 3</t>
  </si>
  <si>
    <t>Hand Drill Mk. 4</t>
  </si>
  <si>
    <t>Hand Tools</t>
  </si>
  <si>
    <t>Gas Containers</t>
  </si>
  <si>
    <t>Hydrogen Bottle</t>
  </si>
  <si>
    <t>Oxygen Bottle</t>
  </si>
  <si>
    <t>Ultimate Automatic Rifle</t>
  </si>
  <si>
    <t>Rapid-Fire Automatic Rifle</t>
  </si>
  <si>
    <t>Precise Automatic Rifle</t>
  </si>
  <si>
    <t>Automatic Rifle</t>
  </si>
  <si>
    <t>Freeport 1</t>
  </si>
  <si>
    <t>Freeport 2</t>
  </si>
  <si>
    <t>Freeport 3</t>
  </si>
  <si>
    <t>Freeport 4</t>
  </si>
  <si>
    <t>Buy</t>
  </si>
  <si>
    <t>Sell</t>
  </si>
  <si>
    <t>Modifiers</t>
  </si>
  <si>
    <t>Credits</t>
  </si>
  <si>
    <t>Ingots Required</t>
  </si>
  <si>
    <t>Elite Automatic Rifle</t>
  </si>
  <si>
    <t>Gravel2</t>
  </si>
  <si>
    <t>Iron3</t>
  </si>
  <si>
    <t>Silicon4</t>
  </si>
  <si>
    <t>Nickel5</t>
  </si>
  <si>
    <t>Cobalt6</t>
  </si>
  <si>
    <t>Silver7</t>
  </si>
  <si>
    <t>Gold8</t>
  </si>
  <si>
    <t>Uranium9</t>
  </si>
  <si>
    <t>Magnesium10</t>
  </si>
  <si>
    <t>Platinum11</t>
  </si>
  <si>
    <t>Items</t>
  </si>
  <si>
    <t>Total</t>
  </si>
  <si>
    <t>Modifiers Percentage</t>
  </si>
  <si>
    <t>Modifiers Multiplier</t>
  </si>
  <si>
    <t>Refine_Rate</t>
  </si>
  <si>
    <t>SubtypeName</t>
  </si>
  <si>
    <t>Gas</t>
  </si>
  <si>
    <t>Modded Items</t>
  </si>
  <si>
    <t>Superconductor</t>
  </si>
  <si>
    <t>Reactor</t>
  </si>
  <si>
    <t>GravityGenerator</t>
  </si>
  <si>
    <t>Medical</t>
  </si>
  <si>
    <t>Thrust</t>
  </si>
  <si>
    <t>Explosives</t>
  </si>
  <si>
    <t>NATO_5p56x45mm</t>
  </si>
  <si>
    <t>NATO_25x184mm</t>
  </si>
  <si>
    <t>Missile200mm</t>
  </si>
  <si>
    <t>WelderItem</t>
  </si>
  <si>
    <t>Welder2Item</t>
  </si>
  <si>
    <t>Welder3Item</t>
  </si>
  <si>
    <t>Welder4Item</t>
  </si>
  <si>
    <t>AngleGrinderItem</t>
  </si>
  <si>
    <t>AngleGrinder2Item</t>
  </si>
  <si>
    <t>AngleGrinder3Item</t>
  </si>
  <si>
    <t>AngleGrinder4Item</t>
  </si>
  <si>
    <t>HandDrillItem</t>
  </si>
  <si>
    <t>HandDrill2Item</t>
  </si>
  <si>
    <t>HandDrill3Item</t>
  </si>
  <si>
    <t>HandDrill4Item</t>
  </si>
  <si>
    <t>AutomaticRifleItem</t>
  </si>
  <si>
    <t>PreciseAutomaticRifleItem</t>
  </si>
  <si>
    <t>RapidFireAutomaticRifleItem</t>
  </si>
  <si>
    <t>UltimateAutomaticRifleItem</t>
  </si>
  <si>
    <t>OxygenBottle</t>
  </si>
  <si>
    <t>HydrogenBottle</t>
  </si>
  <si>
    <t>Oxygen</t>
  </si>
  <si>
    <t>Hydrogen</t>
  </si>
  <si>
    <t>JumpDriveDisruptionMagazine</t>
  </si>
  <si>
    <t>Tribble</t>
  </si>
  <si>
    <t>ShieldComponent</t>
  </si>
  <si>
    <t>StoneOre</t>
  </si>
  <si>
    <t>IronOre</t>
  </si>
  <si>
    <t>SiliconOre</t>
  </si>
  <si>
    <t>NickelOre</t>
  </si>
  <si>
    <t>CobaltOre</t>
  </si>
  <si>
    <t>SilverOre</t>
  </si>
  <si>
    <t>GoldOre</t>
  </si>
  <si>
    <t>UraniumOre</t>
  </si>
  <si>
    <t>MagnesiumOre</t>
  </si>
  <si>
    <t>PlatinumOre</t>
  </si>
  <si>
    <t>StoneIngot</t>
  </si>
  <si>
    <t>IronIngot</t>
  </si>
  <si>
    <t>SiliconIngot</t>
  </si>
  <si>
    <t>NickelIngot</t>
  </si>
  <si>
    <t>CobaltIngot</t>
  </si>
  <si>
    <t>SilverIngot</t>
  </si>
  <si>
    <t>GoldIngot</t>
  </si>
  <si>
    <t>UraniumIngot</t>
  </si>
  <si>
    <t>MagnesiumIngot</t>
  </si>
  <si>
    <t>PlatinumIngot</t>
  </si>
  <si>
    <t>SteelPlate</t>
  </si>
  <si>
    <t>InteriorPlate</t>
  </si>
  <si>
    <t>SmallTube</t>
  </si>
  <si>
    <t>LargeTube</t>
  </si>
  <si>
    <t>Construction</t>
  </si>
  <si>
    <t>MetalGrid</t>
  </si>
  <si>
    <t>BulletproofGlass</t>
  </si>
  <si>
    <t>PowerCell</t>
  </si>
  <si>
    <t>RadioCommunication</t>
  </si>
  <si>
    <t>Detector</t>
  </si>
  <si>
    <t>SolarCell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</si>
</sst>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0" xfId="0" quotePrefix="1" applyFill="1" applyBorder="1"/>
    <xf numFmtId="2" fontId="0" fillId="0" borderId="0" xfId="0" applyNumberFormat="1"/>
    <xf numFmtId="0" fontId="0" fillId="0" borderId="0" xfId="0" quotePrefix="1" applyBorder="1"/>
    <xf numFmtId="0" fontId="2" fillId="0" borderId="0" xfId="0" applyFont="1"/>
    <xf numFmtId="0" fontId="0" fillId="0" borderId="0" xfId="0" applyBorder="1"/>
    <xf numFmtId="0" fontId="0" fillId="0" borderId="8" xfId="0" applyBorder="1"/>
    <xf numFmtId="1" fontId="0" fillId="0" borderId="7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0" xfId="0" quotePrefix="1" applyNumberFormat="1"/>
    <xf numFmtId="49" fontId="2" fillId="0" borderId="0" xfId="0" quotePrefix="1" applyNumberFormat="1" applyFont="1"/>
    <xf numFmtId="49" fontId="0" fillId="0" borderId="0" xfId="0" applyNumberFormat="1"/>
  </cellXfs>
  <cellStyles count="1">
    <cellStyle name="Normal" xfId="0" builtinId="0"/>
  </cellStyles>
  <dxfs count="23"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123825</xdr:rowOff>
    </xdr:from>
    <xdr:to>
      <xdr:col>26</xdr:col>
      <xdr:colOff>389470</xdr:colOff>
      <xdr:row>33</xdr:row>
      <xdr:rowOff>37323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23825"/>
          <a:ext cx="8438095" cy="62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D1:N70" totalsRowShown="0" headerRowBorderDxfId="22">
  <autoFilter ref="D1:N70"/>
  <tableColumns count="11">
    <tableColumn id="1" name="Unit"/>
    <tableColumn id="11" name="SubtypeName" dataDxfId="0"/>
    <tableColumn id="2" name="Standard Price" dataDxfId="21"/>
    <tableColumn id="3" name="Buy Price FP1" dataDxfId="20"/>
    <tableColumn id="4" name="Sell Price FP1" dataDxfId="19"/>
    <tableColumn id="5" name="Buy Price FP2" dataDxfId="18"/>
    <tableColumn id="6" name="Sell Price FP2" dataDxfId="17"/>
    <tableColumn id="7" name="Buy Price FP3" dataDxfId="16"/>
    <tableColumn id="8" name="Sell Price FP3" dataDxfId="15"/>
    <tableColumn id="9" name="Buy Price FP4" dataDxfId="14"/>
    <tableColumn id="10" name="Sell Price FP4" dataDxfId="13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2:Y45" totalsRowShown="0">
  <autoFilter ref="D2:Y45"/>
  <tableColumns count="22">
    <tableColumn id="1" name="Items" dataDxfId="12"/>
    <tableColumn id="2" name="Gravel"/>
    <tableColumn id="3" name="Iron"/>
    <tableColumn id="4" name="Silicon"/>
    <tableColumn id="5" name="Nickel"/>
    <tableColumn id="6" name="Cobalt"/>
    <tableColumn id="7" name="Silver"/>
    <tableColumn id="8" name="Gold"/>
    <tableColumn id="9" name="Uranium"/>
    <tableColumn id="10" name="Magnesium"/>
    <tableColumn id="11" name="Platinum"/>
    <tableColumn id="12" name="Gravel2" dataDxfId="11">
      <calculatedColumnFormula>Tabela2[[#This Row],[Gravel]]*'O&amp;I'!G16</calculatedColumnFormula>
    </tableColumn>
    <tableColumn id="13" name="Iron3" dataDxfId="10">
      <calculatedColumnFormula>Tabela2[[#This Row],[Iron]]*'O&amp;I'!$G$17</calculatedColumnFormula>
    </tableColumn>
    <tableColumn id="14" name="Silicon4" dataDxfId="9"/>
    <tableColumn id="15" name="Nickel5" dataDxfId="8"/>
    <tableColumn id="16" name="Cobalt6" dataDxfId="7"/>
    <tableColumn id="17" name="Silver7" dataDxfId="6">
      <calculatedColumnFormula>Tabela2[[#This Row],[Silver]]*'O&amp;I'!$G$21</calculatedColumnFormula>
    </tableColumn>
    <tableColumn id="18" name="Gold8" dataDxfId="5">
      <calculatedColumnFormula>Tabela2[[#This Row],[Gold]]*'O&amp;I'!$G$22</calculatedColumnFormula>
    </tableColumn>
    <tableColumn id="19" name="Uranium9" dataDxfId="4">
      <calculatedColumnFormula>Tabela2[[#This Row],[Uranium]]*'O&amp;I'!$G$23</calculatedColumnFormula>
    </tableColumn>
    <tableColumn id="20" name="Magnesium10" dataDxfId="3">
      <calculatedColumnFormula>Tabela2[[#This Row],[Magnesium]]*'O&amp;I'!$G$24</calculatedColumnFormula>
    </tableColumn>
    <tableColumn id="21" name="Platinum11" dataDxfId="2">
      <calculatedColumnFormula>Tabela2[[#This Row],[Platinum]]*'O&amp;I'!$G$25</calculatedColumnFormula>
    </tableColumn>
    <tableColumn id="22" name="Total" dataDxfId="1">
      <calculatedColumnFormula>SUM(Tabela2[[#This Row],[Gravel2]:[Platinum11]])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3"/>
  <sheetViews>
    <sheetView topLeftCell="A7" workbookViewId="0">
      <selection activeCell="D30" sqref="D30:D39"/>
    </sheetView>
  </sheetViews>
  <sheetFormatPr defaultRowHeight="15" x14ac:dyDescent="0.25"/>
  <cols>
    <col min="2" max="2" width="11.28515625" bestFit="1" customWidth="1"/>
    <col min="3" max="3" width="26.42578125" bestFit="1" customWidth="1"/>
    <col min="4" max="4" width="19.85546875" bestFit="1" customWidth="1"/>
    <col min="5" max="5" width="21.7109375" bestFit="1" customWidth="1"/>
    <col min="6" max="6" width="16.42578125" bestFit="1" customWidth="1"/>
    <col min="7" max="7" width="16.42578125" customWidth="1"/>
    <col min="8" max="8" width="16.140625" bestFit="1" customWidth="1"/>
    <col min="15" max="15" width="18" customWidth="1"/>
    <col min="16" max="16" width="8.5703125" bestFit="1" customWidth="1"/>
    <col min="17" max="17" width="8.28515625" bestFit="1" customWidth="1"/>
    <col min="18" max="18" width="8.7109375" bestFit="1" customWidth="1"/>
    <col min="19" max="19" width="14.28515625" bestFit="1" customWidth="1"/>
  </cols>
  <sheetData>
    <row r="2" spans="2:20" ht="15.75" thickBot="1" x14ac:dyDescent="0.3">
      <c r="B2" s="1" t="s">
        <v>0</v>
      </c>
      <c r="C2" s="1" t="s">
        <v>18</v>
      </c>
      <c r="D2" s="1" t="s">
        <v>1</v>
      </c>
      <c r="E2" s="1" t="s">
        <v>2</v>
      </c>
      <c r="F2" s="1" t="s">
        <v>3</v>
      </c>
      <c r="G2" s="3" t="s">
        <v>19</v>
      </c>
      <c r="H2" s="2" t="s">
        <v>14</v>
      </c>
      <c r="I2" s="3" t="s">
        <v>15</v>
      </c>
      <c r="J2" s="3" t="s">
        <v>16</v>
      </c>
      <c r="K2" s="1" t="s">
        <v>20</v>
      </c>
      <c r="O2" t="s">
        <v>23</v>
      </c>
      <c r="T2" t="s">
        <v>17</v>
      </c>
    </row>
    <row r="3" spans="2:20" x14ac:dyDescent="0.25">
      <c r="B3" t="s">
        <v>4</v>
      </c>
      <c r="C3">
        <v>1</v>
      </c>
      <c r="D3">
        <v>0.9</v>
      </c>
      <c r="E3">
        <v>33696</v>
      </c>
      <c r="F3">
        <v>0.05</v>
      </c>
      <c r="G3">
        <f>E3/D3</f>
        <v>37440</v>
      </c>
      <c r="H3">
        <v>0.4</v>
      </c>
      <c r="I3">
        <f t="shared" ref="I3:I12" si="0">H3*E3</f>
        <v>13478.400000000001</v>
      </c>
      <c r="J3">
        <f t="shared" ref="J3:J12" si="1">1*D3*H3</f>
        <v>0.36000000000000004</v>
      </c>
      <c r="K3">
        <f>I3/$I$4</f>
        <v>0.25714285714285717</v>
      </c>
      <c r="O3" t="s">
        <v>22</v>
      </c>
    </row>
    <row r="4" spans="2:20" x14ac:dyDescent="0.25">
      <c r="B4" t="s">
        <v>5</v>
      </c>
      <c r="C4">
        <v>0.5</v>
      </c>
      <c r="D4">
        <v>0.7</v>
      </c>
      <c r="E4">
        <v>52416</v>
      </c>
      <c r="F4">
        <v>0.04</v>
      </c>
      <c r="G4">
        <f t="shared" ref="G4:G12" si="2">E4/D4</f>
        <v>74880</v>
      </c>
      <c r="H4">
        <v>1</v>
      </c>
      <c r="I4">
        <f t="shared" si="0"/>
        <v>52416</v>
      </c>
      <c r="J4">
        <f t="shared" si="1"/>
        <v>0.7</v>
      </c>
      <c r="K4">
        <f t="shared" ref="K4:K12" si="3">I4/$I$4</f>
        <v>1</v>
      </c>
      <c r="O4" t="s">
        <v>25</v>
      </c>
    </row>
    <row r="5" spans="2:20" x14ac:dyDescent="0.25">
      <c r="B5" t="s">
        <v>6</v>
      </c>
      <c r="C5">
        <v>0.02</v>
      </c>
      <c r="D5">
        <v>0.7</v>
      </c>
      <c r="E5">
        <v>4368</v>
      </c>
      <c r="F5">
        <v>0.82</v>
      </c>
      <c r="G5">
        <f t="shared" si="2"/>
        <v>6240</v>
      </c>
      <c r="H5">
        <v>22</v>
      </c>
      <c r="I5">
        <f t="shared" si="0"/>
        <v>96096</v>
      </c>
      <c r="J5">
        <f t="shared" si="1"/>
        <v>15.399999999999999</v>
      </c>
      <c r="K5">
        <f t="shared" si="3"/>
        <v>1.8333333333333333</v>
      </c>
      <c r="O5" t="s">
        <v>26</v>
      </c>
    </row>
    <row r="6" spans="2:20" x14ac:dyDescent="0.25">
      <c r="B6" t="s">
        <v>7</v>
      </c>
      <c r="C6">
        <v>0.02</v>
      </c>
      <c r="D6">
        <v>0.4</v>
      </c>
      <c r="E6">
        <v>749</v>
      </c>
      <c r="F6">
        <v>4.8099999999999996</v>
      </c>
      <c r="G6">
        <f t="shared" si="2"/>
        <v>1872.5</v>
      </c>
      <c r="H6">
        <v>44</v>
      </c>
      <c r="I6">
        <f t="shared" si="0"/>
        <v>32956</v>
      </c>
      <c r="J6">
        <f t="shared" si="1"/>
        <v>17.600000000000001</v>
      </c>
      <c r="K6">
        <f t="shared" si="3"/>
        <v>0.62873931623931623</v>
      </c>
      <c r="O6" t="s">
        <v>27</v>
      </c>
    </row>
    <row r="7" spans="2:20" x14ac:dyDescent="0.25">
      <c r="B7" t="s">
        <v>8</v>
      </c>
      <c r="C7">
        <v>2.1999999999999999E-2</v>
      </c>
      <c r="D7">
        <v>0.3</v>
      </c>
      <c r="E7">
        <v>281</v>
      </c>
      <c r="F7">
        <v>12.82</v>
      </c>
      <c r="G7">
        <f t="shared" si="2"/>
        <v>936.66666666666674</v>
      </c>
      <c r="H7">
        <v>53</v>
      </c>
      <c r="I7">
        <f t="shared" si="0"/>
        <v>14893</v>
      </c>
      <c r="J7">
        <f t="shared" si="1"/>
        <v>15.899999999999999</v>
      </c>
      <c r="K7">
        <f t="shared" si="3"/>
        <v>0.28413079975579975</v>
      </c>
      <c r="O7" t="s">
        <v>28</v>
      </c>
    </row>
    <row r="8" spans="2:20" x14ac:dyDescent="0.25">
      <c r="B8" t="s">
        <v>9</v>
      </c>
      <c r="C8">
        <v>0.02</v>
      </c>
      <c r="D8">
        <v>0.1</v>
      </c>
      <c r="E8">
        <v>374</v>
      </c>
      <c r="F8">
        <v>9.6199999999999992</v>
      </c>
      <c r="G8">
        <f t="shared" si="2"/>
        <v>3740</v>
      </c>
      <c r="H8">
        <v>159</v>
      </c>
      <c r="I8">
        <f t="shared" si="0"/>
        <v>59466</v>
      </c>
      <c r="J8">
        <f t="shared" si="1"/>
        <v>15.9</v>
      </c>
      <c r="K8">
        <f t="shared" si="3"/>
        <v>1.1345009157509158</v>
      </c>
      <c r="O8" t="s">
        <v>35</v>
      </c>
    </row>
    <row r="9" spans="2:20" x14ac:dyDescent="0.25">
      <c r="B9" t="s">
        <v>10</v>
      </c>
      <c r="C9">
        <v>0.02</v>
      </c>
      <c r="D9">
        <v>0.01</v>
      </c>
      <c r="E9">
        <v>94</v>
      </c>
      <c r="F9">
        <v>38.46</v>
      </c>
      <c r="G9">
        <f t="shared" si="2"/>
        <v>9400</v>
      </c>
      <c r="H9">
        <v>1754</v>
      </c>
      <c r="I9">
        <f t="shared" si="0"/>
        <v>164876</v>
      </c>
      <c r="J9">
        <f t="shared" si="1"/>
        <v>17.54</v>
      </c>
      <c r="K9">
        <f t="shared" si="3"/>
        <v>3.1455280830280832</v>
      </c>
      <c r="O9" t="s">
        <v>36</v>
      </c>
    </row>
    <row r="10" spans="2:20" x14ac:dyDescent="0.25">
      <c r="B10" t="s">
        <v>11</v>
      </c>
      <c r="C10">
        <v>4.3999999999999997E-2</v>
      </c>
      <c r="D10">
        <v>7.0000000000000001E-3</v>
      </c>
      <c r="E10">
        <v>7</v>
      </c>
      <c r="F10">
        <v>549.45000000000005</v>
      </c>
      <c r="G10">
        <f t="shared" si="2"/>
        <v>1000</v>
      </c>
      <c r="H10">
        <v>1136</v>
      </c>
      <c r="I10">
        <f t="shared" si="0"/>
        <v>7952</v>
      </c>
      <c r="J10">
        <f t="shared" si="1"/>
        <v>7.952</v>
      </c>
      <c r="K10">
        <f t="shared" si="3"/>
        <v>0.1517094017094017</v>
      </c>
      <c r="O10" t="s">
        <v>42</v>
      </c>
    </row>
    <row r="11" spans="2:20" x14ac:dyDescent="0.25">
      <c r="B11" t="s">
        <v>12</v>
      </c>
      <c r="C11">
        <v>2.4E-2</v>
      </c>
      <c r="D11">
        <v>7.0000000000000001E-3</v>
      </c>
      <c r="E11">
        <v>26</v>
      </c>
      <c r="F11">
        <v>137.36000000000001</v>
      </c>
      <c r="G11">
        <f t="shared" si="2"/>
        <v>3714.2857142857142</v>
      </c>
      <c r="H11">
        <v>2083</v>
      </c>
      <c r="I11">
        <f t="shared" si="0"/>
        <v>54158</v>
      </c>
      <c r="J11">
        <f t="shared" si="1"/>
        <v>14.581</v>
      </c>
      <c r="K11">
        <f t="shared" si="3"/>
        <v>1.033234126984127</v>
      </c>
      <c r="O11" t="s">
        <v>43</v>
      </c>
    </row>
    <row r="12" spans="2:20" x14ac:dyDescent="0.25">
      <c r="B12" t="s">
        <v>13</v>
      </c>
      <c r="C12">
        <v>0.02</v>
      </c>
      <c r="D12">
        <v>5.0000000000000001E-3</v>
      </c>
      <c r="E12">
        <v>5</v>
      </c>
      <c r="F12">
        <v>769.23</v>
      </c>
      <c r="G12">
        <f t="shared" si="2"/>
        <v>1000</v>
      </c>
      <c r="H12">
        <v>3448</v>
      </c>
      <c r="I12">
        <f t="shared" si="0"/>
        <v>17240</v>
      </c>
      <c r="J12">
        <f t="shared" si="1"/>
        <v>17.240000000000002</v>
      </c>
      <c r="K12">
        <f t="shared" si="3"/>
        <v>0.3289072039072039</v>
      </c>
    </row>
    <row r="15" spans="2:20" ht="15.75" thickBot="1" x14ac:dyDescent="0.3">
      <c r="B15" s="1" t="s">
        <v>0</v>
      </c>
      <c r="C15" s="2" t="s">
        <v>31</v>
      </c>
      <c r="D15" s="2" t="s">
        <v>32</v>
      </c>
      <c r="E15" s="1" t="s">
        <v>33</v>
      </c>
      <c r="F15" s="1" t="s">
        <v>34</v>
      </c>
      <c r="G15" s="3" t="s">
        <v>40</v>
      </c>
      <c r="H15" s="1" t="s">
        <v>41</v>
      </c>
      <c r="I15" s="1" t="s">
        <v>29</v>
      </c>
      <c r="J15" s="1"/>
      <c r="K15" s="1"/>
    </row>
    <row r="16" spans="2:20" x14ac:dyDescent="0.25">
      <c r="B16" t="s">
        <v>4</v>
      </c>
      <c r="C16" s="6"/>
      <c r="D16" s="6"/>
      <c r="E16" s="6"/>
      <c r="F16" s="6"/>
      <c r="G16" s="11">
        <f>I16*G30/H30</f>
        <v>3.6944444444444446E-2</v>
      </c>
      <c r="H16" s="11">
        <f t="shared" ref="H16:H25" si="4">G16*D30</f>
        <v>3.3250000000000002E-2</v>
      </c>
      <c r="I16">
        <v>0.05</v>
      </c>
    </row>
    <row r="17" spans="2:11" x14ac:dyDescent="0.25">
      <c r="B17" t="s">
        <v>5</v>
      </c>
      <c r="C17" s="6"/>
      <c r="D17" s="6"/>
      <c r="E17" s="6"/>
      <c r="F17" s="6"/>
      <c r="G17" s="11">
        <f t="shared" ref="G17:G25" si="5">I17*G31/H31</f>
        <v>0.99999999999999978</v>
      </c>
      <c r="H17" s="11">
        <f t="shared" si="4"/>
        <v>0.69999999999999984</v>
      </c>
      <c r="I17">
        <v>1</v>
      </c>
    </row>
    <row r="18" spans="2:11" x14ac:dyDescent="0.25">
      <c r="B18" t="s">
        <v>6</v>
      </c>
      <c r="C18" s="6"/>
      <c r="D18" s="6"/>
      <c r="E18" s="6"/>
      <c r="F18" s="6"/>
      <c r="G18" s="11">
        <f t="shared" si="5"/>
        <v>2.106430155210643</v>
      </c>
      <c r="H18" s="11">
        <f t="shared" si="4"/>
        <v>1.47450110864745</v>
      </c>
      <c r="I18">
        <v>2</v>
      </c>
    </row>
    <row r="19" spans="2:11" x14ac:dyDescent="0.25">
      <c r="B19" t="s">
        <v>7</v>
      </c>
      <c r="C19" s="6"/>
      <c r="D19" s="6"/>
      <c r="E19" s="6"/>
      <c r="F19" s="6"/>
      <c r="G19" s="11">
        <f t="shared" si="5"/>
        <v>7.3725055432372493</v>
      </c>
      <c r="H19" s="11">
        <f t="shared" si="4"/>
        <v>2.9490022172949</v>
      </c>
      <c r="I19">
        <v>4</v>
      </c>
    </row>
    <row r="20" spans="2:11" x14ac:dyDescent="0.25">
      <c r="B20" t="s">
        <v>8</v>
      </c>
      <c r="C20" s="6"/>
      <c r="D20" s="6"/>
      <c r="E20" s="6"/>
      <c r="F20" s="6"/>
      <c r="G20" s="11">
        <f t="shared" si="5"/>
        <v>19.655656543264609</v>
      </c>
      <c r="H20" s="11">
        <f t="shared" si="4"/>
        <v>5.8966969629793828</v>
      </c>
      <c r="I20">
        <v>8</v>
      </c>
    </row>
    <row r="21" spans="2:11" x14ac:dyDescent="0.25">
      <c r="B21" t="s">
        <v>9</v>
      </c>
      <c r="C21" s="6"/>
      <c r="D21" s="6"/>
      <c r="E21" s="6"/>
      <c r="F21" s="6"/>
      <c r="G21" s="11">
        <f t="shared" si="5"/>
        <v>117.96008869179599</v>
      </c>
      <c r="H21" s="11">
        <f t="shared" si="4"/>
        <v>11.7960088691796</v>
      </c>
      <c r="I21">
        <v>16</v>
      </c>
    </row>
    <row r="22" spans="2:11" x14ac:dyDescent="0.25">
      <c r="B22" t="s">
        <v>10</v>
      </c>
      <c r="C22" s="6"/>
      <c r="D22" s="6"/>
      <c r="E22" s="6"/>
      <c r="F22" s="6"/>
      <c r="G22" s="11">
        <f t="shared" si="5"/>
        <v>1179.60088691796</v>
      </c>
      <c r="H22" s="11">
        <f t="shared" si="4"/>
        <v>11.7960088691796</v>
      </c>
      <c r="I22">
        <v>16</v>
      </c>
    </row>
    <row r="23" spans="2:11" x14ac:dyDescent="0.25">
      <c r="B23" t="s">
        <v>11</v>
      </c>
      <c r="C23" s="6"/>
      <c r="D23" s="6"/>
      <c r="E23" s="6"/>
      <c r="F23" s="6"/>
      <c r="G23" s="11">
        <f t="shared" si="5"/>
        <v>3361.3445378151255</v>
      </c>
      <c r="H23" s="11">
        <f t="shared" si="4"/>
        <v>23.52941176470588</v>
      </c>
      <c r="I23">
        <v>32</v>
      </c>
    </row>
    <row r="24" spans="2:11" x14ac:dyDescent="0.25">
      <c r="B24" t="s">
        <v>12</v>
      </c>
      <c r="C24" s="6"/>
      <c r="D24" s="6"/>
      <c r="E24" s="6"/>
      <c r="F24" s="6"/>
      <c r="G24" s="11">
        <f t="shared" si="5"/>
        <v>3368.794326241135</v>
      </c>
      <c r="H24" s="11">
        <f t="shared" si="4"/>
        <v>23.581560283687946</v>
      </c>
      <c r="I24">
        <v>32</v>
      </c>
    </row>
    <row r="25" spans="2:11" x14ac:dyDescent="0.25">
      <c r="B25" t="s">
        <v>13</v>
      </c>
      <c r="C25" s="6"/>
      <c r="D25" s="6"/>
      <c r="E25" s="6"/>
      <c r="F25" s="6"/>
      <c r="G25" s="11">
        <f t="shared" si="5"/>
        <v>18873.61419068736</v>
      </c>
      <c r="H25" s="11">
        <f t="shared" si="4"/>
        <v>94.368070953436799</v>
      </c>
      <c r="I25">
        <v>128</v>
      </c>
    </row>
    <row r="26" spans="2:11" x14ac:dyDescent="0.25">
      <c r="B26" t="s">
        <v>53</v>
      </c>
      <c r="C26" s="6"/>
      <c r="D26" s="6"/>
      <c r="E26" s="6"/>
      <c r="F26" s="6"/>
      <c r="G26" s="11" t="s">
        <v>54</v>
      </c>
      <c r="H26" s="11">
        <f>I26</f>
        <v>16</v>
      </c>
      <c r="I26">
        <v>16</v>
      </c>
    </row>
    <row r="29" spans="2:11" ht="15.75" thickBot="1" x14ac:dyDescent="0.3">
      <c r="B29" s="1" t="s">
        <v>0</v>
      </c>
      <c r="C29" s="1" t="s">
        <v>21</v>
      </c>
      <c r="D29" s="1" t="s">
        <v>147</v>
      </c>
      <c r="E29" s="1" t="s">
        <v>24</v>
      </c>
      <c r="F29" s="1" t="s">
        <v>39</v>
      </c>
      <c r="G29" s="1" t="s">
        <v>37</v>
      </c>
      <c r="H29" s="1" t="s">
        <v>38</v>
      </c>
      <c r="I29" s="1"/>
      <c r="J29" s="1"/>
      <c r="K29" s="1"/>
    </row>
    <row r="30" spans="2:11" x14ac:dyDescent="0.25">
      <c r="B30" t="s">
        <v>4</v>
      </c>
      <c r="C30">
        <f t="shared" ref="C30:C39" si="6">0.9+(C3/10)</f>
        <v>1</v>
      </c>
      <c r="D30">
        <f>D3</f>
        <v>0.9</v>
      </c>
      <c r="E30">
        <f>1/D30</f>
        <v>1.1111111111111112</v>
      </c>
      <c r="F30">
        <f t="shared" ref="F30:F39" si="7">C30/0.95</f>
        <v>1.0526315789473684</v>
      </c>
      <c r="G30">
        <f>1/F30</f>
        <v>0.95000000000000007</v>
      </c>
      <c r="H30">
        <f>D30/$D$31</f>
        <v>1.2857142857142858</v>
      </c>
    </row>
    <row r="31" spans="2:11" x14ac:dyDescent="0.25">
      <c r="B31" t="s">
        <v>5</v>
      </c>
      <c r="C31">
        <f t="shared" si="6"/>
        <v>0.95000000000000007</v>
      </c>
      <c r="D31">
        <f t="shared" ref="D31:D39" si="8">D4</f>
        <v>0.7</v>
      </c>
      <c r="E31">
        <f t="shared" ref="E31:E39" si="9">1/D31</f>
        <v>1.4285714285714286</v>
      </c>
      <c r="F31">
        <f t="shared" si="7"/>
        <v>1.0000000000000002</v>
      </c>
      <c r="G31">
        <f t="shared" ref="G31:G39" si="10">1/F31</f>
        <v>0.99999999999999978</v>
      </c>
      <c r="H31">
        <f t="shared" ref="H31:H39" si="11">D31/$D$31</f>
        <v>1</v>
      </c>
    </row>
    <row r="32" spans="2:11" x14ac:dyDescent="0.25">
      <c r="B32" t="s">
        <v>6</v>
      </c>
      <c r="C32">
        <f t="shared" si="6"/>
        <v>0.90200000000000002</v>
      </c>
      <c r="D32">
        <f t="shared" si="8"/>
        <v>0.7</v>
      </c>
      <c r="E32">
        <f t="shared" si="9"/>
        <v>1.4285714285714286</v>
      </c>
      <c r="F32">
        <f t="shared" si="7"/>
        <v>0.94947368421052636</v>
      </c>
      <c r="G32">
        <f t="shared" si="10"/>
        <v>1.0532150776053215</v>
      </c>
      <c r="H32">
        <f t="shared" si="11"/>
        <v>1</v>
      </c>
    </row>
    <row r="33" spans="2:11" x14ac:dyDescent="0.25">
      <c r="B33" t="s">
        <v>7</v>
      </c>
      <c r="C33">
        <f t="shared" si="6"/>
        <v>0.90200000000000002</v>
      </c>
      <c r="D33">
        <f t="shared" si="8"/>
        <v>0.4</v>
      </c>
      <c r="E33">
        <f t="shared" si="9"/>
        <v>2.5</v>
      </c>
      <c r="F33">
        <f t="shared" si="7"/>
        <v>0.94947368421052636</v>
      </c>
      <c r="G33">
        <f t="shared" si="10"/>
        <v>1.0532150776053215</v>
      </c>
      <c r="H33">
        <f t="shared" si="11"/>
        <v>0.57142857142857151</v>
      </c>
    </row>
    <row r="34" spans="2:11" x14ac:dyDescent="0.25">
      <c r="B34" t="s">
        <v>8</v>
      </c>
      <c r="C34">
        <f t="shared" si="6"/>
        <v>0.9022</v>
      </c>
      <c r="D34">
        <f t="shared" si="8"/>
        <v>0.3</v>
      </c>
      <c r="E34">
        <f t="shared" si="9"/>
        <v>3.3333333333333335</v>
      </c>
      <c r="F34">
        <f t="shared" si="7"/>
        <v>0.9496842105263158</v>
      </c>
      <c r="G34">
        <f t="shared" si="10"/>
        <v>1.0529816005320327</v>
      </c>
      <c r="H34">
        <f t="shared" si="11"/>
        <v>0.4285714285714286</v>
      </c>
    </row>
    <row r="35" spans="2:11" x14ac:dyDescent="0.25">
      <c r="B35" t="s">
        <v>9</v>
      </c>
      <c r="C35">
        <f t="shared" si="6"/>
        <v>0.90200000000000002</v>
      </c>
      <c r="D35">
        <f t="shared" si="8"/>
        <v>0.1</v>
      </c>
      <c r="E35">
        <f t="shared" si="9"/>
        <v>10</v>
      </c>
      <c r="F35">
        <f t="shared" si="7"/>
        <v>0.94947368421052636</v>
      </c>
      <c r="G35">
        <f t="shared" si="10"/>
        <v>1.0532150776053215</v>
      </c>
      <c r="H35">
        <f t="shared" si="11"/>
        <v>0.14285714285714288</v>
      </c>
    </row>
    <row r="36" spans="2:11" x14ac:dyDescent="0.25">
      <c r="B36" t="s">
        <v>10</v>
      </c>
      <c r="C36">
        <f t="shared" si="6"/>
        <v>0.90200000000000002</v>
      </c>
      <c r="D36">
        <f t="shared" si="8"/>
        <v>0.01</v>
      </c>
      <c r="E36">
        <f t="shared" si="9"/>
        <v>100</v>
      </c>
      <c r="F36">
        <f t="shared" si="7"/>
        <v>0.94947368421052636</v>
      </c>
      <c r="G36">
        <f t="shared" si="10"/>
        <v>1.0532150776053215</v>
      </c>
      <c r="H36">
        <f t="shared" si="11"/>
        <v>1.4285714285714287E-2</v>
      </c>
    </row>
    <row r="37" spans="2:11" x14ac:dyDescent="0.25">
      <c r="B37" t="s">
        <v>11</v>
      </c>
      <c r="C37">
        <f t="shared" si="6"/>
        <v>0.90439999999999998</v>
      </c>
      <c r="D37">
        <f t="shared" si="8"/>
        <v>7.0000000000000001E-3</v>
      </c>
      <c r="E37">
        <f t="shared" si="9"/>
        <v>142.85714285714286</v>
      </c>
      <c r="F37">
        <f t="shared" si="7"/>
        <v>0.95200000000000007</v>
      </c>
      <c r="G37">
        <f t="shared" si="10"/>
        <v>1.0504201680672267</v>
      </c>
      <c r="H37">
        <f t="shared" si="11"/>
        <v>0.01</v>
      </c>
    </row>
    <row r="38" spans="2:11" x14ac:dyDescent="0.25">
      <c r="B38" t="s">
        <v>12</v>
      </c>
      <c r="C38">
        <f t="shared" si="6"/>
        <v>0.90239999999999998</v>
      </c>
      <c r="D38">
        <f t="shared" si="8"/>
        <v>7.0000000000000001E-3</v>
      </c>
      <c r="E38">
        <f t="shared" si="9"/>
        <v>142.85714285714286</v>
      </c>
      <c r="F38">
        <f t="shared" si="7"/>
        <v>0.94989473684210524</v>
      </c>
      <c r="G38">
        <f t="shared" si="10"/>
        <v>1.0527482269503547</v>
      </c>
      <c r="H38">
        <f t="shared" si="11"/>
        <v>0.01</v>
      </c>
    </row>
    <row r="39" spans="2:11" x14ac:dyDescent="0.25">
      <c r="B39" t="s">
        <v>13</v>
      </c>
      <c r="C39">
        <f t="shared" si="6"/>
        <v>0.90200000000000002</v>
      </c>
      <c r="D39">
        <f t="shared" si="8"/>
        <v>5.0000000000000001E-3</v>
      </c>
      <c r="E39">
        <f t="shared" si="9"/>
        <v>200</v>
      </c>
      <c r="F39">
        <f t="shared" si="7"/>
        <v>0.94947368421052636</v>
      </c>
      <c r="G39">
        <f t="shared" si="10"/>
        <v>1.0532150776053215</v>
      </c>
      <c r="H39">
        <f t="shared" si="11"/>
        <v>7.1428571428571435E-3</v>
      </c>
    </row>
    <row r="42" spans="2:11" x14ac:dyDescent="0.25">
      <c r="B42" s="4" t="s">
        <v>30</v>
      </c>
      <c r="C42" s="4"/>
      <c r="D42" s="4"/>
      <c r="E42" s="4"/>
      <c r="F42" s="4"/>
      <c r="G42" s="4"/>
      <c r="H42" s="4"/>
      <c r="I42" s="4"/>
      <c r="J42" s="4"/>
      <c r="K42" s="4"/>
    </row>
    <row r="43" spans="2:11" ht="15.75" thickBot="1" x14ac:dyDescent="0.3">
      <c r="B43" s="1" t="s">
        <v>0</v>
      </c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25">
      <c r="B44" t="s">
        <v>4</v>
      </c>
    </row>
    <row r="45" spans="2:11" x14ac:dyDescent="0.25">
      <c r="B45" t="s">
        <v>5</v>
      </c>
    </row>
    <row r="46" spans="2:11" x14ac:dyDescent="0.25">
      <c r="B46" t="s">
        <v>6</v>
      </c>
    </row>
    <row r="47" spans="2:11" x14ac:dyDescent="0.25">
      <c r="B47" t="s">
        <v>7</v>
      </c>
    </row>
    <row r="48" spans="2:11" x14ac:dyDescent="0.25">
      <c r="B48" t="s">
        <v>8</v>
      </c>
    </row>
    <row r="49" spans="2:2" x14ac:dyDescent="0.25">
      <c r="B49" t="s">
        <v>9</v>
      </c>
    </row>
    <row r="50" spans="2:2" x14ac:dyDescent="0.25">
      <c r="B50" t="s">
        <v>10</v>
      </c>
    </row>
    <row r="51" spans="2:2" x14ac:dyDescent="0.25">
      <c r="B51" t="s">
        <v>11</v>
      </c>
    </row>
    <row r="52" spans="2:2" x14ac:dyDescent="0.25">
      <c r="B52" t="s">
        <v>12</v>
      </c>
    </row>
    <row r="53" spans="2:2" x14ac:dyDescent="0.25">
      <c r="B5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28" workbookViewId="0">
      <selection activeCell="E53" sqref="E53"/>
    </sheetView>
  </sheetViews>
  <sheetFormatPr defaultRowHeight="15" x14ac:dyDescent="0.25"/>
  <cols>
    <col min="2" max="2" width="30.140625" bestFit="1" customWidth="1"/>
    <col min="3" max="3" width="10.140625" customWidth="1"/>
  </cols>
  <sheetData>
    <row r="2" spans="2:17" x14ac:dyDescent="0.25">
      <c r="C2" s="20" t="s">
        <v>129</v>
      </c>
      <c r="D2" s="20"/>
      <c r="E2" s="20"/>
      <c r="F2" s="20"/>
      <c r="G2" s="20"/>
      <c r="H2" s="20"/>
      <c r="I2" s="20"/>
      <c r="J2" s="20"/>
    </row>
    <row r="3" spans="2:17" x14ac:dyDescent="0.25">
      <c r="C3" s="20" t="s">
        <v>123</v>
      </c>
      <c r="D3" s="20"/>
      <c r="E3" s="20" t="s">
        <v>124</v>
      </c>
      <c r="F3" s="20"/>
      <c r="G3" s="20" t="s">
        <v>125</v>
      </c>
      <c r="H3" s="20"/>
      <c r="I3" s="20" t="s">
        <v>126</v>
      </c>
      <c r="J3" s="20"/>
      <c r="M3" s="14"/>
      <c r="N3" s="14"/>
      <c r="O3" s="14"/>
      <c r="P3" s="14"/>
      <c r="Q3" s="14"/>
    </row>
    <row r="4" spans="2:17" ht="15.75" thickBot="1" x14ac:dyDescent="0.3">
      <c r="B4" s="1"/>
      <c r="C4" s="1" t="s">
        <v>127</v>
      </c>
      <c r="D4" s="1" t="s">
        <v>128</v>
      </c>
      <c r="E4" s="1" t="s">
        <v>127</v>
      </c>
      <c r="F4" s="1" t="s">
        <v>128</v>
      </c>
      <c r="G4" s="1" t="s">
        <v>127</v>
      </c>
      <c r="H4" s="1" t="s">
        <v>128</v>
      </c>
      <c r="I4" s="1" t="s">
        <v>127</v>
      </c>
      <c r="J4" s="1" t="s">
        <v>128</v>
      </c>
      <c r="M4" s="14"/>
      <c r="N4" s="14"/>
      <c r="O4" s="14"/>
      <c r="P4" s="14"/>
      <c r="Q4" s="14"/>
    </row>
    <row r="5" spans="2:17" x14ac:dyDescent="0.25">
      <c r="B5" s="7" t="s">
        <v>57</v>
      </c>
      <c r="C5" s="9">
        <v>-75</v>
      </c>
      <c r="D5" s="9">
        <v>10</v>
      </c>
      <c r="E5" s="9">
        <v>-75</v>
      </c>
      <c r="F5" s="9">
        <v>10</v>
      </c>
      <c r="G5" s="9">
        <v>-75</v>
      </c>
      <c r="H5" s="9">
        <v>10</v>
      </c>
      <c r="I5" s="9">
        <v>-75</v>
      </c>
      <c r="J5" s="9">
        <v>10</v>
      </c>
      <c r="M5" s="14"/>
      <c r="N5" s="12"/>
      <c r="O5" s="12"/>
      <c r="P5" s="12"/>
      <c r="Q5" s="12"/>
    </row>
    <row r="6" spans="2:17" x14ac:dyDescent="0.25">
      <c r="B6" s="7" t="s">
        <v>56</v>
      </c>
      <c r="C6" s="9">
        <v>-35</v>
      </c>
      <c r="D6" s="9">
        <v>35</v>
      </c>
      <c r="E6" s="9">
        <v>-20</v>
      </c>
      <c r="F6" s="10">
        <v>50</v>
      </c>
      <c r="G6" s="10">
        <v>-35</v>
      </c>
      <c r="H6" s="10">
        <v>15</v>
      </c>
      <c r="I6" s="9">
        <v>-35</v>
      </c>
      <c r="J6" s="9">
        <v>35</v>
      </c>
      <c r="M6" s="14"/>
      <c r="N6" s="12"/>
      <c r="O6" s="12"/>
      <c r="P6" s="12"/>
      <c r="Q6" s="12"/>
    </row>
    <row r="7" spans="2:17" x14ac:dyDescent="0.25">
      <c r="B7" s="7" t="s">
        <v>55</v>
      </c>
      <c r="C7" s="9">
        <v>0</v>
      </c>
      <c r="D7" s="9">
        <v>50</v>
      </c>
      <c r="E7" s="9">
        <v>-40</v>
      </c>
      <c r="F7" s="10">
        <v>10</v>
      </c>
      <c r="G7" s="10">
        <v>-25</v>
      </c>
      <c r="H7" s="10">
        <v>25</v>
      </c>
      <c r="I7" s="10">
        <v>-10</v>
      </c>
      <c r="J7" s="10">
        <v>40</v>
      </c>
      <c r="M7" s="14"/>
      <c r="N7" s="14"/>
      <c r="O7" s="10"/>
      <c r="P7" s="12"/>
      <c r="Q7" s="12"/>
    </row>
    <row r="8" spans="2:17" x14ac:dyDescent="0.25">
      <c r="B8" s="7" t="s">
        <v>60</v>
      </c>
      <c r="C8" s="10">
        <v>-10</v>
      </c>
      <c r="D8" s="9">
        <v>40</v>
      </c>
      <c r="E8" s="9">
        <v>-40</v>
      </c>
      <c r="F8" s="10">
        <v>10</v>
      </c>
      <c r="G8" s="10">
        <v>-40</v>
      </c>
      <c r="H8" s="10">
        <v>40</v>
      </c>
      <c r="I8" s="10">
        <v>-35</v>
      </c>
      <c r="J8" s="10">
        <v>35</v>
      </c>
      <c r="M8" s="14"/>
      <c r="N8" s="12"/>
      <c r="O8" s="10"/>
      <c r="P8" s="10"/>
      <c r="Q8" s="12"/>
    </row>
    <row r="9" spans="2:17" x14ac:dyDescent="0.25">
      <c r="B9" s="7" t="s">
        <v>59</v>
      </c>
      <c r="C9" s="10">
        <v>-20</v>
      </c>
      <c r="D9" s="9">
        <v>30</v>
      </c>
      <c r="E9" s="9">
        <v>-40</v>
      </c>
      <c r="F9" s="10">
        <v>10</v>
      </c>
      <c r="G9" s="10">
        <v>-40</v>
      </c>
      <c r="H9" s="10">
        <v>40</v>
      </c>
      <c r="I9" s="9">
        <v>-35</v>
      </c>
      <c r="J9" s="9">
        <v>35</v>
      </c>
      <c r="M9" s="14"/>
      <c r="N9" s="10"/>
      <c r="O9" s="10"/>
      <c r="P9" s="10"/>
      <c r="Q9" s="12"/>
    </row>
    <row r="10" spans="2:17" x14ac:dyDescent="0.25">
      <c r="B10" s="8" t="s">
        <v>58</v>
      </c>
      <c r="C10" s="10">
        <v>-20</v>
      </c>
      <c r="D10" s="9">
        <v>20</v>
      </c>
      <c r="E10" s="9">
        <v>-20</v>
      </c>
      <c r="F10" s="10">
        <v>20</v>
      </c>
      <c r="G10" s="9">
        <v>-20</v>
      </c>
      <c r="H10" s="10">
        <v>20</v>
      </c>
      <c r="I10" s="10">
        <v>-20</v>
      </c>
      <c r="J10" s="10">
        <v>20</v>
      </c>
      <c r="M10" s="14"/>
      <c r="N10" s="12"/>
      <c r="O10" s="12"/>
      <c r="P10" s="12"/>
      <c r="Q10" s="12"/>
    </row>
    <row r="11" spans="2:17" x14ac:dyDescent="0.25">
      <c r="B11" s="7" t="s">
        <v>44</v>
      </c>
      <c r="C11" s="10">
        <v>-35</v>
      </c>
      <c r="D11" s="9">
        <v>40</v>
      </c>
      <c r="E11" s="9">
        <v>-40</v>
      </c>
      <c r="F11" s="10">
        <v>10</v>
      </c>
      <c r="G11" s="10">
        <v>-10</v>
      </c>
      <c r="H11" s="10">
        <v>40</v>
      </c>
      <c r="I11" s="9">
        <v>-35</v>
      </c>
      <c r="J11" s="9">
        <v>35</v>
      </c>
      <c r="M11" s="14"/>
      <c r="N11" s="12"/>
      <c r="O11" s="12"/>
      <c r="P11" s="12"/>
      <c r="Q11" s="12"/>
    </row>
    <row r="12" spans="2:17" x14ac:dyDescent="0.25">
      <c r="B12" s="7" t="s">
        <v>45</v>
      </c>
      <c r="C12" s="10">
        <v>-35</v>
      </c>
      <c r="D12" s="9">
        <v>40</v>
      </c>
      <c r="E12" s="9">
        <v>-40</v>
      </c>
      <c r="F12" s="10">
        <v>10</v>
      </c>
      <c r="G12" s="10">
        <v>-10</v>
      </c>
      <c r="H12" s="10">
        <v>40</v>
      </c>
      <c r="I12" s="9">
        <v>-35</v>
      </c>
      <c r="J12" s="9">
        <v>35</v>
      </c>
      <c r="M12" s="14"/>
      <c r="N12" s="12"/>
      <c r="O12" s="12"/>
      <c r="P12" s="12"/>
      <c r="Q12" s="12"/>
    </row>
    <row r="13" spans="2:17" x14ac:dyDescent="0.25">
      <c r="B13" s="7" t="s">
        <v>46</v>
      </c>
      <c r="C13" s="10">
        <v>-40</v>
      </c>
      <c r="D13" s="9">
        <v>10</v>
      </c>
      <c r="E13" s="9">
        <v>-10</v>
      </c>
      <c r="F13" s="10">
        <v>40</v>
      </c>
      <c r="G13" s="10">
        <v>-25</v>
      </c>
      <c r="H13" s="10">
        <v>25</v>
      </c>
      <c r="I13" s="9">
        <v>-35</v>
      </c>
      <c r="J13" s="9">
        <v>35</v>
      </c>
      <c r="M13" s="14"/>
      <c r="N13" s="12"/>
      <c r="O13" s="12"/>
      <c r="P13" s="12"/>
      <c r="Q13" s="12"/>
    </row>
    <row r="14" spans="2:17" x14ac:dyDescent="0.25">
      <c r="B14" s="7" t="s">
        <v>47</v>
      </c>
      <c r="C14" s="10">
        <v>-40</v>
      </c>
      <c r="D14" s="9">
        <v>10</v>
      </c>
      <c r="E14" s="9">
        <v>-10</v>
      </c>
      <c r="F14" s="10">
        <v>40</v>
      </c>
      <c r="G14" s="10">
        <v>-25</v>
      </c>
      <c r="H14" s="10">
        <v>25</v>
      </c>
      <c r="I14" s="9">
        <v>-35</v>
      </c>
      <c r="J14" s="9">
        <v>35</v>
      </c>
      <c r="M14" s="14"/>
      <c r="N14" s="12"/>
      <c r="O14" s="12"/>
      <c r="P14" s="12"/>
      <c r="Q14" s="12"/>
    </row>
    <row r="15" spans="2:17" x14ac:dyDescent="0.25">
      <c r="B15" s="8" t="s">
        <v>48</v>
      </c>
      <c r="C15" s="10">
        <v>-20</v>
      </c>
      <c r="D15" s="9">
        <v>20</v>
      </c>
      <c r="E15" s="9">
        <v>-20</v>
      </c>
      <c r="F15" s="10">
        <v>20</v>
      </c>
      <c r="G15" s="9">
        <v>-20</v>
      </c>
      <c r="H15" s="10">
        <v>20</v>
      </c>
      <c r="I15" s="10">
        <v>-15</v>
      </c>
      <c r="J15" s="10">
        <v>15</v>
      </c>
      <c r="M15" s="14"/>
      <c r="N15" s="12"/>
      <c r="O15" s="12"/>
      <c r="P15" s="12"/>
      <c r="Q15" s="12"/>
    </row>
    <row r="16" spans="2:17" x14ac:dyDescent="0.25">
      <c r="B16" s="7" t="s">
        <v>49</v>
      </c>
      <c r="C16" s="10">
        <v>-10</v>
      </c>
      <c r="D16" s="9">
        <v>40</v>
      </c>
      <c r="E16" s="9">
        <v>-40</v>
      </c>
      <c r="F16" s="10">
        <v>10</v>
      </c>
      <c r="G16" s="9">
        <v>-20</v>
      </c>
      <c r="H16" s="10">
        <v>20</v>
      </c>
      <c r="I16" s="10">
        <v>-10</v>
      </c>
      <c r="J16" s="10">
        <v>10</v>
      </c>
      <c r="M16" s="14"/>
      <c r="N16" s="12"/>
      <c r="O16" s="12"/>
      <c r="P16" s="12"/>
      <c r="Q16" s="10"/>
    </row>
    <row r="17" spans="2:17" x14ac:dyDescent="0.25">
      <c r="B17" s="7" t="s">
        <v>50</v>
      </c>
      <c r="C17" s="10">
        <v>-10</v>
      </c>
      <c r="D17" s="9">
        <v>10</v>
      </c>
      <c r="E17" s="9">
        <v>-10</v>
      </c>
      <c r="F17" s="10">
        <v>10</v>
      </c>
      <c r="G17" s="9">
        <v>-20</v>
      </c>
      <c r="H17" s="10">
        <v>20</v>
      </c>
      <c r="I17" s="10">
        <v>-30</v>
      </c>
      <c r="J17" s="10">
        <v>30</v>
      </c>
      <c r="M17" s="14"/>
      <c r="N17" s="10"/>
      <c r="O17" s="10"/>
      <c r="P17" s="12"/>
      <c r="Q17" s="10"/>
    </row>
    <row r="18" spans="2:17" x14ac:dyDescent="0.25">
      <c r="B18" s="7" t="s">
        <v>51</v>
      </c>
      <c r="C18" s="10">
        <v>-20</v>
      </c>
      <c r="D18" s="9">
        <v>30</v>
      </c>
      <c r="E18" s="9">
        <v>-20</v>
      </c>
      <c r="F18" s="10">
        <v>30</v>
      </c>
      <c r="G18" s="9">
        <v>-20</v>
      </c>
      <c r="H18" s="10">
        <v>20</v>
      </c>
      <c r="I18" s="10">
        <v>-10</v>
      </c>
      <c r="J18" s="10">
        <v>10</v>
      </c>
      <c r="M18" s="14"/>
      <c r="N18" s="10"/>
      <c r="O18" s="10"/>
      <c r="P18" s="12"/>
      <c r="Q18" s="10"/>
    </row>
    <row r="19" spans="2:17" x14ac:dyDescent="0.25">
      <c r="B19" s="7" t="s">
        <v>52</v>
      </c>
      <c r="C19" s="10">
        <v>-10</v>
      </c>
      <c r="D19" s="9">
        <v>10</v>
      </c>
      <c r="E19" s="9">
        <v>-10</v>
      </c>
      <c r="F19" s="10">
        <v>10</v>
      </c>
      <c r="G19" s="9">
        <v>-20</v>
      </c>
      <c r="H19" s="10">
        <v>20</v>
      </c>
      <c r="I19" s="10">
        <v>-30</v>
      </c>
      <c r="J19" s="10">
        <v>30</v>
      </c>
      <c r="M19" s="14"/>
      <c r="N19" s="10"/>
      <c r="O19" s="10"/>
      <c r="P19" s="12"/>
      <c r="Q19" s="10"/>
    </row>
    <row r="20" spans="2:17" x14ac:dyDescent="0.25">
      <c r="C20" s="20" t="s">
        <v>145</v>
      </c>
      <c r="D20" s="20"/>
      <c r="E20" s="20"/>
      <c r="F20" s="20"/>
      <c r="G20" s="20"/>
      <c r="H20" s="20"/>
      <c r="I20" s="20"/>
      <c r="J20" s="20"/>
    </row>
    <row r="21" spans="2:17" x14ac:dyDescent="0.25">
      <c r="C21" s="20" t="s">
        <v>123</v>
      </c>
      <c r="D21" s="20"/>
      <c r="E21" s="20" t="s">
        <v>124</v>
      </c>
      <c r="F21" s="20"/>
      <c r="G21" s="20" t="s">
        <v>125</v>
      </c>
      <c r="H21" s="20"/>
      <c r="I21" s="20" t="s">
        <v>126</v>
      </c>
      <c r="J21" s="20"/>
    </row>
    <row r="22" spans="2:17" ht="15.75" thickBot="1" x14ac:dyDescent="0.3">
      <c r="B22" s="1"/>
      <c r="C22" s="1" t="s">
        <v>127</v>
      </c>
      <c r="D22" s="1" t="s">
        <v>128</v>
      </c>
      <c r="E22" s="1" t="s">
        <v>127</v>
      </c>
      <c r="F22" s="1" t="s">
        <v>128</v>
      </c>
      <c r="G22" s="1" t="s">
        <v>127</v>
      </c>
      <c r="H22" s="1" t="s">
        <v>128</v>
      </c>
      <c r="I22" s="1" t="s">
        <v>127</v>
      </c>
      <c r="J22" s="1" t="s">
        <v>128</v>
      </c>
    </row>
    <row r="23" spans="2:17" x14ac:dyDescent="0.25">
      <c r="B23" s="7" t="s">
        <v>57</v>
      </c>
      <c r="C23" s="9">
        <f>C5/100</f>
        <v>-0.75</v>
      </c>
      <c r="D23" s="9">
        <f t="shared" ref="D23:J23" si="0">D5/100</f>
        <v>0.1</v>
      </c>
      <c r="E23" s="9">
        <f t="shared" si="0"/>
        <v>-0.75</v>
      </c>
      <c r="F23" s="9">
        <f t="shared" si="0"/>
        <v>0.1</v>
      </c>
      <c r="G23" s="9">
        <f t="shared" si="0"/>
        <v>-0.75</v>
      </c>
      <c r="H23" s="9">
        <f t="shared" si="0"/>
        <v>0.1</v>
      </c>
      <c r="I23" s="9">
        <f t="shared" si="0"/>
        <v>-0.75</v>
      </c>
      <c r="J23" s="9">
        <f t="shared" si="0"/>
        <v>0.1</v>
      </c>
    </row>
    <row r="24" spans="2:17" x14ac:dyDescent="0.25">
      <c r="B24" s="7" t="s">
        <v>56</v>
      </c>
      <c r="C24" s="9">
        <f t="shared" ref="C24:J24" si="1">C6/100</f>
        <v>-0.35</v>
      </c>
      <c r="D24" s="9">
        <f t="shared" si="1"/>
        <v>0.35</v>
      </c>
      <c r="E24" s="9">
        <f t="shared" si="1"/>
        <v>-0.2</v>
      </c>
      <c r="F24" s="9">
        <f t="shared" si="1"/>
        <v>0.5</v>
      </c>
      <c r="G24" s="9">
        <f t="shared" si="1"/>
        <v>-0.35</v>
      </c>
      <c r="H24" s="9">
        <f t="shared" si="1"/>
        <v>0.15</v>
      </c>
      <c r="I24" s="9">
        <f t="shared" si="1"/>
        <v>-0.35</v>
      </c>
      <c r="J24" s="9">
        <f t="shared" si="1"/>
        <v>0.35</v>
      </c>
    </row>
    <row r="25" spans="2:17" x14ac:dyDescent="0.25">
      <c r="B25" s="7" t="s">
        <v>55</v>
      </c>
      <c r="C25" s="9">
        <f t="shared" ref="C25:J25" si="2">C7/100</f>
        <v>0</v>
      </c>
      <c r="D25" s="9">
        <f t="shared" si="2"/>
        <v>0.5</v>
      </c>
      <c r="E25" s="9">
        <f t="shared" si="2"/>
        <v>-0.4</v>
      </c>
      <c r="F25" s="9">
        <f t="shared" si="2"/>
        <v>0.1</v>
      </c>
      <c r="G25" s="9">
        <f t="shared" si="2"/>
        <v>-0.25</v>
      </c>
      <c r="H25" s="9">
        <f t="shared" si="2"/>
        <v>0.25</v>
      </c>
      <c r="I25" s="9">
        <f t="shared" si="2"/>
        <v>-0.1</v>
      </c>
      <c r="J25" s="9">
        <f t="shared" si="2"/>
        <v>0.4</v>
      </c>
    </row>
    <row r="26" spans="2:17" x14ac:dyDescent="0.25">
      <c r="B26" s="7" t="s">
        <v>60</v>
      </c>
      <c r="C26" s="9">
        <f t="shared" ref="C26:J26" si="3">C8/100</f>
        <v>-0.1</v>
      </c>
      <c r="D26" s="9">
        <f t="shared" si="3"/>
        <v>0.4</v>
      </c>
      <c r="E26" s="9">
        <f t="shared" si="3"/>
        <v>-0.4</v>
      </c>
      <c r="F26" s="9">
        <f t="shared" si="3"/>
        <v>0.1</v>
      </c>
      <c r="G26" s="9">
        <f t="shared" si="3"/>
        <v>-0.4</v>
      </c>
      <c r="H26" s="9">
        <f t="shared" si="3"/>
        <v>0.4</v>
      </c>
      <c r="I26" s="9">
        <f t="shared" si="3"/>
        <v>-0.35</v>
      </c>
      <c r="J26" s="9">
        <f t="shared" si="3"/>
        <v>0.35</v>
      </c>
    </row>
    <row r="27" spans="2:17" x14ac:dyDescent="0.25">
      <c r="B27" s="7" t="s">
        <v>59</v>
      </c>
      <c r="C27" s="9">
        <f t="shared" ref="C27:J27" si="4">C9/100</f>
        <v>-0.2</v>
      </c>
      <c r="D27" s="9">
        <f t="shared" si="4"/>
        <v>0.3</v>
      </c>
      <c r="E27" s="9">
        <f t="shared" si="4"/>
        <v>-0.4</v>
      </c>
      <c r="F27" s="9">
        <f t="shared" si="4"/>
        <v>0.1</v>
      </c>
      <c r="G27" s="9">
        <f t="shared" si="4"/>
        <v>-0.4</v>
      </c>
      <c r="H27" s="9">
        <f t="shared" si="4"/>
        <v>0.4</v>
      </c>
      <c r="I27" s="9">
        <f t="shared" si="4"/>
        <v>-0.35</v>
      </c>
      <c r="J27" s="9">
        <f t="shared" si="4"/>
        <v>0.35</v>
      </c>
    </row>
    <row r="28" spans="2:17" x14ac:dyDescent="0.25">
      <c r="B28" s="8" t="s">
        <v>58</v>
      </c>
      <c r="C28" s="9">
        <f t="shared" ref="C28:J28" si="5">C10/100</f>
        <v>-0.2</v>
      </c>
      <c r="D28" s="9">
        <f t="shared" si="5"/>
        <v>0.2</v>
      </c>
      <c r="E28" s="9">
        <f t="shared" si="5"/>
        <v>-0.2</v>
      </c>
      <c r="F28" s="9">
        <f t="shared" si="5"/>
        <v>0.2</v>
      </c>
      <c r="G28" s="9">
        <f t="shared" si="5"/>
        <v>-0.2</v>
      </c>
      <c r="H28" s="9">
        <f t="shared" si="5"/>
        <v>0.2</v>
      </c>
      <c r="I28" s="9">
        <f t="shared" si="5"/>
        <v>-0.2</v>
      </c>
      <c r="J28" s="9">
        <f t="shared" si="5"/>
        <v>0.2</v>
      </c>
    </row>
    <row r="29" spans="2:17" x14ac:dyDescent="0.25">
      <c r="B29" s="7" t="s">
        <v>44</v>
      </c>
      <c r="C29" s="9">
        <f t="shared" ref="C29:J29" si="6">C11/100</f>
        <v>-0.35</v>
      </c>
      <c r="D29" s="9">
        <f t="shared" si="6"/>
        <v>0.4</v>
      </c>
      <c r="E29" s="9">
        <f t="shared" si="6"/>
        <v>-0.4</v>
      </c>
      <c r="F29" s="9">
        <f t="shared" si="6"/>
        <v>0.1</v>
      </c>
      <c r="G29" s="9">
        <f t="shared" si="6"/>
        <v>-0.1</v>
      </c>
      <c r="H29" s="9">
        <f t="shared" si="6"/>
        <v>0.4</v>
      </c>
      <c r="I29" s="9">
        <f t="shared" si="6"/>
        <v>-0.35</v>
      </c>
      <c r="J29" s="9">
        <f t="shared" si="6"/>
        <v>0.35</v>
      </c>
    </row>
    <row r="30" spans="2:17" x14ac:dyDescent="0.25">
      <c r="B30" s="7" t="s">
        <v>45</v>
      </c>
      <c r="C30" s="9">
        <f t="shared" ref="C30:J30" si="7">C12/100</f>
        <v>-0.35</v>
      </c>
      <c r="D30" s="9">
        <f t="shared" si="7"/>
        <v>0.4</v>
      </c>
      <c r="E30" s="9">
        <f t="shared" si="7"/>
        <v>-0.4</v>
      </c>
      <c r="F30" s="9">
        <f t="shared" si="7"/>
        <v>0.1</v>
      </c>
      <c r="G30" s="9">
        <f t="shared" si="7"/>
        <v>-0.1</v>
      </c>
      <c r="H30" s="9">
        <f t="shared" si="7"/>
        <v>0.4</v>
      </c>
      <c r="I30" s="9">
        <f t="shared" si="7"/>
        <v>-0.35</v>
      </c>
      <c r="J30" s="9">
        <f t="shared" si="7"/>
        <v>0.35</v>
      </c>
    </row>
    <row r="31" spans="2:17" x14ac:dyDescent="0.25">
      <c r="B31" s="7" t="s">
        <v>46</v>
      </c>
      <c r="C31" s="9">
        <f t="shared" ref="C31:J31" si="8">C13/100</f>
        <v>-0.4</v>
      </c>
      <c r="D31" s="9">
        <f t="shared" si="8"/>
        <v>0.1</v>
      </c>
      <c r="E31" s="9">
        <f t="shared" si="8"/>
        <v>-0.1</v>
      </c>
      <c r="F31" s="9">
        <f t="shared" si="8"/>
        <v>0.4</v>
      </c>
      <c r="G31" s="9">
        <f t="shared" si="8"/>
        <v>-0.25</v>
      </c>
      <c r="H31" s="9">
        <f t="shared" si="8"/>
        <v>0.25</v>
      </c>
      <c r="I31" s="9">
        <f t="shared" si="8"/>
        <v>-0.35</v>
      </c>
      <c r="J31" s="9">
        <f t="shared" si="8"/>
        <v>0.35</v>
      </c>
    </row>
    <row r="32" spans="2:17" x14ac:dyDescent="0.25">
      <c r="B32" s="7" t="s">
        <v>47</v>
      </c>
      <c r="C32" s="9">
        <f t="shared" ref="C32:J32" si="9">C14/100</f>
        <v>-0.4</v>
      </c>
      <c r="D32" s="9">
        <f t="shared" si="9"/>
        <v>0.1</v>
      </c>
      <c r="E32" s="9">
        <f t="shared" si="9"/>
        <v>-0.1</v>
      </c>
      <c r="F32" s="9">
        <f t="shared" si="9"/>
        <v>0.4</v>
      </c>
      <c r="G32" s="9">
        <f t="shared" si="9"/>
        <v>-0.25</v>
      </c>
      <c r="H32" s="9">
        <f t="shared" si="9"/>
        <v>0.25</v>
      </c>
      <c r="I32" s="9">
        <f t="shared" si="9"/>
        <v>-0.35</v>
      </c>
      <c r="J32" s="9">
        <f t="shared" si="9"/>
        <v>0.35</v>
      </c>
    </row>
    <row r="33" spans="2:10" x14ac:dyDescent="0.25">
      <c r="B33" s="8" t="s">
        <v>48</v>
      </c>
      <c r="C33" s="9">
        <f t="shared" ref="C33:J33" si="10">C15/100</f>
        <v>-0.2</v>
      </c>
      <c r="D33" s="9">
        <f t="shared" si="10"/>
        <v>0.2</v>
      </c>
      <c r="E33" s="9">
        <f t="shared" si="10"/>
        <v>-0.2</v>
      </c>
      <c r="F33" s="9">
        <f t="shared" si="10"/>
        <v>0.2</v>
      </c>
      <c r="G33" s="9">
        <f t="shared" si="10"/>
        <v>-0.2</v>
      </c>
      <c r="H33" s="9">
        <f t="shared" si="10"/>
        <v>0.2</v>
      </c>
      <c r="I33" s="9">
        <f t="shared" si="10"/>
        <v>-0.15</v>
      </c>
      <c r="J33" s="9">
        <f t="shared" si="10"/>
        <v>0.15</v>
      </c>
    </row>
    <row r="34" spans="2:10" x14ac:dyDescent="0.25">
      <c r="B34" s="7" t="s">
        <v>49</v>
      </c>
      <c r="C34" s="9">
        <f t="shared" ref="C34:J34" si="11">C16/100</f>
        <v>-0.1</v>
      </c>
      <c r="D34" s="9">
        <f t="shared" si="11"/>
        <v>0.4</v>
      </c>
      <c r="E34" s="9">
        <f t="shared" si="11"/>
        <v>-0.4</v>
      </c>
      <c r="F34" s="9">
        <f t="shared" si="11"/>
        <v>0.1</v>
      </c>
      <c r="G34" s="9">
        <f t="shared" si="11"/>
        <v>-0.2</v>
      </c>
      <c r="H34" s="9">
        <f t="shared" si="11"/>
        <v>0.2</v>
      </c>
      <c r="I34" s="9">
        <f t="shared" si="11"/>
        <v>-0.1</v>
      </c>
      <c r="J34" s="9">
        <f t="shared" si="11"/>
        <v>0.1</v>
      </c>
    </row>
    <row r="35" spans="2:10" x14ac:dyDescent="0.25">
      <c r="B35" s="7" t="s">
        <v>50</v>
      </c>
      <c r="C35" s="9">
        <f t="shared" ref="C35:J35" si="12">C17/100</f>
        <v>-0.1</v>
      </c>
      <c r="D35" s="9">
        <f t="shared" si="12"/>
        <v>0.1</v>
      </c>
      <c r="E35" s="9">
        <f t="shared" si="12"/>
        <v>-0.1</v>
      </c>
      <c r="F35" s="9">
        <f t="shared" si="12"/>
        <v>0.1</v>
      </c>
      <c r="G35" s="9">
        <f t="shared" si="12"/>
        <v>-0.2</v>
      </c>
      <c r="H35" s="9">
        <f t="shared" si="12"/>
        <v>0.2</v>
      </c>
      <c r="I35" s="9">
        <f t="shared" si="12"/>
        <v>-0.3</v>
      </c>
      <c r="J35" s="9">
        <f t="shared" si="12"/>
        <v>0.3</v>
      </c>
    </row>
    <row r="36" spans="2:10" x14ac:dyDescent="0.25">
      <c r="B36" s="7" t="s">
        <v>51</v>
      </c>
      <c r="C36" s="9">
        <f t="shared" ref="C36:J36" si="13">C18/100</f>
        <v>-0.2</v>
      </c>
      <c r="D36" s="9">
        <f t="shared" si="13"/>
        <v>0.3</v>
      </c>
      <c r="E36" s="9">
        <f t="shared" si="13"/>
        <v>-0.2</v>
      </c>
      <c r="F36" s="9">
        <f t="shared" si="13"/>
        <v>0.3</v>
      </c>
      <c r="G36" s="9">
        <f t="shared" si="13"/>
        <v>-0.2</v>
      </c>
      <c r="H36" s="9">
        <f t="shared" si="13"/>
        <v>0.2</v>
      </c>
      <c r="I36" s="9">
        <f t="shared" si="13"/>
        <v>-0.1</v>
      </c>
      <c r="J36" s="9">
        <f t="shared" si="13"/>
        <v>0.1</v>
      </c>
    </row>
    <row r="37" spans="2:10" x14ac:dyDescent="0.25">
      <c r="B37" s="7" t="s">
        <v>52</v>
      </c>
      <c r="C37" s="9">
        <f t="shared" ref="C37:J37" si="14">C19/100</f>
        <v>-0.1</v>
      </c>
      <c r="D37" s="9">
        <f t="shared" si="14"/>
        <v>0.1</v>
      </c>
      <c r="E37" s="9">
        <f t="shared" si="14"/>
        <v>-0.1</v>
      </c>
      <c r="F37" s="9">
        <f t="shared" si="14"/>
        <v>0.1</v>
      </c>
      <c r="G37" s="9">
        <f t="shared" si="14"/>
        <v>-0.2</v>
      </c>
      <c r="H37" s="9">
        <f t="shared" si="14"/>
        <v>0.2</v>
      </c>
      <c r="I37" s="9">
        <f t="shared" si="14"/>
        <v>-0.3</v>
      </c>
      <c r="J37" s="9">
        <f t="shared" si="14"/>
        <v>0.3</v>
      </c>
    </row>
    <row r="38" spans="2:10" x14ac:dyDescent="0.25">
      <c r="C38" s="20" t="s">
        <v>146</v>
      </c>
      <c r="D38" s="20"/>
      <c r="E38" s="20"/>
      <c r="F38" s="20"/>
      <c r="G38" s="20"/>
      <c r="H38" s="20"/>
      <c r="I38" s="20"/>
      <c r="J38" s="20"/>
    </row>
    <row r="39" spans="2:10" x14ac:dyDescent="0.25">
      <c r="C39" s="20" t="s">
        <v>123</v>
      </c>
      <c r="D39" s="20"/>
      <c r="E39" s="20" t="s">
        <v>124</v>
      </c>
      <c r="F39" s="20"/>
      <c r="G39" s="20" t="s">
        <v>125</v>
      </c>
      <c r="H39" s="20"/>
      <c r="I39" s="20" t="s">
        <v>126</v>
      </c>
      <c r="J39" s="20"/>
    </row>
    <row r="40" spans="2:10" ht="15.75" thickBot="1" x14ac:dyDescent="0.3">
      <c r="B40" s="1"/>
      <c r="C40" s="1" t="s">
        <v>127</v>
      </c>
      <c r="D40" s="1" t="s">
        <v>128</v>
      </c>
      <c r="E40" s="1" t="s">
        <v>127</v>
      </c>
      <c r="F40" s="1" t="s">
        <v>128</v>
      </c>
      <c r="G40" s="1" t="s">
        <v>127</v>
      </c>
      <c r="H40" s="1" t="s">
        <v>128</v>
      </c>
      <c r="I40" s="1" t="s">
        <v>127</v>
      </c>
      <c r="J40" s="1" t="s">
        <v>128</v>
      </c>
    </row>
    <row r="41" spans="2:10" x14ac:dyDescent="0.25">
      <c r="B41" s="7" t="s">
        <v>57</v>
      </c>
      <c r="C41" s="9">
        <f>1+C23</f>
        <v>0.25</v>
      </c>
      <c r="D41" s="9">
        <f t="shared" ref="D41:J41" si="15">1+D23</f>
        <v>1.1000000000000001</v>
      </c>
      <c r="E41" s="9">
        <f t="shared" si="15"/>
        <v>0.25</v>
      </c>
      <c r="F41" s="9">
        <f t="shared" si="15"/>
        <v>1.1000000000000001</v>
      </c>
      <c r="G41" s="9">
        <f t="shared" si="15"/>
        <v>0.25</v>
      </c>
      <c r="H41" s="9">
        <f t="shared" si="15"/>
        <v>1.1000000000000001</v>
      </c>
      <c r="I41" s="9">
        <f t="shared" si="15"/>
        <v>0.25</v>
      </c>
      <c r="J41" s="9">
        <f t="shared" si="15"/>
        <v>1.1000000000000001</v>
      </c>
    </row>
    <row r="42" spans="2:10" x14ac:dyDescent="0.25">
      <c r="B42" s="7" t="s">
        <v>56</v>
      </c>
      <c r="C42" s="9">
        <f t="shared" ref="C42:J55" si="16">1+C24</f>
        <v>0.65</v>
      </c>
      <c r="D42" s="9">
        <f t="shared" si="16"/>
        <v>1.35</v>
      </c>
      <c r="E42" s="9">
        <f t="shared" si="16"/>
        <v>0.8</v>
      </c>
      <c r="F42" s="9">
        <f t="shared" si="16"/>
        <v>1.5</v>
      </c>
      <c r="G42" s="9">
        <f t="shared" si="16"/>
        <v>0.65</v>
      </c>
      <c r="H42" s="9">
        <f t="shared" si="16"/>
        <v>1.1499999999999999</v>
      </c>
      <c r="I42" s="9">
        <f t="shared" si="16"/>
        <v>0.65</v>
      </c>
      <c r="J42" s="9">
        <f t="shared" si="16"/>
        <v>1.35</v>
      </c>
    </row>
    <row r="43" spans="2:10" x14ac:dyDescent="0.25">
      <c r="B43" s="7" t="s">
        <v>55</v>
      </c>
      <c r="C43" s="9">
        <f t="shared" si="16"/>
        <v>1</v>
      </c>
      <c r="D43" s="9">
        <f t="shared" si="16"/>
        <v>1.5</v>
      </c>
      <c r="E43" s="9">
        <f t="shared" si="16"/>
        <v>0.6</v>
      </c>
      <c r="F43" s="9">
        <f t="shared" si="16"/>
        <v>1.1000000000000001</v>
      </c>
      <c r="G43" s="9">
        <f t="shared" si="16"/>
        <v>0.75</v>
      </c>
      <c r="H43" s="9">
        <f t="shared" si="16"/>
        <v>1.25</v>
      </c>
      <c r="I43" s="9">
        <f t="shared" si="16"/>
        <v>0.9</v>
      </c>
      <c r="J43" s="9">
        <f t="shared" si="16"/>
        <v>1.4</v>
      </c>
    </row>
    <row r="44" spans="2:10" x14ac:dyDescent="0.25">
      <c r="B44" s="7" t="s">
        <v>60</v>
      </c>
      <c r="C44" s="9">
        <f t="shared" si="16"/>
        <v>0.9</v>
      </c>
      <c r="D44" s="9">
        <f t="shared" si="16"/>
        <v>1.4</v>
      </c>
      <c r="E44" s="9">
        <f t="shared" si="16"/>
        <v>0.6</v>
      </c>
      <c r="F44" s="9">
        <f t="shared" si="16"/>
        <v>1.1000000000000001</v>
      </c>
      <c r="G44" s="9">
        <f t="shared" si="16"/>
        <v>0.6</v>
      </c>
      <c r="H44" s="9">
        <f t="shared" si="16"/>
        <v>1.4</v>
      </c>
      <c r="I44" s="9">
        <f t="shared" si="16"/>
        <v>0.65</v>
      </c>
      <c r="J44" s="9">
        <f t="shared" si="16"/>
        <v>1.35</v>
      </c>
    </row>
    <row r="45" spans="2:10" x14ac:dyDescent="0.25">
      <c r="B45" s="7" t="s">
        <v>59</v>
      </c>
      <c r="C45" s="9">
        <f t="shared" si="16"/>
        <v>0.8</v>
      </c>
      <c r="D45" s="9">
        <f t="shared" si="16"/>
        <v>1.3</v>
      </c>
      <c r="E45" s="9">
        <f t="shared" si="16"/>
        <v>0.6</v>
      </c>
      <c r="F45" s="9">
        <f t="shared" si="16"/>
        <v>1.1000000000000001</v>
      </c>
      <c r="G45" s="9">
        <f t="shared" si="16"/>
        <v>0.6</v>
      </c>
      <c r="H45" s="9">
        <f t="shared" si="16"/>
        <v>1.4</v>
      </c>
      <c r="I45" s="9">
        <f t="shared" si="16"/>
        <v>0.65</v>
      </c>
      <c r="J45" s="9">
        <f t="shared" si="16"/>
        <v>1.35</v>
      </c>
    </row>
    <row r="46" spans="2:10" x14ac:dyDescent="0.25">
      <c r="B46" s="8" t="s">
        <v>58</v>
      </c>
      <c r="C46" s="9">
        <f t="shared" si="16"/>
        <v>0.8</v>
      </c>
      <c r="D46" s="9">
        <f t="shared" si="16"/>
        <v>1.2</v>
      </c>
      <c r="E46" s="9">
        <f t="shared" si="16"/>
        <v>0.8</v>
      </c>
      <c r="F46" s="9">
        <f t="shared" si="16"/>
        <v>1.2</v>
      </c>
      <c r="G46" s="9">
        <f t="shared" si="16"/>
        <v>0.8</v>
      </c>
      <c r="H46" s="9">
        <f t="shared" si="16"/>
        <v>1.2</v>
      </c>
      <c r="I46" s="9">
        <f t="shared" si="16"/>
        <v>0.8</v>
      </c>
      <c r="J46" s="9">
        <f t="shared" si="16"/>
        <v>1.2</v>
      </c>
    </row>
    <row r="47" spans="2:10" x14ac:dyDescent="0.25">
      <c r="B47" s="7" t="s">
        <v>44</v>
      </c>
      <c r="C47" s="9">
        <f t="shared" si="16"/>
        <v>0.65</v>
      </c>
      <c r="D47" s="9">
        <f t="shared" si="16"/>
        <v>1.4</v>
      </c>
      <c r="E47" s="9">
        <f t="shared" si="16"/>
        <v>0.6</v>
      </c>
      <c r="F47" s="9">
        <f t="shared" si="16"/>
        <v>1.1000000000000001</v>
      </c>
      <c r="G47" s="9">
        <f t="shared" si="16"/>
        <v>0.9</v>
      </c>
      <c r="H47" s="9">
        <f t="shared" si="16"/>
        <v>1.4</v>
      </c>
      <c r="I47" s="9">
        <f t="shared" si="16"/>
        <v>0.65</v>
      </c>
      <c r="J47" s="9">
        <f t="shared" si="16"/>
        <v>1.35</v>
      </c>
    </row>
    <row r="48" spans="2:10" x14ac:dyDescent="0.25">
      <c r="B48" s="7" t="s">
        <v>45</v>
      </c>
      <c r="C48" s="9">
        <f t="shared" si="16"/>
        <v>0.65</v>
      </c>
      <c r="D48" s="9">
        <f t="shared" si="16"/>
        <v>1.4</v>
      </c>
      <c r="E48" s="9">
        <f t="shared" si="16"/>
        <v>0.6</v>
      </c>
      <c r="F48" s="9">
        <f t="shared" si="16"/>
        <v>1.1000000000000001</v>
      </c>
      <c r="G48" s="9">
        <f t="shared" si="16"/>
        <v>0.9</v>
      </c>
      <c r="H48" s="9">
        <f t="shared" si="16"/>
        <v>1.4</v>
      </c>
      <c r="I48" s="9">
        <f t="shared" si="16"/>
        <v>0.65</v>
      </c>
      <c r="J48" s="9">
        <f t="shared" si="16"/>
        <v>1.35</v>
      </c>
    </row>
    <row r="49" spans="2:10" x14ac:dyDescent="0.25">
      <c r="B49" s="7" t="s">
        <v>46</v>
      </c>
      <c r="C49" s="9">
        <f t="shared" si="16"/>
        <v>0.6</v>
      </c>
      <c r="D49" s="9">
        <f t="shared" si="16"/>
        <v>1.1000000000000001</v>
      </c>
      <c r="E49" s="9">
        <f t="shared" si="16"/>
        <v>0.9</v>
      </c>
      <c r="F49" s="9">
        <f t="shared" si="16"/>
        <v>1.4</v>
      </c>
      <c r="G49" s="9">
        <f t="shared" si="16"/>
        <v>0.75</v>
      </c>
      <c r="H49" s="9">
        <f t="shared" si="16"/>
        <v>1.25</v>
      </c>
      <c r="I49" s="9">
        <f t="shared" si="16"/>
        <v>0.65</v>
      </c>
      <c r="J49" s="9">
        <f t="shared" si="16"/>
        <v>1.35</v>
      </c>
    </row>
    <row r="50" spans="2:10" x14ac:dyDescent="0.25">
      <c r="B50" s="7" t="s">
        <v>47</v>
      </c>
      <c r="C50" s="9">
        <f t="shared" si="16"/>
        <v>0.6</v>
      </c>
      <c r="D50" s="9">
        <f t="shared" si="16"/>
        <v>1.1000000000000001</v>
      </c>
      <c r="E50" s="9">
        <f t="shared" si="16"/>
        <v>0.9</v>
      </c>
      <c r="F50" s="9">
        <f t="shared" si="16"/>
        <v>1.4</v>
      </c>
      <c r="G50" s="9">
        <f t="shared" si="16"/>
        <v>0.75</v>
      </c>
      <c r="H50" s="9">
        <f t="shared" si="16"/>
        <v>1.25</v>
      </c>
      <c r="I50" s="9">
        <f t="shared" si="16"/>
        <v>0.65</v>
      </c>
      <c r="J50" s="9">
        <f t="shared" si="16"/>
        <v>1.35</v>
      </c>
    </row>
    <row r="51" spans="2:10" x14ac:dyDescent="0.25">
      <c r="B51" s="8" t="s">
        <v>48</v>
      </c>
      <c r="C51" s="9">
        <f t="shared" si="16"/>
        <v>0.8</v>
      </c>
      <c r="D51" s="9">
        <f t="shared" si="16"/>
        <v>1.2</v>
      </c>
      <c r="E51" s="9">
        <f t="shared" si="16"/>
        <v>0.8</v>
      </c>
      <c r="F51" s="9">
        <f t="shared" si="16"/>
        <v>1.2</v>
      </c>
      <c r="G51" s="9">
        <f t="shared" si="16"/>
        <v>0.8</v>
      </c>
      <c r="H51" s="9">
        <f t="shared" si="16"/>
        <v>1.2</v>
      </c>
      <c r="I51" s="9">
        <f t="shared" si="16"/>
        <v>0.85</v>
      </c>
      <c r="J51" s="9">
        <f t="shared" si="16"/>
        <v>1.1499999999999999</v>
      </c>
    </row>
    <row r="52" spans="2:10" x14ac:dyDescent="0.25">
      <c r="B52" s="7" t="s">
        <v>49</v>
      </c>
      <c r="C52" s="9">
        <f t="shared" si="16"/>
        <v>0.9</v>
      </c>
      <c r="D52" s="9">
        <f t="shared" si="16"/>
        <v>1.4</v>
      </c>
      <c r="E52" s="9">
        <f t="shared" si="16"/>
        <v>0.6</v>
      </c>
      <c r="F52" s="9">
        <f t="shared" si="16"/>
        <v>1.1000000000000001</v>
      </c>
      <c r="G52" s="9">
        <f t="shared" si="16"/>
        <v>0.8</v>
      </c>
      <c r="H52" s="9">
        <f t="shared" si="16"/>
        <v>1.2</v>
      </c>
      <c r="I52" s="9">
        <f t="shared" si="16"/>
        <v>0.9</v>
      </c>
      <c r="J52" s="9">
        <f t="shared" si="16"/>
        <v>1.1000000000000001</v>
      </c>
    </row>
    <row r="53" spans="2:10" x14ac:dyDescent="0.25">
      <c r="B53" s="7" t="s">
        <v>50</v>
      </c>
      <c r="C53" s="9">
        <f t="shared" si="16"/>
        <v>0.9</v>
      </c>
      <c r="D53" s="9">
        <f t="shared" si="16"/>
        <v>1.1000000000000001</v>
      </c>
      <c r="E53" s="9">
        <f t="shared" si="16"/>
        <v>0.9</v>
      </c>
      <c r="F53" s="9">
        <f t="shared" si="16"/>
        <v>1.1000000000000001</v>
      </c>
      <c r="G53" s="9">
        <f t="shared" si="16"/>
        <v>0.8</v>
      </c>
      <c r="H53" s="9">
        <f t="shared" si="16"/>
        <v>1.2</v>
      </c>
      <c r="I53" s="9">
        <f t="shared" si="16"/>
        <v>0.7</v>
      </c>
      <c r="J53" s="9">
        <f t="shared" si="16"/>
        <v>1.3</v>
      </c>
    </row>
    <row r="54" spans="2:10" x14ac:dyDescent="0.25">
      <c r="B54" s="7" t="s">
        <v>51</v>
      </c>
      <c r="C54" s="9">
        <f t="shared" si="16"/>
        <v>0.8</v>
      </c>
      <c r="D54" s="9">
        <f t="shared" si="16"/>
        <v>1.3</v>
      </c>
      <c r="E54" s="9">
        <f t="shared" si="16"/>
        <v>0.8</v>
      </c>
      <c r="F54" s="9">
        <f t="shared" si="16"/>
        <v>1.3</v>
      </c>
      <c r="G54" s="9">
        <f t="shared" si="16"/>
        <v>0.8</v>
      </c>
      <c r="H54" s="9">
        <f t="shared" si="16"/>
        <v>1.2</v>
      </c>
      <c r="I54" s="9">
        <f t="shared" si="16"/>
        <v>0.9</v>
      </c>
      <c r="J54" s="9">
        <f t="shared" si="16"/>
        <v>1.1000000000000001</v>
      </c>
    </row>
    <row r="55" spans="2:10" x14ac:dyDescent="0.25">
      <c r="B55" s="7" t="s">
        <v>52</v>
      </c>
      <c r="C55" s="9">
        <f t="shared" si="16"/>
        <v>0.9</v>
      </c>
      <c r="D55" s="9">
        <f t="shared" si="16"/>
        <v>1.1000000000000001</v>
      </c>
      <c r="E55" s="9">
        <f t="shared" si="16"/>
        <v>0.9</v>
      </c>
      <c r="F55" s="9">
        <f t="shared" si="16"/>
        <v>1.1000000000000001</v>
      </c>
      <c r="G55" s="9">
        <f t="shared" si="16"/>
        <v>0.8</v>
      </c>
      <c r="H55" s="9">
        <f t="shared" si="16"/>
        <v>1.2</v>
      </c>
      <c r="I55" s="9">
        <f t="shared" si="16"/>
        <v>0.7</v>
      </c>
      <c r="J55" s="9">
        <f t="shared" si="16"/>
        <v>1.3</v>
      </c>
    </row>
  </sheetData>
  <mergeCells count="15">
    <mergeCell ref="C38:J38"/>
    <mergeCell ref="C39:D39"/>
    <mergeCell ref="E39:F39"/>
    <mergeCell ref="G39:H39"/>
    <mergeCell ref="I39:J39"/>
    <mergeCell ref="C20:J20"/>
    <mergeCell ref="C21:D21"/>
    <mergeCell ref="E21:F21"/>
    <mergeCell ref="G21:H21"/>
    <mergeCell ref="I21:J21"/>
    <mergeCell ref="C3:D3"/>
    <mergeCell ref="E3:F3"/>
    <mergeCell ref="G3:H3"/>
    <mergeCell ref="I3:J3"/>
    <mergeCell ref="C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70"/>
  <sheetViews>
    <sheetView tabSelected="1" workbookViewId="0">
      <pane ySplit="1" topLeftCell="A2" activePane="bottomLeft" state="frozen"/>
      <selection pane="bottomLeft" activeCell="E72" sqref="E72"/>
    </sheetView>
  </sheetViews>
  <sheetFormatPr defaultRowHeight="15" x14ac:dyDescent="0.25"/>
  <cols>
    <col min="3" max="3" width="21.85546875" bestFit="1" customWidth="1"/>
    <col min="4" max="4" width="27.28515625" bestFit="1" customWidth="1"/>
    <col min="5" max="5" width="32" customWidth="1"/>
    <col min="6" max="6" width="15.85546875" customWidth="1"/>
    <col min="7" max="14" width="14.85546875" customWidth="1"/>
  </cols>
  <sheetData>
    <row r="1" spans="3:24" ht="15.75" thickBot="1" x14ac:dyDescent="0.3">
      <c r="C1" s="1" t="s">
        <v>61</v>
      </c>
      <c r="D1" s="1" t="s">
        <v>62</v>
      </c>
      <c r="E1" s="1" t="s">
        <v>148</v>
      </c>
      <c r="F1" s="1" t="s">
        <v>63</v>
      </c>
      <c r="G1" s="1" t="s">
        <v>68</v>
      </c>
      <c r="H1" s="1" t="s">
        <v>64</v>
      </c>
      <c r="I1" s="1" t="s">
        <v>69</v>
      </c>
      <c r="J1" s="1" t="s">
        <v>65</v>
      </c>
      <c r="K1" s="1" t="s">
        <v>70</v>
      </c>
      <c r="L1" s="1" t="s">
        <v>66</v>
      </c>
      <c r="M1" s="1" t="s">
        <v>71</v>
      </c>
      <c r="N1" s="1" t="s">
        <v>67</v>
      </c>
    </row>
    <row r="2" spans="3:24" x14ac:dyDescent="0.25">
      <c r="C2" s="22" t="s">
        <v>73</v>
      </c>
      <c r="D2" t="s">
        <v>4</v>
      </c>
      <c r="E2" s="23" t="s">
        <v>183</v>
      </c>
      <c r="F2" s="11">
        <f>'O&amp;I'!H16</f>
        <v>3.3250000000000002E-2</v>
      </c>
      <c r="G2" s="11">
        <f>F2*'SOI Modifiers'!$C$43</f>
        <v>3.3250000000000002E-2</v>
      </c>
      <c r="H2" s="11">
        <f>$F$2*'SOI Modifiers'!D43</f>
        <v>4.9875000000000003E-2</v>
      </c>
      <c r="I2" s="11">
        <f>$F$2*'SOI Modifiers'!E43</f>
        <v>1.9949999999999999E-2</v>
      </c>
      <c r="J2" s="11">
        <f>$F$2*'SOI Modifiers'!F43</f>
        <v>3.6575000000000003E-2</v>
      </c>
      <c r="K2" s="11">
        <f>$F$2*'SOI Modifiers'!G43</f>
        <v>2.4937500000000001E-2</v>
      </c>
      <c r="L2" s="11">
        <f>$F$2*'SOI Modifiers'!H43</f>
        <v>4.1562500000000002E-2</v>
      </c>
      <c r="M2" s="11">
        <f>$F$2*'SOI Modifiers'!I43</f>
        <v>2.9925000000000004E-2</v>
      </c>
      <c r="N2" s="11">
        <f>$F$2*'SOI Modifiers'!J43</f>
        <v>4.6550000000000001E-2</v>
      </c>
    </row>
    <row r="3" spans="3:24" x14ac:dyDescent="0.25">
      <c r="C3" s="21"/>
      <c r="D3" t="s">
        <v>5</v>
      </c>
      <c r="E3" s="23" t="s">
        <v>184</v>
      </c>
      <c r="F3" s="11">
        <f>'O&amp;I'!H17</f>
        <v>0.69999999999999984</v>
      </c>
      <c r="G3" s="11">
        <f>F3*'SOI Modifiers'!$C$43</f>
        <v>0.69999999999999984</v>
      </c>
      <c r="H3" s="11">
        <f>$F$3*'SOI Modifiers'!D43</f>
        <v>1.0499999999999998</v>
      </c>
      <c r="I3" s="11">
        <f>$F$3*'SOI Modifiers'!E43</f>
        <v>0.41999999999999987</v>
      </c>
      <c r="J3" s="11">
        <f>$F$3*'SOI Modifiers'!F43</f>
        <v>0.76999999999999991</v>
      </c>
      <c r="K3" s="11">
        <f>$F$3*'SOI Modifiers'!G43</f>
        <v>0.52499999999999991</v>
      </c>
      <c r="L3" s="11">
        <f>$F$3*'SOI Modifiers'!H43</f>
        <v>0.87499999999999978</v>
      </c>
      <c r="M3" s="11">
        <f>$F$3*'SOI Modifiers'!I43</f>
        <v>0.62999999999999989</v>
      </c>
      <c r="N3" s="11">
        <f>$F$3*'SOI Modifiers'!J43</f>
        <v>0.97999999999999976</v>
      </c>
    </row>
    <row r="4" spans="3:24" x14ac:dyDescent="0.25">
      <c r="C4" s="21"/>
      <c r="D4" t="s">
        <v>6</v>
      </c>
      <c r="E4" s="23" t="s">
        <v>185</v>
      </c>
      <c r="F4" s="11">
        <f>'O&amp;I'!H18</f>
        <v>1.47450110864745</v>
      </c>
      <c r="G4" s="11">
        <f>F4*'SOI Modifiers'!$C$43</f>
        <v>1.47450110864745</v>
      </c>
      <c r="H4" s="11">
        <f>$F$4*'SOI Modifiers'!D43</f>
        <v>2.2117516629711749</v>
      </c>
      <c r="I4" s="11">
        <f>$F$4*'SOI Modifiers'!E43</f>
        <v>0.88470066518847001</v>
      </c>
      <c r="J4" s="11">
        <f>$F$4*'SOI Modifiers'!F43</f>
        <v>1.621951219512195</v>
      </c>
      <c r="K4" s="11">
        <f>$F$4*'SOI Modifiers'!G43</f>
        <v>1.1058758314855874</v>
      </c>
      <c r="L4" s="11">
        <f>$F$4*'SOI Modifiers'!H43</f>
        <v>1.8431263858093125</v>
      </c>
      <c r="M4" s="11">
        <f>$F$4*'SOI Modifiers'!I43</f>
        <v>1.327050997782705</v>
      </c>
      <c r="N4" s="11">
        <f>$F$4*'SOI Modifiers'!J43</f>
        <v>2.0643015521064298</v>
      </c>
      <c r="T4" s="14"/>
      <c r="U4" s="14"/>
      <c r="V4" s="14"/>
      <c r="W4" s="14"/>
      <c r="X4" s="14"/>
    </row>
    <row r="5" spans="3:24" x14ac:dyDescent="0.25">
      <c r="C5" s="21"/>
      <c r="D5" t="s">
        <v>7</v>
      </c>
      <c r="E5" s="23" t="s">
        <v>186</v>
      </c>
      <c r="F5" s="11">
        <f>'O&amp;I'!H19</f>
        <v>2.9490022172949</v>
      </c>
      <c r="G5" s="11">
        <f>F5*'SOI Modifiers'!$C$43</f>
        <v>2.9490022172949</v>
      </c>
      <c r="H5" s="11">
        <f>$F$5*'SOI Modifiers'!D43</f>
        <v>4.4235033259423497</v>
      </c>
      <c r="I5" s="11">
        <f>$F$5*'SOI Modifiers'!E43</f>
        <v>1.76940133037694</v>
      </c>
      <c r="J5" s="11">
        <f>$F$5*'SOI Modifiers'!F43</f>
        <v>3.24390243902439</v>
      </c>
      <c r="K5" s="11">
        <f>$F$5*'SOI Modifiers'!G43</f>
        <v>2.2117516629711749</v>
      </c>
      <c r="L5" s="11">
        <f>$F$5*'SOI Modifiers'!H43</f>
        <v>3.6862527716186251</v>
      </c>
      <c r="M5" s="11">
        <f>$F$5*'SOI Modifiers'!I43</f>
        <v>2.6541019955654099</v>
      </c>
      <c r="N5" s="11">
        <f>$F$5*'SOI Modifiers'!J43</f>
        <v>4.1286031042128597</v>
      </c>
      <c r="T5" s="14"/>
      <c r="U5" s="14"/>
      <c r="V5" s="14"/>
      <c r="W5" s="14"/>
      <c r="X5" s="14"/>
    </row>
    <row r="6" spans="3:24" x14ac:dyDescent="0.25">
      <c r="C6" s="21"/>
      <c r="D6" t="s">
        <v>8</v>
      </c>
      <c r="E6" s="23" t="s">
        <v>187</v>
      </c>
      <c r="F6" s="11">
        <f>'O&amp;I'!H20</f>
        <v>5.8966969629793828</v>
      </c>
      <c r="G6" s="11">
        <f>F6*'SOI Modifiers'!$C$43</f>
        <v>5.8966969629793828</v>
      </c>
      <c r="H6" s="11">
        <f>$F$6*'SOI Modifiers'!D43</f>
        <v>8.8450454444690738</v>
      </c>
      <c r="I6" s="11">
        <f>$F$6*'SOI Modifiers'!E43</f>
        <v>3.5380181777876296</v>
      </c>
      <c r="J6" s="11">
        <f>$F$6*'SOI Modifiers'!F43</f>
        <v>6.4863666592773219</v>
      </c>
      <c r="K6" s="11">
        <f>$F$6*'SOI Modifiers'!G43</f>
        <v>4.4225227222345369</v>
      </c>
      <c r="L6" s="11">
        <f>$F$6*'SOI Modifiers'!H43</f>
        <v>7.3708712037242288</v>
      </c>
      <c r="M6" s="11">
        <f>$F$6*'SOI Modifiers'!I43</f>
        <v>5.3070272666814446</v>
      </c>
      <c r="N6" s="11">
        <f>$F$6*'SOI Modifiers'!J43</f>
        <v>8.2553757481711347</v>
      </c>
      <c r="T6" s="14"/>
      <c r="U6" s="12"/>
      <c r="V6" s="12"/>
      <c r="W6" s="12"/>
      <c r="X6" s="12"/>
    </row>
    <row r="7" spans="3:24" x14ac:dyDescent="0.25">
      <c r="C7" s="21"/>
      <c r="D7" t="s">
        <v>9</v>
      </c>
      <c r="E7" s="23" t="s">
        <v>188</v>
      </c>
      <c r="F7" s="11">
        <f>'O&amp;I'!H21</f>
        <v>11.7960088691796</v>
      </c>
      <c r="G7" s="11">
        <f>$F$7*'SOI Modifiers'!C42</f>
        <v>7.6674057649667402</v>
      </c>
      <c r="H7" s="11">
        <f>$F$7*'SOI Modifiers'!D42</f>
        <v>15.92461197339246</v>
      </c>
      <c r="I7" s="11">
        <f>$F$7*'SOI Modifiers'!E42</f>
        <v>9.4368070953436796</v>
      </c>
      <c r="J7" s="11">
        <f>$F$7*'SOI Modifiers'!F42</f>
        <v>17.694013303769399</v>
      </c>
      <c r="K7" s="11">
        <f>$F$7*'SOI Modifiers'!G42</f>
        <v>7.6674057649667402</v>
      </c>
      <c r="L7" s="11">
        <f>$F$7*'SOI Modifiers'!H42</f>
        <v>13.565410199556538</v>
      </c>
      <c r="M7" s="11">
        <f>$F$7*'SOI Modifiers'!I42</f>
        <v>7.6674057649667402</v>
      </c>
      <c r="N7" s="11">
        <f>$F$7*'SOI Modifiers'!J42</f>
        <v>15.92461197339246</v>
      </c>
      <c r="T7" s="14"/>
      <c r="U7" s="12"/>
      <c r="V7" s="12"/>
      <c r="W7" s="12"/>
      <c r="X7" s="12"/>
    </row>
    <row r="8" spans="3:24" x14ac:dyDescent="0.25">
      <c r="C8" s="21"/>
      <c r="D8" t="s">
        <v>10</v>
      </c>
      <c r="E8" s="23" t="s">
        <v>189</v>
      </c>
      <c r="F8" s="11">
        <f>'O&amp;I'!H22</f>
        <v>11.7960088691796</v>
      </c>
      <c r="G8" s="11">
        <f>$F$8*'SOI Modifiers'!C42</f>
        <v>7.6674057649667402</v>
      </c>
      <c r="H8" s="11">
        <f>$F$8*'SOI Modifiers'!D42</f>
        <v>15.92461197339246</v>
      </c>
      <c r="I8" s="11">
        <f>$F$8*'SOI Modifiers'!E42</f>
        <v>9.4368070953436796</v>
      </c>
      <c r="J8" s="11">
        <f>$F$8*'SOI Modifiers'!F42</f>
        <v>17.694013303769399</v>
      </c>
      <c r="K8" s="11">
        <f>$F$8*'SOI Modifiers'!G42</f>
        <v>7.6674057649667402</v>
      </c>
      <c r="L8" s="11">
        <f>$F$8*'SOI Modifiers'!H42</f>
        <v>13.565410199556538</v>
      </c>
      <c r="M8" s="11">
        <f>$F$8*'SOI Modifiers'!I42</f>
        <v>7.6674057649667402</v>
      </c>
      <c r="N8" s="11">
        <f>$F$8*'SOI Modifiers'!J42</f>
        <v>15.92461197339246</v>
      </c>
      <c r="T8" s="14"/>
      <c r="U8" s="14"/>
      <c r="V8" s="10"/>
      <c r="W8" s="12"/>
      <c r="X8" s="12"/>
    </row>
    <row r="9" spans="3:24" x14ac:dyDescent="0.25">
      <c r="C9" s="21"/>
      <c r="D9" t="s">
        <v>11</v>
      </c>
      <c r="E9" s="23" t="s">
        <v>190</v>
      </c>
      <c r="F9" s="11">
        <f>'O&amp;I'!H23</f>
        <v>23.52941176470588</v>
      </c>
      <c r="G9" s="11">
        <f>$F$9*'SOI Modifiers'!C41</f>
        <v>5.8823529411764701</v>
      </c>
      <c r="H9" s="11">
        <f>$F$9*'SOI Modifiers'!D41</f>
        <v>25.882352941176471</v>
      </c>
      <c r="I9" s="11">
        <f>$F$9*'SOI Modifiers'!E41</f>
        <v>5.8823529411764701</v>
      </c>
      <c r="J9" s="11">
        <f>$F$9*'SOI Modifiers'!F41</f>
        <v>25.882352941176471</v>
      </c>
      <c r="K9" s="11">
        <f>$F$9*'SOI Modifiers'!G41</f>
        <v>5.8823529411764701</v>
      </c>
      <c r="L9" s="11">
        <f>$F$9*'SOI Modifiers'!H41</f>
        <v>25.882352941176471</v>
      </c>
      <c r="M9" s="11">
        <f>$F$9*'SOI Modifiers'!I41</f>
        <v>5.8823529411764701</v>
      </c>
      <c r="N9" s="11">
        <f>$F$9*'SOI Modifiers'!J41</f>
        <v>25.882352941176471</v>
      </c>
      <c r="T9" s="14"/>
      <c r="U9" s="12"/>
      <c r="V9" s="10"/>
      <c r="W9" s="10"/>
      <c r="X9" s="12"/>
    </row>
    <row r="10" spans="3:24" x14ac:dyDescent="0.25">
      <c r="C10" s="21"/>
      <c r="D10" t="s">
        <v>12</v>
      </c>
      <c r="E10" s="23" t="s">
        <v>191</v>
      </c>
      <c r="F10" s="11">
        <f>'O&amp;I'!H24</f>
        <v>23.581560283687946</v>
      </c>
      <c r="G10" s="11">
        <f>$F$10*'SOI Modifiers'!C41</f>
        <v>5.8953900709219864</v>
      </c>
      <c r="H10" s="11">
        <f>$F$10*'SOI Modifiers'!D41</f>
        <v>25.939716312056742</v>
      </c>
      <c r="I10" s="11">
        <f>$F$10*'SOI Modifiers'!E41</f>
        <v>5.8953900709219864</v>
      </c>
      <c r="J10" s="11">
        <f>$F$10*'SOI Modifiers'!F41</f>
        <v>25.939716312056742</v>
      </c>
      <c r="K10" s="11">
        <f>$F$10*'SOI Modifiers'!G41</f>
        <v>5.8953900709219864</v>
      </c>
      <c r="L10" s="11">
        <f>$F$10*'SOI Modifiers'!H41</f>
        <v>25.939716312056742</v>
      </c>
      <c r="M10" s="11">
        <f>$F$10*'SOI Modifiers'!I41</f>
        <v>5.8953900709219864</v>
      </c>
      <c r="N10" s="11">
        <f>$F$10*'SOI Modifiers'!J41</f>
        <v>25.939716312056742</v>
      </c>
      <c r="T10" s="14"/>
      <c r="U10" s="10"/>
      <c r="V10" s="10"/>
      <c r="W10" s="10"/>
      <c r="X10" s="12"/>
    </row>
    <row r="11" spans="3:24" x14ac:dyDescent="0.25">
      <c r="C11" s="21"/>
      <c r="D11" t="s">
        <v>13</v>
      </c>
      <c r="E11" s="23" t="s">
        <v>192</v>
      </c>
      <c r="F11" s="11">
        <f>'O&amp;I'!H25</f>
        <v>94.368070953436799</v>
      </c>
      <c r="G11" s="11">
        <f>$F$11*'SOI Modifiers'!C41</f>
        <v>23.5920177383592</v>
      </c>
      <c r="H11" s="11">
        <f>$F$11*'SOI Modifiers'!D41</f>
        <v>103.80487804878048</v>
      </c>
      <c r="I11" s="11">
        <f>$F$11*'SOI Modifiers'!E41</f>
        <v>23.5920177383592</v>
      </c>
      <c r="J11" s="11">
        <f>$F$11*'SOI Modifiers'!F41</f>
        <v>103.80487804878048</v>
      </c>
      <c r="K11" s="11">
        <f>$F$11*'SOI Modifiers'!G41</f>
        <v>23.5920177383592</v>
      </c>
      <c r="L11" s="11">
        <f>$F$11*'SOI Modifiers'!H41</f>
        <v>103.80487804878048</v>
      </c>
      <c r="M11" s="11">
        <f>$F$11*'SOI Modifiers'!I41</f>
        <v>23.5920177383592</v>
      </c>
      <c r="N11" s="11">
        <f>$F$11*'SOI Modifiers'!J41</f>
        <v>103.80487804878048</v>
      </c>
      <c r="T11" s="14"/>
      <c r="U11" s="12"/>
      <c r="V11" s="12"/>
      <c r="W11" s="12"/>
      <c r="X11" s="12"/>
    </row>
    <row r="12" spans="3:24" x14ac:dyDescent="0.25">
      <c r="C12" s="21"/>
      <c r="D12" t="s">
        <v>53</v>
      </c>
      <c r="E12" s="23" t="s">
        <v>53</v>
      </c>
      <c r="F12" s="11">
        <f>'O&amp;I'!H26</f>
        <v>16</v>
      </c>
      <c r="G12" s="11">
        <f>$F$12*'SOI Modifiers'!C46</f>
        <v>12.8</v>
      </c>
      <c r="H12" s="11">
        <f>$F$12*'SOI Modifiers'!D46</f>
        <v>19.2</v>
      </c>
      <c r="I12" s="11">
        <f>$F$12*'SOI Modifiers'!E46</f>
        <v>12.8</v>
      </c>
      <c r="J12" s="11">
        <f>$F$12*'SOI Modifiers'!F46</f>
        <v>19.2</v>
      </c>
      <c r="K12" s="11">
        <f>$F$12*'SOI Modifiers'!G46</f>
        <v>12.8</v>
      </c>
      <c r="L12" s="11">
        <f>$F$12*'SOI Modifiers'!H46</f>
        <v>19.2</v>
      </c>
      <c r="M12" s="11">
        <f>$F$12*'SOI Modifiers'!I46</f>
        <v>12.8</v>
      </c>
      <c r="N12" s="11">
        <f>$F$12*'SOI Modifiers'!J46</f>
        <v>19.2</v>
      </c>
      <c r="T12" s="14"/>
      <c r="U12" s="12"/>
      <c r="V12" s="12"/>
      <c r="W12" s="12"/>
      <c r="X12" s="12"/>
    </row>
    <row r="13" spans="3:24" x14ac:dyDescent="0.25">
      <c r="C13" s="21" t="s">
        <v>74</v>
      </c>
      <c r="D13" t="s">
        <v>72</v>
      </c>
      <c r="E13" s="23" t="s">
        <v>193</v>
      </c>
      <c r="F13" s="11">
        <f>'O&amp;I'!G16</f>
        <v>3.6944444444444446E-2</v>
      </c>
      <c r="G13" s="11">
        <f>$F$13*'SOI Modifiers'!C45</f>
        <v>2.9555555555555557E-2</v>
      </c>
      <c r="H13" s="11">
        <f>$F$13*'SOI Modifiers'!D45</f>
        <v>4.802777777777778E-2</v>
      </c>
      <c r="I13" s="11">
        <f>$F$13*'SOI Modifiers'!E45</f>
        <v>2.2166666666666668E-2</v>
      </c>
      <c r="J13" s="11">
        <f>$F$13*'SOI Modifiers'!F45</f>
        <v>4.0638888888888891E-2</v>
      </c>
      <c r="K13" s="11">
        <f>$F$13*'SOI Modifiers'!G45</f>
        <v>2.2166666666666668E-2</v>
      </c>
      <c r="L13" s="11">
        <f>$F$13*'SOI Modifiers'!H45</f>
        <v>5.1722222222222225E-2</v>
      </c>
      <c r="M13" s="11">
        <f>$F$13*'SOI Modifiers'!I45</f>
        <v>2.401388888888889E-2</v>
      </c>
      <c r="N13" s="11">
        <f>$F$13*'SOI Modifiers'!J45</f>
        <v>4.9875000000000003E-2</v>
      </c>
      <c r="T13" s="14"/>
      <c r="U13" s="12"/>
      <c r="V13" s="12"/>
      <c r="W13" s="12"/>
      <c r="X13" s="12"/>
    </row>
    <row r="14" spans="3:24" x14ac:dyDescent="0.25">
      <c r="C14" s="21"/>
      <c r="D14" t="s">
        <v>5</v>
      </c>
      <c r="E14" s="23" t="s">
        <v>194</v>
      </c>
      <c r="F14" s="11">
        <f>'O&amp;I'!G17</f>
        <v>0.99999999999999978</v>
      </c>
      <c r="G14" s="11">
        <f>$F$14*'SOI Modifiers'!C45</f>
        <v>0.79999999999999982</v>
      </c>
      <c r="H14" s="11">
        <f>$F$14*'SOI Modifiers'!D45</f>
        <v>1.2999999999999998</v>
      </c>
      <c r="I14" s="11">
        <f>$F$14*'SOI Modifiers'!E45</f>
        <v>0.59999999999999987</v>
      </c>
      <c r="J14" s="11">
        <f>$F$14*'SOI Modifiers'!F45</f>
        <v>1.0999999999999999</v>
      </c>
      <c r="K14" s="11">
        <f>$F$14*'SOI Modifiers'!G45</f>
        <v>0.59999999999999987</v>
      </c>
      <c r="L14" s="11">
        <f>$F$14*'SOI Modifiers'!H45</f>
        <v>1.3999999999999997</v>
      </c>
      <c r="M14" s="11">
        <f>$F$14*'SOI Modifiers'!I45</f>
        <v>0.64999999999999991</v>
      </c>
      <c r="N14" s="11">
        <f>$F$14*'SOI Modifiers'!J45</f>
        <v>1.3499999999999999</v>
      </c>
      <c r="T14" s="14"/>
      <c r="U14" s="12"/>
      <c r="V14" s="12"/>
      <c r="W14" s="12"/>
      <c r="X14" s="12"/>
    </row>
    <row r="15" spans="3:24" x14ac:dyDescent="0.25">
      <c r="C15" s="21"/>
      <c r="D15" t="s">
        <v>6</v>
      </c>
      <c r="E15" s="23" t="s">
        <v>195</v>
      </c>
      <c r="F15" s="11">
        <f>'O&amp;I'!G18</f>
        <v>2.106430155210643</v>
      </c>
      <c r="G15" s="11">
        <f>$F$15*'SOI Modifiers'!C45</f>
        <v>1.6851441241685146</v>
      </c>
      <c r="H15" s="11">
        <f>$F$15*'SOI Modifiers'!D45</f>
        <v>2.7383592017738358</v>
      </c>
      <c r="I15" s="11">
        <f>$F$15*'SOI Modifiers'!E45</f>
        <v>1.2638580931263859</v>
      </c>
      <c r="J15" s="11">
        <f>$F$15*'SOI Modifiers'!F45</f>
        <v>2.3170731707317076</v>
      </c>
      <c r="K15" s="11">
        <f>$F$15*'SOI Modifiers'!G45</f>
        <v>1.2638580931263859</v>
      </c>
      <c r="L15" s="11">
        <f>$F$15*'SOI Modifiers'!H45</f>
        <v>2.9490022172949</v>
      </c>
      <c r="M15" s="11">
        <f>$F$15*'SOI Modifiers'!I45</f>
        <v>1.3691796008869179</v>
      </c>
      <c r="N15" s="11">
        <f>$F$15*'SOI Modifiers'!J45</f>
        <v>2.8436807095343681</v>
      </c>
      <c r="T15" s="14"/>
      <c r="U15" s="12"/>
      <c r="V15" s="12"/>
      <c r="W15" s="12"/>
      <c r="X15" s="12"/>
    </row>
    <row r="16" spans="3:24" x14ac:dyDescent="0.25">
      <c r="C16" s="21"/>
      <c r="D16" t="s">
        <v>7</v>
      </c>
      <c r="E16" s="23" t="s">
        <v>196</v>
      </c>
      <c r="F16" s="11">
        <f>'O&amp;I'!G19</f>
        <v>7.3725055432372493</v>
      </c>
      <c r="G16" s="11">
        <f>$F$16*'SOI Modifiers'!C45</f>
        <v>5.8980044345897999</v>
      </c>
      <c r="H16" s="11">
        <f>$F$16*'SOI Modifiers'!D45</f>
        <v>9.5842572062084237</v>
      </c>
      <c r="I16" s="11">
        <f>$F$16*'SOI Modifiers'!E45</f>
        <v>4.4235033259423497</v>
      </c>
      <c r="J16" s="11">
        <f>$F$16*'SOI Modifiers'!F45</f>
        <v>8.1097560975609753</v>
      </c>
      <c r="K16" s="11">
        <f>$F$16*'SOI Modifiers'!G45</f>
        <v>4.4235033259423497</v>
      </c>
      <c r="L16" s="11">
        <f>$F$16*'SOI Modifiers'!H45</f>
        <v>10.321507760532148</v>
      </c>
      <c r="M16" s="11">
        <f>$F$16*'SOI Modifiers'!I45</f>
        <v>4.7921286031042118</v>
      </c>
      <c r="N16" s="11">
        <f>$F$16*'SOI Modifiers'!J45</f>
        <v>9.9528824833702867</v>
      </c>
      <c r="T16" s="14"/>
      <c r="U16" s="12"/>
      <c r="V16" s="12"/>
      <c r="W16" s="12"/>
      <c r="X16" s="12"/>
    </row>
    <row r="17" spans="3:24" x14ac:dyDescent="0.25">
      <c r="C17" s="21"/>
      <c r="D17" t="s">
        <v>8</v>
      </c>
      <c r="E17" s="23" t="s">
        <v>197</v>
      </c>
      <c r="F17" s="11">
        <f>'O&amp;I'!G20</f>
        <v>19.655656543264609</v>
      </c>
      <c r="G17" s="11">
        <f>$F$17*'SOI Modifiers'!C45</f>
        <v>15.724525234611688</v>
      </c>
      <c r="H17" s="11">
        <f>$F$17*'SOI Modifiers'!D45</f>
        <v>25.552353506243993</v>
      </c>
      <c r="I17" s="11">
        <f>$F$17*'SOI Modifiers'!E45</f>
        <v>11.793393925958766</v>
      </c>
      <c r="J17" s="11">
        <f>$F$17*'SOI Modifiers'!F45</f>
        <v>21.62122219759107</v>
      </c>
      <c r="K17" s="11">
        <f>$F$17*'SOI Modifiers'!G45</f>
        <v>11.793393925958766</v>
      </c>
      <c r="L17" s="11">
        <f>$F$17*'SOI Modifiers'!H45</f>
        <v>27.51791916057045</v>
      </c>
      <c r="M17" s="11">
        <f>$F$17*'SOI Modifiers'!I45</f>
        <v>12.776176753121996</v>
      </c>
      <c r="N17" s="11">
        <f>$F$17*'SOI Modifiers'!J45</f>
        <v>26.535136333407223</v>
      </c>
      <c r="T17" s="14"/>
      <c r="U17" s="12"/>
      <c r="V17" s="12"/>
      <c r="W17" s="12"/>
      <c r="X17" s="10"/>
    </row>
    <row r="18" spans="3:24" x14ac:dyDescent="0.25">
      <c r="C18" s="21"/>
      <c r="D18" t="s">
        <v>9</v>
      </c>
      <c r="E18" s="23" t="s">
        <v>198</v>
      </c>
      <c r="F18" s="11">
        <f>'O&amp;I'!G21</f>
        <v>117.96008869179599</v>
      </c>
      <c r="G18" s="11">
        <f>$F$18*'SOI Modifiers'!C44</f>
        <v>106.16407982261639</v>
      </c>
      <c r="H18" s="11">
        <f>$F$18*'SOI Modifiers'!D44</f>
        <v>165.14412416851437</v>
      </c>
      <c r="I18" s="11">
        <f>$F$18*'SOI Modifiers'!E44</f>
        <v>70.776053215077596</v>
      </c>
      <c r="J18" s="11">
        <f>$F$18*'SOI Modifiers'!F44</f>
        <v>129.7560975609756</v>
      </c>
      <c r="K18" s="11">
        <f>$F$18*'SOI Modifiers'!G44</f>
        <v>70.776053215077596</v>
      </c>
      <c r="L18" s="11">
        <f>$F$18*'SOI Modifiers'!H44</f>
        <v>165.14412416851437</v>
      </c>
      <c r="M18" s="11">
        <f>$F$18*'SOI Modifiers'!I44</f>
        <v>76.67405764966739</v>
      </c>
      <c r="N18" s="11">
        <f>$F$18*'SOI Modifiers'!J44</f>
        <v>159.24611973392459</v>
      </c>
      <c r="T18" s="14"/>
      <c r="U18" s="10"/>
      <c r="V18" s="10"/>
      <c r="W18" s="12"/>
      <c r="X18" s="10"/>
    </row>
    <row r="19" spans="3:24" x14ac:dyDescent="0.25">
      <c r="C19" s="21"/>
      <c r="D19" t="s">
        <v>10</v>
      </c>
      <c r="E19" s="23" t="s">
        <v>199</v>
      </c>
      <c r="F19" s="11">
        <f>'O&amp;I'!G22</f>
        <v>1179.60088691796</v>
      </c>
      <c r="G19" s="11">
        <f>$F$19*'SOI Modifiers'!C44</f>
        <v>1061.640798226164</v>
      </c>
      <c r="H19" s="11">
        <f>$F$19*'SOI Modifiers'!D44</f>
        <v>1651.441241685144</v>
      </c>
      <c r="I19" s="11">
        <f>$F$19*'SOI Modifiers'!E44</f>
        <v>707.76053215077593</v>
      </c>
      <c r="J19" s="11">
        <f>$F$19*'SOI Modifiers'!F44</f>
        <v>1297.560975609756</v>
      </c>
      <c r="K19" s="11">
        <f>$F$19*'SOI Modifiers'!G44</f>
        <v>707.76053215077593</v>
      </c>
      <c r="L19" s="11">
        <f>$F$19*'SOI Modifiers'!H44</f>
        <v>1651.441241685144</v>
      </c>
      <c r="M19" s="11">
        <f>$F$19*'SOI Modifiers'!I44</f>
        <v>766.74057649667407</v>
      </c>
      <c r="N19" s="11">
        <f>$F$19*'SOI Modifiers'!J44</f>
        <v>1592.4611973392462</v>
      </c>
      <c r="T19" s="14"/>
      <c r="U19" s="10"/>
      <c r="V19" s="10"/>
      <c r="W19" s="12"/>
      <c r="X19" s="10"/>
    </row>
    <row r="20" spans="3:24" x14ac:dyDescent="0.25">
      <c r="C20" s="21"/>
      <c r="D20" t="s">
        <v>11</v>
      </c>
      <c r="E20" s="23" t="s">
        <v>200</v>
      </c>
      <c r="F20" s="11">
        <f>'O&amp;I'!G23</f>
        <v>3361.3445378151255</v>
      </c>
      <c r="G20" s="11">
        <f>$F$20*'SOI Modifiers'!C46</f>
        <v>2689.0756302521004</v>
      </c>
      <c r="H20" s="11">
        <f>$F$20*'SOI Modifiers'!D46</f>
        <v>4033.6134453781506</v>
      </c>
      <c r="I20" s="11">
        <f>$F$20*'SOI Modifiers'!E46</f>
        <v>2689.0756302521004</v>
      </c>
      <c r="J20" s="11">
        <f>$F$20*'SOI Modifiers'!F46</f>
        <v>4033.6134453781506</v>
      </c>
      <c r="K20" s="11">
        <f>$F$20*'SOI Modifiers'!G46</f>
        <v>2689.0756302521004</v>
      </c>
      <c r="L20" s="11">
        <f>$F$20*'SOI Modifiers'!H46</f>
        <v>4033.6134453781506</v>
      </c>
      <c r="M20" s="11">
        <f>$F$20*'SOI Modifiers'!I46</f>
        <v>2689.0756302521004</v>
      </c>
      <c r="N20" s="11">
        <f>$F$20*'SOI Modifiers'!J46</f>
        <v>4033.6134453781506</v>
      </c>
      <c r="T20" s="14"/>
      <c r="U20" s="10"/>
      <c r="V20" s="10"/>
      <c r="W20" s="12"/>
      <c r="X20" s="10"/>
    </row>
    <row r="21" spans="3:24" x14ac:dyDescent="0.25">
      <c r="C21" s="21"/>
      <c r="D21" t="s">
        <v>12</v>
      </c>
      <c r="E21" s="23" t="s">
        <v>201</v>
      </c>
      <c r="F21" s="11">
        <f>'O&amp;I'!G24</f>
        <v>3368.794326241135</v>
      </c>
      <c r="G21" s="11">
        <f>$F$21*'SOI Modifiers'!C46</f>
        <v>2695.0354609929082</v>
      </c>
      <c r="H21" s="11">
        <f>$F$21*'SOI Modifiers'!D46</f>
        <v>4042.5531914893618</v>
      </c>
      <c r="I21" s="11">
        <f>$F$21*'SOI Modifiers'!E46</f>
        <v>2695.0354609929082</v>
      </c>
      <c r="J21" s="11">
        <f>$F$21*'SOI Modifiers'!F46</f>
        <v>4042.5531914893618</v>
      </c>
      <c r="K21" s="11">
        <f>$F$21*'SOI Modifiers'!G46</f>
        <v>2695.0354609929082</v>
      </c>
      <c r="L21" s="11">
        <f>$F$21*'SOI Modifiers'!H46</f>
        <v>4042.5531914893618</v>
      </c>
      <c r="M21" s="11">
        <f>$F$21*'SOI Modifiers'!I46</f>
        <v>2695.0354609929082</v>
      </c>
      <c r="N21" s="11">
        <f>$F$21*'SOI Modifiers'!J46</f>
        <v>4042.5531914893618</v>
      </c>
      <c r="T21" s="14"/>
      <c r="U21" s="14"/>
      <c r="V21" s="14"/>
      <c r="W21" s="14"/>
      <c r="X21" s="14"/>
    </row>
    <row r="22" spans="3:24" x14ac:dyDescent="0.25">
      <c r="C22" s="21"/>
      <c r="D22" t="s">
        <v>13</v>
      </c>
      <c r="E22" s="23" t="s">
        <v>202</v>
      </c>
      <c r="F22" s="11">
        <f>'O&amp;I'!G25</f>
        <v>18873.61419068736</v>
      </c>
      <c r="G22" s="11">
        <f>$F$22*'SOI Modifiers'!C46</f>
        <v>15098.891352549888</v>
      </c>
      <c r="H22" s="11">
        <f>$F$22*'SOI Modifiers'!D46</f>
        <v>22648.33702882483</v>
      </c>
      <c r="I22" s="11">
        <f>$F$22*'SOI Modifiers'!E46</f>
        <v>15098.891352549888</v>
      </c>
      <c r="J22" s="11">
        <f>$F$22*'SOI Modifiers'!F46</f>
        <v>22648.33702882483</v>
      </c>
      <c r="K22" s="11">
        <f>$F$22*'SOI Modifiers'!G46</f>
        <v>15098.891352549888</v>
      </c>
      <c r="L22" s="11">
        <f>$F$22*'SOI Modifiers'!H46</f>
        <v>22648.33702882483</v>
      </c>
      <c r="M22" s="11">
        <f>$F$22*'SOI Modifiers'!I46</f>
        <v>15098.891352549888</v>
      </c>
      <c r="N22" s="11">
        <f>$F$22*'SOI Modifiers'!J46</f>
        <v>22648.33702882483</v>
      </c>
    </row>
    <row r="23" spans="3:24" x14ac:dyDescent="0.25">
      <c r="C23" s="21" t="s">
        <v>44</v>
      </c>
      <c r="D23" t="s">
        <v>75</v>
      </c>
      <c r="E23" s="23" t="s">
        <v>203</v>
      </c>
      <c r="F23" s="11">
        <f>'Comp. Breakdown'!Y3</f>
        <v>20.999999999999996</v>
      </c>
      <c r="G23" s="11">
        <f>F23*'SOI Modifiers'!$C$47</f>
        <v>13.649999999999999</v>
      </c>
      <c r="H23" s="11">
        <f>$F$23*'SOI Modifiers'!D47</f>
        <v>29.399999999999991</v>
      </c>
      <c r="I23" s="11">
        <f>$F$23*'SOI Modifiers'!E47</f>
        <v>12.599999999999998</v>
      </c>
      <c r="J23" s="11">
        <f>$F$23*'SOI Modifiers'!F47</f>
        <v>23.099999999999998</v>
      </c>
      <c r="K23" s="11">
        <f>$F$23*'SOI Modifiers'!G47</f>
        <v>18.899999999999999</v>
      </c>
      <c r="L23" s="11">
        <f>$F$23*'SOI Modifiers'!H47</f>
        <v>29.399999999999991</v>
      </c>
      <c r="M23" s="11">
        <f>$F$23*'SOI Modifiers'!I47</f>
        <v>13.649999999999999</v>
      </c>
      <c r="N23" s="11">
        <f>$F$23*'SOI Modifiers'!J47</f>
        <v>28.349999999999998</v>
      </c>
    </row>
    <row r="24" spans="3:24" x14ac:dyDescent="0.25">
      <c r="C24" s="21"/>
      <c r="D24" t="s">
        <v>76</v>
      </c>
      <c r="E24" s="23" t="s">
        <v>204</v>
      </c>
      <c r="F24" s="11">
        <f>'Comp. Breakdown'!Y4</f>
        <v>3.4999999999999991</v>
      </c>
      <c r="G24" s="11">
        <f>F24*'SOI Modifiers'!$C$47</f>
        <v>2.2749999999999995</v>
      </c>
      <c r="H24" s="11">
        <f>$F$24*'SOI Modifiers'!D47</f>
        <v>4.8999999999999986</v>
      </c>
      <c r="I24" s="11">
        <f>$F$24*'SOI Modifiers'!E47</f>
        <v>2.0999999999999992</v>
      </c>
      <c r="J24" s="11">
        <f>$F$24*'SOI Modifiers'!F47</f>
        <v>3.8499999999999992</v>
      </c>
      <c r="K24" s="11">
        <f>$F$24*'SOI Modifiers'!G47</f>
        <v>3.1499999999999995</v>
      </c>
      <c r="L24" s="11">
        <f>$F$24*'SOI Modifiers'!H47</f>
        <v>4.8999999999999986</v>
      </c>
      <c r="M24" s="11">
        <f>$F$24*'SOI Modifiers'!I47</f>
        <v>2.2749999999999995</v>
      </c>
      <c r="N24" s="11">
        <f>$F$24*'SOI Modifiers'!J47</f>
        <v>4.7249999999999988</v>
      </c>
    </row>
    <row r="25" spans="3:24" x14ac:dyDescent="0.25">
      <c r="C25" s="21"/>
      <c r="D25" t="s">
        <v>77</v>
      </c>
      <c r="E25" s="23" t="s">
        <v>205</v>
      </c>
      <c r="F25" s="11">
        <f>'Comp. Breakdown'!Y5</f>
        <v>4.9999999999999991</v>
      </c>
      <c r="G25" s="11">
        <f>F25*'SOI Modifiers'!$C$47</f>
        <v>3.2499999999999996</v>
      </c>
      <c r="H25" s="11">
        <f>$F$25*'SOI Modifiers'!D47</f>
        <v>6.9999999999999982</v>
      </c>
      <c r="I25" s="11">
        <f>$F$25*'SOI Modifiers'!E47</f>
        <v>2.9999999999999996</v>
      </c>
      <c r="J25" s="11">
        <f>$F$25*'SOI Modifiers'!F47</f>
        <v>5.4999999999999991</v>
      </c>
      <c r="K25" s="11">
        <f>$F$25*'SOI Modifiers'!G47</f>
        <v>4.4999999999999991</v>
      </c>
      <c r="L25" s="11">
        <f>$F$25*'SOI Modifiers'!H47</f>
        <v>6.9999999999999982</v>
      </c>
      <c r="M25" s="11">
        <f>$F$25*'SOI Modifiers'!I47</f>
        <v>3.2499999999999996</v>
      </c>
      <c r="N25" s="11">
        <f>$F$25*'SOI Modifiers'!J47</f>
        <v>6.7499999999999991</v>
      </c>
    </row>
    <row r="26" spans="3:24" x14ac:dyDescent="0.25">
      <c r="C26" s="21"/>
      <c r="D26" s="13" t="s">
        <v>78</v>
      </c>
      <c r="E26" s="24" t="s">
        <v>206</v>
      </c>
      <c r="F26" s="11">
        <f>'Comp. Breakdown'!Y6</f>
        <v>29.999999999999993</v>
      </c>
      <c r="G26" s="11">
        <f>F26*'SOI Modifiers'!$C$47</f>
        <v>19.499999999999996</v>
      </c>
      <c r="H26" s="11">
        <f>$F$26*'SOI Modifiers'!D47</f>
        <v>41.999999999999986</v>
      </c>
      <c r="I26" s="11">
        <f>$F$26*'SOI Modifiers'!E47</f>
        <v>17.999999999999996</v>
      </c>
      <c r="J26" s="11">
        <f>$F$26*'SOI Modifiers'!F47</f>
        <v>32.999999999999993</v>
      </c>
      <c r="K26" s="11">
        <f>$F$26*'SOI Modifiers'!G47</f>
        <v>26.999999999999993</v>
      </c>
      <c r="L26" s="11">
        <f>$F$26*'SOI Modifiers'!H47</f>
        <v>41.999999999999986</v>
      </c>
      <c r="M26" s="11">
        <f>$F$26*'SOI Modifiers'!I47</f>
        <v>19.499999999999996</v>
      </c>
      <c r="N26" s="11">
        <f>$F$26*'SOI Modifiers'!J47</f>
        <v>40.499999999999993</v>
      </c>
    </row>
    <row r="27" spans="3:24" x14ac:dyDescent="0.25">
      <c r="C27" s="21"/>
      <c r="D27" t="s">
        <v>79</v>
      </c>
      <c r="E27" s="23" t="s">
        <v>207</v>
      </c>
      <c r="F27" s="11">
        <f>'Comp. Breakdown'!Y7</f>
        <v>9.9999999999999982</v>
      </c>
      <c r="G27" s="11">
        <f>F27*'SOI Modifiers'!$C$47</f>
        <v>6.4999999999999991</v>
      </c>
      <c r="H27" s="11">
        <f>$F$27*'SOI Modifiers'!D47</f>
        <v>13.999999999999996</v>
      </c>
      <c r="I27" s="11">
        <f>$F$27*'SOI Modifiers'!E47</f>
        <v>5.9999999999999991</v>
      </c>
      <c r="J27" s="11">
        <f>$F$27*'SOI Modifiers'!F47</f>
        <v>10.999999999999998</v>
      </c>
      <c r="K27" s="11">
        <f>$F$27*'SOI Modifiers'!G47</f>
        <v>8.9999999999999982</v>
      </c>
      <c r="L27" s="11">
        <f>$F$27*'SOI Modifiers'!H47</f>
        <v>13.999999999999996</v>
      </c>
      <c r="M27" s="11">
        <f>$F$27*'SOI Modifiers'!I47</f>
        <v>6.4999999999999991</v>
      </c>
      <c r="N27" s="11">
        <f>$F$27*'SOI Modifiers'!J47</f>
        <v>13.499999999999998</v>
      </c>
    </row>
    <row r="28" spans="3:24" x14ac:dyDescent="0.25">
      <c r="C28" s="21"/>
      <c r="D28" t="s">
        <v>80</v>
      </c>
      <c r="E28" s="23" t="s">
        <v>80</v>
      </c>
      <c r="F28" s="11">
        <f>'Comp. Breakdown'!Y8</f>
        <v>6.9999999999999982</v>
      </c>
      <c r="G28" s="11">
        <f>F28*'SOI Modifiers'!$C$47</f>
        <v>4.5499999999999989</v>
      </c>
      <c r="H28" s="11">
        <f>$F$28*'SOI Modifiers'!D47</f>
        <v>9.7999999999999972</v>
      </c>
      <c r="I28" s="11">
        <f>$F$28*'SOI Modifiers'!E47</f>
        <v>4.1999999999999984</v>
      </c>
      <c r="J28" s="11">
        <f>$F$28*'SOI Modifiers'!F47</f>
        <v>7.6999999999999984</v>
      </c>
      <c r="K28" s="11">
        <f>$F$28*'SOI Modifiers'!G47</f>
        <v>6.2999999999999989</v>
      </c>
      <c r="L28" s="11">
        <f>$F$28*'SOI Modifiers'!H47</f>
        <v>9.7999999999999972</v>
      </c>
      <c r="M28" s="11">
        <f>$F$28*'SOI Modifiers'!I47</f>
        <v>4.5499999999999989</v>
      </c>
      <c r="N28" s="11">
        <f>$F$28*'SOI Modifiers'!J47</f>
        <v>9.4499999999999975</v>
      </c>
    </row>
    <row r="29" spans="3:24" x14ac:dyDescent="0.25">
      <c r="C29" s="21" t="s">
        <v>81</v>
      </c>
      <c r="D29" t="s">
        <v>82</v>
      </c>
      <c r="E29" s="23" t="s">
        <v>82</v>
      </c>
      <c r="F29" s="11">
        <f>'Comp. Breakdown'!Y9</f>
        <v>56.86252771618625</v>
      </c>
      <c r="G29" s="11">
        <f>F29*'SOI Modifiers'!$C$48</f>
        <v>36.960643015521065</v>
      </c>
      <c r="H29" s="11">
        <f>$F$29*'SOI Modifiers'!D48</f>
        <v>79.607538802660741</v>
      </c>
      <c r="I29" s="11">
        <f>$F$29*'SOI Modifiers'!E48</f>
        <v>34.117516629711751</v>
      </c>
      <c r="J29" s="11">
        <f>$F$29*'SOI Modifiers'!F48</f>
        <v>62.548780487804883</v>
      </c>
      <c r="K29" s="11">
        <f>$F$29*'SOI Modifiers'!G48</f>
        <v>51.176274944567623</v>
      </c>
      <c r="L29" s="11">
        <f>$F$29*'SOI Modifiers'!H48</f>
        <v>79.607538802660741</v>
      </c>
      <c r="M29" s="11">
        <f>$F$29*'SOI Modifiers'!I48</f>
        <v>36.960643015521065</v>
      </c>
      <c r="N29" s="11">
        <f>$F$29*'SOI Modifiers'!J48</f>
        <v>76.764412416851442</v>
      </c>
    </row>
    <row r="30" spans="3:24" x14ac:dyDescent="0.25">
      <c r="C30" s="21"/>
      <c r="D30" t="s">
        <v>83</v>
      </c>
      <c r="E30" s="23" t="s">
        <v>208</v>
      </c>
      <c r="F30" s="11">
        <f>'Comp. Breakdown'!Y10</f>
        <v>107.82949734598007</v>
      </c>
      <c r="G30" s="11">
        <f>F30*'SOI Modifiers'!$C$48</f>
        <v>70.089173274887045</v>
      </c>
      <c r="H30" s="11">
        <f>$F$30*'SOI Modifiers'!D48</f>
        <v>150.96129628437208</v>
      </c>
      <c r="I30" s="11">
        <f>$F$30*'SOI Modifiers'!E48</f>
        <v>64.697698407588035</v>
      </c>
      <c r="J30" s="11">
        <f>$F$30*'SOI Modifiers'!F48</f>
        <v>118.61244708057809</v>
      </c>
      <c r="K30" s="11">
        <f>$F$30*'SOI Modifiers'!G48</f>
        <v>97.046547611382067</v>
      </c>
      <c r="L30" s="11">
        <f>$F$30*'SOI Modifiers'!H48</f>
        <v>150.96129628437208</v>
      </c>
      <c r="M30" s="11">
        <f>$F$30*'SOI Modifiers'!I48</f>
        <v>70.089173274887045</v>
      </c>
      <c r="N30" s="11">
        <f>$F$30*'SOI Modifiers'!J48</f>
        <v>145.56982141707311</v>
      </c>
    </row>
    <row r="31" spans="3:24" x14ac:dyDescent="0.25">
      <c r="C31" s="21"/>
      <c r="D31" t="s">
        <v>84</v>
      </c>
      <c r="E31" s="23" t="s">
        <v>209</v>
      </c>
      <c r="F31" s="11">
        <f>'Comp. Breakdown'!Y11</f>
        <v>31.596452328159646</v>
      </c>
      <c r="G31" s="11">
        <f>F31*'SOI Modifiers'!$C$48</f>
        <v>20.537694013303771</v>
      </c>
      <c r="H31" s="11">
        <f>$F$31*'SOI Modifiers'!D48</f>
        <v>44.235033259423503</v>
      </c>
      <c r="I31" s="11">
        <f>$F$31*'SOI Modifiers'!E48</f>
        <v>18.957871396895786</v>
      </c>
      <c r="J31" s="11">
        <f>$F$31*'SOI Modifiers'!F48</f>
        <v>34.756097560975611</v>
      </c>
      <c r="K31" s="11">
        <f>$F$31*'SOI Modifiers'!G48</f>
        <v>28.436807095343681</v>
      </c>
      <c r="L31" s="11">
        <f>$F$31*'SOI Modifiers'!H48</f>
        <v>44.235033259423503</v>
      </c>
      <c r="M31" s="11">
        <f>$F$31*'SOI Modifiers'!I48</f>
        <v>20.537694013303771</v>
      </c>
      <c r="N31" s="11">
        <f>$F$31*'SOI Modifiers'!J48</f>
        <v>42.655210643015522</v>
      </c>
    </row>
    <row r="32" spans="3:24" x14ac:dyDescent="0.25">
      <c r="C32" s="21" t="s">
        <v>46</v>
      </c>
      <c r="D32" t="s">
        <v>85</v>
      </c>
      <c r="E32" s="23" t="s">
        <v>85</v>
      </c>
      <c r="F32" s="11">
        <f>'Comp. Breakdown'!Y12</f>
        <v>0.92128603104212847</v>
      </c>
      <c r="G32" s="11">
        <f>'SOI Modifiers'!$C$49*Prices!F32</f>
        <v>0.55277161862527702</v>
      </c>
      <c r="H32" s="11">
        <f>$F$32*'SOI Modifiers'!D49</f>
        <v>1.0134146341463415</v>
      </c>
      <c r="I32" s="11">
        <f>$F$32*'SOI Modifiers'!E49</f>
        <v>0.82915742793791569</v>
      </c>
      <c r="J32" s="11">
        <f>$F$32*'SOI Modifiers'!F49</f>
        <v>1.2898004434589798</v>
      </c>
      <c r="K32" s="11">
        <f>$F$32*'SOI Modifiers'!G49</f>
        <v>0.69096452328159641</v>
      </c>
      <c r="L32" s="11">
        <f>$F$32*'SOI Modifiers'!H49</f>
        <v>1.1516075388026605</v>
      </c>
      <c r="M32" s="11">
        <f>$F$32*'SOI Modifiers'!I49</f>
        <v>0.59883592017738352</v>
      </c>
      <c r="N32" s="11">
        <f>$F$32*'SOI Modifiers'!J49</f>
        <v>1.2437361419068735</v>
      </c>
    </row>
    <row r="33" spans="3:14" x14ac:dyDescent="0.25">
      <c r="C33" s="21"/>
      <c r="D33" t="s">
        <v>86</v>
      </c>
      <c r="E33" s="23" t="s">
        <v>86</v>
      </c>
      <c r="F33" s="11">
        <f>'Comp. Breakdown'!Y13</f>
        <v>11.532150776053214</v>
      </c>
      <c r="G33" s="11">
        <f>'SOI Modifiers'!$C$49*Prices!F33</f>
        <v>6.9192904656319287</v>
      </c>
      <c r="H33" s="11">
        <f>$F$33*'SOI Modifiers'!D49</f>
        <v>12.685365853658537</v>
      </c>
      <c r="I33" s="11">
        <f>$F$33*'SOI Modifiers'!E49</f>
        <v>10.378935698447894</v>
      </c>
      <c r="J33" s="11">
        <f>$F$33*'SOI Modifiers'!F49</f>
        <v>16.145011086474501</v>
      </c>
      <c r="K33" s="11">
        <f>$F$33*'SOI Modifiers'!G49</f>
        <v>8.6491130820399107</v>
      </c>
      <c r="L33" s="11">
        <f>$F$33*'SOI Modifiers'!H49</f>
        <v>14.415188470066518</v>
      </c>
      <c r="M33" s="11">
        <f>$F$33*'SOI Modifiers'!I49</f>
        <v>7.4958980044345891</v>
      </c>
      <c r="N33" s="11">
        <f>$F$33*'SOI Modifiers'!J49</f>
        <v>15.56840354767184</v>
      </c>
    </row>
    <row r="34" spans="3:14" x14ac:dyDescent="0.25">
      <c r="C34" s="21"/>
      <c r="D34" t="s">
        <v>87</v>
      </c>
      <c r="E34" s="23" t="s">
        <v>210</v>
      </c>
      <c r="F34" s="11">
        <f>'Comp. Breakdown'!Y14</f>
        <v>26.851441241685141</v>
      </c>
      <c r="G34" s="11">
        <f>'SOI Modifiers'!$C$49*Prices!F34</f>
        <v>16.110864745011085</v>
      </c>
      <c r="H34" s="11">
        <f>$F$34*'SOI Modifiers'!D49</f>
        <v>29.536585365853657</v>
      </c>
      <c r="I34" s="11">
        <f>$F$34*'SOI Modifiers'!E49</f>
        <v>24.166297117516628</v>
      </c>
      <c r="J34" s="11">
        <f>$F$34*'SOI Modifiers'!F49</f>
        <v>37.592017738359196</v>
      </c>
      <c r="K34" s="11">
        <f>$F$34*'SOI Modifiers'!G49</f>
        <v>20.138580931263856</v>
      </c>
      <c r="L34" s="11">
        <f>$F$34*'SOI Modifiers'!H49</f>
        <v>33.564301552106429</v>
      </c>
      <c r="M34" s="11">
        <f>$F$34*'SOI Modifiers'!I49</f>
        <v>17.453436807095343</v>
      </c>
      <c r="N34" s="11">
        <f>$F$34*'SOI Modifiers'!J49</f>
        <v>36.249445676274945</v>
      </c>
    </row>
    <row r="35" spans="3:14" x14ac:dyDescent="0.25">
      <c r="C35" s="21"/>
      <c r="D35" t="s">
        <v>88</v>
      </c>
      <c r="E35" s="23" t="s">
        <v>211</v>
      </c>
      <c r="F35" s="11">
        <f>'Comp. Breakdown'!Y15</f>
        <v>10.106430155210642</v>
      </c>
      <c r="G35" s="11">
        <f>'SOI Modifiers'!$C$49*Prices!F35</f>
        <v>6.0638580931263855</v>
      </c>
      <c r="H35" s="11">
        <f>$F$35*'SOI Modifiers'!D49</f>
        <v>11.117073170731707</v>
      </c>
      <c r="I35" s="11">
        <f>$F$35*'SOI Modifiers'!E49</f>
        <v>9.0957871396895786</v>
      </c>
      <c r="J35" s="11">
        <f>$F$35*'SOI Modifiers'!F49</f>
        <v>14.149002217294898</v>
      </c>
      <c r="K35" s="11">
        <f>$F$35*'SOI Modifiers'!G49</f>
        <v>7.5798226164079816</v>
      </c>
      <c r="L35" s="11">
        <f>$F$35*'SOI Modifiers'!H49</f>
        <v>12.633037694013304</v>
      </c>
      <c r="M35" s="11">
        <f>$F$35*'SOI Modifiers'!I49</f>
        <v>6.5691796008869172</v>
      </c>
      <c r="N35" s="11">
        <f>$F$35*'SOI Modifiers'!J49</f>
        <v>13.643680709534367</v>
      </c>
    </row>
    <row r="36" spans="3:14" x14ac:dyDescent="0.25">
      <c r="C36" s="21"/>
      <c r="D36" t="s">
        <v>89</v>
      </c>
      <c r="E36" s="23" t="s">
        <v>212</v>
      </c>
      <c r="F36" s="11">
        <f>'Comp. Breakdown'!Y16</f>
        <v>115.58758314855874</v>
      </c>
      <c r="G36" s="11">
        <f>'SOI Modifiers'!$C$49*Prices!F36</f>
        <v>69.352549889135233</v>
      </c>
      <c r="H36" s="11">
        <f>$F$36*'SOI Modifiers'!D49</f>
        <v>127.14634146341461</v>
      </c>
      <c r="I36" s="11">
        <f>$F$36*'SOI Modifiers'!E49</f>
        <v>104.02882483370287</v>
      </c>
      <c r="J36" s="11">
        <f>$F$36*'SOI Modifiers'!F49</f>
        <v>161.82261640798222</v>
      </c>
      <c r="K36" s="11">
        <f>$F$36*'SOI Modifiers'!G49</f>
        <v>86.690687361419052</v>
      </c>
      <c r="L36" s="11">
        <f>$F$36*'SOI Modifiers'!H49</f>
        <v>144.48447893569841</v>
      </c>
      <c r="M36" s="11">
        <f>$F$36*'SOI Modifiers'!I49</f>
        <v>75.131929046563187</v>
      </c>
      <c r="N36" s="11">
        <f>$F$36*'SOI Modifiers'!J49</f>
        <v>156.04323725055431</v>
      </c>
    </row>
    <row r="37" spans="3:14" x14ac:dyDescent="0.25">
      <c r="C37" s="21"/>
      <c r="D37" t="s">
        <v>90</v>
      </c>
      <c r="E37" s="23" t="s">
        <v>213</v>
      </c>
      <c r="F37" s="11">
        <f>'Comp. Breakdown'!Y17</f>
        <v>90.576496674057637</v>
      </c>
      <c r="G37" s="11">
        <f>'SOI Modifiers'!$C$49*Prices!F37</f>
        <v>54.345898004434581</v>
      </c>
      <c r="H37" s="11">
        <f>$F$37*'SOI Modifiers'!D49</f>
        <v>99.634146341463406</v>
      </c>
      <c r="I37" s="11">
        <f>$F$37*'SOI Modifiers'!E49</f>
        <v>81.518847006651882</v>
      </c>
      <c r="J37" s="11">
        <f>$F$37*'SOI Modifiers'!F49</f>
        <v>126.80709534368069</v>
      </c>
      <c r="K37" s="11">
        <f>$F$37*'SOI Modifiers'!G49</f>
        <v>67.932372505543228</v>
      </c>
      <c r="L37" s="11">
        <f>$F$37*'SOI Modifiers'!H49</f>
        <v>113.22062084257205</v>
      </c>
      <c r="M37" s="11">
        <f>$F$37*'SOI Modifiers'!I49</f>
        <v>58.874722838137465</v>
      </c>
      <c r="N37" s="11">
        <f>$F$37*'SOI Modifiers'!J49</f>
        <v>122.27827050997782</v>
      </c>
    </row>
    <row r="38" spans="3:14" x14ac:dyDescent="0.25">
      <c r="C38" s="21" t="s">
        <v>91</v>
      </c>
      <c r="D38" t="s">
        <v>92</v>
      </c>
      <c r="E38" s="25" t="s">
        <v>151</v>
      </c>
      <c r="F38" s="11">
        <f>'Comp. Breakdown'!Y18</f>
        <v>2369.20177383592</v>
      </c>
      <c r="G38" s="11">
        <f>F38*'SOI Modifiers'!$C$50</f>
        <v>1421.5210643015519</v>
      </c>
      <c r="H38" s="11">
        <f>$F$38*'SOI Modifiers'!D50</f>
        <v>2606.1219512195121</v>
      </c>
      <c r="I38" s="11">
        <f>$F$38*'SOI Modifiers'!E50</f>
        <v>2132.2815964523279</v>
      </c>
      <c r="J38" s="11">
        <f>$F$38*'SOI Modifiers'!F50</f>
        <v>3316.8824833702879</v>
      </c>
      <c r="K38" s="11">
        <f>$F$38*'SOI Modifiers'!G50</f>
        <v>1776.90133037694</v>
      </c>
      <c r="L38" s="11">
        <f>$F$38*'SOI Modifiers'!H50</f>
        <v>2961.5022172949002</v>
      </c>
      <c r="M38" s="11">
        <f>$F$38*'SOI Modifiers'!I50</f>
        <v>1539.9811529933481</v>
      </c>
      <c r="N38" s="11">
        <f>$F$38*'SOI Modifiers'!J50</f>
        <v>3198.4223946784923</v>
      </c>
    </row>
    <row r="39" spans="3:14" x14ac:dyDescent="0.25">
      <c r="C39" s="21"/>
      <c r="D39" t="s">
        <v>93</v>
      </c>
      <c r="E39" s="25" t="s">
        <v>152</v>
      </c>
      <c r="F39" s="11">
        <f>'Comp. Breakdown'!Y19</f>
        <v>605.53933234786894</v>
      </c>
      <c r="G39" s="11">
        <f>F39*'SOI Modifiers'!$C$50</f>
        <v>363.32359940872135</v>
      </c>
      <c r="H39" s="11">
        <f>$F$39*'SOI Modifiers'!D50</f>
        <v>666.09326558265593</v>
      </c>
      <c r="I39" s="11">
        <f>$F$39*'SOI Modifiers'!E50</f>
        <v>544.98539911308205</v>
      </c>
      <c r="J39" s="11">
        <f>$F$39*'SOI Modifiers'!F50</f>
        <v>847.75506528701646</v>
      </c>
      <c r="K39" s="11">
        <f>$F$39*'SOI Modifiers'!G50</f>
        <v>454.15449926090173</v>
      </c>
      <c r="L39" s="11">
        <f>$F$39*'SOI Modifiers'!H50</f>
        <v>756.92416543483614</v>
      </c>
      <c r="M39" s="11">
        <f>$F$39*'SOI Modifiers'!I50</f>
        <v>393.60056602611485</v>
      </c>
      <c r="N39" s="11">
        <f>$F$39*'SOI Modifiers'!J50</f>
        <v>817.47809866962314</v>
      </c>
    </row>
    <row r="40" spans="3:14" x14ac:dyDescent="0.25">
      <c r="C40" s="21"/>
      <c r="D40" t="s">
        <v>94</v>
      </c>
      <c r="E40" s="25" t="s">
        <v>153</v>
      </c>
      <c r="F40" s="11">
        <f>'Comp. Breakdown'!Y20</f>
        <v>17310.053752156797</v>
      </c>
      <c r="G40" s="11">
        <f>F40*'SOI Modifiers'!$C$50</f>
        <v>10386.032251294078</v>
      </c>
      <c r="H40" s="11">
        <f>$F$40*'SOI Modifiers'!D50</f>
        <v>19041.059127372479</v>
      </c>
      <c r="I40" s="11">
        <f>$F$40*'SOI Modifiers'!E50</f>
        <v>15579.048376941117</v>
      </c>
      <c r="J40" s="11">
        <f>$F$40*'SOI Modifiers'!F50</f>
        <v>24234.075253019513</v>
      </c>
      <c r="K40" s="11">
        <f>$F$40*'SOI Modifiers'!G50</f>
        <v>12982.540314117598</v>
      </c>
      <c r="L40" s="11">
        <f>$F$40*'SOI Modifiers'!H50</f>
        <v>21637.567190195994</v>
      </c>
      <c r="M40" s="11">
        <f>$F$40*'SOI Modifiers'!I50</f>
        <v>11251.534938901917</v>
      </c>
      <c r="N40" s="11">
        <f>$F$40*'SOI Modifiers'!J50</f>
        <v>23368.572565411676</v>
      </c>
    </row>
    <row r="41" spans="3:14" x14ac:dyDescent="0.25">
      <c r="C41" s="21"/>
      <c r="D41" t="s">
        <v>95</v>
      </c>
      <c r="E41" s="25" t="s">
        <v>154</v>
      </c>
      <c r="F41" s="11">
        <f>'Comp. Breakdown'!Y21</f>
        <v>2935.2771618625275</v>
      </c>
      <c r="G41" s="11">
        <f>F41*'SOI Modifiers'!$C$50</f>
        <v>1761.1662971175165</v>
      </c>
      <c r="H41" s="11">
        <f>$F$41*'SOI Modifiers'!D50</f>
        <v>3228.8048780487807</v>
      </c>
      <c r="I41" s="11">
        <f>$F$41*'SOI Modifiers'!E50</f>
        <v>2641.7494456762747</v>
      </c>
      <c r="J41" s="11">
        <f>$F$41*'SOI Modifiers'!F50</f>
        <v>4109.3880266075384</v>
      </c>
      <c r="K41" s="11">
        <f>$F$41*'SOI Modifiers'!G50</f>
        <v>2201.4578713968958</v>
      </c>
      <c r="L41" s="11">
        <f>$F$41*'SOI Modifiers'!H50</f>
        <v>3669.0964523281591</v>
      </c>
      <c r="M41" s="11">
        <f>$F$41*'SOI Modifiers'!I50</f>
        <v>1907.9301552106429</v>
      </c>
      <c r="N41" s="11">
        <f>$F$41*'SOI Modifiers'!J50</f>
        <v>3962.6241685144123</v>
      </c>
    </row>
    <row r="42" spans="3:14" x14ac:dyDescent="0.25">
      <c r="C42" s="21"/>
      <c r="D42" t="s">
        <v>96</v>
      </c>
      <c r="E42" s="25" t="s">
        <v>155</v>
      </c>
      <c r="F42" s="11">
        <f>'Comp. Breakdown'!Y22</f>
        <v>8955.6031286255493</v>
      </c>
      <c r="G42" s="11">
        <f>F42*'SOI Modifiers'!$C$50</f>
        <v>5373.361877175329</v>
      </c>
      <c r="H42" s="11">
        <f>$F$42*'SOI Modifiers'!D50</f>
        <v>9851.1634414881046</v>
      </c>
      <c r="I42" s="11">
        <f>$F$42*'SOI Modifiers'!E50</f>
        <v>8060.0428157629949</v>
      </c>
      <c r="J42" s="11">
        <f>$F$42*'SOI Modifiers'!F50</f>
        <v>12537.844380075769</v>
      </c>
      <c r="K42" s="11">
        <f>$F$42*'SOI Modifiers'!G50</f>
        <v>6716.702346469162</v>
      </c>
      <c r="L42" s="11">
        <f>$F$42*'SOI Modifiers'!H50</f>
        <v>11194.503910781936</v>
      </c>
      <c r="M42" s="11">
        <f>$F$42*'SOI Modifiers'!I50</f>
        <v>5821.1420336066076</v>
      </c>
      <c r="N42" s="11">
        <f>$F$42*'SOI Modifiers'!J50</f>
        <v>12090.064223644493</v>
      </c>
    </row>
    <row r="43" spans="3:14" x14ac:dyDescent="0.25">
      <c r="C43" s="21" t="s">
        <v>97</v>
      </c>
      <c r="D43" t="s">
        <v>98</v>
      </c>
      <c r="E43" s="25" t="s">
        <v>98</v>
      </c>
      <c r="F43" s="11">
        <f>'Comp. Breakdown'!Y23</f>
        <v>75.7250554323725</v>
      </c>
      <c r="G43" s="11">
        <f>F43*'SOI Modifiers'!$C$51</f>
        <v>60.580044345898003</v>
      </c>
      <c r="H43" s="11">
        <f>$F$43*'SOI Modifiers'!D51</f>
        <v>90.870066518846997</v>
      </c>
      <c r="I43" s="11">
        <f>$F$43*'SOI Modifiers'!E51</f>
        <v>60.580044345898003</v>
      </c>
      <c r="J43" s="11">
        <f>$F$43*'SOI Modifiers'!F51</f>
        <v>90.870066518846997</v>
      </c>
      <c r="K43" s="11">
        <f>$F$43*'SOI Modifiers'!G51</f>
        <v>60.580044345898003</v>
      </c>
      <c r="L43" s="11">
        <f>$F$43*'SOI Modifiers'!H51</f>
        <v>90.870066518846997</v>
      </c>
      <c r="M43" s="11">
        <f>$F$43*'SOI Modifiers'!I51</f>
        <v>64.366297117516623</v>
      </c>
      <c r="N43" s="11">
        <f>$F$43*'SOI Modifiers'!J51</f>
        <v>87.083813747228362</v>
      </c>
    </row>
    <row r="44" spans="3:14" x14ac:dyDescent="0.25">
      <c r="C44" s="21"/>
      <c r="D44" t="s">
        <v>99</v>
      </c>
      <c r="E44" s="25" t="s">
        <v>156</v>
      </c>
      <c r="F44" s="11">
        <f>'Comp. Breakdown'!Y24</f>
        <v>6738.6418675598752</v>
      </c>
      <c r="G44" s="11">
        <f>F44*'SOI Modifiers'!$C$51</f>
        <v>5390.9134940479007</v>
      </c>
      <c r="H44" s="11">
        <f>$F$44*'SOI Modifiers'!D51</f>
        <v>8086.3702410718497</v>
      </c>
      <c r="I44" s="11">
        <f>$F$44*'SOI Modifiers'!E51</f>
        <v>5390.9134940479007</v>
      </c>
      <c r="J44" s="11">
        <f>$F$44*'SOI Modifiers'!F51</f>
        <v>8086.3702410718497</v>
      </c>
      <c r="K44" s="11">
        <f>$F$44*'SOI Modifiers'!G51</f>
        <v>5390.9134940479007</v>
      </c>
      <c r="L44" s="11">
        <f>$F$44*'SOI Modifiers'!H51</f>
        <v>8086.3702410718497</v>
      </c>
      <c r="M44" s="11">
        <f>$F$44*'SOI Modifiers'!I51</f>
        <v>5727.8455874258934</v>
      </c>
      <c r="N44" s="11">
        <f>$F$44*'SOI Modifiers'!J51</f>
        <v>7749.4381476938561</v>
      </c>
    </row>
    <row r="45" spans="3:14" x14ac:dyDescent="0.25">
      <c r="C45" s="21" t="s">
        <v>49</v>
      </c>
      <c r="D45" t="s">
        <v>100</v>
      </c>
      <c r="E45" s="23" t="s">
        <v>157</v>
      </c>
      <c r="F45" s="11">
        <f>'Comp. Breakdown'!Y25</f>
        <v>507.59365004481765</v>
      </c>
      <c r="G45" s="11">
        <f>F45*'SOI Modifiers'!$C$52</f>
        <v>456.83428504033589</v>
      </c>
      <c r="H45" s="11">
        <f>$F$45*'SOI Modifiers'!D52</f>
        <v>710.63111006274471</v>
      </c>
      <c r="I45" s="11">
        <f>$F$45*'SOI Modifiers'!E52</f>
        <v>304.55619002689059</v>
      </c>
      <c r="J45" s="11">
        <f>$F$45*'SOI Modifiers'!F52</f>
        <v>558.35301504929942</v>
      </c>
      <c r="K45" s="11">
        <f>$F$45*'SOI Modifiers'!G52</f>
        <v>406.07492003585412</v>
      </c>
      <c r="L45" s="11">
        <f>$F$45*'SOI Modifiers'!H52</f>
        <v>609.11238005378118</v>
      </c>
      <c r="M45" s="11">
        <f>$F$45*'SOI Modifiers'!I52</f>
        <v>456.83428504033589</v>
      </c>
      <c r="N45" s="11">
        <f>$F$45*'SOI Modifiers'!J52</f>
        <v>558.35301504929942</v>
      </c>
    </row>
    <row r="46" spans="3:14" x14ac:dyDescent="0.25">
      <c r="C46" s="21"/>
      <c r="D46" t="s">
        <v>101</v>
      </c>
      <c r="E46" s="25" t="s">
        <v>158</v>
      </c>
      <c r="F46" s="11">
        <f>'Comp. Breakdown'!Y26</f>
        <v>10183.245506439591</v>
      </c>
      <c r="G46" s="11">
        <f>F46*'SOI Modifiers'!$C$52</f>
        <v>9164.9209557956328</v>
      </c>
      <c r="H46" s="11">
        <f>$F$46*'SOI Modifiers'!D52</f>
        <v>14256.543709015426</v>
      </c>
      <c r="I46" s="11">
        <f>$F$46*'SOI Modifiers'!E52</f>
        <v>6109.9473038637543</v>
      </c>
      <c r="J46" s="11">
        <f>$F$46*'SOI Modifiers'!F52</f>
        <v>11201.570057083551</v>
      </c>
      <c r="K46" s="11">
        <f>$F$46*'SOI Modifiers'!G52</f>
        <v>8146.596405151673</v>
      </c>
      <c r="L46" s="11">
        <f>$F$46*'SOI Modifiers'!H52</f>
        <v>12219.894607727509</v>
      </c>
      <c r="M46" s="11">
        <f>$F$46*'SOI Modifiers'!I52</f>
        <v>9164.9209557956328</v>
      </c>
      <c r="N46" s="11">
        <f>$F$46*'SOI Modifiers'!J52</f>
        <v>11201.570057083551</v>
      </c>
    </row>
    <row r="47" spans="3:14" x14ac:dyDescent="0.25">
      <c r="C47" s="21"/>
      <c r="D47" t="s">
        <v>102</v>
      </c>
      <c r="E47" s="25" t="s">
        <v>159</v>
      </c>
      <c r="F47" s="11">
        <f>'Comp. Breakdown'!Y27</f>
        <v>5240.6610377320712</v>
      </c>
      <c r="G47" s="11">
        <f>F47*'SOI Modifiers'!$C$52</f>
        <v>4716.5949339588642</v>
      </c>
      <c r="H47" s="11">
        <f>$F$47*'SOI Modifiers'!D52</f>
        <v>7336.9254528248994</v>
      </c>
      <c r="I47" s="11">
        <f>$F$47*'SOI Modifiers'!E52</f>
        <v>3144.3966226392427</v>
      </c>
      <c r="J47" s="11">
        <f>$F$47*'SOI Modifiers'!F52</f>
        <v>5764.7271415052792</v>
      </c>
      <c r="K47" s="11">
        <f>$F$47*'SOI Modifiers'!G52</f>
        <v>4192.5288301856572</v>
      </c>
      <c r="L47" s="11">
        <f>$F$47*'SOI Modifiers'!H52</f>
        <v>6288.7932452784853</v>
      </c>
      <c r="M47" s="11">
        <f>$F$47*'SOI Modifiers'!I52</f>
        <v>4716.5949339588642</v>
      </c>
      <c r="N47" s="11">
        <f>$F$47*'SOI Modifiers'!J52</f>
        <v>5764.7271415052792</v>
      </c>
    </row>
    <row r="48" spans="3:14" x14ac:dyDescent="0.25">
      <c r="C48" s="21" t="s">
        <v>115</v>
      </c>
      <c r="D48" t="s">
        <v>104</v>
      </c>
      <c r="E48" s="25" t="s">
        <v>160</v>
      </c>
      <c r="F48" s="11">
        <f>'Comp. Breakdown'!Y28</f>
        <v>16.303636851890172</v>
      </c>
      <c r="G48" s="11">
        <f>F48*'SOI Modifiers'!$C$53</f>
        <v>14.673273166701154</v>
      </c>
      <c r="H48" s="11">
        <f>F48*'SOI Modifiers'!$D$53</f>
        <v>17.934000537079189</v>
      </c>
      <c r="I48" s="11">
        <f>F48*'SOI Modifiers'!$E$53</f>
        <v>14.673273166701154</v>
      </c>
      <c r="J48" s="11">
        <f>F48*'SOI Modifiers'!$F$53</f>
        <v>17.934000537079189</v>
      </c>
      <c r="K48" s="11">
        <f>F48*'SOI Modifiers'!$G$53</f>
        <v>13.042909481512138</v>
      </c>
      <c r="L48" s="11">
        <f>F48*'SOI Modifiers'!$H$53</f>
        <v>19.564364222268207</v>
      </c>
      <c r="M48" s="11">
        <f>F48*'SOI Modifiers'!$I$53</f>
        <v>11.412545796323119</v>
      </c>
      <c r="N48" s="11">
        <f>F48*'SOI Modifiers'!$J$53</f>
        <v>21.194727907457224</v>
      </c>
    </row>
    <row r="49" spans="3:14" x14ac:dyDescent="0.25">
      <c r="C49" s="21"/>
      <c r="D49" t="s">
        <v>103</v>
      </c>
      <c r="E49" s="25" t="s">
        <v>161</v>
      </c>
      <c r="F49" s="11">
        <f>'Comp. Breakdown'!Y29</f>
        <v>20.516497162311456</v>
      </c>
      <c r="G49" s="11">
        <f>F49*'SOI Modifiers'!$C$53</f>
        <v>18.464847446080309</v>
      </c>
      <c r="H49" s="11">
        <f>F49*'SOI Modifiers'!$D$53</f>
        <v>22.568146878542603</v>
      </c>
      <c r="I49" s="11">
        <f>F49*'SOI Modifiers'!$E$53</f>
        <v>18.464847446080309</v>
      </c>
      <c r="J49" s="11">
        <f>F49*'SOI Modifiers'!$F$53</f>
        <v>22.568146878542603</v>
      </c>
      <c r="K49" s="11">
        <f>F49*'SOI Modifiers'!$G$53</f>
        <v>16.413197729849166</v>
      </c>
      <c r="L49" s="11">
        <f>F49*'SOI Modifiers'!$H$53</f>
        <v>24.619796594773746</v>
      </c>
      <c r="M49" s="11">
        <f>F49*'SOI Modifiers'!$I$53</f>
        <v>14.361548013618018</v>
      </c>
      <c r="N49" s="11">
        <f>F49*'SOI Modifiers'!$J$53</f>
        <v>26.671446311004892</v>
      </c>
    </row>
    <row r="50" spans="3:14" x14ac:dyDescent="0.25">
      <c r="C50" s="21"/>
      <c r="D50" t="s">
        <v>105</v>
      </c>
      <c r="E50" s="25" t="s">
        <v>162</v>
      </c>
      <c r="F50" s="11">
        <f>'Comp. Breakdown'!Y30</f>
        <v>252.22381423548214</v>
      </c>
      <c r="G50" s="11">
        <f>F50*'SOI Modifiers'!$C$53</f>
        <v>227.00143281193394</v>
      </c>
      <c r="H50" s="11">
        <f>F50*'SOI Modifiers'!$D$53</f>
        <v>277.44619565903037</v>
      </c>
      <c r="I50" s="11">
        <f>F50*'SOI Modifiers'!$E$53</f>
        <v>227.00143281193394</v>
      </c>
      <c r="J50" s="11">
        <f>F50*'SOI Modifiers'!$F$53</f>
        <v>277.44619565903037</v>
      </c>
      <c r="K50" s="11">
        <f>F50*'SOI Modifiers'!$G$53</f>
        <v>201.77905138838571</v>
      </c>
      <c r="L50" s="11">
        <f>F50*'SOI Modifiers'!$H$53</f>
        <v>302.66857708257857</v>
      </c>
      <c r="M50" s="11">
        <f>F50*'SOI Modifiers'!$I$53</f>
        <v>176.55666996483748</v>
      </c>
      <c r="N50" s="11">
        <f>F50*'SOI Modifiers'!$J$53</f>
        <v>327.89095850612676</v>
      </c>
    </row>
    <row r="51" spans="3:14" x14ac:dyDescent="0.25">
      <c r="C51" s="21"/>
      <c r="D51" t="s">
        <v>106</v>
      </c>
      <c r="E51" s="25" t="s">
        <v>163</v>
      </c>
      <c r="F51" s="11">
        <f>'Comp. Breakdown'!Y31</f>
        <v>37763.532018226608</v>
      </c>
      <c r="G51" s="11">
        <f>F51*'SOI Modifiers'!$C$53</f>
        <v>33987.178816403946</v>
      </c>
      <c r="H51" s="11">
        <f>F51*'SOI Modifiers'!$D$53</f>
        <v>41539.885220049269</v>
      </c>
      <c r="I51" s="11">
        <f>F51*'SOI Modifiers'!$E$53</f>
        <v>33987.178816403946</v>
      </c>
      <c r="J51" s="11">
        <f>F51*'SOI Modifiers'!$F$53</f>
        <v>41539.885220049269</v>
      </c>
      <c r="K51" s="11">
        <f>F51*'SOI Modifiers'!$G$53</f>
        <v>30210.825614581288</v>
      </c>
      <c r="L51" s="11">
        <f>F51*'SOI Modifiers'!$H$53</f>
        <v>45316.238421871931</v>
      </c>
      <c r="M51" s="11">
        <f>F51*'SOI Modifiers'!$I$53</f>
        <v>26434.472412758623</v>
      </c>
      <c r="N51" s="11">
        <f>F51*'SOI Modifiers'!$J$53</f>
        <v>49092.591623694592</v>
      </c>
    </row>
    <row r="52" spans="3:14" x14ac:dyDescent="0.25">
      <c r="C52" s="21"/>
      <c r="D52" t="s">
        <v>107</v>
      </c>
      <c r="E52" s="25" t="s">
        <v>164</v>
      </c>
      <c r="F52" s="11">
        <f>'Comp. Breakdown'!Y32</f>
        <v>32.134592241712497</v>
      </c>
      <c r="G52" s="11">
        <f>F52*'SOI Modifiers'!$C$53</f>
        <v>28.921133017541248</v>
      </c>
      <c r="H52" s="11">
        <f>F52*'SOI Modifiers'!$D$53</f>
        <v>35.348051465883749</v>
      </c>
      <c r="I52" s="11">
        <f>F52*'SOI Modifiers'!$E$53</f>
        <v>28.921133017541248</v>
      </c>
      <c r="J52" s="11">
        <f>F52*'SOI Modifiers'!$F$53</f>
        <v>35.348051465883749</v>
      </c>
      <c r="K52" s="11">
        <f>F52*'SOI Modifiers'!$G$53</f>
        <v>25.707673793369999</v>
      </c>
      <c r="L52" s="11">
        <f>F52*'SOI Modifiers'!$H$53</f>
        <v>38.561510690054995</v>
      </c>
      <c r="M52" s="11">
        <f>F52*'SOI Modifiers'!$I$53</f>
        <v>22.494214569198746</v>
      </c>
      <c r="N52" s="11">
        <f>F52*'SOI Modifiers'!$J$53</f>
        <v>41.774969914226247</v>
      </c>
    </row>
    <row r="53" spans="3:14" x14ac:dyDescent="0.25">
      <c r="C53" s="21"/>
      <c r="D53" t="s">
        <v>108</v>
      </c>
      <c r="E53" s="25" t="s">
        <v>165</v>
      </c>
      <c r="F53" s="11">
        <f>'Comp. Breakdown'!Y33</f>
        <v>62.322399561030323</v>
      </c>
      <c r="G53" s="11">
        <f>F53*'SOI Modifiers'!$C$53</f>
        <v>56.090159604927294</v>
      </c>
      <c r="H53" s="11">
        <f>F53*'SOI Modifiers'!$D$53</f>
        <v>68.554639517133367</v>
      </c>
      <c r="I53" s="11">
        <f>F53*'SOI Modifiers'!$E$53</f>
        <v>56.090159604927294</v>
      </c>
      <c r="J53" s="11">
        <f>F53*'SOI Modifiers'!$F$53</f>
        <v>68.554639517133367</v>
      </c>
      <c r="K53" s="11">
        <f>F53*'SOI Modifiers'!$G$53</f>
        <v>49.857919648824264</v>
      </c>
      <c r="L53" s="11">
        <f>F53*'SOI Modifiers'!$H$53</f>
        <v>74.786879473236382</v>
      </c>
      <c r="M53" s="11">
        <f>F53*'SOI Modifiers'!$I$53</f>
        <v>43.625679692721221</v>
      </c>
      <c r="N53" s="11">
        <f>F53*'SOI Modifiers'!$J$53</f>
        <v>81.019119429339426</v>
      </c>
    </row>
    <row r="54" spans="3:14" x14ac:dyDescent="0.25">
      <c r="C54" s="21"/>
      <c r="D54" t="s">
        <v>109</v>
      </c>
      <c r="E54" s="23" t="s">
        <v>166</v>
      </c>
      <c r="F54" s="11">
        <f>'Comp. Breakdown'!Y34</f>
        <v>270.16119978051512</v>
      </c>
      <c r="G54" s="11">
        <f>F54*'SOI Modifiers'!$C$53</f>
        <v>243.14507980246361</v>
      </c>
      <c r="H54" s="11">
        <f>F54*'SOI Modifiers'!$D$53</f>
        <v>297.17731975856668</v>
      </c>
      <c r="I54" s="11">
        <f>F54*'SOI Modifiers'!$E$53</f>
        <v>243.14507980246361</v>
      </c>
      <c r="J54" s="11">
        <f>F54*'SOI Modifiers'!$F$53</f>
        <v>297.17731975856668</v>
      </c>
      <c r="K54" s="11">
        <f>F54*'SOI Modifiers'!$G$53</f>
        <v>216.12895982441211</v>
      </c>
      <c r="L54" s="11">
        <f>F54*'SOI Modifiers'!$H$53</f>
        <v>324.19343973661813</v>
      </c>
      <c r="M54" s="11">
        <f>F54*'SOI Modifiers'!$I$53</f>
        <v>189.11283984636057</v>
      </c>
      <c r="N54" s="11">
        <f>F54*'SOI Modifiers'!$J$53</f>
        <v>351.20955971466969</v>
      </c>
    </row>
    <row r="55" spans="3:14" x14ac:dyDescent="0.25">
      <c r="C55" s="21"/>
      <c r="D55" t="s">
        <v>110</v>
      </c>
      <c r="E55" s="23" t="s">
        <v>167</v>
      </c>
      <c r="F55" s="11">
        <f>'Comp. Breakdown'!Y35</f>
        <v>37781.46940377164</v>
      </c>
      <c r="G55" s="11">
        <f>F55*'SOI Modifiers'!$C$53</f>
        <v>34003.322463394477</v>
      </c>
      <c r="H55" s="11">
        <f>F55*'SOI Modifiers'!$D$53</f>
        <v>41559.61634414881</v>
      </c>
      <c r="I55" s="11">
        <f>F55*'SOI Modifiers'!$E$53</f>
        <v>34003.322463394477</v>
      </c>
      <c r="J55" s="11">
        <f>F55*'SOI Modifiers'!$F$53</f>
        <v>41559.61634414881</v>
      </c>
      <c r="K55" s="11">
        <f>F55*'SOI Modifiers'!$G$53</f>
        <v>30225.175523017315</v>
      </c>
      <c r="L55" s="11">
        <f>F55*'SOI Modifiers'!$H$53</f>
        <v>45337.763284525965</v>
      </c>
      <c r="M55" s="11">
        <f>F55*'SOI Modifiers'!$I$53</f>
        <v>26447.028582640145</v>
      </c>
      <c r="N55" s="11">
        <f>F55*'SOI Modifiers'!$J$53</f>
        <v>49115.910224903135</v>
      </c>
    </row>
    <row r="56" spans="3:14" x14ac:dyDescent="0.25">
      <c r="C56" s="21"/>
      <c r="D56" t="s">
        <v>111</v>
      </c>
      <c r="E56" s="23" t="s">
        <v>168</v>
      </c>
      <c r="F56" s="11">
        <f>'Comp. Breakdown'!Y36</f>
        <v>48.436807095343674</v>
      </c>
      <c r="G56" s="11">
        <f>F56*'SOI Modifiers'!$C$53</f>
        <v>43.593126385809306</v>
      </c>
      <c r="H56" s="11">
        <f>F56*'SOI Modifiers'!$D$53</f>
        <v>53.280487804878049</v>
      </c>
      <c r="I56" s="11">
        <f>F56*'SOI Modifiers'!$E$53</f>
        <v>43.593126385809306</v>
      </c>
      <c r="J56" s="11">
        <f>F56*'SOI Modifiers'!$F$53</f>
        <v>53.280487804878049</v>
      </c>
      <c r="K56" s="11">
        <f>F56*'SOI Modifiers'!$G$53</f>
        <v>38.749445676274945</v>
      </c>
      <c r="L56" s="11">
        <f>F56*'SOI Modifiers'!$H$53</f>
        <v>58.124168514412403</v>
      </c>
      <c r="M56" s="11">
        <f>F56*'SOI Modifiers'!$I$53</f>
        <v>33.90576496674057</v>
      </c>
      <c r="N56" s="11">
        <f>F56*'SOI Modifiers'!$J$53</f>
        <v>62.967849223946779</v>
      </c>
    </row>
    <row r="57" spans="3:14" x14ac:dyDescent="0.25">
      <c r="C57" s="21"/>
      <c r="D57" t="s">
        <v>112</v>
      </c>
      <c r="E57" s="23" t="s">
        <v>169</v>
      </c>
      <c r="F57" s="11">
        <f>'Comp. Breakdown'!Y37</f>
        <v>52.649667405764959</v>
      </c>
      <c r="G57" s="11">
        <f>F57*'SOI Modifiers'!$C$53</f>
        <v>47.384700665188461</v>
      </c>
      <c r="H57" s="11">
        <f>F57*'SOI Modifiers'!$D$53</f>
        <v>57.914634146341456</v>
      </c>
      <c r="I57" s="11">
        <f>F57*'SOI Modifiers'!$E$53</f>
        <v>47.384700665188461</v>
      </c>
      <c r="J57" s="11">
        <f>F57*'SOI Modifiers'!$F$53</f>
        <v>57.914634146341456</v>
      </c>
      <c r="K57" s="11">
        <f>F57*'SOI Modifiers'!$G$53</f>
        <v>42.119733924611971</v>
      </c>
      <c r="L57" s="11">
        <f>F57*'SOI Modifiers'!$H$53</f>
        <v>63.179600886917946</v>
      </c>
      <c r="M57" s="11">
        <f>F57*'SOI Modifiers'!$I$53</f>
        <v>36.854767184035467</v>
      </c>
      <c r="N57" s="11">
        <f>F57*'SOI Modifiers'!$J$53</f>
        <v>68.44456762749445</v>
      </c>
    </row>
    <row r="58" spans="3:14" x14ac:dyDescent="0.25">
      <c r="C58" s="21"/>
      <c r="D58" t="s">
        <v>113</v>
      </c>
      <c r="E58" s="23" t="s">
        <v>170</v>
      </c>
      <c r="F58" s="11">
        <f>'Comp. Breakdown'!Y38</f>
        <v>284.35698447893566</v>
      </c>
      <c r="G58" s="11">
        <f>F58*'SOI Modifiers'!$C$53</f>
        <v>255.92128603104209</v>
      </c>
      <c r="H58" s="11">
        <f>F58*'SOI Modifiers'!$D$53</f>
        <v>312.79268292682923</v>
      </c>
      <c r="I58" s="11">
        <f>F58*'SOI Modifiers'!$E$53</f>
        <v>255.92128603104209</v>
      </c>
      <c r="J58" s="11">
        <f>F58*'SOI Modifiers'!$F$53</f>
        <v>312.79268292682923</v>
      </c>
      <c r="K58" s="11">
        <f>F58*'SOI Modifiers'!$G$53</f>
        <v>227.48558758314854</v>
      </c>
      <c r="L58" s="11">
        <f>F58*'SOI Modifiers'!$H$53</f>
        <v>341.2283813747228</v>
      </c>
      <c r="M58" s="11">
        <f>F58*'SOI Modifiers'!$I$53</f>
        <v>199.04988913525494</v>
      </c>
      <c r="N58" s="11">
        <f>F58*'SOI Modifiers'!$J$53</f>
        <v>369.66407982261637</v>
      </c>
    </row>
    <row r="59" spans="3:14" x14ac:dyDescent="0.25">
      <c r="C59" s="21"/>
      <c r="D59" t="s">
        <v>114</v>
      </c>
      <c r="E59" s="23" t="s">
        <v>171</v>
      </c>
      <c r="F59" s="11">
        <f>'Comp. Breakdown'!Y39</f>
        <v>37795.665188470062</v>
      </c>
      <c r="G59" s="11">
        <f>F59*'SOI Modifiers'!$C$53</f>
        <v>34016.098669623054</v>
      </c>
      <c r="H59" s="11">
        <f>F59*'SOI Modifiers'!$D$53</f>
        <v>41575.231707317071</v>
      </c>
      <c r="I59" s="11">
        <f>F59*'SOI Modifiers'!$E$53</f>
        <v>34016.098669623054</v>
      </c>
      <c r="J59" s="11">
        <f>F59*'SOI Modifiers'!$F$53</f>
        <v>41575.231707317071</v>
      </c>
      <c r="K59" s="11">
        <f>F59*'SOI Modifiers'!$G$53</f>
        <v>30236.532150776053</v>
      </c>
      <c r="L59" s="11">
        <f>F59*'SOI Modifiers'!$H$53</f>
        <v>45354.798226164072</v>
      </c>
      <c r="M59" s="11">
        <f>F59*'SOI Modifiers'!$I$53</f>
        <v>26456.965631929041</v>
      </c>
      <c r="N59" s="11">
        <f>F59*'SOI Modifiers'!$J$53</f>
        <v>49134.36474501108</v>
      </c>
    </row>
    <row r="60" spans="3:14" x14ac:dyDescent="0.25">
      <c r="C60" s="21" t="s">
        <v>51</v>
      </c>
      <c r="D60" t="s">
        <v>122</v>
      </c>
      <c r="E60" s="23" t="s">
        <v>172</v>
      </c>
      <c r="F60" s="11">
        <f>'Comp. Breakdown'!Y40</f>
        <v>10.372505543237249</v>
      </c>
      <c r="G60" s="11">
        <f>F60*'SOI Modifiers'!$C$54</f>
        <v>8.2980044345897994</v>
      </c>
      <c r="H60" s="11">
        <f>$F$60*'SOI Modifiers'!D54</f>
        <v>13.484257206208424</v>
      </c>
      <c r="I60" s="11">
        <f>$F$60*'SOI Modifiers'!E54</f>
        <v>8.2980044345897994</v>
      </c>
      <c r="J60" s="11">
        <f>$F$60*'SOI Modifiers'!F54</f>
        <v>13.484257206208424</v>
      </c>
      <c r="K60" s="11">
        <f>$F$60*'SOI Modifiers'!G54</f>
        <v>8.2980044345897994</v>
      </c>
      <c r="L60" s="11">
        <f>$F$60*'SOI Modifiers'!H54</f>
        <v>12.447006651884699</v>
      </c>
      <c r="M60" s="11">
        <f>$F$60*'SOI Modifiers'!I54</f>
        <v>9.3352549889135243</v>
      </c>
      <c r="N60" s="11">
        <f>$F$60*'SOI Modifiers'!J54</f>
        <v>11.409756097560976</v>
      </c>
    </row>
    <row r="61" spans="3:14" x14ac:dyDescent="0.25">
      <c r="C61" s="21"/>
      <c r="D61" t="s">
        <v>121</v>
      </c>
      <c r="E61" s="23" t="s">
        <v>173</v>
      </c>
      <c r="F61" s="11">
        <f>'Comp. Breakdown'!Y41</f>
        <v>108.6507882595603</v>
      </c>
      <c r="G61" s="11">
        <f>F61*'SOI Modifiers'!$C$54</f>
        <v>86.920630607648249</v>
      </c>
      <c r="H61" s="11">
        <f>$F$61*'SOI Modifiers'!D54</f>
        <v>141.2460247374284</v>
      </c>
      <c r="I61" s="11">
        <f>$F$61*'SOI Modifiers'!E54</f>
        <v>86.920630607648249</v>
      </c>
      <c r="J61" s="11">
        <f>$F$61*'SOI Modifiers'!F54</f>
        <v>141.2460247374284</v>
      </c>
      <c r="K61" s="11">
        <f>$F$61*'SOI Modifiers'!G54</f>
        <v>86.920630607648249</v>
      </c>
      <c r="L61" s="11">
        <f>$F$61*'SOI Modifiers'!H54</f>
        <v>130.38094591147237</v>
      </c>
      <c r="M61" s="11">
        <f>$F$61*'SOI Modifiers'!I54</f>
        <v>97.785709433604268</v>
      </c>
      <c r="N61" s="11">
        <f>$F$61*'SOI Modifiers'!J54</f>
        <v>119.51586708551633</v>
      </c>
    </row>
    <row r="62" spans="3:14" x14ac:dyDescent="0.25">
      <c r="C62" s="21"/>
      <c r="D62" t="s">
        <v>120</v>
      </c>
      <c r="E62" s="23" t="s">
        <v>174</v>
      </c>
      <c r="F62" s="11">
        <f>'Comp. Breakdown'!Y42</f>
        <v>61.980044345897994</v>
      </c>
      <c r="G62" s="11">
        <f>F62*'SOI Modifiers'!$C$54</f>
        <v>49.584035476718398</v>
      </c>
      <c r="H62" s="11">
        <f>$F$62*'SOI Modifiers'!D54</f>
        <v>80.574057649667395</v>
      </c>
      <c r="I62" s="11">
        <f>$F$62*'SOI Modifiers'!E54</f>
        <v>49.584035476718398</v>
      </c>
      <c r="J62" s="11">
        <f>$F$62*'SOI Modifiers'!F54</f>
        <v>80.574057649667395</v>
      </c>
      <c r="K62" s="11">
        <f>$F$62*'SOI Modifiers'!G54</f>
        <v>49.584035476718398</v>
      </c>
      <c r="L62" s="11">
        <f>$F$62*'SOI Modifiers'!H54</f>
        <v>74.37605321507759</v>
      </c>
      <c r="M62" s="11">
        <f>$F$62*'SOI Modifiers'!I54</f>
        <v>55.782039911308196</v>
      </c>
      <c r="N62" s="11">
        <f>$F$62*'SOI Modifiers'!J54</f>
        <v>68.178048780487799</v>
      </c>
    </row>
    <row r="63" spans="3:14" x14ac:dyDescent="0.25">
      <c r="C63" s="21"/>
      <c r="D63" t="s">
        <v>119</v>
      </c>
      <c r="E63" s="23" t="s">
        <v>175</v>
      </c>
      <c r="F63" s="11">
        <f>'Comp. Breakdown'!Y43</f>
        <v>76212.589800443457</v>
      </c>
      <c r="G63" s="11">
        <f>F63*'SOI Modifiers'!$C$54</f>
        <v>60970.071840354765</v>
      </c>
      <c r="H63" s="11">
        <f>$F$63*'SOI Modifiers'!D54</f>
        <v>99076.366740576501</v>
      </c>
      <c r="I63" s="11">
        <f>$F$63*'SOI Modifiers'!E54</f>
        <v>60970.071840354765</v>
      </c>
      <c r="J63" s="11">
        <f>$F$63*'SOI Modifiers'!F54</f>
        <v>99076.366740576501</v>
      </c>
      <c r="K63" s="11">
        <f>$F$63*'SOI Modifiers'!G54</f>
        <v>60970.071840354765</v>
      </c>
      <c r="L63" s="11">
        <f>$F$63*'SOI Modifiers'!H54</f>
        <v>91455.107760532148</v>
      </c>
      <c r="M63" s="11">
        <f>$F$63*'SOI Modifiers'!I54</f>
        <v>68591.330820399118</v>
      </c>
      <c r="N63" s="11">
        <f>$F$63*'SOI Modifiers'!J54</f>
        <v>83833.84878048781</v>
      </c>
    </row>
    <row r="64" spans="3:14" x14ac:dyDescent="0.25">
      <c r="C64" s="21" t="s">
        <v>116</v>
      </c>
      <c r="D64" t="s">
        <v>118</v>
      </c>
      <c r="E64" s="23" t="s">
        <v>176</v>
      </c>
      <c r="F64" s="11">
        <f>'Comp. Breakdown'!Y44</f>
        <v>1480.7760532150774</v>
      </c>
      <c r="G64" s="11">
        <f>F64*'SOI Modifiers'!$C$55</f>
        <v>1332.6984478935697</v>
      </c>
      <c r="H64" s="11">
        <f>$F$64*'SOI Modifiers'!D55</f>
        <v>1628.8536585365853</v>
      </c>
      <c r="I64" s="11">
        <f>$F$64*'SOI Modifiers'!E55</f>
        <v>1332.6984478935697</v>
      </c>
      <c r="J64" s="11">
        <f>$F$64*'SOI Modifiers'!F55</f>
        <v>1628.8536585365853</v>
      </c>
      <c r="K64" s="11">
        <f>$F$64*'SOI Modifiers'!G55</f>
        <v>1184.620842572062</v>
      </c>
      <c r="L64" s="11">
        <f>$F$64*'SOI Modifiers'!H55</f>
        <v>1776.9312638580927</v>
      </c>
      <c r="M64" s="11">
        <f>$F$64*'SOI Modifiers'!I55</f>
        <v>1036.5432372505541</v>
      </c>
      <c r="N64" s="11">
        <f>$F$64*'SOI Modifiers'!J55</f>
        <v>1925.0088691796007</v>
      </c>
    </row>
    <row r="65" spans="3:14" x14ac:dyDescent="0.25">
      <c r="C65" s="21"/>
      <c r="D65" t="s">
        <v>117</v>
      </c>
      <c r="E65" s="23" t="s">
        <v>177</v>
      </c>
      <c r="F65" s="11">
        <f>'Comp. Breakdown'!Y45</f>
        <v>1480.7760532150774</v>
      </c>
      <c r="G65" s="11">
        <f>F65*'SOI Modifiers'!$C$55</f>
        <v>1332.6984478935697</v>
      </c>
      <c r="H65" s="11">
        <f>$F$65*'SOI Modifiers'!D55</f>
        <v>1628.8536585365853</v>
      </c>
      <c r="I65" s="11">
        <f>$F$65*'SOI Modifiers'!E55</f>
        <v>1332.6984478935697</v>
      </c>
      <c r="J65" s="11">
        <f>$F$65*'SOI Modifiers'!F55</f>
        <v>1628.8536585365853</v>
      </c>
      <c r="K65" s="11">
        <f>$F$65*'SOI Modifiers'!G55</f>
        <v>1184.620842572062</v>
      </c>
      <c r="L65" s="11">
        <f>$F$65*'SOI Modifiers'!H55</f>
        <v>1776.9312638580927</v>
      </c>
      <c r="M65" s="11">
        <f>$F$65*'SOI Modifiers'!I55</f>
        <v>1036.5432372505541</v>
      </c>
      <c r="N65" s="11">
        <f>$F$65*'SOI Modifiers'!J55</f>
        <v>1925.0088691796007</v>
      </c>
    </row>
    <row r="66" spans="3:14" x14ac:dyDescent="0.25">
      <c r="C66" s="21" t="s">
        <v>149</v>
      </c>
      <c r="E66" s="23" t="s">
        <v>178</v>
      </c>
      <c r="F66" s="11"/>
      <c r="G66" s="11"/>
      <c r="H66" s="11"/>
      <c r="I66" s="11"/>
      <c r="J66" s="11"/>
      <c r="K66" s="11"/>
      <c r="L66" s="11"/>
      <c r="M66" s="11"/>
      <c r="N66" s="11"/>
    </row>
    <row r="67" spans="3:14" x14ac:dyDescent="0.25">
      <c r="C67" s="21"/>
      <c r="E67" s="23" t="s">
        <v>179</v>
      </c>
      <c r="F67" s="11"/>
      <c r="G67" s="11"/>
      <c r="H67" s="11"/>
      <c r="I67" s="11"/>
      <c r="J67" s="11"/>
      <c r="K67" s="11"/>
      <c r="L67" s="11"/>
      <c r="M67" s="11"/>
      <c r="N67" s="11"/>
    </row>
    <row r="68" spans="3:14" x14ac:dyDescent="0.25">
      <c r="C68" s="21" t="s">
        <v>150</v>
      </c>
      <c r="E68" s="23" t="s">
        <v>180</v>
      </c>
      <c r="F68" s="11"/>
      <c r="G68" s="11"/>
      <c r="H68" s="11"/>
      <c r="I68" s="11"/>
      <c r="J68" s="11"/>
      <c r="K68" s="11"/>
      <c r="L68" s="11"/>
      <c r="M68" s="11"/>
      <c r="N68" s="11"/>
    </row>
    <row r="69" spans="3:14" x14ac:dyDescent="0.25">
      <c r="C69" s="21"/>
      <c r="E69" s="23" t="s">
        <v>181</v>
      </c>
      <c r="F69" s="11"/>
      <c r="G69" s="11"/>
      <c r="H69" s="11"/>
      <c r="I69" s="11"/>
      <c r="J69" s="11"/>
      <c r="K69" s="11"/>
      <c r="L69" s="11"/>
      <c r="M69" s="11"/>
      <c r="N69" s="11"/>
    </row>
    <row r="70" spans="3:14" x14ac:dyDescent="0.25">
      <c r="C70" s="21"/>
      <c r="E70" s="23" t="s">
        <v>182</v>
      </c>
      <c r="F70" s="11"/>
      <c r="G70" s="11"/>
      <c r="H70" s="11"/>
      <c r="I70" s="11"/>
      <c r="J70" s="11"/>
      <c r="K70" s="11"/>
      <c r="L70" s="11"/>
      <c r="M70" s="11"/>
      <c r="N70" s="11"/>
    </row>
  </sheetData>
  <mergeCells count="13">
    <mergeCell ref="C66:C67"/>
    <mergeCell ref="C68:C70"/>
    <mergeCell ref="C38:C42"/>
    <mergeCell ref="C2:C12"/>
    <mergeCell ref="C13:C22"/>
    <mergeCell ref="C23:C28"/>
    <mergeCell ref="C29:C31"/>
    <mergeCell ref="C32:C37"/>
    <mergeCell ref="C43:C44"/>
    <mergeCell ref="C45:C47"/>
    <mergeCell ref="C48:C59"/>
    <mergeCell ref="C60:C63"/>
    <mergeCell ref="C64:C6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5"/>
  <sheetViews>
    <sheetView topLeftCell="C1" workbookViewId="0">
      <pane ySplit="2" topLeftCell="A3" activePane="bottomLeft" state="frozen"/>
      <selection activeCell="C1" sqref="C1"/>
      <selection pane="bottomLeft" activeCell="F21" sqref="F21"/>
    </sheetView>
  </sheetViews>
  <sheetFormatPr defaultRowHeight="15" x14ac:dyDescent="0.25"/>
  <cols>
    <col min="3" max="3" width="21.85546875" bestFit="1" customWidth="1"/>
    <col min="4" max="4" width="27.28515625" bestFit="1" customWidth="1"/>
    <col min="12" max="12" width="10.7109375" customWidth="1"/>
    <col min="13" max="13" width="13.42578125" customWidth="1"/>
    <col min="14" max="14" width="11.140625" customWidth="1"/>
    <col min="15" max="15" width="9.85546875" customWidth="1"/>
    <col min="17" max="17" width="10" customWidth="1"/>
    <col min="18" max="18" width="9.7109375" customWidth="1"/>
    <col min="19" max="19" width="9.85546875" customWidth="1"/>
    <col min="22" max="22" width="11.7109375" customWidth="1"/>
    <col min="23" max="23" width="15.42578125" customWidth="1"/>
    <col min="24" max="24" width="13.140625" customWidth="1"/>
    <col min="25" max="25" width="11.28515625" customWidth="1"/>
  </cols>
  <sheetData>
    <row r="1" spans="3:25" x14ac:dyDescent="0.25">
      <c r="E1" s="20" t="s">
        <v>131</v>
      </c>
      <c r="F1" s="20"/>
      <c r="G1" s="20"/>
      <c r="H1" s="20"/>
      <c r="I1" s="20"/>
      <c r="J1" s="20"/>
      <c r="K1" s="20"/>
      <c r="L1" s="20"/>
      <c r="M1" s="20"/>
      <c r="N1" s="20"/>
      <c r="O1" s="20" t="s">
        <v>130</v>
      </c>
      <c r="P1" s="20"/>
      <c r="Q1" s="20"/>
      <c r="R1" s="20"/>
      <c r="S1" s="20"/>
      <c r="T1" s="20"/>
      <c r="U1" s="20"/>
      <c r="V1" s="20"/>
      <c r="W1" s="20"/>
      <c r="X1" s="20"/>
    </row>
    <row r="2" spans="3:25" ht="15.75" thickBot="1" x14ac:dyDescent="0.3">
      <c r="C2" s="1"/>
      <c r="D2" s="1" t="s">
        <v>143</v>
      </c>
      <c r="E2" s="1" t="s">
        <v>72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5" t="s">
        <v>133</v>
      </c>
      <c r="P2" s="1" t="s">
        <v>134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139</v>
      </c>
      <c r="V2" s="1" t="s">
        <v>140</v>
      </c>
      <c r="W2" s="1" t="s">
        <v>141</v>
      </c>
      <c r="X2" s="1" t="s">
        <v>142</v>
      </c>
      <c r="Y2" t="s">
        <v>144</v>
      </c>
    </row>
    <row r="3" spans="3:25" x14ac:dyDescent="0.25">
      <c r="C3" s="21" t="s">
        <v>44</v>
      </c>
      <c r="D3" s="13" t="s">
        <v>75</v>
      </c>
      <c r="F3">
        <v>21</v>
      </c>
      <c r="O3" s="16"/>
      <c r="P3" s="17">
        <f>Tabela2[[#This Row],[Iron]]*'O&amp;I'!$G$17</f>
        <v>20.999999999999996</v>
      </c>
      <c r="Q3" s="17"/>
      <c r="R3" s="17"/>
      <c r="S3" s="17"/>
      <c r="T3" s="17"/>
      <c r="U3" s="17"/>
      <c r="V3" s="17"/>
      <c r="W3" s="17"/>
      <c r="X3" s="19"/>
      <c r="Y3" s="17">
        <f>SUM(Tabela2[[#This Row],[Gravel2]:[Platinum11]])</f>
        <v>20.999999999999996</v>
      </c>
    </row>
    <row r="4" spans="3:25" x14ac:dyDescent="0.25">
      <c r="C4" s="21"/>
      <c r="D4" s="13" t="s">
        <v>76</v>
      </c>
      <c r="F4">
        <v>3.5</v>
      </c>
      <c r="O4" s="16"/>
      <c r="P4" s="17">
        <f>Tabela2[[#This Row],[Iron]]*'O&amp;I'!$G$17</f>
        <v>3.4999999999999991</v>
      </c>
      <c r="Q4" s="17"/>
      <c r="R4" s="17"/>
      <c r="S4" s="17"/>
      <c r="T4" s="17"/>
      <c r="U4" s="17"/>
      <c r="V4" s="17"/>
      <c r="W4" s="17"/>
      <c r="X4" s="18"/>
      <c r="Y4" s="17">
        <f>SUM(Tabela2[[#This Row],[Gravel2]:[Platinum11]])</f>
        <v>3.4999999999999991</v>
      </c>
    </row>
    <row r="5" spans="3:25" x14ac:dyDescent="0.25">
      <c r="C5" s="21"/>
      <c r="D5" s="13" t="s">
        <v>77</v>
      </c>
      <c r="F5">
        <v>5</v>
      </c>
      <c r="O5" s="16"/>
      <c r="P5" s="17">
        <f>Tabela2[[#This Row],[Iron]]*'O&amp;I'!$G$17</f>
        <v>4.9999999999999991</v>
      </c>
      <c r="Q5" s="17"/>
      <c r="R5" s="17"/>
      <c r="S5" s="17"/>
      <c r="T5" s="17"/>
      <c r="U5" s="17"/>
      <c r="V5" s="17"/>
      <c r="W5" s="17"/>
      <c r="X5" s="18"/>
      <c r="Y5" s="17">
        <f>SUM(Tabela2[[#This Row],[Gravel2]:[Platinum11]])</f>
        <v>4.9999999999999991</v>
      </c>
    </row>
    <row r="6" spans="3:25" x14ac:dyDescent="0.25">
      <c r="C6" s="21"/>
      <c r="D6" s="13" t="s">
        <v>78</v>
      </c>
      <c r="F6">
        <v>30</v>
      </c>
      <c r="O6" s="16"/>
      <c r="P6" s="17">
        <f>Tabela2[[#This Row],[Iron]]*'O&amp;I'!$G$17</f>
        <v>29.999999999999993</v>
      </c>
      <c r="Q6" s="17"/>
      <c r="R6" s="17"/>
      <c r="S6" s="17"/>
      <c r="T6" s="17"/>
      <c r="U6" s="17"/>
      <c r="V6" s="17"/>
      <c r="W6" s="17"/>
      <c r="X6" s="18"/>
      <c r="Y6" s="17">
        <f>SUM(Tabela2[[#This Row],[Gravel2]:[Platinum11]])</f>
        <v>29.999999999999993</v>
      </c>
    </row>
    <row r="7" spans="3:25" x14ac:dyDescent="0.25">
      <c r="C7" s="21"/>
      <c r="D7" s="13" t="s">
        <v>79</v>
      </c>
      <c r="F7">
        <v>10</v>
      </c>
      <c r="O7" s="16"/>
      <c r="P7" s="17">
        <f>Tabela2[[#This Row],[Iron]]*'O&amp;I'!$G$17</f>
        <v>9.9999999999999982</v>
      </c>
      <c r="Q7" s="17"/>
      <c r="R7" s="17"/>
      <c r="S7" s="17"/>
      <c r="T7" s="17"/>
      <c r="U7" s="17"/>
      <c r="V7" s="17"/>
      <c r="W7" s="17"/>
      <c r="X7" s="18"/>
      <c r="Y7" s="17">
        <f>SUM(Tabela2[[#This Row],[Gravel2]:[Platinum11]])</f>
        <v>9.9999999999999982</v>
      </c>
    </row>
    <row r="8" spans="3:25" x14ac:dyDescent="0.25">
      <c r="C8" s="21"/>
      <c r="D8" s="13" t="s">
        <v>80</v>
      </c>
      <c r="F8">
        <v>7</v>
      </c>
      <c r="O8" s="16"/>
      <c r="P8" s="17">
        <f>Tabela2[[#This Row],[Iron]]*'O&amp;I'!$G$17</f>
        <v>6.9999999999999982</v>
      </c>
      <c r="Q8" s="17"/>
      <c r="R8" s="17"/>
      <c r="S8" s="17"/>
      <c r="T8" s="17"/>
      <c r="U8" s="17"/>
      <c r="V8" s="17"/>
      <c r="W8" s="17"/>
      <c r="X8" s="18"/>
      <c r="Y8" s="17">
        <f>SUM(Tabela2[[#This Row],[Gravel2]:[Platinum11]])</f>
        <v>6.9999999999999982</v>
      </c>
    </row>
    <row r="9" spans="3:25" x14ac:dyDescent="0.25">
      <c r="C9" s="21" t="s">
        <v>81</v>
      </c>
      <c r="D9" s="13" t="s">
        <v>82</v>
      </c>
      <c r="F9">
        <v>20</v>
      </c>
      <c r="H9">
        <v>5</v>
      </c>
      <c r="O9" s="16"/>
      <c r="P9" s="17">
        <f>Tabela2[[#This Row],[Iron]]*'O&amp;I'!$G$17</f>
        <v>19.999999999999996</v>
      </c>
      <c r="Q9" s="17"/>
      <c r="R9" s="17">
        <f>Tabela2[[#This Row],[Nickel]]*'O&amp;I'!$G$19</f>
        <v>36.86252771618625</v>
      </c>
      <c r="S9" s="17"/>
      <c r="T9" s="17"/>
      <c r="U9" s="17"/>
      <c r="V9" s="17"/>
      <c r="W9" s="17"/>
      <c r="X9" s="18"/>
      <c r="Y9" s="17">
        <f>SUM(Tabela2[[#This Row],[Gravel2]:[Platinum11]])</f>
        <v>56.86252771618625</v>
      </c>
    </row>
    <row r="10" spans="3:25" x14ac:dyDescent="0.25">
      <c r="C10" s="21"/>
      <c r="D10" s="13" t="s">
        <v>83</v>
      </c>
      <c r="F10">
        <v>12</v>
      </c>
      <c r="H10">
        <v>5</v>
      </c>
      <c r="I10">
        <v>3</v>
      </c>
      <c r="O10" s="16"/>
      <c r="P10" s="17">
        <f>Tabela2[[#This Row],[Iron]]*'O&amp;I'!$G$17</f>
        <v>11.999999999999996</v>
      </c>
      <c r="Q10" s="17"/>
      <c r="R10" s="17">
        <f>Tabela2[[#This Row],[Nickel]]*'O&amp;I'!$G$19</f>
        <v>36.86252771618625</v>
      </c>
      <c r="S10" s="17">
        <f>Tabela2[[#This Row],[Cobalt]]*'O&amp;I'!$G$20</f>
        <v>58.966969629793823</v>
      </c>
      <c r="T10" s="17"/>
      <c r="U10" s="17"/>
      <c r="V10" s="17"/>
      <c r="W10" s="17"/>
      <c r="X10" s="18"/>
      <c r="Y10" s="17">
        <f>SUM(Tabela2[[#This Row],[Gravel2]:[Platinum11]])</f>
        <v>107.82949734598007</v>
      </c>
    </row>
    <row r="11" spans="3:25" x14ac:dyDescent="0.25">
      <c r="C11" s="21"/>
      <c r="D11" s="13" t="s">
        <v>84</v>
      </c>
      <c r="G11">
        <v>15</v>
      </c>
      <c r="O11" s="16"/>
      <c r="P11" s="17">
        <f>Tabela2[[#This Row],[Iron]]*'O&amp;I'!$G$17</f>
        <v>0</v>
      </c>
      <c r="Q11" s="17">
        <f>Tabela2[[#This Row],[Silicon]]*'O&amp;I'!$G$18</f>
        <v>31.596452328159646</v>
      </c>
      <c r="R11" s="17"/>
      <c r="S11" s="17"/>
      <c r="T11" s="17"/>
      <c r="U11" s="17"/>
      <c r="V11" s="17"/>
      <c r="W11" s="17"/>
      <c r="X11" s="18"/>
      <c r="Y11" s="17">
        <f>SUM(Tabela2[[#This Row],[Gravel2]:[Platinum11]])</f>
        <v>31.596452328159646</v>
      </c>
    </row>
    <row r="12" spans="3:25" x14ac:dyDescent="0.25">
      <c r="C12" s="21" t="s">
        <v>46</v>
      </c>
      <c r="D12" s="13" t="s">
        <v>85</v>
      </c>
      <c r="F12">
        <v>0.5</v>
      </c>
      <c r="G12">
        <v>0.2</v>
      </c>
      <c r="O12" s="16"/>
      <c r="P12" s="17">
        <f>Tabela2[[#This Row],[Iron]]*'O&amp;I'!$G$17</f>
        <v>0.49999999999999989</v>
      </c>
      <c r="Q12" s="17">
        <f>Tabela2[[#This Row],[Silicon]]*'O&amp;I'!$G$18</f>
        <v>0.42128603104212864</v>
      </c>
      <c r="R12" s="17"/>
      <c r="S12" s="17"/>
      <c r="T12" s="17"/>
      <c r="U12" s="17"/>
      <c r="V12" s="17"/>
      <c r="W12" s="17"/>
      <c r="X12" s="18"/>
      <c r="Y12" s="17">
        <f>SUM(Tabela2[[#This Row],[Gravel2]:[Platinum11]])</f>
        <v>0.92128603104212847</v>
      </c>
    </row>
    <row r="13" spans="3:25" x14ac:dyDescent="0.25">
      <c r="C13" s="21"/>
      <c r="D13" s="13" t="s">
        <v>86</v>
      </c>
      <c r="F13">
        <v>1</v>
      </c>
      <c r="G13">
        <v>5</v>
      </c>
      <c r="O13" s="16"/>
      <c r="P13" s="17">
        <f>Tabela2[[#This Row],[Iron]]*'O&amp;I'!$G$17</f>
        <v>0.99999999999999978</v>
      </c>
      <c r="Q13" s="17">
        <f>Tabela2[[#This Row],[Silicon]]*'O&amp;I'!$G$18</f>
        <v>10.532150776053214</v>
      </c>
      <c r="R13" s="17"/>
      <c r="S13" s="17"/>
      <c r="T13" s="17"/>
      <c r="U13" s="17"/>
      <c r="V13" s="17"/>
      <c r="W13" s="17"/>
      <c r="X13" s="18"/>
      <c r="Y13" s="17">
        <f>SUM(Tabela2[[#This Row],[Gravel2]:[Platinum11]])</f>
        <v>11.532150776053214</v>
      </c>
    </row>
    <row r="14" spans="3:25" x14ac:dyDescent="0.25">
      <c r="C14" s="21"/>
      <c r="D14" s="13" t="s">
        <v>87</v>
      </c>
      <c r="F14">
        <v>10</v>
      </c>
      <c r="G14">
        <v>1</v>
      </c>
      <c r="H14">
        <v>2</v>
      </c>
      <c r="O14" s="16"/>
      <c r="P14" s="17">
        <f>Tabela2[[#This Row],[Iron]]*'O&amp;I'!$G$17</f>
        <v>9.9999999999999982</v>
      </c>
      <c r="Q14" s="17">
        <f>Tabela2[[#This Row],[Silicon]]*'O&amp;I'!$G$18</f>
        <v>2.106430155210643</v>
      </c>
      <c r="R14" s="17">
        <f>Tabela2[[#This Row],[Nickel]]*'O&amp;I'!$G$19</f>
        <v>14.745011086474499</v>
      </c>
      <c r="S14" s="17"/>
      <c r="T14" s="17"/>
      <c r="U14" s="17"/>
      <c r="V14" s="17"/>
      <c r="W14" s="17"/>
      <c r="X14" s="18"/>
      <c r="Y14" s="17">
        <f>SUM(Tabela2[[#This Row],[Gravel2]:[Platinum11]])</f>
        <v>26.851441241685141</v>
      </c>
    </row>
    <row r="15" spans="3:25" x14ac:dyDescent="0.25">
      <c r="C15" s="21"/>
      <c r="D15" s="13" t="s">
        <v>88</v>
      </c>
      <c r="F15">
        <v>8</v>
      </c>
      <c r="G15">
        <v>1</v>
      </c>
      <c r="O15" s="16"/>
      <c r="P15" s="17">
        <f>Tabela2[[#This Row],[Iron]]*'O&amp;I'!$G$17</f>
        <v>7.9999999999999982</v>
      </c>
      <c r="Q15" s="17">
        <f>Tabela2[[#This Row],[Silicon]]*'O&amp;I'!$G$18</f>
        <v>2.106430155210643</v>
      </c>
      <c r="R15" s="17"/>
      <c r="S15" s="17"/>
      <c r="T15" s="17"/>
      <c r="U15" s="17"/>
      <c r="V15" s="17"/>
      <c r="W15" s="17"/>
      <c r="X15" s="18"/>
      <c r="Y15" s="17">
        <f>SUM(Tabela2[[#This Row],[Gravel2]:[Platinum11]])</f>
        <v>10.106430155210642</v>
      </c>
    </row>
    <row r="16" spans="3:25" x14ac:dyDescent="0.25">
      <c r="C16" s="21"/>
      <c r="D16" s="13" t="s">
        <v>89</v>
      </c>
      <c r="F16">
        <v>5</v>
      </c>
      <c r="H16">
        <v>15</v>
      </c>
      <c r="O16" s="16"/>
      <c r="P16" s="17">
        <f>Tabela2[[#This Row],[Iron]]*'O&amp;I'!$G$17</f>
        <v>4.9999999999999991</v>
      </c>
      <c r="Q16" s="17"/>
      <c r="R16" s="17">
        <f>Tabela2[[#This Row],[Nickel]]*'O&amp;I'!$G$19</f>
        <v>110.58758314855874</v>
      </c>
      <c r="S16" s="17"/>
      <c r="T16" s="17"/>
      <c r="U16" s="17"/>
      <c r="V16" s="17"/>
      <c r="W16" s="17"/>
      <c r="X16" s="18"/>
      <c r="Y16" s="17">
        <f>SUM(Tabela2[[#This Row],[Gravel2]:[Platinum11]])</f>
        <v>115.58758314855874</v>
      </c>
    </row>
    <row r="17" spans="3:25" x14ac:dyDescent="0.25">
      <c r="C17" s="21"/>
      <c r="D17" s="13" t="s">
        <v>90</v>
      </c>
      <c r="G17">
        <v>8</v>
      </c>
      <c r="H17">
        <v>10</v>
      </c>
      <c r="O17" s="16"/>
      <c r="P17" s="17">
        <f>Tabela2[[#This Row],[Iron]]*'O&amp;I'!$G$17</f>
        <v>0</v>
      </c>
      <c r="Q17" s="17">
        <f>Tabela2[[#This Row],[Silicon]]*'O&amp;I'!$G$18</f>
        <v>16.851441241685144</v>
      </c>
      <c r="R17" s="17">
        <f>Tabela2[[#This Row],[Nickel]]*'O&amp;I'!$G$19</f>
        <v>73.7250554323725</v>
      </c>
      <c r="S17" s="17"/>
      <c r="T17" s="17"/>
      <c r="U17" s="17"/>
      <c r="V17" s="17"/>
      <c r="W17" s="17"/>
      <c r="X17" s="18"/>
      <c r="Y17" s="17">
        <f>SUM(Tabela2[[#This Row],[Gravel2]:[Platinum11]])</f>
        <v>90.576496674057637</v>
      </c>
    </row>
    <row r="18" spans="3:25" x14ac:dyDescent="0.25">
      <c r="C18" s="21" t="s">
        <v>91</v>
      </c>
      <c r="D18" s="13" t="s">
        <v>92</v>
      </c>
      <c r="F18">
        <v>10</v>
      </c>
      <c r="K18">
        <v>2</v>
      </c>
      <c r="O18" s="16"/>
      <c r="P18" s="17">
        <f>Tabela2[[#This Row],[Iron]]*'O&amp;I'!$G$17</f>
        <v>9.9999999999999982</v>
      </c>
      <c r="Q18" s="17"/>
      <c r="R18" s="17"/>
      <c r="S18" s="17"/>
      <c r="T18" s="17"/>
      <c r="U18" s="17">
        <f>Tabela2[[#This Row],[Gold]]*'O&amp;I'!$G$22</f>
        <v>2359.20177383592</v>
      </c>
      <c r="V18" s="17"/>
      <c r="W18" s="17"/>
      <c r="X18" s="18"/>
      <c r="Y18" s="17">
        <f>SUM(Tabela2[[#This Row],[Gravel2]:[Platinum11]])</f>
        <v>2369.20177383592</v>
      </c>
    </row>
    <row r="19" spans="3:25" x14ac:dyDescent="0.25">
      <c r="C19" s="21"/>
      <c r="D19" s="13" t="s">
        <v>93</v>
      </c>
      <c r="E19">
        <v>20</v>
      </c>
      <c r="F19">
        <v>15</v>
      </c>
      <c r="J19">
        <v>5</v>
      </c>
      <c r="O19" s="16">
        <f>Tabela2[[#This Row],[Gravel]]*'O&amp;I'!G16</f>
        <v>0.73888888888888893</v>
      </c>
      <c r="P19" s="17">
        <f>Tabela2[[#This Row],[Iron]]*'O&amp;I'!$G$17</f>
        <v>14.999999999999996</v>
      </c>
      <c r="Q19" s="17"/>
      <c r="R19" s="17"/>
      <c r="S19" s="17"/>
      <c r="T19" s="17">
        <f>Tabela2[[#This Row],[Silver]]*'O&amp;I'!$G$21</f>
        <v>589.80044345898</v>
      </c>
      <c r="U19" s="17"/>
      <c r="V19" s="17"/>
      <c r="W19" s="17"/>
      <c r="X19" s="18"/>
      <c r="Y19" s="17">
        <f>SUM(Tabela2[[#This Row],[Gravel2]:[Platinum11]])</f>
        <v>605.53933234786894</v>
      </c>
    </row>
    <row r="20" spans="3:25" x14ac:dyDescent="0.25">
      <c r="C20" s="21"/>
      <c r="D20" s="13" t="s">
        <v>94</v>
      </c>
      <c r="F20">
        <v>600</v>
      </c>
      <c r="I20">
        <v>220</v>
      </c>
      <c r="J20">
        <v>5</v>
      </c>
      <c r="K20">
        <v>10</v>
      </c>
      <c r="O20" s="16"/>
      <c r="P20" s="17">
        <f>Tabela2[[#This Row],[Iron]]*'O&amp;I'!$G$17</f>
        <v>599.99999999999989</v>
      </c>
      <c r="Q20" s="17"/>
      <c r="R20" s="17"/>
      <c r="S20" s="17">
        <f>Tabela2[[#This Row],[Cobalt]]*'O&amp;I'!$G$20</f>
        <v>4324.2444395182138</v>
      </c>
      <c r="T20" s="17">
        <f>Tabela2[[#This Row],[Silver]]*'O&amp;I'!$G$21</f>
        <v>589.80044345898</v>
      </c>
      <c r="U20" s="17">
        <f>Tabela2[[#This Row],[Gold]]*'O&amp;I'!$G$22</f>
        <v>11796.008869179601</v>
      </c>
      <c r="V20" s="17"/>
      <c r="W20" s="17"/>
      <c r="X20" s="18"/>
      <c r="Y20" s="17">
        <f>SUM(Tabela2[[#This Row],[Gravel2]:[Platinum11]])</f>
        <v>17310.053752156797</v>
      </c>
    </row>
    <row r="21" spans="3:25" x14ac:dyDescent="0.25">
      <c r="C21" s="21"/>
      <c r="D21" s="13" t="s">
        <v>95</v>
      </c>
      <c r="F21">
        <v>60</v>
      </c>
      <c r="H21">
        <v>70</v>
      </c>
      <c r="J21">
        <v>20</v>
      </c>
      <c r="O21" s="16"/>
      <c r="P21" s="17">
        <f>Tabela2[[#This Row],[Iron]]*'O&amp;I'!$G$17</f>
        <v>59.999999999999986</v>
      </c>
      <c r="Q21" s="17"/>
      <c r="R21" s="17">
        <f>Tabela2[[#This Row],[Nickel]]*'O&amp;I'!$G$19</f>
        <v>516.07538802660747</v>
      </c>
      <c r="S21" s="17"/>
      <c r="T21" s="17">
        <f>Tabela2[[#This Row],[Silver]]*'O&amp;I'!$G$21</f>
        <v>2359.20177383592</v>
      </c>
      <c r="U21" s="17"/>
      <c r="V21" s="17"/>
      <c r="W21" s="17"/>
      <c r="X21" s="18"/>
      <c r="Y21" s="17">
        <f>SUM(Tabela2[[#This Row],[Gravel2]:[Platinum11]])</f>
        <v>2935.2771618625275</v>
      </c>
    </row>
    <row r="22" spans="3:25" x14ac:dyDescent="0.25">
      <c r="C22" s="21"/>
      <c r="D22" s="13" t="s">
        <v>96</v>
      </c>
      <c r="F22">
        <v>30</v>
      </c>
      <c r="I22">
        <v>10</v>
      </c>
      <c r="K22">
        <v>1</v>
      </c>
      <c r="N22">
        <v>0.4</v>
      </c>
      <c r="O22" s="16"/>
      <c r="P22" s="17">
        <f>Tabela2[[#This Row],[Iron]]*'O&amp;I'!$G$17</f>
        <v>29.999999999999993</v>
      </c>
      <c r="Q22" s="17"/>
      <c r="R22" s="17"/>
      <c r="S22" s="17">
        <f>Tabela2[[#This Row],[Cobalt]]*'O&amp;I'!$G$20</f>
        <v>196.5565654326461</v>
      </c>
      <c r="T22" s="17"/>
      <c r="U22" s="17">
        <f>Tabela2[[#This Row],[Gold]]*'O&amp;I'!$G$22</f>
        <v>1179.60088691796</v>
      </c>
      <c r="V22" s="17"/>
      <c r="W22" s="17"/>
      <c r="X22" s="18">
        <f>Tabela2[[#This Row],[Platinum]]*'O&amp;I'!$G$25</f>
        <v>7549.4456762749442</v>
      </c>
      <c r="Y22" s="17">
        <f>SUM(Tabela2[[#This Row],[Gravel2]:[Platinum11]])</f>
        <v>8955.6031286255493</v>
      </c>
    </row>
    <row r="23" spans="3:25" x14ac:dyDescent="0.25">
      <c r="C23" s="21" t="s">
        <v>97</v>
      </c>
      <c r="D23" s="13" t="s">
        <v>98</v>
      </c>
      <c r="F23">
        <v>2</v>
      </c>
      <c r="G23">
        <v>35</v>
      </c>
      <c r="O23" s="16"/>
      <c r="P23" s="17">
        <f>Tabela2[[#This Row],[Iron]]*'O&amp;I'!$G$17</f>
        <v>1.9999999999999996</v>
      </c>
      <c r="Q23" s="17">
        <f>Tabela2[[#This Row],[Silicon]]*'O&amp;I'!$G$18</f>
        <v>73.7250554323725</v>
      </c>
      <c r="R23" s="17"/>
      <c r="S23" s="17"/>
      <c r="T23" s="17"/>
      <c r="U23" s="17"/>
      <c r="V23" s="17"/>
      <c r="W23" s="17"/>
      <c r="X23" s="18"/>
      <c r="Y23" s="17">
        <f>SUM(Tabela2[[#This Row],[Gravel2]:[Platinum11]])</f>
        <v>75.7250554323725</v>
      </c>
    </row>
    <row r="24" spans="3:25" x14ac:dyDescent="0.25">
      <c r="C24" s="21"/>
      <c r="D24" s="13" t="s">
        <v>99</v>
      </c>
      <c r="G24">
        <v>0.5</v>
      </c>
      <c r="M24">
        <v>2</v>
      </c>
      <c r="O24" s="16"/>
      <c r="P24" s="17">
        <f>Tabela2[[#This Row],[Iron]]*'O&amp;I'!$G$17</f>
        <v>0</v>
      </c>
      <c r="Q24" s="17">
        <f>Tabela2[[#This Row],[Silicon]]*'O&amp;I'!$G$18</f>
        <v>1.0532150776053215</v>
      </c>
      <c r="R24" s="17"/>
      <c r="S24" s="17"/>
      <c r="T24" s="17"/>
      <c r="U24" s="17"/>
      <c r="V24" s="17"/>
      <c r="W24" s="17">
        <f>Tabela2[[#This Row],[Magnesium]]*'O&amp;I'!$G$24</f>
        <v>6737.5886524822699</v>
      </c>
      <c r="X24" s="18"/>
      <c r="Y24" s="17">
        <f>SUM(Tabela2[[#This Row],[Gravel2]:[Platinum11]])</f>
        <v>6738.6418675598752</v>
      </c>
    </row>
    <row r="25" spans="3:25" x14ac:dyDescent="0.25">
      <c r="C25" s="21" t="s">
        <v>49</v>
      </c>
      <c r="D25" s="13" t="s">
        <v>100</v>
      </c>
      <c r="F25">
        <v>0.8</v>
      </c>
      <c r="H25">
        <v>0.2</v>
      </c>
      <c r="M25">
        <v>0.15</v>
      </c>
      <c r="O25" s="16"/>
      <c r="P25" s="17">
        <f>Tabela2[[#This Row],[Iron]]*'O&amp;I'!$G$17</f>
        <v>0.79999999999999982</v>
      </c>
      <c r="Q25" s="17"/>
      <c r="R25" s="17">
        <f>Tabela2[[#This Row],[Nickel]]*'O&amp;I'!$G$19</f>
        <v>1.47450110864745</v>
      </c>
      <c r="S25" s="17"/>
      <c r="T25" s="17"/>
      <c r="U25" s="17"/>
      <c r="V25" s="17"/>
      <c r="W25" s="17">
        <f>Tabela2[[#This Row],[Magnesium]]*'O&amp;I'!$G$24</f>
        <v>505.31914893617022</v>
      </c>
      <c r="X25" s="18"/>
      <c r="Y25" s="17">
        <f>SUM(Tabela2[[#This Row],[Gravel2]:[Platinum11]])</f>
        <v>507.59365004481765</v>
      </c>
    </row>
    <row r="26" spans="3:25" x14ac:dyDescent="0.25">
      <c r="C26" s="21"/>
      <c r="D26" s="13" t="s">
        <v>101</v>
      </c>
      <c r="F26">
        <v>40</v>
      </c>
      <c r="H26">
        <v>5</v>
      </c>
      <c r="M26">
        <v>3</v>
      </c>
      <c r="O26" s="16"/>
      <c r="P26" s="17">
        <f>Tabela2[[#This Row],[Iron]]*'O&amp;I'!$G$17</f>
        <v>39.999999999999993</v>
      </c>
      <c r="Q26" s="17"/>
      <c r="R26" s="17">
        <f>Tabela2[[#This Row],[Nickel]]*'O&amp;I'!$G$19</f>
        <v>36.86252771618625</v>
      </c>
      <c r="S26" s="17"/>
      <c r="T26" s="17"/>
      <c r="U26" s="17"/>
      <c r="V26" s="17"/>
      <c r="W26" s="17">
        <f>Tabela2[[#This Row],[Magnesium]]*'O&amp;I'!$G$24</f>
        <v>10106.382978723404</v>
      </c>
      <c r="X26" s="18"/>
      <c r="Y26" s="17">
        <f>SUM(Tabela2[[#This Row],[Gravel2]:[Platinum11]])</f>
        <v>10183.245506439591</v>
      </c>
    </row>
    <row r="27" spans="3:25" x14ac:dyDescent="0.25">
      <c r="C27" s="21"/>
      <c r="D27" s="13" t="s">
        <v>102</v>
      </c>
      <c r="F27">
        <v>55</v>
      </c>
      <c r="G27">
        <v>0.2</v>
      </c>
      <c r="H27">
        <v>7</v>
      </c>
      <c r="L27">
        <v>0.1</v>
      </c>
      <c r="M27">
        <v>1.2</v>
      </c>
      <c r="N27">
        <v>0.04</v>
      </c>
      <c r="O27" s="16"/>
      <c r="P27" s="17">
        <f>Tabela2[[#This Row],[Iron]]*'O&amp;I'!$G$17</f>
        <v>54.999999999999986</v>
      </c>
      <c r="Q27" s="17">
        <f>Tabela2[[#This Row],[Silicon]]*'O&amp;I'!$G$18</f>
        <v>0.42128603104212864</v>
      </c>
      <c r="R27" s="17">
        <f>Tabela2[[#This Row],[Nickel]]*'O&amp;I'!$G$19</f>
        <v>51.607538802660741</v>
      </c>
      <c r="S27" s="17"/>
      <c r="T27" s="17"/>
      <c r="U27" s="17"/>
      <c r="V27" s="17">
        <f>Tabela2[[#This Row],[Uranium]]*'O&amp;I'!$G$23</f>
        <v>336.13445378151255</v>
      </c>
      <c r="W27" s="17">
        <f>Tabela2[[#This Row],[Magnesium]]*'O&amp;I'!$G$24</f>
        <v>4042.5531914893618</v>
      </c>
      <c r="X27" s="18">
        <f>Tabela2[[#This Row],[Platinum]]*'O&amp;I'!$G$25</f>
        <v>754.94456762749439</v>
      </c>
      <c r="Y27" s="17">
        <f>SUM(Tabela2[[#This Row],[Gravel2]:[Platinum11]])</f>
        <v>5240.6610377320712</v>
      </c>
    </row>
    <row r="28" spans="3:25" x14ac:dyDescent="0.25">
      <c r="C28" s="21" t="s">
        <v>115</v>
      </c>
      <c r="D28" s="13" t="s">
        <v>104</v>
      </c>
      <c r="F28">
        <v>5</v>
      </c>
      <c r="H28">
        <v>1</v>
      </c>
      <c r="I28">
        <v>0.2</v>
      </c>
      <c r="O28" s="16"/>
      <c r="P28" s="17">
        <f>Tabela2[[#This Row],[Iron]]*'O&amp;I'!$G$17</f>
        <v>4.9999999999999991</v>
      </c>
      <c r="Q28" s="17"/>
      <c r="R28" s="17">
        <f>Tabela2[[#This Row],[Nickel]]*'O&amp;I'!$G$19</f>
        <v>7.3725055432372493</v>
      </c>
      <c r="S28" s="17">
        <f>Tabela2[[#This Row],[Cobalt]]*'O&amp;I'!$G$20</f>
        <v>3.931131308652922</v>
      </c>
      <c r="T28" s="17"/>
      <c r="U28" s="17"/>
      <c r="V28" s="17"/>
      <c r="W28" s="17"/>
      <c r="X28" s="18"/>
      <c r="Y28" s="17">
        <f>SUM(Tabela2[[#This Row],[Gravel2]:[Platinum11]])</f>
        <v>16.303636851890172</v>
      </c>
    </row>
    <row r="29" spans="3:25" x14ac:dyDescent="0.25">
      <c r="C29" s="21"/>
      <c r="D29" s="13" t="s">
        <v>103</v>
      </c>
      <c r="F29">
        <v>5</v>
      </c>
      <c r="G29">
        <v>2</v>
      </c>
      <c r="H29">
        <v>1</v>
      </c>
      <c r="I29">
        <v>0.2</v>
      </c>
      <c r="O29" s="16"/>
      <c r="P29" s="17">
        <f>Tabela2[[#This Row],[Iron]]*'O&amp;I'!$G$17</f>
        <v>4.9999999999999991</v>
      </c>
      <c r="Q29" s="17">
        <f>Tabela2[[#This Row],[Silicon]]*'O&amp;I'!$G$18</f>
        <v>4.2128603104212861</v>
      </c>
      <c r="R29" s="17">
        <f>Tabela2[[#This Row],[Nickel]]*'O&amp;I'!$G$19</f>
        <v>7.3725055432372493</v>
      </c>
      <c r="S29" s="17">
        <f>Tabela2[[#This Row],[Cobalt]]*'O&amp;I'!$G$20</f>
        <v>3.931131308652922</v>
      </c>
      <c r="T29" s="17"/>
      <c r="U29" s="17"/>
      <c r="V29" s="17"/>
      <c r="W29" s="17"/>
      <c r="X29" s="18"/>
      <c r="Y29" s="17">
        <f>SUM(Tabela2[[#This Row],[Gravel2]:[Platinum11]])</f>
        <v>20.516497162311456</v>
      </c>
    </row>
    <row r="30" spans="3:25" x14ac:dyDescent="0.25">
      <c r="C30" s="21"/>
      <c r="D30" s="13" t="s">
        <v>105</v>
      </c>
      <c r="F30">
        <v>5</v>
      </c>
      <c r="H30">
        <v>1</v>
      </c>
      <c r="I30">
        <v>0.2</v>
      </c>
      <c r="J30">
        <v>2</v>
      </c>
      <c r="O30" s="16"/>
      <c r="P30" s="17">
        <f>Tabela2[[#This Row],[Iron]]*'O&amp;I'!$G$17</f>
        <v>4.9999999999999991</v>
      </c>
      <c r="Q30" s="17"/>
      <c r="R30" s="17">
        <f>Tabela2[[#This Row],[Nickel]]*'O&amp;I'!$G$19</f>
        <v>7.3725055432372493</v>
      </c>
      <c r="S30" s="17">
        <f>Tabela2[[#This Row],[Cobalt]]*'O&amp;I'!$G$20</f>
        <v>3.931131308652922</v>
      </c>
      <c r="T30" s="17">
        <f>Tabela2[[#This Row],[Silver]]*'O&amp;I'!$G$21</f>
        <v>235.92017738359198</v>
      </c>
      <c r="U30" s="17"/>
      <c r="V30" s="17"/>
      <c r="W30" s="17"/>
      <c r="X30" s="18"/>
      <c r="Y30" s="17">
        <f>SUM(Tabela2[[#This Row],[Gravel2]:[Platinum11]])</f>
        <v>252.22381423548214</v>
      </c>
    </row>
    <row r="31" spans="3:25" x14ac:dyDescent="0.25">
      <c r="C31" s="21"/>
      <c r="D31" s="13" t="s">
        <v>106</v>
      </c>
      <c r="F31">
        <v>5</v>
      </c>
      <c r="H31">
        <v>1</v>
      </c>
      <c r="I31">
        <v>0.2</v>
      </c>
      <c r="N31">
        <v>2</v>
      </c>
      <c r="O31" s="16"/>
      <c r="P31" s="17">
        <f>Tabela2[[#This Row],[Iron]]*'O&amp;I'!$G$17</f>
        <v>4.9999999999999991</v>
      </c>
      <c r="Q31" s="17"/>
      <c r="R31" s="17">
        <f>Tabela2[[#This Row],[Nickel]]*'O&amp;I'!$G$19</f>
        <v>7.3725055432372493</v>
      </c>
      <c r="S31" s="17">
        <f>Tabela2[[#This Row],[Cobalt]]*'O&amp;I'!$G$20</f>
        <v>3.931131308652922</v>
      </c>
      <c r="T31" s="17"/>
      <c r="U31" s="17"/>
      <c r="V31" s="17"/>
      <c r="W31" s="17"/>
      <c r="X31" s="18">
        <f>Tabela2[[#This Row],[Platinum]]*'O&amp;I'!$G$25</f>
        <v>37747.22838137472</v>
      </c>
      <c r="Y31" s="17">
        <f>SUM(Tabela2[[#This Row],[Gravel2]:[Platinum11]])</f>
        <v>37763.532018226608</v>
      </c>
    </row>
    <row r="32" spans="3:25" x14ac:dyDescent="0.25">
      <c r="C32" s="21"/>
      <c r="D32" s="13" t="s">
        <v>107</v>
      </c>
      <c r="F32">
        <v>3</v>
      </c>
      <c r="G32">
        <v>1</v>
      </c>
      <c r="H32">
        <v>1</v>
      </c>
      <c r="I32">
        <v>1</v>
      </c>
      <c r="O32" s="16"/>
      <c r="P32" s="17">
        <f>Tabela2[[#This Row],[Iron]]*'O&amp;I'!$G$17</f>
        <v>2.9999999999999991</v>
      </c>
      <c r="Q32" s="17">
        <f>Tabela2[[#This Row],[Silicon]]*'O&amp;I'!$G$18</f>
        <v>2.106430155210643</v>
      </c>
      <c r="R32" s="17">
        <f>Tabela2[[#This Row],[Nickel]]*'O&amp;I'!$G$19</f>
        <v>7.3725055432372493</v>
      </c>
      <c r="S32" s="17">
        <f>Tabela2[[#This Row],[Cobalt]]*'O&amp;I'!$G$20</f>
        <v>19.655656543264609</v>
      </c>
      <c r="T32" s="17"/>
      <c r="U32" s="17"/>
      <c r="V32" s="17"/>
      <c r="W32" s="17"/>
      <c r="X32" s="18"/>
      <c r="Y32" s="17">
        <f>SUM(Tabela2[[#This Row],[Gravel2]:[Platinum11]])</f>
        <v>32.134592241712497</v>
      </c>
    </row>
    <row r="33" spans="3:25" x14ac:dyDescent="0.25">
      <c r="C33" s="21"/>
      <c r="D33" s="13" t="s">
        <v>108</v>
      </c>
      <c r="F33">
        <v>3</v>
      </c>
      <c r="G33">
        <v>6</v>
      </c>
      <c r="H33">
        <v>1</v>
      </c>
      <c r="I33">
        <v>2</v>
      </c>
      <c r="O33" s="16"/>
      <c r="P33" s="17">
        <f>Tabela2[[#This Row],[Iron]]*'O&amp;I'!$G$17</f>
        <v>2.9999999999999991</v>
      </c>
      <c r="Q33" s="17">
        <f>Tabela2[[#This Row],[Silicon]]*'O&amp;I'!$G$18</f>
        <v>12.638580931263858</v>
      </c>
      <c r="R33" s="17">
        <f>Tabela2[[#This Row],[Nickel]]*'O&amp;I'!$G$19</f>
        <v>7.3725055432372493</v>
      </c>
      <c r="S33" s="17">
        <f>Tabela2[[#This Row],[Cobalt]]*'O&amp;I'!$G$20</f>
        <v>39.311313086529218</v>
      </c>
      <c r="T33" s="17"/>
      <c r="U33" s="17"/>
      <c r="V33" s="17"/>
      <c r="W33" s="17"/>
      <c r="X33" s="18"/>
      <c r="Y33" s="17">
        <f>SUM(Tabela2[[#This Row],[Gravel2]:[Platinum11]])</f>
        <v>62.322399561030323</v>
      </c>
    </row>
    <row r="34" spans="3:25" x14ac:dyDescent="0.25">
      <c r="C34" s="21"/>
      <c r="D34" s="13" t="s">
        <v>109</v>
      </c>
      <c r="F34">
        <v>3</v>
      </c>
      <c r="G34">
        <v>2</v>
      </c>
      <c r="H34">
        <v>1</v>
      </c>
      <c r="I34">
        <v>1</v>
      </c>
      <c r="J34">
        <v>2</v>
      </c>
      <c r="O34" s="16"/>
      <c r="P34" s="17">
        <f>Tabela2[[#This Row],[Iron]]*'O&amp;I'!$G$17</f>
        <v>2.9999999999999991</v>
      </c>
      <c r="Q34" s="17">
        <f>Tabela2[[#This Row],[Silicon]]*'O&amp;I'!$G$18</f>
        <v>4.2128603104212861</v>
      </c>
      <c r="R34" s="17">
        <f>Tabela2[[#This Row],[Nickel]]*'O&amp;I'!$G$19</f>
        <v>7.3725055432372493</v>
      </c>
      <c r="S34" s="17">
        <f>Tabela2[[#This Row],[Cobalt]]*'O&amp;I'!$G$20</f>
        <v>19.655656543264609</v>
      </c>
      <c r="T34" s="17">
        <f>Tabela2[[#This Row],[Silver]]*'O&amp;I'!$G$21</f>
        <v>235.92017738359198</v>
      </c>
      <c r="U34" s="17"/>
      <c r="V34" s="17"/>
      <c r="W34" s="17"/>
      <c r="X34" s="18"/>
      <c r="Y34" s="17">
        <f>SUM(Tabela2[[#This Row],[Gravel2]:[Platinum11]])</f>
        <v>270.16119978051512</v>
      </c>
    </row>
    <row r="35" spans="3:25" x14ac:dyDescent="0.25">
      <c r="C35" s="21"/>
      <c r="D35" s="13" t="s">
        <v>110</v>
      </c>
      <c r="F35">
        <v>3</v>
      </c>
      <c r="G35">
        <v>2</v>
      </c>
      <c r="H35">
        <v>1</v>
      </c>
      <c r="I35">
        <v>1</v>
      </c>
      <c r="N35">
        <v>2</v>
      </c>
      <c r="O35" s="16"/>
      <c r="P35" s="17">
        <f>Tabela2[[#This Row],[Iron]]*'O&amp;I'!$G$17</f>
        <v>2.9999999999999991</v>
      </c>
      <c r="Q35" s="17">
        <f>Tabela2[[#This Row],[Silicon]]*'O&amp;I'!$G$18</f>
        <v>4.2128603104212861</v>
      </c>
      <c r="R35" s="17">
        <f>Tabela2[[#This Row],[Nickel]]*'O&amp;I'!$G$19</f>
        <v>7.3725055432372493</v>
      </c>
      <c r="S35" s="17">
        <f>Tabela2[[#This Row],[Cobalt]]*'O&amp;I'!$G$20</f>
        <v>19.655656543264609</v>
      </c>
      <c r="T35" s="17"/>
      <c r="U35" s="17"/>
      <c r="V35" s="17"/>
      <c r="W35" s="17"/>
      <c r="X35" s="18">
        <f>Tabela2[[#This Row],[Platinum]]*'O&amp;I'!$G$25</f>
        <v>37747.22838137472</v>
      </c>
      <c r="Y35" s="17">
        <f>SUM(Tabela2[[#This Row],[Gravel2]:[Platinum11]])</f>
        <v>37781.46940377164</v>
      </c>
    </row>
    <row r="36" spans="3:25" x14ac:dyDescent="0.25">
      <c r="C36" s="21"/>
      <c r="D36" s="13" t="s">
        <v>111</v>
      </c>
      <c r="F36">
        <v>20</v>
      </c>
      <c r="G36">
        <v>3</v>
      </c>
      <c r="H36">
        <v>3</v>
      </c>
      <c r="O36" s="16"/>
      <c r="P36" s="17">
        <f>Tabela2[[#This Row],[Iron]]*'O&amp;I'!$G$17</f>
        <v>19.999999999999996</v>
      </c>
      <c r="Q36" s="17">
        <f>Tabela2[[#This Row],[Silicon]]*'O&amp;I'!$G$18</f>
        <v>6.3192904656319291</v>
      </c>
      <c r="R36" s="17">
        <f>Tabela2[[#This Row],[Nickel]]*'O&amp;I'!$G$19</f>
        <v>22.117516629711748</v>
      </c>
      <c r="S36" s="17"/>
      <c r="T36" s="17"/>
      <c r="U36" s="17"/>
      <c r="V36" s="17"/>
      <c r="W36" s="17"/>
      <c r="X36" s="18"/>
      <c r="Y36" s="17">
        <f>SUM(Tabela2[[#This Row],[Gravel2]:[Platinum11]])</f>
        <v>48.436807095343674</v>
      </c>
    </row>
    <row r="37" spans="3:25" x14ac:dyDescent="0.25">
      <c r="C37" s="21"/>
      <c r="D37" s="13" t="s">
        <v>112</v>
      </c>
      <c r="F37">
        <v>20</v>
      </c>
      <c r="G37">
        <v>5</v>
      </c>
      <c r="H37">
        <v>3</v>
      </c>
      <c r="O37" s="16"/>
      <c r="P37" s="17">
        <f>Tabela2[[#This Row],[Iron]]*'O&amp;I'!$G$17</f>
        <v>19.999999999999996</v>
      </c>
      <c r="Q37" s="17">
        <f>Tabela2[[#This Row],[Silicon]]*'O&amp;I'!$G$18</f>
        <v>10.532150776053214</v>
      </c>
      <c r="R37" s="17">
        <f>Tabela2[[#This Row],[Nickel]]*'O&amp;I'!$G$19</f>
        <v>22.117516629711748</v>
      </c>
      <c r="S37" s="17"/>
      <c r="T37" s="17"/>
      <c r="U37" s="17"/>
      <c r="V37" s="17"/>
      <c r="W37" s="17"/>
      <c r="X37" s="18"/>
      <c r="Y37" s="17">
        <f>SUM(Tabela2[[#This Row],[Gravel2]:[Platinum11]])</f>
        <v>52.649667405764959</v>
      </c>
    </row>
    <row r="38" spans="3:25" x14ac:dyDescent="0.25">
      <c r="C38" s="21"/>
      <c r="D38" s="13" t="s">
        <v>113</v>
      </c>
      <c r="F38">
        <v>20</v>
      </c>
      <c r="G38">
        <v>3</v>
      </c>
      <c r="H38">
        <v>3</v>
      </c>
      <c r="J38">
        <v>2</v>
      </c>
      <c r="O38" s="16"/>
      <c r="P38" s="17">
        <f>Tabela2[[#This Row],[Iron]]*'O&amp;I'!$G$17</f>
        <v>19.999999999999996</v>
      </c>
      <c r="Q38" s="17">
        <f>Tabela2[[#This Row],[Silicon]]*'O&amp;I'!$G$18</f>
        <v>6.3192904656319291</v>
      </c>
      <c r="R38" s="17">
        <f>Tabela2[[#This Row],[Nickel]]*'O&amp;I'!$G$19</f>
        <v>22.117516629711748</v>
      </c>
      <c r="S38" s="17"/>
      <c r="T38" s="17">
        <f>Tabela2[[#This Row],[Silver]]*'O&amp;I'!$G$21</f>
        <v>235.92017738359198</v>
      </c>
      <c r="U38" s="17"/>
      <c r="V38" s="17"/>
      <c r="W38" s="17"/>
      <c r="X38" s="18"/>
      <c r="Y38" s="17">
        <f>SUM(Tabela2[[#This Row],[Gravel2]:[Platinum11]])</f>
        <v>284.35698447893566</v>
      </c>
    </row>
    <row r="39" spans="3:25" x14ac:dyDescent="0.25">
      <c r="C39" s="21"/>
      <c r="D39" s="13" t="s">
        <v>114</v>
      </c>
      <c r="F39">
        <v>20</v>
      </c>
      <c r="G39">
        <v>3</v>
      </c>
      <c r="H39">
        <v>3</v>
      </c>
      <c r="N39">
        <v>2</v>
      </c>
      <c r="O39" s="16"/>
      <c r="P39" s="17">
        <f>Tabela2[[#This Row],[Iron]]*'O&amp;I'!$G$17</f>
        <v>19.999999999999996</v>
      </c>
      <c r="Q39" s="17">
        <f>Tabela2[[#This Row],[Silicon]]*'O&amp;I'!$G$18</f>
        <v>6.3192904656319291</v>
      </c>
      <c r="R39" s="17">
        <f>Tabela2[[#This Row],[Nickel]]*'O&amp;I'!$G$19</f>
        <v>22.117516629711748</v>
      </c>
      <c r="S39" s="17"/>
      <c r="T39" s="17"/>
      <c r="U39" s="17"/>
      <c r="V39" s="17"/>
      <c r="W39" s="17"/>
      <c r="X39" s="18">
        <f>Tabela2[[#This Row],[Platinum]]*'O&amp;I'!$G$25</f>
        <v>37747.22838137472</v>
      </c>
      <c r="Y39" s="17">
        <f>SUM(Tabela2[[#This Row],[Gravel2]:[Platinum11]])</f>
        <v>37795.665188470062</v>
      </c>
    </row>
    <row r="40" spans="3:25" x14ac:dyDescent="0.25">
      <c r="C40" s="21" t="s">
        <v>51</v>
      </c>
      <c r="D40" s="13" t="s">
        <v>122</v>
      </c>
      <c r="F40">
        <v>3</v>
      </c>
      <c r="H40">
        <v>1</v>
      </c>
      <c r="O40" s="16"/>
      <c r="P40" s="17">
        <f>Tabela2[[#This Row],[Iron]]*'O&amp;I'!$G$17</f>
        <v>2.9999999999999991</v>
      </c>
      <c r="Q40" s="17"/>
      <c r="R40" s="17">
        <f>Tabela2[[#This Row],[Nickel]]*'O&amp;I'!$G$19</f>
        <v>7.3725055432372493</v>
      </c>
      <c r="S40" s="17"/>
      <c r="T40" s="17"/>
      <c r="U40" s="17"/>
      <c r="V40" s="17"/>
      <c r="W40" s="17"/>
      <c r="X40" s="18"/>
      <c r="Y40" s="17">
        <f>SUM(Tabela2[[#This Row],[Gravel2]:[Platinum11]])</f>
        <v>10.372505543237249</v>
      </c>
    </row>
    <row r="41" spans="3:25" x14ac:dyDescent="0.25">
      <c r="C41" s="21"/>
      <c r="D41" s="13" t="s">
        <v>121</v>
      </c>
      <c r="F41">
        <v>3</v>
      </c>
      <c r="H41">
        <v>1</v>
      </c>
      <c r="I41">
        <v>5</v>
      </c>
      <c r="O41" s="16"/>
      <c r="P41" s="17">
        <f>Tabela2[[#This Row],[Iron]]*'O&amp;I'!$G$17</f>
        <v>2.9999999999999991</v>
      </c>
      <c r="Q41" s="17"/>
      <c r="R41" s="17">
        <f>Tabela2[[#This Row],[Nickel]]*'O&amp;I'!$G$19</f>
        <v>7.3725055432372493</v>
      </c>
      <c r="S41" s="17">
        <f>Tabela2[[#This Row],[Cobalt]]*'O&amp;I'!$G$20</f>
        <v>98.278282716323048</v>
      </c>
      <c r="T41" s="17"/>
      <c r="U41" s="17"/>
      <c r="V41" s="17"/>
      <c r="W41" s="17"/>
      <c r="X41" s="18"/>
      <c r="Y41" s="17">
        <f>SUM(Tabela2[[#This Row],[Gravel2]:[Platinum11]])</f>
        <v>108.6507882595603</v>
      </c>
    </row>
    <row r="42" spans="3:25" x14ac:dyDescent="0.25">
      <c r="C42" s="21"/>
      <c r="D42" s="13" t="s">
        <v>120</v>
      </c>
      <c r="F42">
        <v>3</v>
      </c>
      <c r="H42">
        <v>8</v>
      </c>
      <c r="O42" s="16"/>
      <c r="P42" s="17">
        <f>Tabela2[[#This Row],[Iron]]*'O&amp;I'!$G$17</f>
        <v>2.9999999999999991</v>
      </c>
      <c r="Q42" s="17"/>
      <c r="R42" s="17">
        <f>Tabela2[[#This Row],[Nickel]]*'O&amp;I'!$G$19</f>
        <v>58.980044345897994</v>
      </c>
      <c r="S42" s="17"/>
      <c r="T42" s="17"/>
      <c r="U42" s="17"/>
      <c r="V42" s="17"/>
      <c r="W42" s="17"/>
      <c r="X42" s="18"/>
      <c r="Y42" s="17">
        <f>SUM(Tabela2[[#This Row],[Gravel2]:[Platinum11]])</f>
        <v>61.980044345897994</v>
      </c>
    </row>
    <row r="43" spans="3:25" x14ac:dyDescent="0.25">
      <c r="C43" s="21"/>
      <c r="D43" s="13" t="s">
        <v>132</v>
      </c>
      <c r="F43">
        <v>3</v>
      </c>
      <c r="H43">
        <v>1</v>
      </c>
      <c r="J43">
        <v>6</v>
      </c>
      <c r="N43">
        <v>4</v>
      </c>
      <c r="O43" s="16"/>
      <c r="P43" s="17">
        <f>Tabela2[[#This Row],[Iron]]*'O&amp;I'!$G$17</f>
        <v>2.9999999999999991</v>
      </c>
      <c r="Q43" s="17"/>
      <c r="R43" s="17">
        <f>Tabela2[[#This Row],[Nickel]]*'O&amp;I'!$G$19</f>
        <v>7.3725055432372493</v>
      </c>
      <c r="S43" s="17"/>
      <c r="T43" s="17">
        <f>Tabela2[[#This Row],[Silver]]*'O&amp;I'!$G$21</f>
        <v>707.76053215077593</v>
      </c>
      <c r="U43" s="17"/>
      <c r="V43" s="17"/>
      <c r="W43" s="17"/>
      <c r="X43" s="18">
        <f>Tabela2[[#This Row],[Platinum]]*'O&amp;I'!$G$25</f>
        <v>75494.45676274944</v>
      </c>
      <c r="Y43" s="17">
        <f>SUM(Tabela2[[#This Row],[Gravel2]:[Platinum11]])</f>
        <v>76212.589800443457</v>
      </c>
    </row>
    <row r="44" spans="3:25" x14ac:dyDescent="0.25">
      <c r="C44" s="21" t="s">
        <v>116</v>
      </c>
      <c r="D44" s="13" t="s">
        <v>118</v>
      </c>
      <c r="F44">
        <v>80</v>
      </c>
      <c r="H44">
        <v>30</v>
      </c>
      <c r="J44">
        <v>10</v>
      </c>
      <c r="O44" s="16"/>
      <c r="P44" s="17">
        <f>Tabela2[[#This Row],[Iron]]*'O&amp;I'!$G$17</f>
        <v>79.999999999999986</v>
      </c>
      <c r="Q44" s="17"/>
      <c r="R44" s="17">
        <f>Tabela2[[#This Row],[Nickel]]*'O&amp;I'!$G$19</f>
        <v>221.17516629711747</v>
      </c>
      <c r="S44" s="17"/>
      <c r="T44" s="17">
        <f>Tabela2[[#This Row],[Silver]]*'O&amp;I'!$G$21</f>
        <v>1179.60088691796</v>
      </c>
      <c r="U44" s="17"/>
      <c r="V44" s="17"/>
      <c r="W44" s="17"/>
      <c r="X44" s="18"/>
      <c r="Y44" s="17">
        <f>SUM(Tabela2[[#This Row],[Gravel2]:[Platinum11]])</f>
        <v>1480.7760532150774</v>
      </c>
    </row>
    <row r="45" spans="3:25" x14ac:dyDescent="0.25">
      <c r="C45" s="21"/>
      <c r="D45" s="13" t="s">
        <v>117</v>
      </c>
      <c r="F45">
        <v>80</v>
      </c>
      <c r="H45">
        <v>30</v>
      </c>
      <c r="J45">
        <v>10</v>
      </c>
      <c r="O45" s="16"/>
      <c r="P45" s="17">
        <f>Tabela2[[#This Row],[Iron]]*'O&amp;I'!$G$17</f>
        <v>79.999999999999986</v>
      </c>
      <c r="Q45" s="17"/>
      <c r="R45" s="17">
        <f>Tabela2[[#This Row],[Nickel]]*'O&amp;I'!$G$19</f>
        <v>221.17516629711747</v>
      </c>
      <c r="S45" s="17"/>
      <c r="T45" s="17">
        <f>Tabela2[[#This Row],[Silver]]*'O&amp;I'!$G$21</f>
        <v>1179.60088691796</v>
      </c>
      <c r="U45" s="17"/>
      <c r="V45" s="17"/>
      <c r="W45" s="17"/>
      <c r="X45" s="18"/>
      <c r="Y45" s="17">
        <f>SUM(Tabela2[[#This Row],[Gravel2]:[Platinum11]])</f>
        <v>1480.7760532150774</v>
      </c>
    </row>
  </sheetData>
  <mergeCells count="11">
    <mergeCell ref="O1:X1"/>
    <mergeCell ref="E1:N1"/>
    <mergeCell ref="C28:C39"/>
    <mergeCell ref="C40:C43"/>
    <mergeCell ref="C44:C45"/>
    <mergeCell ref="C3:C8"/>
    <mergeCell ref="C9:C11"/>
    <mergeCell ref="C12:C17"/>
    <mergeCell ref="C18:C22"/>
    <mergeCell ref="C23:C24"/>
    <mergeCell ref="C25:C2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O&amp;I</vt:lpstr>
      <vt:lpstr>SOI Modifiers</vt:lpstr>
      <vt:lpstr>Prices</vt:lpstr>
      <vt:lpstr>Comp.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lancecho007</cp:lastModifiedBy>
  <dcterms:created xsi:type="dcterms:W3CDTF">2018-07-06T08:13:50Z</dcterms:created>
  <dcterms:modified xsi:type="dcterms:W3CDTF">2019-03-25T05:22:44Z</dcterms:modified>
</cp:coreProperties>
</file>