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35940" windowHeight="22560" tabRatio="500"/>
  </bookViews>
  <sheets>
    <sheet name="Listening Info" sheetId="1" r:id="rId1"/>
    <sheet name="Demographic Info" sheetId="4" r:id="rId2"/>
    <sheet name="Group A - pref" sheetId="2" r:id="rId3"/>
    <sheet name="Group B - pref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D4" i="1"/>
  <c r="D5" i="1"/>
  <c r="D6" i="1"/>
  <c r="D7" i="1"/>
  <c r="D8" i="1"/>
  <c r="D9" i="1"/>
  <c r="D3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P8" i="1"/>
  <c r="P6" i="1"/>
  <c r="P4" i="1"/>
  <c r="P9" i="1"/>
  <c r="P7" i="1"/>
  <c r="P5" i="1"/>
  <c r="P3" i="1"/>
  <c r="Q28" i="1"/>
  <c r="Q27" i="1"/>
  <c r="R19" i="1"/>
  <c r="R20" i="1"/>
  <c r="R21" i="1"/>
  <c r="R22" i="1"/>
  <c r="R23" i="1"/>
  <c r="R18" i="1"/>
  <c r="R17" i="1"/>
  <c r="Q22" i="1"/>
  <c r="Q23" i="1"/>
  <c r="Q21" i="1"/>
  <c r="Q20" i="1"/>
  <c r="Q19" i="1"/>
  <c r="Q18" i="1"/>
  <c r="Q17" i="1"/>
  <c r="AF14" i="1"/>
  <c r="Z14" i="1"/>
  <c r="AA14" i="1"/>
  <c r="AB14" i="1"/>
  <c r="AC14" i="1"/>
  <c r="AD14" i="1"/>
  <c r="AE14" i="1"/>
  <c r="Y14" i="1"/>
  <c r="R14" i="1"/>
  <c r="S14" i="1"/>
  <c r="T14" i="1"/>
  <c r="U14" i="1"/>
  <c r="V14" i="1"/>
  <c r="W14" i="1"/>
  <c r="X14" i="1"/>
  <c r="Q14" i="1"/>
  <c r="U5" i="3"/>
  <c r="O5" i="3"/>
  <c r="P5" i="3"/>
  <c r="Q5" i="3"/>
  <c r="R5" i="3"/>
  <c r="S5" i="3"/>
  <c r="T5" i="3"/>
  <c r="N5" i="3"/>
  <c r="U6" i="2"/>
  <c r="V6" i="2"/>
  <c r="P6" i="2"/>
  <c r="Q6" i="2"/>
  <c r="R6" i="2"/>
  <c r="S6" i="2"/>
  <c r="T6" i="2"/>
  <c r="O6" i="2"/>
</calcChain>
</file>

<file path=xl/sharedStrings.xml><?xml version="1.0" encoding="utf-8"?>
<sst xmlns="http://schemas.openxmlformats.org/spreadsheetml/2006/main" count="356" uniqueCount="210">
  <si>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</si>
  <si>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</si>
  <si>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</si>
  <si>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</si>
  <si>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</si>
  <si>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</si>
  <si>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</si>
  <si>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</si>
  <si>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Beat Perception</t>
  </si>
  <si>
    <t>Melody Memory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</si>
  <si>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</si>
  <si>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</si>
  <si>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</si>
  <si>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</si>
  <si>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</si>
  <si>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</si>
  <si>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</si>
  <si>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</si>
  <si>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</si>
  <si>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</si>
  <si>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</si>
  <si>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</si>
  <si>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</si>
  <si>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</si>
  <si>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</si>
  <si>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</si>
  <si>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</si>
  <si>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</si>
  <si>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</si>
  <si>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</si>
  <si>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</si>
  <si>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</si>
  <si>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</si>
  <si>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</si>
  <si>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</si>
  <si>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</si>
  <si>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</si>
  <si>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</si>
  <si>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</si>
  <si>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</si>
  <si>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</si>
  <si>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</si>
  <si>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</si>
  <si>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</si>
  <si>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</si>
  <si>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</si>
  <si>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</si>
  <si>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</si>
  <si>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</si>
  <si>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</si>
  <si>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</si>
  <si>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</si>
  <si>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</si>
  <si>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</si>
  <si>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</si>
  <si>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</si>
  <si>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</si>
  <si>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</si>
  <si>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</si>
  <si>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</si>
  <si>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</si>
  <si>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</si>
  <si>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</si>
  <si>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</si>
  <si>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</si>
  <si>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</si>
  <si>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</si>
  <si>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</si>
  <si>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</si>
  <si>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</si>
  <si>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</si>
  <si>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</si>
  <si>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</si>
  <si>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</si>
  <si>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</si>
  <si>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</si>
  <si>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</si>
  <si>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</si>
  <si>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</si>
  <si>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</si>
  <si>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</si>
  <si>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</si>
  <si>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</si>
  <si>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</si>
  <si>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</si>
  <si>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</si>
  <si>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</si>
  <si>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</si>
  <si>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</si>
  <si>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</si>
  <si>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</si>
  <si>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</si>
  <si>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</si>
  <si>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</si>
  <si>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</si>
  <si>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</si>
  <si>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</si>
  <si>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</si>
  <si>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</si>
  <si>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</si>
  <si>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</si>
  <si>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</si>
  <si>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</si>
  <si>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</si>
  <si>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</si>
  <si>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</si>
  <si>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</si>
  <si>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</si>
  <si>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</si>
  <si>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</si>
  <si>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</si>
  <si>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</si>
  <si>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</si>
  <si>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</si>
  <si>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</si>
  <si>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</si>
  <si>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</si>
  <si>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</si>
  <si>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</si>
  <si>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</si>
  <si>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</si>
  <si>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</si>
  <si>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</si>
  <si>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</si>
  <si>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</si>
  <si>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</si>
  <si>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</si>
  <si>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</si>
  <si>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</si>
  <si>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</si>
  <si>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</si>
  <si>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</si>
  <si>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</si>
  <si>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</si>
  <si>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</si>
  <si>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</si>
  <si>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</si>
  <si>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</si>
  <si>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</si>
  <si>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</si>
  <si>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</si>
  <si>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</si>
  <si>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</si>
  <si>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</si>
  <si>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</si>
  <si>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</si>
  <si>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</si>
  <si>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</si>
  <si>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</si>
  <si>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</si>
  <si>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</si>
  <si>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</si>
  <si>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</si>
  <si>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</si>
  <si>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</si>
  <si>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</si>
  <si>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</si>
  <si>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</si>
  <si>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</si>
  <si>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</si>
  <si>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</si>
  <si>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</si>
  <si>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</si>
  <si>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</si>
  <si>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</si>
  <si>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</si>
  <si>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</si>
  <si>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</si>
  <si>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</si>
  <si>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</si>
  <si>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</si>
  <si>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</si>
  <si>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</si>
  <si>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</si>
  <si>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</si>
  <si>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</si>
  <si>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</si>
  <si>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</si>
  <si>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</si>
  <si>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</si>
  <si>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</si>
  <si>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</si>
  <si>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</si>
  <si>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</si>
  <si>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</si>
  <si>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</si>
  <si>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</si>
  <si>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</si>
  <si>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</si>
  <si>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</si>
  <si>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</si>
  <si>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</si>
  <si>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</si>
  <si>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</si>
  <si>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</si>
  <si>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</si>
  <si>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</si>
  <si>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</si>
  <si>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</si>
  <si>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</si>
  <si>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Group B</t>
  </si>
  <si>
    <t>Group A</t>
  </si>
  <si>
    <t>Average # of Listens</t>
  </si>
  <si>
    <t>Lyric Mod Score</t>
  </si>
  <si>
    <t>Melody Memory Task</t>
  </si>
  <si>
    <t>listening range:</t>
  </si>
  <si>
    <t>average # of listens</t>
  </si>
  <si>
    <t>First Day</t>
  </si>
  <si>
    <t>Last Day</t>
  </si>
  <si>
    <t># of days between scans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</si>
</sst>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2"/>
      <name val="Arial"/>
    </font>
    <font>
      <sz val="12"/>
      <color theme="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2" fontId="0" fillId="0" borderId="0" xfId="0" applyNumberFormat="1"/>
    <xf numFmtId="2" fontId="2" fillId="0" borderId="0" xfId="0" applyNumberFormat="1" applyFont="1" applyFill="1"/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1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891452689249"/>
          <c:y val="0.191346186427973"/>
          <c:w val="0.803025266152706"/>
          <c:h val="0.57642622239823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Info'!$P$3:$P$9</c:f>
              <c:numCache>
                <c:formatCode>General</c:formatCode>
                <c:ptCount val="7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</c:numCache>
            </c:numRef>
          </c:xVal>
          <c:yVal>
            <c:numRef>
              <c:f>'Listening Info'!$J$3:$J$9</c:f>
              <c:numCache>
                <c:formatCode>General</c:formatCode>
                <c:ptCount val="7"/>
                <c:pt idx="0">
                  <c:v>66.667</c:v>
                </c:pt>
                <c:pt idx="1">
                  <c:v>100.0</c:v>
                </c:pt>
                <c:pt idx="2">
                  <c:v>66.667</c:v>
                </c:pt>
                <c:pt idx="3">
                  <c:v>82.7586</c:v>
                </c:pt>
                <c:pt idx="4">
                  <c:v>85.7143</c:v>
                </c:pt>
                <c:pt idx="5">
                  <c:v>79.3103</c:v>
                </c:pt>
                <c:pt idx="6">
                  <c:v>80.9524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854664"/>
        <c:axId val="2067375144"/>
      </c:scatterChart>
      <c:valAx>
        <c:axId val="2065854664"/>
        <c:scaling>
          <c:orientation val="minMax"/>
          <c:max val="2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number of listens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5144"/>
        <c:crosses val="autoZero"/>
        <c:crossBetween val="midCat"/>
        <c:majorUnit val="5.0"/>
        <c:minorUnit val="1.0"/>
      </c:valAx>
      <c:valAx>
        <c:axId val="2067375144"/>
        <c:scaling>
          <c:orientation val="minMax"/>
          <c:max val="100.0"/>
          <c:min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Lyric modification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score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Info'!$P$3:$P$9</c:f>
              <c:numCache>
                <c:formatCode>General</c:formatCode>
                <c:ptCount val="7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</c:numCache>
            </c:numRef>
          </c:xVal>
          <c:yVal>
            <c:numRef>
              <c:f>'Listening Info'!$N$3:$N$9</c:f>
              <c:numCache>
                <c:formatCode>General</c:formatCode>
                <c:ptCount val="7"/>
                <c:pt idx="0">
                  <c:v>91.3043</c:v>
                </c:pt>
                <c:pt idx="1">
                  <c:v>95.65219999999999</c:v>
                </c:pt>
                <c:pt idx="2">
                  <c:v>100.0</c:v>
                </c:pt>
                <c:pt idx="3">
                  <c:v>90.3043</c:v>
                </c:pt>
                <c:pt idx="4">
                  <c:v>91.3043</c:v>
                </c:pt>
                <c:pt idx="5">
                  <c:v>86.9596</c:v>
                </c:pt>
                <c:pt idx="6">
                  <c:v>82.6087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18728"/>
        <c:axId val="2067427320"/>
      </c:scatterChart>
      <c:valAx>
        <c:axId val="206741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Average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number of listens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27320"/>
        <c:crosses val="autoZero"/>
        <c:crossBetween val="midCat"/>
      </c:valAx>
      <c:valAx>
        <c:axId val="2067427320"/>
        <c:scaling>
          <c:orientation val="minMax"/>
          <c:max val="100.0"/>
          <c:min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Melody  memory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1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Info'!$A$3</c:f>
              <c:strCache>
                <c:ptCount val="1"/>
                <c:pt idx="0">
                  <c:v>P101</c:v>
                </c:pt>
              </c:strCache>
            </c:strRef>
          </c:tx>
          <c:val>
            <c:numRef>
              <c:f>'Listening Info'!$E$3:$J$3</c:f>
              <c:numCache>
                <c:formatCode>General</c:formatCode>
                <c:ptCount val="6"/>
                <c:pt idx="0">
                  <c:v>28.5714</c:v>
                </c:pt>
                <c:pt idx="1">
                  <c:v>60.0</c:v>
                </c:pt>
                <c:pt idx="2">
                  <c:v>50.0</c:v>
                </c:pt>
                <c:pt idx="3">
                  <c:v>80.0</c:v>
                </c:pt>
                <c:pt idx="4">
                  <c:v>90.0</c:v>
                </c:pt>
                <c:pt idx="5">
                  <c:v>66.667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Info'!$A$4</c:f>
              <c:strCache>
                <c:ptCount val="1"/>
                <c:pt idx="0">
                  <c:v>P102</c:v>
                </c:pt>
              </c:strCache>
            </c:strRef>
          </c:tx>
          <c:val>
            <c:numRef>
              <c:f>'Listening Info'!$E$4:$J$4</c:f>
              <c:numCache>
                <c:formatCode>General</c:formatCode>
                <c:ptCount val="6"/>
                <c:pt idx="0">
                  <c:v>37.931</c:v>
                </c:pt>
                <c:pt idx="1">
                  <c:v>80.0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Info'!$A$5</c:f>
              <c:strCache>
                <c:ptCount val="1"/>
                <c:pt idx="0">
                  <c:v>P103</c:v>
                </c:pt>
              </c:strCache>
            </c:strRef>
          </c:tx>
          <c:val>
            <c:numRef>
              <c:f>'Listening Info'!$E$5:$J$5</c:f>
              <c:numCache>
                <c:formatCode>General</c:formatCode>
                <c:ptCount val="6"/>
                <c:pt idx="0">
                  <c:v>23.8095</c:v>
                </c:pt>
                <c:pt idx="1">
                  <c:v>50.0</c:v>
                </c:pt>
                <c:pt idx="2">
                  <c:v>40.0</c:v>
                </c:pt>
                <c:pt idx="3">
                  <c:v>70.0</c:v>
                </c:pt>
                <c:pt idx="4">
                  <c:v>90.0</c:v>
                </c:pt>
                <c:pt idx="5">
                  <c:v>66.667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Info'!$A$6</c:f>
              <c:strCache>
                <c:ptCount val="1"/>
                <c:pt idx="0">
                  <c:v>P104</c:v>
                </c:pt>
              </c:strCache>
            </c:strRef>
          </c:tx>
          <c:val>
            <c:numRef>
              <c:f>'Listening Info'!$E$6:$J$6</c:f>
              <c:numCache>
                <c:formatCode>General</c:formatCode>
                <c:ptCount val="6"/>
                <c:pt idx="0">
                  <c:v>51.7241</c:v>
                </c:pt>
                <c:pt idx="1">
                  <c:v>70.0</c:v>
                </c:pt>
                <c:pt idx="2">
                  <c:v>90.0</c:v>
                </c:pt>
                <c:pt idx="3">
                  <c:v>80.0</c:v>
                </c:pt>
                <c:pt idx="4">
                  <c:v>90.0</c:v>
                </c:pt>
                <c:pt idx="5">
                  <c:v>82.7586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Info'!$A$7</c:f>
              <c:strCache>
                <c:ptCount val="1"/>
                <c:pt idx="0">
                  <c:v>P105</c:v>
                </c:pt>
              </c:strCache>
            </c:strRef>
          </c:tx>
          <c:val>
            <c:numRef>
              <c:f>'Listening Info'!$E$7:$J$7</c:f>
              <c:numCache>
                <c:formatCode>General</c:formatCode>
                <c:ptCount val="6"/>
                <c:pt idx="0">
                  <c:v>33.333</c:v>
                </c:pt>
                <c:pt idx="1">
                  <c:v>60.0</c:v>
                </c:pt>
                <c:pt idx="2">
                  <c:v>50.0</c:v>
                </c:pt>
                <c:pt idx="3">
                  <c:v>80.0</c:v>
                </c:pt>
                <c:pt idx="4">
                  <c:v>80.0</c:v>
                </c:pt>
                <c:pt idx="5">
                  <c:v>85.7143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Info'!$A$8</c:f>
              <c:strCache>
                <c:ptCount val="1"/>
                <c:pt idx="0">
                  <c:v>P106</c:v>
                </c:pt>
              </c:strCache>
            </c:strRef>
          </c:tx>
          <c:val>
            <c:numRef>
              <c:f>'Listening Info'!$E$8:$J$8</c:f>
              <c:numCache>
                <c:formatCode>General</c:formatCode>
                <c:ptCount val="6"/>
                <c:pt idx="0">
                  <c:v>51.7241</c:v>
                </c:pt>
                <c:pt idx="1">
                  <c:v>90.0</c:v>
                </c:pt>
                <c:pt idx="2">
                  <c:v>80.0</c:v>
                </c:pt>
                <c:pt idx="3">
                  <c:v>80.0</c:v>
                </c:pt>
                <c:pt idx="4">
                  <c:v>60.0</c:v>
                </c:pt>
                <c:pt idx="5">
                  <c:v>79.3103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Info'!$A$9</c:f>
              <c:strCache>
                <c:ptCount val="1"/>
                <c:pt idx="0">
                  <c:v>P107</c:v>
                </c:pt>
              </c:strCache>
            </c:strRef>
          </c:tx>
          <c:val>
            <c:numRef>
              <c:f>'Listening Info'!$E$9:$J$9</c:f>
              <c:numCache>
                <c:formatCode>General</c:formatCode>
                <c:ptCount val="6"/>
                <c:pt idx="0">
                  <c:v>23.8095</c:v>
                </c:pt>
                <c:pt idx="1">
                  <c:v>70.0</c:v>
                </c:pt>
                <c:pt idx="2">
                  <c:v>60.0</c:v>
                </c:pt>
                <c:pt idx="3">
                  <c:v>60.0</c:v>
                </c:pt>
                <c:pt idx="4">
                  <c:v>70.0</c:v>
                </c:pt>
                <c:pt idx="5">
                  <c:v>80.9524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77400"/>
        <c:axId val="2067482920"/>
      </c:lineChart>
      <c:catAx>
        <c:axId val="206747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Lab Session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482920"/>
        <c:crosses val="autoZero"/>
        <c:auto val="1"/>
        <c:lblAlgn val="ctr"/>
        <c:lblOffset val="100"/>
        <c:noMultiLvlLbl val="0"/>
      </c:catAx>
      <c:valAx>
        <c:axId val="2067482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Lyric Modification Task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747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marker>
            <c:symbol val="circle"/>
            <c:size val="7"/>
          </c:marker>
          <c:xVal>
            <c:numRef>
              <c:f>'Listening Info'!$P$3:$P$9</c:f>
              <c:numCache>
                <c:formatCode>General</c:formatCode>
                <c:ptCount val="7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</c:numCache>
            </c:numRef>
          </c:xVal>
          <c:yVal>
            <c:numRef>
              <c:f>'Listening Info'!$D$3:$D$9</c:f>
              <c:numCache>
                <c:formatCode>General</c:formatCode>
                <c:ptCount val="7"/>
                <c:pt idx="0">
                  <c:v>29.0</c:v>
                </c:pt>
                <c:pt idx="1">
                  <c:v>20.0</c:v>
                </c:pt>
                <c:pt idx="2">
                  <c:v>24.0</c:v>
                </c:pt>
                <c:pt idx="3">
                  <c:v>17.0</c:v>
                </c:pt>
                <c:pt idx="4">
                  <c:v>17.0</c:v>
                </c:pt>
                <c:pt idx="5">
                  <c:v>19.0</c:v>
                </c:pt>
                <c:pt idx="6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340360"/>
        <c:axId val="2066368216"/>
      </c:scatterChart>
      <c:valAx>
        <c:axId val="206634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0"/>
                  <a:t>Average number of listens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368216"/>
        <c:crosses val="autoZero"/>
        <c:crossBetween val="midCat"/>
      </c:valAx>
      <c:valAx>
        <c:axId val="2066368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Number of Days between scan 1 and scan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6634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A - Preference 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A - pref'!$O$5:$V$5</c:f>
              <c:strCache>
                <c:ptCount val="8"/>
                <c:pt idx="0">
                  <c:v>20th Century</c:v>
                </c:pt>
                <c:pt idx="1">
                  <c:v>Half Life</c:v>
                </c:pt>
                <c:pt idx="2">
                  <c:v>Lost in Notting Hill</c:v>
                </c:pt>
                <c:pt idx="3">
                  <c:v>Sold</c:v>
                </c:pt>
                <c:pt idx="4">
                  <c:v>People Like You</c:v>
                </c:pt>
                <c:pt idx="5">
                  <c:v>Tonopah</c:v>
                </c:pt>
                <c:pt idx="6">
                  <c:v>Big in the City</c:v>
                </c:pt>
                <c:pt idx="7">
                  <c:v>Take Off Not Landing</c:v>
                </c:pt>
              </c:strCache>
            </c:strRef>
          </c:cat>
          <c:val>
            <c:numRef>
              <c:f>'Group A - pref'!$O$6:$V$6</c:f>
              <c:numCache>
                <c:formatCode>0.00</c:formatCode>
                <c:ptCount val="8"/>
                <c:pt idx="0">
                  <c:v>3.857142857142857</c:v>
                </c:pt>
                <c:pt idx="1">
                  <c:v>3.904761904761905</c:v>
                </c:pt>
                <c:pt idx="2">
                  <c:v>3.095238095238095</c:v>
                </c:pt>
                <c:pt idx="3">
                  <c:v>2.333333333333333</c:v>
                </c:pt>
                <c:pt idx="4">
                  <c:v>3.761904761904762</c:v>
                </c:pt>
                <c:pt idx="5">
                  <c:v>4.047619047619047</c:v>
                </c:pt>
                <c:pt idx="6">
                  <c:v>3.428571428571428</c:v>
                </c:pt>
                <c:pt idx="7">
                  <c:v>2.952380952380952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720904"/>
        <c:axId val="2065801256"/>
      </c:barChart>
      <c:catAx>
        <c:axId val="20667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01256"/>
        <c:crosses val="autoZero"/>
        <c:auto val="1"/>
        <c:lblAlgn val="ctr"/>
        <c:lblOffset val="100"/>
        <c:noMultiLvlLbl val="0"/>
      </c:catAx>
      <c:valAx>
        <c:axId val="206580125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7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B</a:t>
            </a:r>
            <a:r>
              <a:rPr lang="en-US" baseline="0"/>
              <a:t> - Preference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 B - pref'!$N$4:$U$4</c:f>
              <c:strCache>
                <c:ptCount val="8"/>
                <c:pt idx="0">
                  <c:v>Americans</c:v>
                </c:pt>
                <c:pt idx="1">
                  <c:v>Fun Loving Angels</c:v>
                </c:pt>
                <c:pt idx="2">
                  <c:v>Waving Not Drowning</c:v>
                </c:pt>
                <c:pt idx="3">
                  <c:v>Thinking About You</c:v>
                </c:pt>
                <c:pt idx="4">
                  <c:v>Superman</c:v>
                </c:pt>
                <c:pt idx="5">
                  <c:v>Killing Time</c:v>
                </c:pt>
                <c:pt idx="6">
                  <c:v>Stones In Your Pocket</c:v>
                </c:pt>
                <c:pt idx="7">
                  <c:v>Yeah Yeah</c:v>
                </c:pt>
              </c:strCache>
            </c:strRef>
          </c:cat>
          <c:val>
            <c:numRef>
              <c:f>'Group B - pref'!$N$5:$U$5</c:f>
              <c:numCache>
                <c:formatCode>0.00</c:formatCode>
                <c:ptCount val="8"/>
                <c:pt idx="0">
                  <c:v>3.666666666666666</c:v>
                </c:pt>
                <c:pt idx="1">
                  <c:v>4.2</c:v>
                </c:pt>
                <c:pt idx="2">
                  <c:v>2.533333333333333</c:v>
                </c:pt>
                <c:pt idx="3">
                  <c:v>2.666666666666666</c:v>
                </c:pt>
                <c:pt idx="4">
                  <c:v>4.133333333333333</c:v>
                </c:pt>
                <c:pt idx="5">
                  <c:v>4.2</c:v>
                </c:pt>
                <c:pt idx="6">
                  <c:v>2.666666666666666</c:v>
                </c:pt>
                <c:pt idx="7">
                  <c:v>2.666666666666666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745256"/>
        <c:axId val="2065741512"/>
      </c:barChart>
      <c:catAx>
        <c:axId val="20657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1512"/>
        <c:crosses val="autoZero"/>
        <c:auto val="1"/>
        <c:lblAlgn val="ctr"/>
        <c:lblOffset val="100"/>
        <c:noMultiLvlLbl val="0"/>
      </c:catAx>
      <c:valAx>
        <c:axId val="2065741512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4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597957</xdr:colOff>
      <xdr:row>10</xdr:row>
      <xdr:rowOff>141817</xdr:rowOff>
    </xdr:from>
    <xdr:to>
      <xdr:col>8</xdr:col>
      <xdr:colOff>730250</xdr:colOff>
      <xdr:row>30</xdr:row>
      <xdr:rowOff>169333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10</xdr:row>
      <xdr:rowOff>127001</xdr:rowOff>
    </xdr:from>
    <xdr:to>
      <xdr:col>14</xdr:col>
      <xdr:colOff>920750</xdr:colOff>
      <xdr:row>31</xdr:row>
      <xdr:rowOff>158751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375708</xdr:colOff>
      <xdr:row>32</xdr:row>
      <xdr:rowOff>14815</xdr:rowOff>
    </xdr:from>
    <xdr:to>
      <xdr:col>12</xdr:col>
      <xdr:colOff>463903</xdr:colOff>
      <xdr:row>54</xdr:row>
      <xdr:rowOff>105832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984250</xdr:colOff>
      <xdr:row>31</xdr:row>
      <xdr:rowOff>41274</xdr:rowOff>
    </xdr:from>
    <xdr:to>
      <xdr:col>18</xdr:col>
      <xdr:colOff>762000</xdr:colOff>
      <xdr:row>54</xdr:row>
      <xdr:rowOff>84667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14817</xdr:rowOff>
    </xdr:from>
    <xdr:to>
      <xdr:col>19</xdr:col>
      <xdr:colOff>444500</xdr:colOff>
      <xdr:row>20</xdr:row>
      <xdr:rowOff>143933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825499</xdr:colOff>
      <xdr:row>6</xdr:row>
      <xdr:rowOff>4233</xdr:rowOff>
    </xdr:from>
    <xdr:to>
      <xdr:col>18</xdr:col>
      <xdr:colOff>444499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topLeftCell="A11" zoomScale="120" zoomScaleNormal="120" zoomScalePageLayoutView="120" workbookViewId="0">
      <pane xSplit="1" topLeftCell="B1" activePane="topRight" state="frozen"/>
      <selection pane="topRight" activeCell="N60" sqref="N60"/>
    </sheetView>
  </sheetViews>
  <sheetFormatPr baseColWidth="10" defaultRowHeight="15" x14ac:dyDescent="0"/>
  <cols>
    <col min="5" max="5" width="14.1640625" customWidth="1"/>
    <col min="6" max="6" width="10.6640625" customWidth="1"/>
    <col min="12" max="12" width="13.5" customWidth="1"/>
    <col min="13" max="13" width="14.33203125" customWidth="1"/>
    <col min="14" max="16" width="15.5" customWidth="1"/>
    <col min="25" max="32" width="13.83203125" bestFit="1" customWidth="1"/>
  </cols>
  <sheetData>
    <row r="1" spans="1:32">
      <c r="Q1" s="16" t="s">
        <v>198</v>
      </c>
      <c r="R1" s="16"/>
      <c r="S1" s="16"/>
      <c r="T1" s="16"/>
      <c r="U1" s="16"/>
      <c r="V1" s="16"/>
      <c r="W1" s="16"/>
      <c r="X1" s="16"/>
      <c r="Y1" s="16" t="s">
        <v>199</v>
      </c>
      <c r="Z1" s="16"/>
      <c r="AA1" s="16"/>
      <c r="AB1" s="16"/>
      <c r="AC1" s="16"/>
      <c r="AD1" s="16"/>
      <c r="AE1" s="16"/>
      <c r="AF1" s="16"/>
    </row>
    <row r="2" spans="1:32" s="4" customFormat="1">
      <c r="A2" s="4" t="s">
        <v>0</v>
      </c>
      <c r="B2" s="4" t="s">
        <v>207</v>
      </c>
      <c r="C2" s="4" t="s">
        <v>208</v>
      </c>
      <c r="D2" s="4" t="s">
        <v>209</v>
      </c>
      <c r="E2" s="4" t="s">
        <v>6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7</v>
      </c>
      <c r="K2" s="4" t="s">
        <v>5</v>
      </c>
      <c r="L2" s="4" t="s">
        <v>8</v>
      </c>
      <c r="M2" s="4" t="s">
        <v>9</v>
      </c>
      <c r="N2" s="4" t="s">
        <v>10</v>
      </c>
      <c r="O2" s="4" t="s">
        <v>185</v>
      </c>
      <c r="P2" s="4" t="s">
        <v>206</v>
      </c>
      <c r="Q2" s="4">
        <v>52</v>
      </c>
      <c r="R2" s="4">
        <v>42</v>
      </c>
      <c r="S2" s="4">
        <v>2</v>
      </c>
      <c r="T2" s="4">
        <v>132</v>
      </c>
      <c r="U2" s="4">
        <v>122</v>
      </c>
      <c r="V2" s="4">
        <v>142</v>
      </c>
      <c r="W2" s="4">
        <v>92</v>
      </c>
      <c r="X2" s="4">
        <v>62</v>
      </c>
      <c r="Y2" s="4">
        <v>22</v>
      </c>
      <c r="Z2" s="4">
        <v>32</v>
      </c>
      <c r="AA2" s="4">
        <v>12</v>
      </c>
      <c r="AB2" s="4">
        <v>72</v>
      </c>
      <c r="AC2" s="4">
        <v>112</v>
      </c>
      <c r="AD2" s="4">
        <v>152</v>
      </c>
      <c r="AE2" s="4">
        <v>102</v>
      </c>
      <c r="AF2" s="4">
        <v>82</v>
      </c>
    </row>
    <row r="3" spans="1:32">
      <c r="A3" t="s">
        <v>11</v>
      </c>
      <c r="B3" s="12">
        <f>DATE(2017, 6,22)</f>
        <v>42908</v>
      </c>
      <c r="C3" s="12">
        <f>DATE(2017,7,21)</f>
        <v>42937</v>
      </c>
      <c r="D3" s="15">
        <f>DATEDIF(B3,C3,"D")</f>
        <v>29</v>
      </c>
      <c r="E3">
        <v>28.571400000000001</v>
      </c>
      <c r="F3">
        <v>60</v>
      </c>
      <c r="G3">
        <v>50</v>
      </c>
      <c r="H3">
        <v>80</v>
      </c>
      <c r="I3">
        <v>90</v>
      </c>
      <c r="J3">
        <v>66.667000000000002</v>
      </c>
      <c r="K3">
        <v>70</v>
      </c>
      <c r="N3">
        <v>91.304299999999998</v>
      </c>
      <c r="O3">
        <v>112</v>
      </c>
      <c r="P3">
        <f>AVERAGE(Q3:X3)</f>
        <v>12.125</v>
      </c>
      <c r="Q3">
        <v>13</v>
      </c>
      <c r="R3">
        <v>13</v>
      </c>
      <c r="S3">
        <v>12</v>
      </c>
      <c r="T3">
        <v>13</v>
      </c>
      <c r="U3">
        <v>12</v>
      </c>
      <c r="V3">
        <v>10</v>
      </c>
      <c r="W3">
        <v>13</v>
      </c>
      <c r="X3">
        <v>11</v>
      </c>
    </row>
    <row r="4" spans="1:32">
      <c r="A4" t="s">
        <v>12</v>
      </c>
      <c r="B4" s="13">
        <f>DATE(2017,9,20)</f>
        <v>42998</v>
      </c>
      <c r="C4" s="12">
        <f>DATE(2017,10,10)</f>
        <v>43018</v>
      </c>
      <c r="D4" s="15">
        <f t="shared" ref="D4:D9" si="0">DATEDIF(B4,C4,"D")</f>
        <v>20</v>
      </c>
      <c r="E4">
        <v>37.930999999999997</v>
      </c>
      <c r="F4">
        <v>80</v>
      </c>
      <c r="G4">
        <v>100</v>
      </c>
      <c r="H4">
        <v>100</v>
      </c>
      <c r="I4">
        <v>100</v>
      </c>
      <c r="J4">
        <v>100</v>
      </c>
      <c r="N4">
        <v>95.652199999999993</v>
      </c>
      <c r="O4">
        <v>58</v>
      </c>
      <c r="P4">
        <f>AVERAGE(Y4:AF4)</f>
        <v>14.375</v>
      </c>
      <c r="Y4">
        <v>16</v>
      </c>
      <c r="Z4">
        <v>14</v>
      </c>
      <c r="AA4">
        <v>14</v>
      </c>
      <c r="AB4">
        <v>14</v>
      </c>
      <c r="AC4">
        <v>14</v>
      </c>
      <c r="AD4">
        <v>13</v>
      </c>
      <c r="AE4">
        <v>15</v>
      </c>
      <c r="AF4">
        <v>15</v>
      </c>
    </row>
    <row r="5" spans="1:32">
      <c r="A5" t="s">
        <v>13</v>
      </c>
      <c r="B5" s="12">
        <f>DATE(2017,9,29)</f>
        <v>43007</v>
      </c>
      <c r="C5" s="12">
        <f>DATE(2017,10,23)</f>
        <v>43031</v>
      </c>
      <c r="D5" s="15">
        <f t="shared" si="0"/>
        <v>24</v>
      </c>
      <c r="E5">
        <v>23.8095</v>
      </c>
      <c r="F5">
        <v>50</v>
      </c>
      <c r="G5">
        <v>40</v>
      </c>
      <c r="H5">
        <v>70</v>
      </c>
      <c r="I5">
        <v>90</v>
      </c>
      <c r="J5" s="2">
        <v>66.667000000000002</v>
      </c>
      <c r="N5">
        <v>100</v>
      </c>
      <c r="O5">
        <v>99</v>
      </c>
      <c r="P5">
        <f>AVERAGE(Q5:X5)</f>
        <v>19.25</v>
      </c>
      <c r="Q5">
        <v>21</v>
      </c>
      <c r="R5">
        <v>21</v>
      </c>
      <c r="S5">
        <v>20</v>
      </c>
      <c r="T5">
        <v>18</v>
      </c>
      <c r="U5">
        <v>18</v>
      </c>
      <c r="V5">
        <v>19</v>
      </c>
      <c r="W5">
        <v>18</v>
      </c>
      <c r="X5">
        <v>19</v>
      </c>
    </row>
    <row r="6" spans="1:32">
      <c r="A6" t="s">
        <v>14</v>
      </c>
      <c r="B6" s="12">
        <f>DATE(2017,10,13)</f>
        <v>43021</v>
      </c>
      <c r="C6" s="12">
        <f>DATE(2017,10,30)</f>
        <v>43038</v>
      </c>
      <c r="D6" s="15">
        <f t="shared" si="0"/>
        <v>17</v>
      </c>
      <c r="E6">
        <v>51.7241</v>
      </c>
      <c r="F6">
        <v>70</v>
      </c>
      <c r="G6">
        <v>90</v>
      </c>
      <c r="H6">
        <v>80</v>
      </c>
      <c r="I6">
        <v>90</v>
      </c>
      <c r="J6" s="3">
        <v>82.758600000000001</v>
      </c>
      <c r="N6" s="3">
        <v>90.304299999999998</v>
      </c>
      <c r="O6">
        <v>100</v>
      </c>
      <c r="P6">
        <f>AVERAGE(Y6:AF6)</f>
        <v>20.375</v>
      </c>
      <c r="Y6">
        <v>21</v>
      </c>
      <c r="Z6">
        <v>22</v>
      </c>
      <c r="AA6">
        <v>23</v>
      </c>
      <c r="AB6">
        <v>21</v>
      </c>
      <c r="AC6">
        <v>19</v>
      </c>
      <c r="AD6">
        <v>21</v>
      </c>
      <c r="AE6">
        <v>18</v>
      </c>
      <c r="AF6">
        <v>18</v>
      </c>
    </row>
    <row r="7" spans="1:32">
      <c r="A7" t="s">
        <v>15</v>
      </c>
      <c r="B7" s="12">
        <f>DATE(2017,9,25)</f>
        <v>43003</v>
      </c>
      <c r="C7" s="12">
        <f>DATE(2017,10,12)</f>
        <v>43020</v>
      </c>
      <c r="D7" s="15">
        <f t="shared" si="0"/>
        <v>17</v>
      </c>
      <c r="E7">
        <v>33.332999999999998</v>
      </c>
      <c r="F7">
        <v>60</v>
      </c>
      <c r="G7">
        <v>50</v>
      </c>
      <c r="H7">
        <v>80</v>
      </c>
      <c r="I7">
        <v>80</v>
      </c>
      <c r="J7">
        <v>85.714299999999994</v>
      </c>
      <c r="N7">
        <v>91.304299999999998</v>
      </c>
      <c r="O7">
        <v>82</v>
      </c>
      <c r="P7">
        <f>AVERAGE(Q7:X7)</f>
        <v>17</v>
      </c>
      <c r="Q7">
        <v>18</v>
      </c>
      <c r="R7">
        <v>17</v>
      </c>
      <c r="S7">
        <v>18</v>
      </c>
      <c r="T7">
        <v>16</v>
      </c>
      <c r="U7">
        <v>18</v>
      </c>
      <c r="V7">
        <v>16</v>
      </c>
      <c r="W7">
        <v>16</v>
      </c>
      <c r="X7">
        <v>17</v>
      </c>
    </row>
    <row r="8" spans="1:32">
      <c r="A8" t="s">
        <v>16</v>
      </c>
      <c r="B8" s="12">
        <f>DATE(2017,10,6)</f>
        <v>43014</v>
      </c>
      <c r="C8" s="12">
        <f>DATE(2017,10,25)</f>
        <v>43033</v>
      </c>
      <c r="D8" s="15">
        <f t="shared" si="0"/>
        <v>19</v>
      </c>
      <c r="E8">
        <v>51.7241</v>
      </c>
      <c r="F8">
        <v>90</v>
      </c>
      <c r="G8">
        <v>80</v>
      </c>
      <c r="H8">
        <v>80</v>
      </c>
      <c r="I8">
        <v>60</v>
      </c>
      <c r="J8">
        <v>79.310299999999998</v>
      </c>
      <c r="N8">
        <v>86.959599999999995</v>
      </c>
      <c r="O8">
        <v>94</v>
      </c>
      <c r="P8">
        <f>AVERAGE(Y8:AF8)</f>
        <v>18.5</v>
      </c>
      <c r="Y8">
        <v>21</v>
      </c>
      <c r="Z8">
        <v>18</v>
      </c>
      <c r="AA8">
        <v>19</v>
      </c>
      <c r="AB8">
        <v>18</v>
      </c>
      <c r="AC8">
        <v>18</v>
      </c>
      <c r="AD8">
        <v>18</v>
      </c>
      <c r="AE8">
        <v>17</v>
      </c>
      <c r="AF8">
        <v>19</v>
      </c>
    </row>
    <row r="9" spans="1:32">
      <c r="A9" t="s">
        <v>17</v>
      </c>
      <c r="B9" s="14">
        <f>DATE(2017,10,16)</f>
        <v>43024</v>
      </c>
      <c r="C9" s="12">
        <f>DATE(2017,10,30)</f>
        <v>43038</v>
      </c>
      <c r="D9" s="15">
        <f t="shared" si="0"/>
        <v>14</v>
      </c>
      <c r="E9">
        <v>23.8095</v>
      </c>
      <c r="F9">
        <v>70</v>
      </c>
      <c r="G9">
        <v>60</v>
      </c>
      <c r="H9">
        <v>60</v>
      </c>
      <c r="I9">
        <v>70</v>
      </c>
      <c r="J9" s="3">
        <v>80.952399999999997</v>
      </c>
      <c r="N9" s="3">
        <v>82.608699999999999</v>
      </c>
      <c r="O9">
        <v>119</v>
      </c>
      <c r="P9">
        <f>AVERAGE(Q9:X9)</f>
        <v>7.25</v>
      </c>
      <c r="Q9">
        <v>7</v>
      </c>
      <c r="R9">
        <v>8</v>
      </c>
      <c r="S9">
        <v>8</v>
      </c>
      <c r="T9">
        <v>7</v>
      </c>
      <c r="U9">
        <v>7</v>
      </c>
      <c r="V9">
        <v>8</v>
      </c>
      <c r="W9">
        <v>6</v>
      </c>
      <c r="X9">
        <v>7</v>
      </c>
    </row>
    <row r="12" spans="1:32">
      <c r="Q12" t="s">
        <v>201</v>
      </c>
      <c r="Y12" t="s">
        <v>200</v>
      </c>
    </row>
    <row r="13" spans="1:32">
      <c r="Q13" s="4">
        <v>52</v>
      </c>
      <c r="R13" s="4">
        <v>42</v>
      </c>
      <c r="S13" s="4">
        <v>2</v>
      </c>
      <c r="T13" s="4">
        <v>132</v>
      </c>
      <c r="U13" s="4">
        <v>122</v>
      </c>
      <c r="V13" s="4">
        <v>142</v>
      </c>
      <c r="W13" s="4">
        <v>92</v>
      </c>
      <c r="X13" s="4">
        <v>62</v>
      </c>
      <c r="Y13" s="4">
        <v>22</v>
      </c>
      <c r="Z13" s="4">
        <v>32</v>
      </c>
      <c r="AA13" s="4">
        <v>12</v>
      </c>
      <c r="AB13" s="4">
        <v>72</v>
      </c>
      <c r="AC13" s="4">
        <v>112</v>
      </c>
      <c r="AD13" s="4">
        <v>152</v>
      </c>
      <c r="AE13" s="4">
        <v>102</v>
      </c>
      <c r="AF13" s="4">
        <v>82</v>
      </c>
    </row>
    <row r="14" spans="1:32">
      <c r="Q14" s="5">
        <f>AVERAGE(Q3,Q5,Q7,Q9)</f>
        <v>14.75</v>
      </c>
      <c r="R14" s="5">
        <f t="shared" ref="R14:X14" si="1">AVERAGE(R3,R5,R7,R9)</f>
        <v>14.75</v>
      </c>
      <c r="S14" s="5">
        <f t="shared" si="1"/>
        <v>14.5</v>
      </c>
      <c r="T14" s="5">
        <f t="shared" si="1"/>
        <v>13.5</v>
      </c>
      <c r="U14" s="5">
        <f t="shared" si="1"/>
        <v>13.75</v>
      </c>
      <c r="V14" s="5">
        <f t="shared" si="1"/>
        <v>13.25</v>
      </c>
      <c r="W14" s="5">
        <f t="shared" si="1"/>
        <v>13.25</v>
      </c>
      <c r="X14" s="5">
        <f t="shared" si="1"/>
        <v>13.5</v>
      </c>
      <c r="Y14" s="5">
        <f>AVERAGE(Y4,Y6,Y8)</f>
        <v>19.333333333333332</v>
      </c>
      <c r="Z14" s="5">
        <f t="shared" ref="Z14:AE14" si="2">AVERAGE(Z4,Z6,Z8)</f>
        <v>18</v>
      </c>
      <c r="AA14" s="5">
        <f t="shared" si="2"/>
        <v>18.666666666666668</v>
      </c>
      <c r="AB14" s="5">
        <f t="shared" si="2"/>
        <v>17.666666666666668</v>
      </c>
      <c r="AC14" s="5">
        <f t="shared" si="2"/>
        <v>17</v>
      </c>
      <c r="AD14" s="5">
        <f t="shared" si="2"/>
        <v>17.333333333333332</v>
      </c>
      <c r="AE14" s="5">
        <f t="shared" si="2"/>
        <v>16.666666666666668</v>
      </c>
      <c r="AF14" s="5">
        <f>AVERAGE(AF4,AF6,AF8)</f>
        <v>17.333333333333332</v>
      </c>
    </row>
    <row r="16" spans="1:32">
      <c r="Q16" t="s">
        <v>202</v>
      </c>
      <c r="R16" t="s">
        <v>203</v>
      </c>
      <c r="S16" t="s">
        <v>204</v>
      </c>
    </row>
    <row r="17" spans="15:19">
      <c r="O17" t="s">
        <v>11</v>
      </c>
      <c r="Q17" s="7">
        <f xml:space="preserve"> AVERAGE(Q3:X3)</f>
        <v>12.125</v>
      </c>
      <c r="R17" s="5">
        <f>AVERAGE(E3:K3)</f>
        <v>63.605485714285706</v>
      </c>
      <c r="S17" s="5">
        <v>91.304299999999998</v>
      </c>
    </row>
    <row r="18" spans="15:19">
      <c r="O18" t="s">
        <v>12</v>
      </c>
      <c r="Q18" s="7">
        <f>AVERAGE(Y4:AF4)</f>
        <v>14.375</v>
      </c>
      <c r="R18" s="5">
        <f t="shared" ref="R18:R23" si="3">AVERAGE(E4:I4,J4)</f>
        <v>86.321833333333345</v>
      </c>
      <c r="S18" s="5">
        <v>95.652199999999993</v>
      </c>
    </row>
    <row r="19" spans="15:19">
      <c r="O19" t="s">
        <v>13</v>
      </c>
      <c r="Q19" s="7">
        <f xml:space="preserve"> AVERAGE(Q5:X5)</f>
        <v>19.25</v>
      </c>
      <c r="R19" s="5">
        <f t="shared" si="3"/>
        <v>56.746083333333331</v>
      </c>
      <c r="S19" s="5">
        <v>100</v>
      </c>
    </row>
    <row r="20" spans="15:19">
      <c r="O20" t="s">
        <v>14</v>
      </c>
      <c r="Q20" s="7">
        <f>AVERAGE(Y6:AF6)</f>
        <v>20.375</v>
      </c>
      <c r="R20" s="5">
        <f t="shared" si="3"/>
        <v>77.413783333333342</v>
      </c>
      <c r="S20" s="6">
        <v>90.304299999999998</v>
      </c>
    </row>
    <row r="21" spans="15:19">
      <c r="O21" t="s">
        <v>15</v>
      </c>
      <c r="Q21" s="7">
        <f xml:space="preserve"> AVERAGE(Q7:X7)</f>
        <v>17</v>
      </c>
      <c r="R21" s="5">
        <f t="shared" si="3"/>
        <v>64.841216666666654</v>
      </c>
      <c r="S21" s="5">
        <v>91.304299999999998</v>
      </c>
    </row>
    <row r="22" spans="15:19">
      <c r="O22" t="s">
        <v>16</v>
      </c>
      <c r="Q22" s="7">
        <f>AVERAGE(Y8:AF8)</f>
        <v>18.5</v>
      </c>
      <c r="R22" s="5">
        <f t="shared" si="3"/>
        <v>73.505733333333339</v>
      </c>
      <c r="S22" s="5">
        <v>86.959599999999995</v>
      </c>
    </row>
    <row r="23" spans="15:19">
      <c r="O23" t="s">
        <v>17</v>
      </c>
      <c r="Q23" s="7">
        <f xml:space="preserve"> AVERAGE(Q9:X9)</f>
        <v>7.25</v>
      </c>
      <c r="R23" s="5">
        <f t="shared" si="3"/>
        <v>60.793650000000007</v>
      </c>
      <c r="S23" s="6">
        <v>82.608699999999999</v>
      </c>
    </row>
    <row r="26" spans="15:19">
      <c r="Q26" t="s">
        <v>205</v>
      </c>
    </row>
    <row r="27" spans="15:19">
      <c r="Q27">
        <f>MIN(Q3:AF9)</f>
        <v>6</v>
      </c>
    </row>
    <row r="28" spans="15:19">
      <c r="Q28">
        <f>MAX(Q3:AF9)</f>
        <v>23</v>
      </c>
    </row>
    <row r="34" spans="11:11">
      <c r="K34" s="10"/>
    </row>
    <row r="35" spans="11:11">
      <c r="K35" s="10"/>
    </row>
    <row r="36" spans="11:11">
      <c r="K36" s="10"/>
    </row>
    <row r="37" spans="11:11">
      <c r="K37" s="11"/>
    </row>
    <row r="38" spans="11:11">
      <c r="K38" s="10"/>
    </row>
    <row r="39" spans="11:11">
      <c r="K39" s="10"/>
    </row>
    <row r="40" spans="11:11">
      <c r="K40" s="11"/>
    </row>
  </sheetData>
  <mergeCells count="2">
    <mergeCell ref="Q1:X1"/>
    <mergeCell ref="Y1:AF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zoomScale="120" zoomScaleNormal="120" zoomScalePageLayoutView="120" workbookViewId="0">
      <selection activeCell="D12" sqref="D12"/>
    </sheetView>
  </sheetViews>
  <sheetFormatPr baseColWidth="10" defaultRowHeight="15" x14ac:dyDescent="0"/>
  <sheetData>
    <row r="1" spans="1:39">
      <c r="A1" s="1" t="s">
        <v>89</v>
      </c>
      <c r="B1" s="1" t="s">
        <v>90</v>
      </c>
      <c r="C1" s="1" t="s">
        <v>91</v>
      </c>
      <c r="D1" s="1" t="s">
        <v>92</v>
      </c>
      <c r="E1" s="1"/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  <c r="S1" s="1" t="s">
        <v>106</v>
      </c>
      <c r="T1" s="1" t="s">
        <v>107</v>
      </c>
      <c r="U1" s="1" t="s">
        <v>108</v>
      </c>
      <c r="V1" s="1" t="s">
        <v>109</v>
      </c>
      <c r="W1" s="1" t="s">
        <v>110</v>
      </c>
      <c r="X1" s="1" t="s">
        <v>111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  <c r="AG1" s="1" t="s">
        <v>120</v>
      </c>
      <c r="AH1" s="1"/>
      <c r="AI1" s="1"/>
      <c r="AJ1" s="1"/>
      <c r="AK1" s="1"/>
      <c r="AL1" s="1"/>
      <c r="AM1" s="1"/>
    </row>
    <row r="2" spans="1:39" s="9" customFormat="1">
      <c r="A2" s="8" t="s">
        <v>121</v>
      </c>
      <c r="B2" s="8" t="s">
        <v>122</v>
      </c>
      <c r="C2" s="8" t="s">
        <v>123</v>
      </c>
      <c r="D2" s="8">
        <v>19</v>
      </c>
      <c r="E2" s="8" t="s">
        <v>124</v>
      </c>
      <c r="F2" s="8" t="s">
        <v>125</v>
      </c>
      <c r="G2" s="8" t="s">
        <v>126</v>
      </c>
      <c r="H2" s="8" t="s">
        <v>127</v>
      </c>
      <c r="I2" s="8" t="s">
        <v>128</v>
      </c>
      <c r="J2" s="8" t="s">
        <v>129</v>
      </c>
      <c r="K2" s="8" t="s">
        <v>130</v>
      </c>
      <c r="L2" s="8"/>
      <c r="M2" s="8">
        <v>5</v>
      </c>
      <c r="N2" s="8">
        <v>6</v>
      </c>
      <c r="O2" s="8" t="s">
        <v>131</v>
      </c>
      <c r="P2" s="8" t="s">
        <v>132</v>
      </c>
      <c r="Q2" s="8" t="s">
        <v>133</v>
      </c>
      <c r="R2" s="8" t="s">
        <v>134</v>
      </c>
      <c r="S2" s="8" t="s">
        <v>135</v>
      </c>
      <c r="T2" s="8" t="s">
        <v>136</v>
      </c>
      <c r="U2" s="8" t="s">
        <v>134</v>
      </c>
      <c r="V2" s="8" t="s">
        <v>137</v>
      </c>
      <c r="W2" s="8" t="s">
        <v>138</v>
      </c>
      <c r="X2" s="8" t="s">
        <v>139</v>
      </c>
      <c r="Y2" s="8">
        <v>6</v>
      </c>
      <c r="Z2" s="8">
        <v>7</v>
      </c>
      <c r="AA2" s="8">
        <v>6</v>
      </c>
      <c r="AB2" s="8">
        <v>6</v>
      </c>
      <c r="AC2" s="8">
        <v>5</v>
      </c>
      <c r="AD2" s="8">
        <v>6</v>
      </c>
      <c r="AE2" s="8">
        <v>5</v>
      </c>
      <c r="AF2" s="8">
        <v>6</v>
      </c>
      <c r="AG2" s="8" t="s">
        <v>140</v>
      </c>
      <c r="AH2" s="8"/>
      <c r="AI2" s="8"/>
      <c r="AJ2" s="8"/>
      <c r="AK2" s="8"/>
      <c r="AL2" s="8"/>
      <c r="AM2" s="8"/>
    </row>
    <row r="3" spans="1:39">
      <c r="A3" s="1" t="s">
        <v>141</v>
      </c>
      <c r="B3" s="1">
        <v>101</v>
      </c>
      <c r="C3" s="1" t="s">
        <v>19</v>
      </c>
      <c r="D3" s="1">
        <v>23</v>
      </c>
      <c r="E3" s="1" t="s">
        <v>142</v>
      </c>
      <c r="F3" s="1" t="s">
        <v>125</v>
      </c>
      <c r="G3" s="1" t="s">
        <v>126</v>
      </c>
      <c r="H3" s="1" t="s">
        <v>143</v>
      </c>
      <c r="I3" s="1" t="s">
        <v>144</v>
      </c>
      <c r="J3" s="1" t="s">
        <v>129</v>
      </c>
      <c r="K3" s="1" t="s">
        <v>130</v>
      </c>
      <c r="L3" s="1"/>
      <c r="M3" s="1">
        <v>7</v>
      </c>
      <c r="N3" s="1">
        <v>3</v>
      </c>
      <c r="O3" s="1" t="s">
        <v>129</v>
      </c>
      <c r="P3" s="1"/>
      <c r="Q3" s="1"/>
      <c r="R3" s="1" t="s">
        <v>145</v>
      </c>
      <c r="S3" s="1" t="s">
        <v>146</v>
      </c>
      <c r="T3" s="1" t="s">
        <v>145</v>
      </c>
      <c r="U3" s="1" t="s">
        <v>145</v>
      </c>
      <c r="V3" s="1" t="s">
        <v>147</v>
      </c>
      <c r="W3" s="1" t="s">
        <v>148</v>
      </c>
      <c r="X3" s="1" t="s">
        <v>149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140</v>
      </c>
      <c r="AH3" s="1"/>
      <c r="AI3" s="1"/>
      <c r="AJ3" s="1"/>
      <c r="AK3" s="1"/>
      <c r="AL3" s="1"/>
      <c r="AM3" s="1"/>
    </row>
    <row r="4" spans="1:39">
      <c r="A4" s="1" t="s">
        <v>150</v>
      </c>
      <c r="B4" s="1">
        <v>102</v>
      </c>
      <c r="C4" s="1" t="s">
        <v>151</v>
      </c>
      <c r="D4" s="1">
        <v>39</v>
      </c>
      <c r="E4" s="1" t="s">
        <v>142</v>
      </c>
      <c r="F4" s="1" t="s">
        <v>125</v>
      </c>
      <c r="G4" s="1" t="s">
        <v>152</v>
      </c>
      <c r="H4" s="1" t="s">
        <v>153</v>
      </c>
      <c r="I4" s="1" t="s">
        <v>154</v>
      </c>
      <c r="J4" s="1" t="s">
        <v>129</v>
      </c>
      <c r="K4" s="1" t="s">
        <v>130</v>
      </c>
      <c r="L4" s="1"/>
      <c r="M4" s="1">
        <v>7</v>
      </c>
      <c r="N4" s="1">
        <v>5</v>
      </c>
      <c r="O4" s="1" t="s">
        <v>131</v>
      </c>
      <c r="P4" s="1" t="s">
        <v>155</v>
      </c>
      <c r="Q4" s="1"/>
      <c r="R4" s="1" t="s">
        <v>134</v>
      </c>
      <c r="S4" s="1" t="s">
        <v>156</v>
      </c>
      <c r="T4" s="1" t="s">
        <v>157</v>
      </c>
      <c r="U4" s="1" t="s">
        <v>158</v>
      </c>
      <c r="V4" s="1" t="s">
        <v>147</v>
      </c>
      <c r="W4" s="1" t="s">
        <v>148</v>
      </c>
      <c r="X4" s="1" t="s">
        <v>159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140</v>
      </c>
      <c r="AH4" s="1"/>
      <c r="AI4" s="1"/>
      <c r="AJ4" s="1"/>
      <c r="AK4" s="1"/>
      <c r="AL4" s="1"/>
      <c r="AM4" s="1"/>
    </row>
    <row r="5" spans="1:39">
      <c r="A5" s="1" t="s">
        <v>160</v>
      </c>
      <c r="B5" s="1">
        <v>105</v>
      </c>
      <c r="C5" s="1" t="s">
        <v>161</v>
      </c>
      <c r="D5" s="1">
        <v>24</v>
      </c>
      <c r="E5" s="1" t="s">
        <v>124</v>
      </c>
      <c r="F5" s="1" t="s">
        <v>125</v>
      </c>
      <c r="G5" s="1" t="s">
        <v>152</v>
      </c>
      <c r="H5" s="1" t="s">
        <v>127</v>
      </c>
      <c r="I5" s="1" t="s">
        <v>162</v>
      </c>
      <c r="J5" s="1" t="s">
        <v>129</v>
      </c>
      <c r="K5" s="1" t="s">
        <v>163</v>
      </c>
      <c r="L5" s="1" t="s">
        <v>164</v>
      </c>
      <c r="M5" s="1">
        <v>6</v>
      </c>
      <c r="N5" s="1">
        <v>3</v>
      </c>
      <c r="O5" s="1" t="s">
        <v>129</v>
      </c>
      <c r="P5" s="1"/>
      <c r="Q5" s="1"/>
      <c r="R5" s="1" t="s">
        <v>145</v>
      </c>
      <c r="S5" s="1" t="s">
        <v>146</v>
      </c>
      <c r="T5" s="1" t="s">
        <v>145</v>
      </c>
      <c r="U5" s="1" t="s">
        <v>145</v>
      </c>
      <c r="V5" s="1" t="s">
        <v>165</v>
      </c>
      <c r="W5" s="1" t="s">
        <v>165</v>
      </c>
      <c r="X5" s="1" t="s">
        <v>166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140</v>
      </c>
      <c r="AH5" s="1"/>
      <c r="AI5" s="1"/>
      <c r="AJ5" s="1"/>
      <c r="AK5" s="1"/>
      <c r="AL5" s="1"/>
      <c r="AM5" s="1"/>
    </row>
    <row r="6" spans="1:39">
      <c r="A6" s="1" t="s">
        <v>167</v>
      </c>
      <c r="B6" s="1">
        <v>103</v>
      </c>
      <c r="C6" s="1" t="s">
        <v>40</v>
      </c>
      <c r="D6" s="1">
        <v>21</v>
      </c>
      <c r="E6" s="1" t="s">
        <v>142</v>
      </c>
      <c r="F6" s="1" t="s">
        <v>125</v>
      </c>
      <c r="G6" s="1" t="s">
        <v>126</v>
      </c>
      <c r="H6" s="1" t="s">
        <v>168</v>
      </c>
      <c r="I6" s="1" t="s">
        <v>169</v>
      </c>
      <c r="J6" s="1" t="s">
        <v>129</v>
      </c>
      <c r="K6" s="1" t="s">
        <v>130</v>
      </c>
      <c r="L6" s="1"/>
      <c r="M6" s="1">
        <v>6</v>
      </c>
      <c r="N6" s="1">
        <v>4</v>
      </c>
      <c r="O6" s="1" t="s">
        <v>129</v>
      </c>
      <c r="P6" s="1"/>
      <c r="Q6" s="1"/>
      <c r="R6" s="1" t="s">
        <v>145</v>
      </c>
      <c r="S6" s="1" t="s">
        <v>146</v>
      </c>
      <c r="T6" s="1" t="s">
        <v>145</v>
      </c>
      <c r="U6" s="1" t="s">
        <v>145</v>
      </c>
      <c r="V6" s="1" t="s">
        <v>138</v>
      </c>
      <c r="W6" s="1" t="s">
        <v>147</v>
      </c>
      <c r="X6" s="1" t="s">
        <v>170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140</v>
      </c>
      <c r="AH6" s="1"/>
      <c r="AI6" s="1"/>
      <c r="AJ6" s="1"/>
      <c r="AK6" s="1"/>
      <c r="AL6" s="1"/>
      <c r="AM6" s="1"/>
    </row>
    <row r="7" spans="1:39">
      <c r="A7" s="1" t="s">
        <v>171</v>
      </c>
      <c r="B7" s="1">
        <v>106</v>
      </c>
      <c r="C7" s="1" t="s">
        <v>49</v>
      </c>
      <c r="D7" s="1">
        <v>23</v>
      </c>
      <c r="E7" s="1" t="s">
        <v>124</v>
      </c>
      <c r="F7" s="1" t="s">
        <v>125</v>
      </c>
      <c r="G7" s="1" t="s">
        <v>152</v>
      </c>
      <c r="H7" s="1" t="s">
        <v>172</v>
      </c>
      <c r="I7" s="1" t="s">
        <v>173</v>
      </c>
      <c r="J7" s="1" t="s">
        <v>129</v>
      </c>
      <c r="K7" s="1" t="s">
        <v>130</v>
      </c>
      <c r="L7" s="1"/>
      <c r="M7" s="1">
        <v>7</v>
      </c>
      <c r="N7" s="1">
        <v>5</v>
      </c>
      <c r="O7" s="1" t="s">
        <v>131</v>
      </c>
      <c r="P7" s="1" t="s">
        <v>174</v>
      </c>
      <c r="Q7" s="1" t="s">
        <v>133</v>
      </c>
      <c r="R7" s="1" t="s">
        <v>175</v>
      </c>
      <c r="S7" s="1" t="s">
        <v>176</v>
      </c>
      <c r="T7" s="1" t="s">
        <v>145</v>
      </c>
      <c r="U7" s="1" t="s">
        <v>177</v>
      </c>
      <c r="V7" s="1" t="s">
        <v>165</v>
      </c>
      <c r="W7" s="1" t="s">
        <v>148</v>
      </c>
      <c r="X7" s="1" t="s">
        <v>178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140</v>
      </c>
      <c r="AH7" s="1"/>
      <c r="AI7" s="1"/>
      <c r="AJ7" s="1"/>
      <c r="AK7" s="1"/>
      <c r="AL7" s="1"/>
      <c r="AM7" s="1"/>
    </row>
    <row r="8" spans="1:39">
      <c r="A8" s="1" t="s">
        <v>179</v>
      </c>
      <c r="B8" s="1">
        <v>104</v>
      </c>
      <c r="C8" s="1" t="s">
        <v>68</v>
      </c>
      <c r="D8" s="1">
        <v>29</v>
      </c>
      <c r="E8" s="1" t="s">
        <v>124</v>
      </c>
      <c r="F8" s="1" t="s">
        <v>125</v>
      </c>
      <c r="G8" s="1" t="s">
        <v>126</v>
      </c>
      <c r="H8" s="1" t="s">
        <v>180</v>
      </c>
      <c r="I8" s="1" t="s">
        <v>173</v>
      </c>
      <c r="J8" s="1" t="s">
        <v>129</v>
      </c>
      <c r="K8" s="1" t="s">
        <v>130</v>
      </c>
      <c r="L8" s="1"/>
      <c r="M8" s="1">
        <v>6</v>
      </c>
      <c r="N8" s="1">
        <v>6</v>
      </c>
      <c r="O8" s="1" t="s">
        <v>131</v>
      </c>
      <c r="P8" s="1" t="s">
        <v>181</v>
      </c>
      <c r="Q8" s="1"/>
      <c r="R8" s="1" t="s">
        <v>157</v>
      </c>
      <c r="S8" s="1" t="s">
        <v>156</v>
      </c>
      <c r="T8" s="1" t="s">
        <v>145</v>
      </c>
      <c r="U8" s="1" t="s">
        <v>134</v>
      </c>
      <c r="V8" s="1" t="s">
        <v>148</v>
      </c>
      <c r="W8" s="1" t="s">
        <v>148</v>
      </c>
      <c r="X8" s="1" t="s">
        <v>182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140</v>
      </c>
      <c r="AH8" s="1"/>
      <c r="AI8" s="1"/>
      <c r="AJ8" s="1"/>
      <c r="AK8" s="1"/>
      <c r="AL8" s="1"/>
      <c r="AM8" s="1"/>
    </row>
    <row r="9" spans="1:39">
      <c r="A9" s="1" t="s">
        <v>183</v>
      </c>
      <c r="B9" s="1">
        <v>107</v>
      </c>
      <c r="C9" s="1" t="s">
        <v>84</v>
      </c>
      <c r="D9" s="1">
        <v>19</v>
      </c>
      <c r="E9" s="1" t="s">
        <v>124</v>
      </c>
      <c r="F9" s="1" t="s">
        <v>125</v>
      </c>
      <c r="G9" s="1" t="s">
        <v>126</v>
      </c>
      <c r="H9" s="1" t="s">
        <v>168</v>
      </c>
      <c r="I9" s="1" t="s">
        <v>169</v>
      </c>
      <c r="J9" s="1" t="s">
        <v>129</v>
      </c>
      <c r="K9" s="1" t="s">
        <v>130</v>
      </c>
      <c r="L9" s="1"/>
      <c r="M9" s="1">
        <v>7</v>
      </c>
      <c r="N9" s="1">
        <v>1</v>
      </c>
      <c r="O9" s="1" t="s">
        <v>129</v>
      </c>
      <c r="P9" s="1"/>
      <c r="Q9" s="1"/>
      <c r="R9" s="1" t="s">
        <v>145</v>
      </c>
      <c r="S9" s="1" t="s">
        <v>146</v>
      </c>
      <c r="T9" s="1" t="s">
        <v>145</v>
      </c>
      <c r="U9" s="1" t="s">
        <v>145</v>
      </c>
      <c r="V9" s="1" t="s">
        <v>137</v>
      </c>
      <c r="W9" s="1" t="s">
        <v>138</v>
      </c>
      <c r="X9" s="1" t="s">
        <v>139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184</v>
      </c>
      <c r="AH9" s="1"/>
      <c r="AI9" s="1"/>
      <c r="AJ9" s="1"/>
      <c r="AK9" s="1"/>
      <c r="AL9" s="1"/>
      <c r="AM9" s="1"/>
    </row>
    <row r="11" spans="1:39">
      <c r="D11">
        <f>AVERAGE(D3:D9)</f>
        <v>25.428571428571427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zoomScale="120" zoomScaleNormal="120" zoomScalePageLayoutView="120" workbookViewId="0">
      <selection activeCell="O29" sqref="O29"/>
    </sheetView>
  </sheetViews>
  <sheetFormatPr baseColWidth="10" defaultRowHeight="15" x14ac:dyDescent="0"/>
  <cols>
    <col min="1" max="1" width="11.5" customWidth="1"/>
    <col min="15" max="22" width="11.6640625" bestFit="1" customWidth="1"/>
  </cols>
  <sheetData>
    <row r="1" spans="1:22"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22">
      <c r="A2" t="s">
        <v>18</v>
      </c>
      <c r="B2">
        <v>101</v>
      </c>
      <c r="C2" t="s">
        <v>19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22">
      <c r="A3" t="s">
        <v>20</v>
      </c>
      <c r="B3">
        <v>101</v>
      </c>
      <c r="C3" t="s">
        <v>21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22">
      <c r="A4" t="s">
        <v>22</v>
      </c>
      <c r="B4">
        <v>101</v>
      </c>
      <c r="C4" t="s">
        <v>23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22">
      <c r="A5" t="s">
        <v>24</v>
      </c>
      <c r="B5">
        <v>101</v>
      </c>
      <c r="C5" t="s">
        <v>25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</row>
    <row r="6" spans="1:22">
      <c r="A6" t="s">
        <v>26</v>
      </c>
      <c r="B6">
        <v>101</v>
      </c>
      <c r="C6" t="s">
        <v>27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  <c r="O6" s="5">
        <f>AVERAGE(E2:E7,E9:E13,E15:E19,E21:E25)</f>
        <v>3.8571428571428572</v>
      </c>
      <c r="P6" s="5">
        <f t="shared" ref="P6:T6" si="0">AVERAGE(F2:F7,F9:F13,F15:F19,F21:F25)</f>
        <v>3.9047619047619047</v>
      </c>
      <c r="Q6" s="5">
        <f t="shared" si="0"/>
        <v>3.0952380952380953</v>
      </c>
      <c r="R6" s="5">
        <f t="shared" si="0"/>
        <v>2.3333333333333335</v>
      </c>
      <c r="S6" s="5">
        <f t="shared" si="0"/>
        <v>3.7619047619047619</v>
      </c>
      <c r="T6" s="5">
        <f t="shared" si="0"/>
        <v>4.0476190476190474</v>
      </c>
      <c r="U6" s="5">
        <f t="shared" ref="U6" si="1">AVERAGE(K2:K7,K9:K13,K15:K19,K21:K25)</f>
        <v>3.4285714285714284</v>
      </c>
      <c r="V6" s="5">
        <f t="shared" ref="V6" si="2">AVERAGE(L2:L7,L9:L13,L15:L19,L21:L25)</f>
        <v>2.9523809523809526</v>
      </c>
    </row>
    <row r="7" spans="1:22">
      <c r="A7" t="s">
        <v>28</v>
      </c>
      <c r="B7">
        <v>101</v>
      </c>
      <c r="C7" t="s">
        <v>29</v>
      </c>
      <c r="D7" t="s">
        <v>30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22">
      <c r="A9" t="s">
        <v>70</v>
      </c>
      <c r="B9">
        <v>103</v>
      </c>
      <c r="C9" t="s">
        <v>71</v>
      </c>
      <c r="D9" t="s">
        <v>41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22">
      <c r="A10" t="s">
        <v>72</v>
      </c>
      <c r="B10">
        <v>103</v>
      </c>
      <c r="C10" t="s">
        <v>73</v>
      </c>
      <c r="D10" t="s">
        <v>44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22">
      <c r="A11" t="s">
        <v>74</v>
      </c>
      <c r="B11">
        <v>103</v>
      </c>
      <c r="C11" t="s">
        <v>75</v>
      </c>
      <c r="D11" t="s">
        <v>47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22">
      <c r="A12" t="s">
        <v>76</v>
      </c>
      <c r="B12">
        <v>103</v>
      </c>
      <c r="C12" t="s">
        <v>77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22">
      <c r="A13" t="s">
        <v>78</v>
      </c>
      <c r="B13">
        <v>103</v>
      </c>
      <c r="C13" t="s">
        <v>79</v>
      </c>
      <c r="D13" t="s">
        <v>69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22">
      <c r="A15" t="s">
        <v>62</v>
      </c>
      <c r="B15">
        <v>105</v>
      </c>
      <c r="C15" t="s">
        <v>40</v>
      </c>
      <c r="D15" t="s">
        <v>63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22">
      <c r="A16" t="s">
        <v>64</v>
      </c>
      <c r="B16">
        <v>105</v>
      </c>
      <c r="C16" t="s">
        <v>43</v>
      </c>
      <c r="D16" t="s">
        <v>44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2">
      <c r="A17" t="s">
        <v>65</v>
      </c>
      <c r="B17">
        <v>105</v>
      </c>
      <c r="C17" t="s">
        <v>46</v>
      </c>
      <c r="D17" t="s">
        <v>47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2">
      <c r="A18" t="s">
        <v>66</v>
      </c>
      <c r="B18">
        <v>105</v>
      </c>
      <c r="C18" t="s">
        <v>49</v>
      </c>
      <c r="D18" t="s">
        <v>50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2">
      <c r="A19" t="s">
        <v>67</v>
      </c>
      <c r="B19">
        <v>105</v>
      </c>
      <c r="C19" t="s">
        <v>68</v>
      </c>
      <c r="D19" t="s">
        <v>69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2">
      <c r="A21" t="s">
        <v>193</v>
      </c>
      <c r="B21">
        <v>107</v>
      </c>
      <c r="C21" t="s">
        <v>75</v>
      </c>
      <c r="D21" t="s">
        <v>41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2">
      <c r="A22" t="s">
        <v>194</v>
      </c>
      <c r="B22">
        <v>107</v>
      </c>
      <c r="C22" t="s">
        <v>86</v>
      </c>
      <c r="D22" t="s">
        <v>44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2">
      <c r="A23" t="s">
        <v>195</v>
      </c>
      <c r="B23">
        <v>107</v>
      </c>
      <c r="C23" t="s">
        <v>79</v>
      </c>
      <c r="D23" t="s">
        <v>47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2">
      <c r="A24" t="s">
        <v>196</v>
      </c>
      <c r="B24">
        <v>107</v>
      </c>
      <c r="C24" t="s">
        <v>190</v>
      </c>
      <c r="D24" t="s">
        <v>50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2">
      <c r="A25" t="s">
        <v>197</v>
      </c>
      <c r="B25">
        <v>107</v>
      </c>
      <c r="C25" t="s">
        <v>192</v>
      </c>
      <c r="D25" t="s">
        <v>69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B1" zoomScale="120" zoomScaleNormal="120" zoomScalePageLayoutView="120" workbookViewId="0">
      <selection activeCell="M31" sqref="M31"/>
    </sheetView>
  </sheetViews>
  <sheetFormatPr baseColWidth="10" defaultRowHeight="15" x14ac:dyDescent="0"/>
  <sheetData>
    <row r="1" spans="1:21"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</row>
    <row r="2" spans="1:21">
      <c r="A2" t="s">
        <v>39</v>
      </c>
      <c r="B2">
        <v>102</v>
      </c>
      <c r="C2" t="s">
        <v>40</v>
      </c>
      <c r="D2" t="s">
        <v>41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21">
      <c r="A3" t="s">
        <v>42</v>
      </c>
      <c r="B3">
        <v>102</v>
      </c>
      <c r="C3" t="s">
        <v>43</v>
      </c>
      <c r="D3" t="s">
        <v>44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21">
      <c r="A4" t="s">
        <v>45</v>
      </c>
      <c r="B4">
        <v>102</v>
      </c>
      <c r="C4" t="s">
        <v>46</v>
      </c>
      <c r="D4" t="s">
        <v>47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59</v>
      </c>
      <c r="T4" t="s">
        <v>60</v>
      </c>
      <c r="U4" t="s">
        <v>61</v>
      </c>
    </row>
    <row r="5" spans="1:21">
      <c r="A5" t="s">
        <v>48</v>
      </c>
      <c r="B5">
        <v>102</v>
      </c>
      <c r="C5" t="s">
        <v>49</v>
      </c>
      <c r="D5" t="s">
        <v>50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  <c r="N5" s="5">
        <f>AVERAGE(E2:E6,E8:E12,E14:E18)</f>
        <v>3.6666666666666665</v>
      </c>
      <c r="O5" s="5">
        <f t="shared" ref="O5:T5" si="0">AVERAGE(F2:F6,F8:F12,F14:F18)</f>
        <v>4.2</v>
      </c>
      <c r="P5" s="5">
        <f t="shared" si="0"/>
        <v>2.5333333333333332</v>
      </c>
      <c r="Q5" s="5">
        <f t="shared" si="0"/>
        <v>2.6666666666666665</v>
      </c>
      <c r="R5" s="5">
        <f t="shared" si="0"/>
        <v>4.1333333333333337</v>
      </c>
      <c r="S5" s="5">
        <f t="shared" si="0"/>
        <v>4.2</v>
      </c>
      <c r="T5" s="5">
        <f t="shared" si="0"/>
        <v>2.6666666666666665</v>
      </c>
      <c r="U5" s="5">
        <f>AVERAGE(L2:L6,L8:L12,L14:L18)</f>
        <v>2.6666666666666665</v>
      </c>
    </row>
    <row r="6" spans="1:21">
      <c r="A6" t="s">
        <v>51</v>
      </c>
      <c r="B6">
        <v>102</v>
      </c>
      <c r="C6" t="s">
        <v>52</v>
      </c>
      <c r="D6" t="s">
        <v>53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21">
      <c r="A8" t="s">
        <v>186</v>
      </c>
      <c r="B8">
        <v>104</v>
      </c>
      <c r="C8" t="s">
        <v>75</v>
      </c>
      <c r="D8" t="s">
        <v>41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21">
      <c r="A9" t="s">
        <v>187</v>
      </c>
      <c r="B9">
        <v>104</v>
      </c>
      <c r="C9" t="s">
        <v>86</v>
      </c>
      <c r="D9" t="s">
        <v>44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21">
      <c r="A10" t="s">
        <v>188</v>
      </c>
      <c r="B10">
        <v>104</v>
      </c>
      <c r="C10" t="s">
        <v>79</v>
      </c>
      <c r="D10" t="s">
        <v>47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21">
      <c r="A11" t="s">
        <v>189</v>
      </c>
      <c r="B11">
        <v>104</v>
      </c>
      <c r="C11" t="s">
        <v>190</v>
      </c>
      <c r="D11" t="s">
        <v>50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21">
      <c r="A12" t="s">
        <v>191</v>
      </c>
      <c r="B12">
        <v>104</v>
      </c>
      <c r="C12" t="s">
        <v>192</v>
      </c>
      <c r="D12" t="s">
        <v>69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21">
      <c r="A14" t="s">
        <v>80</v>
      </c>
      <c r="B14">
        <v>106</v>
      </c>
      <c r="C14" t="s">
        <v>52</v>
      </c>
      <c r="D14" t="s">
        <v>41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21">
      <c r="A15" t="s">
        <v>81</v>
      </c>
      <c r="B15">
        <v>106</v>
      </c>
      <c r="C15" t="s">
        <v>82</v>
      </c>
      <c r="D15" t="s">
        <v>44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21">
      <c r="A16" t="s">
        <v>83</v>
      </c>
      <c r="B16">
        <v>106</v>
      </c>
      <c r="C16" t="s">
        <v>84</v>
      </c>
      <c r="D16" t="s">
        <v>47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2">
      <c r="A17" t="s">
        <v>85</v>
      </c>
      <c r="B17">
        <v>106</v>
      </c>
      <c r="C17" t="s">
        <v>86</v>
      </c>
      <c r="D17" t="s">
        <v>50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2">
      <c r="A18" t="s">
        <v>87</v>
      </c>
      <c r="B18">
        <v>106</v>
      </c>
      <c r="C18" t="s">
        <v>88</v>
      </c>
      <c r="D18" t="s">
        <v>69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Listening Info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2017-11-08T22:11:18Z</dcterms:modified>
</cp:coreProperties>
</file>