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defaultThemeVersion="166925"/>
  <mc:AlternateContent xmlns:mc="http://schemas.openxmlformats.org/markup-compatibility/2006">
    <mc:Choice Requires="x15">
      <x15ac:absPath xmlns:x15ac="http://schemas.microsoft.com/office/spreadsheetml/2010/11/ac" url="C:\Users\jastley\Documents\MGH\Modules\Elective\Malaria_Modelling_for_Strategy_Design\assignment\malaria_assessment\"/>
    </mc:Choice>
  </mc:AlternateContent>
  <xr:revisionPtr revIDLastSave="0" documentId="13_ncr:1_{6707C591-8674-41D9-B40A-15EFBFB2A3D2}" xr6:coauthVersionLast="36" xr6:coauthVersionMax="36" xr10:uidLastSave="{00000000-0000-0000-0000-000000000000}"/>
  <bookViews>
    <workbookView xWindow="0" yWindow="0" windowWidth="10470" windowHeight="4660" xr2:uid="{CA6E97FD-6FF8-4C1B-AC7F-766F00831C7C}"/>
  </bookViews>
  <sheets>
    <sheet name="Outside" sheetId="4" r:id="rId1"/>
    <sheet name="Initial_values_Thailand" sheetId="3" r:id="rId2"/>
    <sheet name="Case_data_Thailand" sheetId="5" r:id="rId3"/>
    <sheet name="Reduction_parameter" sheetId="7"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7" l="1"/>
  <c r="C4" i="7"/>
  <c r="C5" i="7"/>
  <c r="C6" i="7"/>
  <c r="C7" i="7"/>
  <c r="C8" i="7"/>
  <c r="C9" i="7"/>
  <c r="C10" i="7"/>
  <c r="C11" i="7"/>
  <c r="C12" i="7"/>
  <c r="C13" i="7"/>
  <c r="C14" i="7"/>
  <c r="C15" i="7"/>
  <c r="C16" i="7"/>
  <c r="C17" i="7"/>
  <c r="C18" i="7"/>
  <c r="C19" i="7"/>
  <c r="C20" i="7"/>
  <c r="C21" i="7"/>
  <c r="C22" i="7"/>
  <c r="C23" i="7"/>
  <c r="C24" i="7"/>
  <c r="C25" i="7"/>
  <c r="C26" i="7"/>
  <c r="C27" i="7"/>
  <c r="C28" i="7"/>
  <c r="C29" i="7"/>
  <c r="C30" i="7"/>
  <c r="C2" i="7"/>
  <c r="C21" i="3" l="1"/>
  <c r="C22" i="3"/>
  <c r="C12" i="3"/>
  <c r="C13" i="3"/>
  <c r="C15" i="3" l="1"/>
  <c r="C26" i="3"/>
  <c r="C19" i="3"/>
  <c r="C10" i="3" l="1"/>
  <c r="C8" i="5"/>
  <c r="C10" i="5" s="1"/>
  <c r="C14" i="5" s="1"/>
  <c r="D8" i="5"/>
  <c r="D10" i="5" s="1"/>
  <c r="D14" i="5" s="1"/>
  <c r="E8" i="5"/>
  <c r="E9" i="5" s="1"/>
  <c r="E13" i="5" s="1"/>
  <c r="F8" i="5"/>
  <c r="F9" i="5" s="1"/>
  <c r="F13" i="5" s="1"/>
  <c r="G8" i="5"/>
  <c r="G10" i="5" s="1"/>
  <c r="G14" i="5" s="1"/>
  <c r="H8" i="5"/>
  <c r="H10" i="5" s="1"/>
  <c r="H14" i="5" s="1"/>
  <c r="I8" i="5"/>
  <c r="I10" i="5" s="1"/>
  <c r="I14" i="5" s="1"/>
  <c r="J8" i="5"/>
  <c r="J10" i="5" s="1"/>
  <c r="J14" i="5" s="1"/>
  <c r="K8" i="5"/>
  <c r="K10" i="5" s="1"/>
  <c r="K14" i="5" s="1"/>
  <c r="L8" i="5"/>
  <c r="L10" i="5" s="1"/>
  <c r="L14" i="5" s="1"/>
  <c r="B8" i="5"/>
  <c r="B10" i="5" s="1"/>
  <c r="B14" i="5" s="1"/>
  <c r="L9" i="5" l="1"/>
  <c r="L13" i="5" s="1"/>
  <c r="K9" i="5"/>
  <c r="K13" i="5" s="1"/>
  <c r="J9" i="5"/>
  <c r="J13" i="5" s="1"/>
  <c r="I9" i="5"/>
  <c r="I13" i="5" s="1"/>
  <c r="H9" i="5"/>
  <c r="H13" i="5" s="1"/>
  <c r="G9" i="5"/>
  <c r="G13" i="5" s="1"/>
  <c r="D9" i="5"/>
  <c r="D13" i="5" s="1"/>
  <c r="C9" i="5"/>
  <c r="C13" i="5" s="1"/>
  <c r="B9" i="5"/>
  <c r="B13" i="5" s="1"/>
  <c r="F10" i="5"/>
  <c r="F14" i="5" s="1"/>
  <c r="E10" i="5"/>
  <c r="E14" i="5" s="1"/>
  <c r="E10" i="4" l="1"/>
  <c r="E13" i="4" s="1"/>
  <c r="H10" i="4"/>
  <c r="H13" i="4" s="1"/>
  <c r="K10" i="4"/>
  <c r="K13" i="4" s="1"/>
  <c r="M10" i="4"/>
  <c r="M13" i="4" s="1"/>
  <c r="N10" i="4"/>
  <c r="N13" i="4" s="1"/>
  <c r="O10" i="4"/>
  <c r="P10" i="4"/>
  <c r="Q10" i="4"/>
  <c r="R10" i="4"/>
  <c r="E11" i="4"/>
  <c r="H11" i="4"/>
  <c r="H14" i="4" s="1"/>
  <c r="K11" i="4"/>
  <c r="K14" i="4" s="1"/>
  <c r="M11" i="4"/>
  <c r="M14" i="4" s="1"/>
  <c r="N11" i="4"/>
  <c r="O11" i="4"/>
  <c r="P11" i="4"/>
  <c r="Q11" i="4"/>
  <c r="R11" i="4"/>
  <c r="C7" i="4"/>
  <c r="D7" i="4"/>
  <c r="D8" i="4" s="1"/>
  <c r="E7" i="4"/>
  <c r="F7" i="4"/>
  <c r="F8" i="4" s="1"/>
  <c r="F10" i="4" s="1"/>
  <c r="G7" i="4"/>
  <c r="G8" i="4" s="1"/>
  <c r="G10" i="4" s="1"/>
  <c r="H7" i="4"/>
  <c r="I7" i="4"/>
  <c r="I8" i="4" s="1"/>
  <c r="I10" i="4" s="1"/>
  <c r="J7" i="4"/>
  <c r="J8" i="4" s="1"/>
  <c r="J10" i="4" s="1"/>
  <c r="K7" i="4"/>
  <c r="L7" i="4"/>
  <c r="L8" i="4" s="1"/>
  <c r="L10" i="4" s="1"/>
  <c r="L13" i="4" s="1"/>
  <c r="M7" i="4"/>
  <c r="N7" i="4"/>
  <c r="S7" i="4"/>
  <c r="S9" i="4" s="1"/>
  <c r="T7" i="4"/>
  <c r="T8" i="4" s="1"/>
  <c r="C8" i="4"/>
  <c r="C10" i="4" s="1"/>
  <c r="C9" i="4"/>
  <c r="D9" i="4"/>
  <c r="D11" i="4" s="1"/>
  <c r="D14" i="4" s="1"/>
  <c r="F9" i="4"/>
  <c r="L9" i="4"/>
  <c r="L11" i="4" s="1"/>
  <c r="T9" i="4"/>
  <c r="E14" i="4"/>
  <c r="N14" i="4"/>
  <c r="C29" i="3" l="1"/>
  <c r="C30" i="3"/>
  <c r="F11" i="4"/>
  <c r="F14" i="4" s="1"/>
  <c r="C11" i="4"/>
  <c r="C14" i="4" s="1"/>
  <c r="T11" i="4"/>
  <c r="T14" i="4" s="1"/>
  <c r="F13" i="4"/>
  <c r="S11" i="4"/>
  <c r="S14" i="4" s="1"/>
  <c r="T10" i="4"/>
  <c r="T13" i="4" s="1"/>
  <c r="D10" i="4"/>
  <c r="D13" i="4" s="1"/>
  <c r="J13" i="4"/>
  <c r="I13" i="4"/>
  <c r="L14" i="4"/>
  <c r="G13" i="4"/>
  <c r="C13" i="4"/>
  <c r="G9" i="4"/>
  <c r="S8" i="4"/>
  <c r="J9" i="4"/>
  <c r="I9" i="4"/>
  <c r="C16" i="4" l="1"/>
  <c r="J11" i="4"/>
  <c r="J14" i="4" s="1"/>
  <c r="S10" i="4"/>
  <c r="S13" i="4" s="1"/>
  <c r="G11" i="4"/>
  <c r="G14" i="4" s="1"/>
  <c r="I11" i="4"/>
  <c r="I14" i="4" s="1"/>
  <c r="C23" i="4" l="1"/>
  <c r="C22" i="4"/>
  <c r="C17" i="4"/>
  <c r="C26" i="4" l="1"/>
  <c r="C25" i="4"/>
  <c r="C30" i="4" s="1"/>
  <c r="C31" i="4" s="1"/>
  <c r="C28" i="4"/>
  <c r="C29"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Jennifer Astley</author>
  </authors>
  <commentList>
    <comment ref="B3" authorId="0" shapeId="0" xr:uid="{F499BB78-8D9D-4BAE-92B1-8D5885F31B32}">
      <text>
        <r>
          <rPr>
            <b/>
            <sz val="9"/>
            <color indexed="81"/>
            <rFont val="Tahoma"/>
            <family val="2"/>
          </rPr>
          <t>Jennifer Astley:</t>
        </r>
        <r>
          <rPr>
            <sz val="9"/>
            <color indexed="81"/>
            <rFont val="Tahoma"/>
            <family val="2"/>
          </rPr>
          <t xml:space="preserve">
Not actual population of Thailand. Population used for denominator for incidence and mortality:
"UN population multiplied by proportion at risk at baseline" - WMR21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Jennifer Astley</author>
  </authors>
  <commentList>
    <comment ref="A3" authorId="0" shapeId="0" xr:uid="{3AD8BC9C-F9BE-4626-A2ED-4B7A8A3F1E48}">
      <text>
        <r>
          <rPr>
            <b/>
            <sz val="9"/>
            <color indexed="81"/>
            <rFont val="Tahoma"/>
            <family val="2"/>
          </rPr>
          <t>Jennifer Astley:</t>
        </r>
        <r>
          <rPr>
            <sz val="9"/>
            <color indexed="81"/>
            <rFont val="Tahoma"/>
            <family val="2"/>
          </rPr>
          <t xml:space="preserve">
Not actual population of Thailand. Population used for denominator for incidence and mortality:
"UN population multiplied by proportion at risk at baseline" - WMR21</t>
        </r>
      </text>
    </comment>
  </commentList>
</comments>
</file>

<file path=xl/sharedStrings.xml><?xml version="1.0" encoding="utf-8"?>
<sst xmlns="http://schemas.openxmlformats.org/spreadsheetml/2006/main" count="87" uniqueCount="76">
  <si>
    <t>Total falc</t>
  </si>
  <si>
    <t>Total vivax</t>
  </si>
  <si>
    <t>Total f+v</t>
  </si>
  <si>
    <t>Population</t>
  </si>
  <si>
    <t>CAMBODIA</t>
  </si>
  <si>
    <t>LAO</t>
  </si>
  <si>
    <t>MYANMAR</t>
  </si>
  <si>
    <t>MALAYSIA</t>
  </si>
  <si>
    <t>THAILAND</t>
  </si>
  <si>
    <t>Year</t>
  </si>
  <si>
    <t>For simplicity, assume that recorded falciparum and vivax cases ratio represents ratio across all recorded cases, even those for which species is not recorded. Assume other species are negligible.  So prevalance is Total cases * (Total recorded falc/Total f+v)
Total cases * (Total recorded vivax/Total f+v)</t>
  </si>
  <si>
    <t>Probability of having falciparum</t>
  </si>
  <si>
    <t>Probability of having vivax</t>
  </si>
  <si>
    <t>p_fal</t>
  </si>
  <si>
    <t>p_viv</t>
  </si>
  <si>
    <t>Assumed falciparum prevelance</t>
  </si>
  <si>
    <t>Assumed vivax prevelance</t>
  </si>
  <si>
    <t>Initial values</t>
  </si>
  <si>
    <t>Proportion of cases that are falc</t>
  </si>
  <si>
    <t>Proportion of cases that are vivax</t>
  </si>
  <si>
    <t>WMR21 p256-257</t>
  </si>
  <si>
    <t>Assumptions</t>
  </si>
  <si>
    <t>Total falc (reported)</t>
  </si>
  <si>
    <t>Total vivax (reported)</t>
  </si>
  <si>
    <t>Population (for incidence and mortality)</t>
  </si>
  <si>
    <t>From World Malaria Report 2021</t>
  </si>
  <si>
    <t>Calculated with assumptions</t>
  </si>
  <si>
    <t>Pf</t>
  </si>
  <si>
    <t>Pv</t>
  </si>
  <si>
    <t>Compartment</t>
  </si>
  <si>
    <t>Assumed vivax cases</t>
  </si>
  <si>
    <t>Assumed falciparum cases</t>
  </si>
  <si>
    <t>Day</t>
  </si>
  <si>
    <t>nets</t>
  </si>
  <si>
    <t>Sf_0</t>
  </si>
  <si>
    <t>Ef_0</t>
  </si>
  <si>
    <t>Af_0</t>
  </si>
  <si>
    <t>Cf_0</t>
  </si>
  <si>
    <t>Tf_0</t>
  </si>
  <si>
    <t>Rf_0</t>
  </si>
  <si>
    <t>E2f_0</t>
  </si>
  <si>
    <t>Sv_0</t>
  </si>
  <si>
    <t>Ev_0</t>
  </si>
  <si>
    <t>Av_0</t>
  </si>
  <si>
    <t>Cv_0</t>
  </si>
  <si>
    <t>Lv_0</t>
  </si>
  <si>
    <t>Rv_0</t>
  </si>
  <si>
    <t>E2v_0</t>
  </si>
  <si>
    <t>TPv_0</t>
  </si>
  <si>
    <t>TAv_0</t>
  </si>
  <si>
    <t>Outv_0</t>
  </si>
  <si>
    <t>Outf_0_0</t>
  </si>
  <si>
    <t>Testf_0</t>
  </si>
  <si>
    <t>Testv_0</t>
  </si>
  <si>
    <t>Total suspected cases</t>
  </si>
  <si>
    <t>Total confirmed cases</t>
  </si>
  <si>
    <t>Days</t>
  </si>
  <si>
    <t>Suspected falciparum prevelance</t>
  </si>
  <si>
    <t>Suspected vivax prevelance</t>
  </si>
  <si>
    <t>Proportion of asymptomatic vs clinical taken from parameter pa: 10% of cases are asymptomatic, 90% are clinical
1% of remaining population are susceptible, 99% are recovered</t>
  </si>
  <si>
    <t>Value per day</t>
  </si>
  <si>
    <t>t</t>
  </si>
  <si>
    <t>Suspected_Vivax</t>
  </si>
  <si>
    <t>Suspected_Falciparum</t>
  </si>
  <si>
    <t>nets2</t>
  </si>
  <si>
    <t>Suspected cases</t>
  </si>
  <si>
    <t>true positive fal</t>
  </si>
  <si>
    <t>false positive fal</t>
  </si>
  <si>
    <t>true positive viv</t>
  </si>
  <si>
    <t>false positive viv</t>
  </si>
  <si>
    <t>sens</t>
  </si>
  <si>
    <t>spec</t>
  </si>
  <si>
    <t>ppf</t>
  </si>
  <si>
    <t>pnf</t>
  </si>
  <si>
    <t>ppv</t>
  </si>
  <si>
    <t>pnv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</si>
</sst>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color rgb="FF00B050"/>
      <name val="Calibri"/>
      <family val="2"/>
      <scheme val="minor"/>
    </font>
    <font>
      <sz val="11"/>
      <color rgb="FFFFC000"/>
      <name val="Calibri"/>
      <family val="2"/>
      <scheme val="minor"/>
    </font>
    <font>
      <b/>
      <sz val="11"/>
      <color rgb="FF00B0F0"/>
      <name val="Calibri"/>
      <family val="2"/>
      <scheme val="minor"/>
    </font>
    <font>
      <b/>
      <sz val="11"/>
      <color rgb="FFFF0000"/>
      <name val="Calibri"/>
      <family val="2"/>
      <scheme val="minor"/>
    </font>
    <font>
      <b/>
      <sz val="11"/>
      <color rgb="FF7030A0"/>
      <name val="Calibri"/>
      <family val="2"/>
      <scheme val="minor"/>
    </font>
    <font>
      <sz val="11"/>
      <name val="Calibri"/>
      <family val="2"/>
      <scheme val="minor"/>
    </font>
    <font>
      <sz val="9"/>
      <color indexed="81"/>
      <name val="Tahoma"/>
      <family val="2"/>
    </font>
    <font>
      <b/>
      <sz val="9"/>
      <color indexed="81"/>
      <name val="Tahoma"/>
      <family val="2"/>
    </font>
    <font>
      <b/>
      <sz val="11"/>
      <color theme="0"/>
      <name val="Calibri"/>
      <family val="2"/>
      <scheme val="minor"/>
    </font>
    <font>
      <sz val="11"/>
      <color theme="0"/>
      <name val="Calibri"/>
      <family val="2"/>
      <scheme val="minor"/>
    </font>
  </fonts>
  <fills count="7">
    <fill>
      <patternFill patternType="none"/>
    </fill>
    <fill>
      <patternFill patternType="gray125"/>
    </fill>
    <fill>
      <patternFill patternType="solid">
        <fgColor rgb="FFCC99FF"/>
        <bgColor indexed="64"/>
      </patternFill>
    </fill>
    <fill>
      <patternFill patternType="solid">
        <fgColor rgb="FFCCCCFF"/>
        <bgColor indexed="64"/>
      </patternFill>
    </fill>
    <fill>
      <patternFill patternType="solid">
        <fgColor theme="9" tint="0.79998168889431442"/>
        <bgColor indexed="64"/>
      </patternFill>
    </fill>
    <fill>
      <patternFill patternType="solid">
        <fgColor rgb="FF00B0F0"/>
        <bgColor indexed="64"/>
      </patternFill>
    </fill>
    <fill>
      <patternFill patternType="solid">
        <fgColor rgb="FF00B050"/>
        <bgColor indexed="64"/>
      </patternFill>
    </fill>
  </fills>
  <borders count="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7">
    <xf numFmtId="0" fontId="0" fillId="0" borderId="0" xfId="0"/>
    <xf numFmtId="0" fontId="3" fillId="0" borderId="0" xfId="0" applyFont="1" applyAlignment="1"/>
    <xf numFmtId="0" fontId="0" fillId="0" borderId="1" xfId="0" applyBorder="1"/>
    <xf numFmtId="0" fontId="0" fillId="0" borderId="2" xfId="0" applyBorder="1"/>
    <xf numFmtId="0" fontId="0" fillId="0" borderId="3" xfId="0" applyBorder="1"/>
    <xf numFmtId="0" fontId="0" fillId="0" borderId="4" xfId="0" applyBorder="1"/>
    <xf numFmtId="0" fontId="0" fillId="2" borderId="0" xfId="0" applyFill="1"/>
    <xf numFmtId="0" fontId="1" fillId="0" borderId="0" xfId="0" applyFont="1"/>
    <xf numFmtId="0" fontId="0" fillId="3" borderId="0" xfId="0" applyFill="1"/>
    <xf numFmtId="0" fontId="0" fillId="4" borderId="0" xfId="0" applyFill="1"/>
    <xf numFmtId="0" fontId="7" fillId="0" borderId="0" xfId="0" applyFont="1"/>
    <xf numFmtId="1" fontId="0" fillId="0" borderId="0" xfId="0" applyNumberFormat="1"/>
    <xf numFmtId="1" fontId="0" fillId="0" borderId="0" xfId="0" applyNumberFormat="1" applyAlignment="1">
      <alignment vertical="center" wrapText="1"/>
    </xf>
    <xf numFmtId="0" fontId="10" fillId="5" borderId="0" xfId="0" applyFont="1" applyFill="1"/>
    <xf numFmtId="0" fontId="11" fillId="5" borderId="0" xfId="0" applyFont="1" applyFill="1"/>
    <xf numFmtId="0" fontId="11" fillId="6" borderId="0" xfId="0" applyFont="1" applyFill="1"/>
    <xf numFmtId="0" fontId="11" fillId="0" borderId="0" xfId="0" applyFont="1" applyFill="1"/>
    <xf numFmtId="0" fontId="7" fillId="0" borderId="0" xfId="0" applyFont="1" applyFill="1"/>
    <xf numFmtId="1" fontId="4" fillId="0" borderId="0" xfId="0" applyNumberFormat="1" applyFont="1"/>
    <xf numFmtId="0" fontId="0" fillId="0" borderId="0" xfId="0" applyAlignment="1">
      <alignment vertical="center" textRotation="255"/>
    </xf>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2" fillId="0" borderId="0" xfId="0" applyFont="1" applyAlignment="1">
      <alignment horizontal="center"/>
    </xf>
    <xf numFmtId="0" fontId="0" fillId="0" borderId="0" xfId="0" applyAlignment="1">
      <alignment horizontal="center" vertical="center" wrapText="1"/>
    </xf>
    <xf numFmtId="0" fontId="3" fillId="0" borderId="0" xfId="0" applyFont="1" applyAlignment="1">
      <alignment horizontal="center"/>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colors>
    <mruColors>
      <color rgb="FFCC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ECCAE-2C67-4429-B52E-4917C060BCE7}">
  <dimension ref="A1:AF31"/>
  <sheetViews>
    <sheetView tabSelected="1" zoomScale="80" zoomScaleNormal="80" workbookViewId="0">
      <selection activeCell="J27" sqref="J27"/>
    </sheetView>
  </sheetViews>
  <sheetFormatPr defaultRowHeight="14.75" x14ac:dyDescent="0.75"/>
  <cols>
    <col min="1" max="1" width="29.1328125" customWidth="1"/>
    <col min="2" max="2" width="0" hidden="1" customWidth="1"/>
    <col min="3" max="4" width="12" bestFit="1" customWidth="1"/>
    <col min="5" max="5" width="7.90625" hidden="1" customWidth="1"/>
    <col min="8" max="8" width="0" hidden="1" customWidth="1"/>
    <col min="9" max="10" width="12" bestFit="1" customWidth="1"/>
    <col min="11" max="14" width="0" hidden="1" customWidth="1"/>
    <col min="19" max="20" width="12" bestFit="1" customWidth="1"/>
    <col min="21" max="21" width="16.58984375" bestFit="1" customWidth="1"/>
  </cols>
  <sheetData>
    <row r="1" spans="1:32" x14ac:dyDescent="0.75">
      <c r="A1" t="s">
        <v>20</v>
      </c>
      <c r="B1" s="20" t="s">
        <v>4</v>
      </c>
      <c r="C1" s="20"/>
      <c r="D1" s="20"/>
      <c r="E1" s="21" t="s">
        <v>5</v>
      </c>
      <c r="F1" s="21"/>
      <c r="G1" s="21"/>
      <c r="H1" s="22" t="s">
        <v>6</v>
      </c>
      <c r="I1" s="22"/>
      <c r="J1" s="22"/>
      <c r="K1" s="23" t="s">
        <v>7</v>
      </c>
      <c r="L1" s="23"/>
      <c r="M1" s="23"/>
      <c r="N1" s="1" t="s">
        <v>8</v>
      </c>
      <c r="O1" s="1"/>
      <c r="P1" s="1"/>
      <c r="Q1" s="1"/>
      <c r="R1" s="1"/>
      <c r="S1" s="25" t="s">
        <v>8</v>
      </c>
      <c r="T1" s="25"/>
      <c r="V1" s="24" t="s">
        <v>10</v>
      </c>
      <c r="W1" s="24"/>
      <c r="X1" s="24"/>
      <c r="Y1" s="24"/>
      <c r="Z1" s="24"/>
      <c r="AA1" s="24"/>
      <c r="AB1" s="24"/>
      <c r="AC1" s="24"/>
      <c r="AD1" s="24"/>
      <c r="AE1" s="24"/>
      <c r="AF1" s="24"/>
    </row>
    <row r="2" spans="1:32" x14ac:dyDescent="0.75">
      <c r="A2" t="s">
        <v>9</v>
      </c>
      <c r="B2">
        <v>2000</v>
      </c>
      <c r="C2">
        <v>2010</v>
      </c>
      <c r="D2">
        <v>2020</v>
      </c>
      <c r="E2">
        <v>2000</v>
      </c>
      <c r="F2">
        <v>2010</v>
      </c>
      <c r="G2">
        <v>2020</v>
      </c>
      <c r="H2">
        <v>2000</v>
      </c>
      <c r="I2">
        <v>2010</v>
      </c>
      <c r="J2">
        <v>2020</v>
      </c>
      <c r="K2">
        <v>2000</v>
      </c>
      <c r="L2">
        <v>2010</v>
      </c>
      <c r="M2">
        <v>2020</v>
      </c>
      <c r="N2">
        <v>2000</v>
      </c>
      <c r="S2">
        <v>2010</v>
      </c>
      <c r="T2">
        <v>2020</v>
      </c>
      <c r="V2" s="24"/>
      <c r="W2" s="24"/>
      <c r="X2" s="24"/>
      <c r="Y2" s="24"/>
      <c r="Z2" s="24"/>
      <c r="AA2" s="24"/>
      <c r="AB2" s="24"/>
      <c r="AC2" s="24"/>
      <c r="AD2" s="24"/>
      <c r="AE2" s="24"/>
      <c r="AF2" s="24"/>
    </row>
    <row r="3" spans="1:32" x14ac:dyDescent="0.75">
      <c r="A3" s="7" t="s">
        <v>3</v>
      </c>
      <c r="B3">
        <v>8596064</v>
      </c>
      <c r="C3">
        <v>10121448</v>
      </c>
      <c r="D3" s="6">
        <v>11823489</v>
      </c>
      <c r="E3">
        <v>2770134</v>
      </c>
      <c r="F3">
        <v>3251692</v>
      </c>
      <c r="G3" s="6">
        <v>3785762</v>
      </c>
      <c r="H3">
        <v>27806631</v>
      </c>
      <c r="I3">
        <v>30116600</v>
      </c>
      <c r="J3" s="6">
        <v>32383620</v>
      </c>
      <c r="K3">
        <v>927770</v>
      </c>
      <c r="L3">
        <v>1128321</v>
      </c>
      <c r="M3">
        <v>1294639</v>
      </c>
      <c r="N3">
        <v>11945892</v>
      </c>
      <c r="S3">
        <v>12750928</v>
      </c>
      <c r="T3">
        <v>13245244</v>
      </c>
      <c r="V3" s="24"/>
      <c r="W3" s="24"/>
      <c r="X3" s="24"/>
      <c r="Y3" s="24"/>
      <c r="Z3" s="24"/>
      <c r="AA3" s="24"/>
      <c r="AB3" s="24"/>
      <c r="AC3" s="24"/>
      <c r="AD3" s="24"/>
      <c r="AE3" s="24"/>
      <c r="AF3" s="24"/>
    </row>
    <row r="4" spans="1:32" x14ac:dyDescent="0.75">
      <c r="A4" t="s">
        <v>0</v>
      </c>
      <c r="C4">
        <v>8213</v>
      </c>
      <c r="D4">
        <v>1673</v>
      </c>
      <c r="F4">
        <v>22476</v>
      </c>
      <c r="G4">
        <v>1575</v>
      </c>
      <c r="I4">
        <v>388464</v>
      </c>
      <c r="J4">
        <v>15191</v>
      </c>
      <c r="L4">
        <v>1344</v>
      </c>
      <c r="M4">
        <v>0</v>
      </c>
      <c r="S4">
        <v>9401</v>
      </c>
      <c r="T4">
        <v>155</v>
      </c>
      <c r="V4" s="24"/>
      <c r="W4" s="24"/>
      <c r="X4" s="24"/>
      <c r="Y4" s="24"/>
      <c r="Z4" s="24"/>
      <c r="AA4" s="24"/>
      <c r="AB4" s="24"/>
      <c r="AC4" s="24"/>
      <c r="AD4" s="24"/>
      <c r="AE4" s="24"/>
      <c r="AF4" s="24"/>
    </row>
    <row r="5" spans="1:32" x14ac:dyDescent="0.75">
      <c r="A5" t="s">
        <v>1</v>
      </c>
      <c r="C5">
        <v>4794</v>
      </c>
      <c r="D5">
        <v>13976</v>
      </c>
      <c r="F5">
        <v>427</v>
      </c>
      <c r="G5">
        <v>1882</v>
      </c>
      <c r="I5">
        <v>29944</v>
      </c>
      <c r="J5">
        <v>43578</v>
      </c>
      <c r="L5">
        <v>1750</v>
      </c>
      <c r="M5">
        <v>0</v>
      </c>
      <c r="S5">
        <v>13401</v>
      </c>
      <c r="T5">
        <v>2892</v>
      </c>
      <c r="V5" s="24"/>
      <c r="W5" s="24"/>
      <c r="X5" s="24"/>
      <c r="Y5" s="24"/>
      <c r="Z5" s="24"/>
      <c r="AA5" s="24"/>
      <c r="AB5" s="24"/>
      <c r="AC5" s="24"/>
      <c r="AD5" s="24"/>
      <c r="AE5" s="24"/>
      <c r="AF5" s="24"/>
    </row>
    <row r="6" spans="1:32" s="10" customFormat="1" x14ac:dyDescent="0.75">
      <c r="A6" s="10" t="s">
        <v>65</v>
      </c>
      <c r="C6" s="10">
        <v>411104</v>
      </c>
      <c r="D6" s="10">
        <v>134564</v>
      </c>
      <c r="F6" s="10">
        <v>340119</v>
      </c>
      <c r="G6" s="10">
        <v>576848</v>
      </c>
      <c r="I6" s="10">
        <v>1277568</v>
      </c>
      <c r="J6" s="10">
        <v>3685682</v>
      </c>
      <c r="L6" s="10">
        <v>5194</v>
      </c>
      <c r="M6" s="10">
        <v>0</v>
      </c>
      <c r="S6" s="10">
        <v>32480</v>
      </c>
      <c r="T6" s="10">
        <v>3009</v>
      </c>
      <c r="V6" s="24"/>
      <c r="W6" s="24"/>
      <c r="X6" s="24"/>
      <c r="Y6" s="24"/>
      <c r="Z6" s="24"/>
      <c r="AA6" s="24"/>
      <c r="AB6" s="24"/>
      <c r="AC6" s="24"/>
      <c r="AD6" s="24"/>
      <c r="AE6" s="24"/>
      <c r="AF6" s="24"/>
    </row>
    <row r="7" spans="1:32" x14ac:dyDescent="0.75">
      <c r="A7" t="s">
        <v>2</v>
      </c>
      <c r="C7">
        <f t="shared" ref="C7:N7" si="0">C4+C5</f>
        <v>13007</v>
      </c>
      <c r="D7">
        <f t="shared" si="0"/>
        <v>15649</v>
      </c>
      <c r="E7">
        <f t="shared" si="0"/>
        <v>0</v>
      </c>
      <c r="F7">
        <f t="shared" si="0"/>
        <v>22903</v>
      </c>
      <c r="G7">
        <f t="shared" si="0"/>
        <v>3457</v>
      </c>
      <c r="H7">
        <f t="shared" si="0"/>
        <v>0</v>
      </c>
      <c r="I7">
        <f t="shared" si="0"/>
        <v>418408</v>
      </c>
      <c r="J7">
        <f t="shared" si="0"/>
        <v>58769</v>
      </c>
      <c r="K7">
        <f t="shared" si="0"/>
        <v>0</v>
      </c>
      <c r="L7">
        <f t="shared" si="0"/>
        <v>3094</v>
      </c>
      <c r="M7">
        <f t="shared" si="0"/>
        <v>0</v>
      </c>
      <c r="N7">
        <f t="shared" si="0"/>
        <v>0</v>
      </c>
      <c r="S7">
        <f>S4+S5</f>
        <v>22802</v>
      </c>
      <c r="T7">
        <f>T4+T5</f>
        <v>3047</v>
      </c>
      <c r="V7" s="24"/>
      <c r="W7" s="24"/>
      <c r="X7" s="24"/>
      <c r="Y7" s="24"/>
      <c r="Z7" s="24"/>
      <c r="AA7" s="24"/>
      <c r="AB7" s="24"/>
      <c r="AC7" s="24"/>
      <c r="AD7" s="24"/>
      <c r="AE7" s="24"/>
      <c r="AF7" s="24"/>
    </row>
    <row r="8" spans="1:32" x14ac:dyDescent="0.75">
      <c r="A8" t="s">
        <v>18</v>
      </c>
      <c r="C8">
        <f>C4/C7</f>
        <v>0.63142923041439225</v>
      </c>
      <c r="D8">
        <f>D4/D7</f>
        <v>0.10690778963512046</v>
      </c>
      <c r="F8">
        <f>F4/F7</f>
        <v>0.98135615421560496</v>
      </c>
      <c r="G8">
        <f>G4/G7</f>
        <v>0.45559733873300551</v>
      </c>
      <c r="I8">
        <f>I4/I7</f>
        <v>0.92843349075543491</v>
      </c>
      <c r="J8">
        <f>J4/J7</f>
        <v>0.25848661709404619</v>
      </c>
      <c r="L8">
        <f>L4/L7</f>
        <v>0.43438914027149322</v>
      </c>
      <c r="S8">
        <f>S4/S7</f>
        <v>0.41228839575475834</v>
      </c>
      <c r="T8">
        <f>T4/T7</f>
        <v>5.0869707909419103E-2</v>
      </c>
    </row>
    <row r="9" spans="1:32" x14ac:dyDescent="0.75">
      <c r="A9" t="s">
        <v>19</v>
      </c>
      <c r="C9">
        <f>C5/C7</f>
        <v>0.36857076958560775</v>
      </c>
      <c r="D9">
        <f>D5/D7</f>
        <v>0.89309221036487951</v>
      </c>
      <c r="F9">
        <f>F5/F7</f>
        <v>1.8643845784395058E-2</v>
      </c>
      <c r="G9">
        <f>G5/G7</f>
        <v>0.54440266126699455</v>
      </c>
      <c r="I9">
        <f>I5/I7</f>
        <v>7.1566509244565119E-2</v>
      </c>
      <c r="J9">
        <f>J5/J7</f>
        <v>0.74151338290595381</v>
      </c>
      <c r="L9">
        <f>L5/L7</f>
        <v>0.56561085972850678</v>
      </c>
      <c r="S9">
        <f>S5/S7</f>
        <v>0.5877116042452416</v>
      </c>
      <c r="T9">
        <f>T5/T7</f>
        <v>0.94913029209058086</v>
      </c>
    </row>
    <row r="10" spans="1:32" x14ac:dyDescent="0.75">
      <c r="A10" t="s">
        <v>15</v>
      </c>
      <c r="C10">
        <f>C8*C6</f>
        <v>259583.08234027831</v>
      </c>
      <c r="D10">
        <f t="shared" ref="D10:T10" si="1">D8*D6</f>
        <v>14385.939804460349</v>
      </c>
      <c r="E10">
        <f t="shared" si="1"/>
        <v>0</v>
      </c>
      <c r="F10">
        <f t="shared" si="1"/>
        <v>333777.87381565734</v>
      </c>
      <c r="G10">
        <f t="shared" si="1"/>
        <v>262810.41365345678</v>
      </c>
      <c r="H10">
        <f t="shared" si="1"/>
        <v>0</v>
      </c>
      <c r="I10">
        <f t="shared" si="1"/>
        <v>1186136.9179174395</v>
      </c>
      <c r="J10">
        <f t="shared" si="1"/>
        <v>952699.47186441836</v>
      </c>
      <c r="K10">
        <f t="shared" si="1"/>
        <v>0</v>
      </c>
      <c r="L10">
        <f t="shared" si="1"/>
        <v>2256.2171945701357</v>
      </c>
      <c r="M10">
        <f t="shared" si="1"/>
        <v>0</v>
      </c>
      <c r="N10">
        <f t="shared" si="1"/>
        <v>0</v>
      </c>
      <c r="O10">
        <f t="shared" si="1"/>
        <v>0</v>
      </c>
      <c r="P10">
        <f t="shared" si="1"/>
        <v>0</v>
      </c>
      <c r="Q10">
        <f t="shared" si="1"/>
        <v>0</v>
      </c>
      <c r="R10">
        <f t="shared" si="1"/>
        <v>0</v>
      </c>
      <c r="S10">
        <f t="shared" si="1"/>
        <v>13391.12709411455</v>
      </c>
      <c r="T10">
        <f t="shared" si="1"/>
        <v>153.06695109944209</v>
      </c>
    </row>
    <row r="11" spans="1:32" x14ac:dyDescent="0.75">
      <c r="A11" t="s">
        <v>16</v>
      </c>
      <c r="C11">
        <f>C9*C6</f>
        <v>151520.91765972169</v>
      </c>
      <c r="D11">
        <f t="shared" ref="D11:T11" si="2">D9*D6</f>
        <v>120178.06019553964</v>
      </c>
      <c r="E11">
        <f t="shared" si="2"/>
        <v>0</v>
      </c>
      <c r="F11">
        <f t="shared" si="2"/>
        <v>6341.1261843426628</v>
      </c>
      <c r="G11">
        <f t="shared" si="2"/>
        <v>314037.58634654328</v>
      </c>
      <c r="H11">
        <f t="shared" si="2"/>
        <v>0</v>
      </c>
      <c r="I11">
        <f t="shared" si="2"/>
        <v>91431.082082560562</v>
      </c>
      <c r="J11">
        <f t="shared" si="2"/>
        <v>2732982.5281355819</v>
      </c>
      <c r="K11">
        <f t="shared" si="2"/>
        <v>0</v>
      </c>
      <c r="L11">
        <f t="shared" si="2"/>
        <v>2937.7828054298643</v>
      </c>
      <c r="M11">
        <f t="shared" si="2"/>
        <v>0</v>
      </c>
      <c r="N11">
        <f t="shared" si="2"/>
        <v>0</v>
      </c>
      <c r="O11">
        <f t="shared" si="2"/>
        <v>0</v>
      </c>
      <c r="P11">
        <f t="shared" si="2"/>
        <v>0</v>
      </c>
      <c r="Q11">
        <f t="shared" si="2"/>
        <v>0</v>
      </c>
      <c r="R11">
        <f t="shared" si="2"/>
        <v>0</v>
      </c>
      <c r="S11">
        <f t="shared" si="2"/>
        <v>19088.872905885448</v>
      </c>
      <c r="T11">
        <f t="shared" si="2"/>
        <v>2855.9330489005579</v>
      </c>
    </row>
    <row r="13" spans="1:32" x14ac:dyDescent="0.75">
      <c r="A13" s="7" t="s">
        <v>11</v>
      </c>
      <c r="C13">
        <f t="shared" ref="C13:N13" si="3">C10/C3</f>
        <v>2.5646832581689726E-2</v>
      </c>
      <c r="D13" s="6">
        <f t="shared" si="3"/>
        <v>1.2167254356527375E-3</v>
      </c>
      <c r="E13">
        <f t="shared" si="3"/>
        <v>0</v>
      </c>
      <c r="F13">
        <f t="shared" si="3"/>
        <v>0.10264744441221904</v>
      </c>
      <c r="G13" s="6">
        <f t="shared" si="3"/>
        <v>6.9420743737576951E-2</v>
      </c>
      <c r="H13">
        <f t="shared" si="3"/>
        <v>0</v>
      </c>
      <c r="I13">
        <f t="shared" si="3"/>
        <v>3.9384821590665593E-2</v>
      </c>
      <c r="J13" s="6">
        <f t="shared" si="3"/>
        <v>2.941917771590756E-2</v>
      </c>
      <c r="K13">
        <f t="shared" si="3"/>
        <v>0</v>
      </c>
      <c r="L13">
        <f t="shared" si="3"/>
        <v>1.999623506582024E-3</v>
      </c>
      <c r="M13">
        <f t="shared" si="3"/>
        <v>0</v>
      </c>
      <c r="N13">
        <f t="shared" si="3"/>
        <v>0</v>
      </c>
      <c r="S13">
        <f>S10/S3</f>
        <v>1.0502080392983592E-3</v>
      </c>
      <c r="T13">
        <f>T10/T3</f>
        <v>1.1556370807471882E-5</v>
      </c>
    </row>
    <row r="14" spans="1:32" x14ac:dyDescent="0.75">
      <c r="A14" s="7" t="s">
        <v>12</v>
      </c>
      <c r="C14">
        <f t="shared" ref="C14:N14" si="4">C11/C3</f>
        <v>1.4970280700915687E-2</v>
      </c>
      <c r="D14" s="6">
        <f t="shared" si="4"/>
        <v>1.0164348289708702E-2</v>
      </c>
      <c r="E14">
        <f t="shared" si="4"/>
        <v>0</v>
      </c>
      <c r="F14">
        <f t="shared" si="4"/>
        <v>1.950100496708379E-3</v>
      </c>
      <c r="G14" s="6">
        <f t="shared" si="4"/>
        <v>8.2952279183568137E-2</v>
      </c>
      <c r="H14">
        <f t="shared" si="4"/>
        <v>0</v>
      </c>
      <c r="I14">
        <f t="shared" si="4"/>
        <v>3.0359031923444398E-3</v>
      </c>
      <c r="J14" s="6">
        <f t="shared" si="4"/>
        <v>8.4393978441433717E-2</v>
      </c>
      <c r="K14">
        <f t="shared" si="4"/>
        <v>0</v>
      </c>
      <c r="L14">
        <f t="shared" si="4"/>
        <v>2.6036764408620102E-3</v>
      </c>
      <c r="M14">
        <f t="shared" si="4"/>
        <v>0</v>
      </c>
      <c r="N14">
        <f t="shared" si="4"/>
        <v>0</v>
      </c>
      <c r="S14">
        <f>S11/S3</f>
        <v>1.497057540116723E-3</v>
      </c>
      <c r="T14">
        <f>T11/T3</f>
        <v>2.1561951209812048E-4</v>
      </c>
    </row>
    <row r="15" spans="1:32" ht="15.5" thickBot="1" x14ac:dyDescent="0.9"/>
    <row r="16" spans="1:32" x14ac:dyDescent="0.75">
      <c r="A16" s="2" t="s">
        <v>13</v>
      </c>
      <c r="C16" s="3">
        <f>J13+G13+D13</f>
        <v>0.10005664688913725</v>
      </c>
    </row>
    <row r="17" spans="1:3" ht="15.5" thickBot="1" x14ac:dyDescent="0.9">
      <c r="A17" s="4" t="s">
        <v>14</v>
      </c>
      <c r="C17" s="5">
        <f>J14+G14+D14</f>
        <v>0.17751060591471055</v>
      </c>
    </row>
    <row r="18" spans="1:3" x14ac:dyDescent="0.75">
      <c r="A18" t="s">
        <v>70</v>
      </c>
      <c r="C18">
        <v>0.99</v>
      </c>
    </row>
    <row r="19" spans="1:3" x14ac:dyDescent="0.75">
      <c r="A19" t="s">
        <v>71</v>
      </c>
      <c r="C19">
        <v>0.95</v>
      </c>
    </row>
    <row r="22" spans="1:3" ht="14.75" customHeight="1" x14ac:dyDescent="0.75">
      <c r="A22" t="s">
        <v>66</v>
      </c>
      <c r="C22">
        <f>C16*C18</f>
        <v>9.9056080420245871E-2</v>
      </c>
    </row>
    <row r="23" spans="1:3" x14ac:dyDescent="0.75">
      <c r="A23" t="s">
        <v>67</v>
      </c>
      <c r="C23">
        <f>(1-C16)*(1-C19)</f>
        <v>4.4997167655543173E-2</v>
      </c>
    </row>
    <row r="25" spans="1:3" x14ac:dyDescent="0.75">
      <c r="A25" t="s">
        <v>68</v>
      </c>
      <c r="C25">
        <f>C17*C18</f>
        <v>0.17573549985556344</v>
      </c>
    </row>
    <row r="26" spans="1:3" x14ac:dyDescent="0.75">
      <c r="A26" t="s">
        <v>69</v>
      </c>
      <c r="C26">
        <f>(1-C17)*(1-C19)</f>
        <v>4.1124469704264505E-2</v>
      </c>
    </row>
    <row r="28" spans="1:3" x14ac:dyDescent="0.75">
      <c r="A28" t="s">
        <v>72</v>
      </c>
      <c r="C28">
        <f>C22+C23</f>
        <v>0.14405324807578904</v>
      </c>
    </row>
    <row r="29" spans="1:3" x14ac:dyDescent="0.75">
      <c r="A29" t="s">
        <v>73</v>
      </c>
      <c r="C29">
        <f>1-C28</f>
        <v>0.85594675192421099</v>
      </c>
    </row>
    <row r="30" spans="1:3" x14ac:dyDescent="0.75">
      <c r="A30" t="s">
        <v>74</v>
      </c>
      <c r="C30">
        <f>C25+C26</f>
        <v>0.21685996955982795</v>
      </c>
    </row>
    <row r="31" spans="1:3" x14ac:dyDescent="0.75">
      <c r="A31" t="s">
        <v>75</v>
      </c>
      <c r="C31">
        <f>1-C30</f>
        <v>0.78314003044017211</v>
      </c>
    </row>
  </sheetData>
  <mergeCells count="6">
    <mergeCell ref="V1:AF7"/>
    <mergeCell ref="B1:D1"/>
    <mergeCell ref="E1:G1"/>
    <mergeCell ref="H1:J1"/>
    <mergeCell ref="K1:M1"/>
    <mergeCell ref="S1:T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9FA6A-0E14-4564-8D99-04D3B51D4C71}">
  <dimension ref="A1:I30"/>
  <sheetViews>
    <sheetView topLeftCell="A4" zoomScale="85" zoomScaleNormal="85" workbookViewId="0">
      <selection activeCell="C15" sqref="C15"/>
    </sheetView>
  </sheetViews>
  <sheetFormatPr defaultRowHeight="14.75" x14ac:dyDescent="0.75"/>
  <cols>
    <col min="1" max="1" width="4.1796875" customWidth="1"/>
    <col min="2" max="2" width="29.1328125" customWidth="1"/>
    <col min="3" max="3" width="11.31640625" bestFit="1" customWidth="1"/>
    <col min="4" max="4" width="16.58984375" bestFit="1" customWidth="1"/>
    <col min="5" max="5" width="10.04296875" customWidth="1"/>
  </cols>
  <sheetData>
    <row r="1" spans="1:9" x14ac:dyDescent="0.75">
      <c r="C1" s="1" t="s">
        <v>8</v>
      </c>
    </row>
    <row r="2" spans="1:9" x14ac:dyDescent="0.75">
      <c r="B2" t="s">
        <v>9</v>
      </c>
      <c r="C2">
        <v>2010</v>
      </c>
    </row>
    <row r="3" spans="1:9" x14ac:dyDescent="0.75">
      <c r="B3" s="7" t="s">
        <v>24</v>
      </c>
      <c r="C3">
        <v>12750928</v>
      </c>
      <c r="E3" t="s">
        <v>21</v>
      </c>
    </row>
    <row r="4" spans="1:9" x14ac:dyDescent="0.75">
      <c r="B4" t="s">
        <v>57</v>
      </c>
      <c r="C4" s="11">
        <v>733039.28501885792</v>
      </c>
    </row>
    <row r="5" spans="1:9" x14ac:dyDescent="0.75">
      <c r="B5" t="s">
        <v>58</v>
      </c>
      <c r="C5" s="11">
        <v>1044937.714981142</v>
      </c>
      <c r="E5" s="26" t="s">
        <v>59</v>
      </c>
      <c r="F5" s="26"/>
      <c r="G5" s="26"/>
      <c r="H5" s="26"/>
      <c r="I5" s="26"/>
    </row>
    <row r="6" spans="1:9" x14ac:dyDescent="0.75">
      <c r="E6" s="26"/>
      <c r="F6" s="26"/>
      <c r="G6" s="26"/>
      <c r="H6" s="26"/>
      <c r="I6" s="26"/>
    </row>
    <row r="7" spans="1:9" x14ac:dyDescent="0.75">
      <c r="B7" t="s">
        <v>29</v>
      </c>
      <c r="C7" t="s">
        <v>60</v>
      </c>
      <c r="E7" s="26"/>
      <c r="F7" s="26"/>
      <c r="G7" s="26"/>
      <c r="H7" s="26"/>
      <c r="I7" s="26"/>
    </row>
    <row r="8" spans="1:9" x14ac:dyDescent="0.75">
      <c r="B8" s="8" t="s">
        <v>52</v>
      </c>
      <c r="C8" s="11">
        <v>0</v>
      </c>
      <c r="E8" s="26"/>
      <c r="F8" s="26"/>
      <c r="G8" s="26"/>
      <c r="H8" s="26"/>
      <c r="I8" s="26"/>
    </row>
    <row r="9" spans="1:9" x14ac:dyDescent="0.75">
      <c r="B9" s="8" t="s">
        <v>51</v>
      </c>
      <c r="C9" s="11">
        <v>47000000</v>
      </c>
      <c r="E9" s="26"/>
      <c r="F9" s="26"/>
      <c r="G9" s="26"/>
      <c r="H9" s="26"/>
      <c r="I9" s="26"/>
    </row>
    <row r="10" spans="1:9" ht="14.75" customHeight="1" x14ac:dyDescent="0.75">
      <c r="A10" s="19" t="s">
        <v>17</v>
      </c>
      <c r="B10" s="8" t="s">
        <v>34</v>
      </c>
      <c r="C10" s="11">
        <f>(C3-C12-C13)*0.01</f>
        <v>127489.21047816513</v>
      </c>
      <c r="E10" s="26"/>
      <c r="F10" s="26"/>
      <c r="G10" s="26"/>
      <c r="H10" s="26"/>
      <c r="I10" s="26"/>
    </row>
    <row r="11" spans="1:9" x14ac:dyDescent="0.75">
      <c r="A11" s="19"/>
      <c r="B11" s="8" t="s">
        <v>35</v>
      </c>
      <c r="C11" s="11">
        <v>0</v>
      </c>
      <c r="E11" s="26"/>
      <c r="F11" s="26"/>
      <c r="G11" s="26"/>
      <c r="H11" s="26"/>
      <c r="I11" s="26"/>
    </row>
    <row r="12" spans="1:9" x14ac:dyDescent="0.75">
      <c r="A12" s="19"/>
      <c r="B12" s="8" t="s">
        <v>36</v>
      </c>
      <c r="C12" s="11">
        <f>C4*0.1/365.25</f>
        <v>200.69521834876329</v>
      </c>
      <c r="E12" s="26"/>
      <c r="F12" s="26"/>
      <c r="G12" s="26"/>
      <c r="H12" s="26"/>
      <c r="I12" s="26"/>
    </row>
    <row r="13" spans="1:9" ht="14.75" customHeight="1" x14ac:dyDescent="0.75">
      <c r="A13" s="19"/>
      <c r="B13" s="8" t="s">
        <v>37</v>
      </c>
      <c r="C13" s="12">
        <f>C4*0.9/365.25</f>
        <v>1806.2569651388699</v>
      </c>
      <c r="G13" s="11"/>
      <c r="H13" s="11"/>
    </row>
    <row r="14" spans="1:9" x14ac:dyDescent="0.75">
      <c r="A14" s="19"/>
      <c r="B14" s="8" t="s">
        <v>38</v>
      </c>
      <c r="C14" s="12">
        <v>0</v>
      </c>
      <c r="G14" s="11"/>
      <c r="H14" s="11"/>
    </row>
    <row r="15" spans="1:9" x14ac:dyDescent="0.75">
      <c r="A15" s="19"/>
      <c r="B15" s="8" t="s">
        <v>39</v>
      </c>
      <c r="C15" s="12">
        <f>(C3-C12-C13)*0.99</f>
        <v>12621431.837338347</v>
      </c>
      <c r="G15" s="11"/>
      <c r="H15" s="11"/>
    </row>
    <row r="16" spans="1:9" x14ac:dyDescent="0.75">
      <c r="A16" s="19"/>
      <c r="B16" s="8" t="s">
        <v>40</v>
      </c>
      <c r="C16" s="12">
        <v>0</v>
      </c>
      <c r="G16" s="11"/>
      <c r="H16" s="11"/>
    </row>
    <row r="17" spans="1:8" x14ac:dyDescent="0.75">
      <c r="A17" s="19"/>
      <c r="B17" s="9" t="s">
        <v>53</v>
      </c>
      <c r="C17" s="12">
        <v>0</v>
      </c>
      <c r="G17" s="11"/>
      <c r="H17" s="11"/>
    </row>
    <row r="18" spans="1:8" x14ac:dyDescent="0.75">
      <c r="A18" s="19"/>
      <c r="B18" s="9" t="s">
        <v>50</v>
      </c>
      <c r="C18" s="11">
        <v>47000000</v>
      </c>
      <c r="G18" s="11"/>
      <c r="H18" s="11"/>
    </row>
    <row r="19" spans="1:8" x14ac:dyDescent="0.75">
      <c r="A19" s="19"/>
      <c r="B19" s="9" t="s">
        <v>41</v>
      </c>
      <c r="C19" s="12">
        <f>(C3-C22-C21)*0.01</f>
        <v>127470.9641138727</v>
      </c>
    </row>
    <row r="20" spans="1:8" x14ac:dyDescent="0.75">
      <c r="A20" s="19"/>
      <c r="B20" s="9" t="s">
        <v>42</v>
      </c>
      <c r="C20" s="12">
        <v>0</v>
      </c>
    </row>
    <row r="21" spans="1:8" x14ac:dyDescent="0.75">
      <c r="A21" s="19"/>
      <c r="B21" s="9" t="s">
        <v>43</v>
      </c>
      <c r="C21" s="12">
        <f>C5*0.1/365.25</f>
        <v>286.08835454651393</v>
      </c>
    </row>
    <row r="22" spans="1:8" x14ac:dyDescent="0.75">
      <c r="A22" s="19"/>
      <c r="B22" s="9" t="s">
        <v>44</v>
      </c>
      <c r="C22" s="11">
        <f>C5*0.9/265.25</f>
        <v>3545.5002581829508</v>
      </c>
    </row>
    <row r="23" spans="1:8" x14ac:dyDescent="0.75">
      <c r="A23" s="19"/>
      <c r="B23" s="9" t="s">
        <v>48</v>
      </c>
      <c r="C23" s="11">
        <v>0</v>
      </c>
    </row>
    <row r="24" spans="1:8" x14ac:dyDescent="0.75">
      <c r="A24" s="19"/>
      <c r="B24" s="9" t="s">
        <v>49</v>
      </c>
      <c r="C24" s="11">
        <v>0</v>
      </c>
    </row>
    <row r="25" spans="1:8" x14ac:dyDescent="0.75">
      <c r="A25" s="19"/>
      <c r="B25" s="9" t="s">
        <v>45</v>
      </c>
      <c r="C25" s="11">
        <v>0</v>
      </c>
    </row>
    <row r="26" spans="1:8" x14ac:dyDescent="0.75">
      <c r="A26" s="19"/>
      <c r="B26" s="9" t="s">
        <v>46</v>
      </c>
      <c r="C26" s="11">
        <f>(C3-C22-C21)*0.99</f>
        <v>12619625.447273398</v>
      </c>
    </row>
    <row r="27" spans="1:8" x14ac:dyDescent="0.75">
      <c r="A27" s="19"/>
      <c r="B27" s="9" t="s">
        <v>47</v>
      </c>
      <c r="C27" s="11">
        <v>0</v>
      </c>
    </row>
    <row r="29" spans="1:8" x14ac:dyDescent="0.75">
      <c r="B29" t="s">
        <v>27</v>
      </c>
      <c r="C29">
        <f>SUM(C10:C16)</f>
        <v>12750928</v>
      </c>
    </row>
    <row r="30" spans="1:8" x14ac:dyDescent="0.75">
      <c r="B30" t="s">
        <v>28</v>
      </c>
      <c r="C30">
        <f>SUM(C19:C27)</f>
        <v>12750928</v>
      </c>
    </row>
  </sheetData>
  <mergeCells count="1">
    <mergeCell ref="E5:I12"/>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E24C-F416-4EE7-8FE9-83EC92C3913A}">
  <dimension ref="A1:L48"/>
  <sheetViews>
    <sheetView topLeftCell="A16" zoomScale="80" zoomScaleNormal="80" workbookViewId="0">
      <selection activeCell="H34" sqref="H33:H34"/>
    </sheetView>
  </sheetViews>
  <sheetFormatPr defaultRowHeight="14.75" x14ac:dyDescent="0.75"/>
  <cols>
    <col min="1" max="1" width="35.36328125" bestFit="1" customWidth="1"/>
    <col min="2" max="12" width="10.5" customWidth="1"/>
  </cols>
  <sheetData>
    <row r="1" spans="1:12" x14ac:dyDescent="0.75">
      <c r="A1" t="s">
        <v>56</v>
      </c>
      <c r="B1">
        <v>0</v>
      </c>
      <c r="C1">
        <v>365</v>
      </c>
      <c r="D1">
        <v>730</v>
      </c>
      <c r="E1">
        <v>1095</v>
      </c>
      <c r="F1">
        <v>1460</v>
      </c>
      <c r="G1">
        <v>1825</v>
      </c>
      <c r="H1">
        <v>2190</v>
      </c>
      <c r="I1">
        <v>2555</v>
      </c>
      <c r="J1">
        <v>2920</v>
      </c>
      <c r="K1">
        <v>3285</v>
      </c>
      <c r="L1">
        <v>3650</v>
      </c>
    </row>
    <row r="2" spans="1:12" x14ac:dyDescent="0.75">
      <c r="A2" t="s">
        <v>9</v>
      </c>
      <c r="B2">
        <v>2010</v>
      </c>
      <c r="C2">
        <v>2011</v>
      </c>
      <c r="D2">
        <v>2012</v>
      </c>
      <c r="E2">
        <v>2013</v>
      </c>
      <c r="F2">
        <v>2014</v>
      </c>
      <c r="G2">
        <v>2015</v>
      </c>
      <c r="H2">
        <v>2016</v>
      </c>
      <c r="I2">
        <v>2017</v>
      </c>
      <c r="J2">
        <v>2018</v>
      </c>
      <c r="K2">
        <v>2019</v>
      </c>
      <c r="L2">
        <v>2020</v>
      </c>
    </row>
    <row r="3" spans="1:12" x14ac:dyDescent="0.75">
      <c r="A3" s="13" t="s">
        <v>24</v>
      </c>
      <c r="B3">
        <v>12750928</v>
      </c>
      <c r="C3">
        <v>12812287</v>
      </c>
      <c r="D3">
        <v>12872552</v>
      </c>
      <c r="E3">
        <v>12931104</v>
      </c>
      <c r="F3">
        <v>12986935</v>
      </c>
      <c r="G3">
        <v>13039264</v>
      </c>
      <c r="H3">
        <v>13087996</v>
      </c>
      <c r="I3">
        <v>13133254</v>
      </c>
      <c r="J3">
        <v>13174743</v>
      </c>
      <c r="K3">
        <v>13212150</v>
      </c>
      <c r="L3">
        <v>13245244</v>
      </c>
    </row>
    <row r="4" spans="1:12" x14ac:dyDescent="0.75">
      <c r="A4" s="13" t="s">
        <v>55</v>
      </c>
      <c r="B4">
        <v>32480</v>
      </c>
      <c r="C4">
        <v>24897</v>
      </c>
      <c r="D4">
        <v>46895</v>
      </c>
      <c r="E4">
        <v>41602</v>
      </c>
      <c r="F4">
        <v>41218</v>
      </c>
      <c r="G4">
        <v>8022</v>
      </c>
      <c r="H4">
        <v>7428</v>
      </c>
      <c r="I4">
        <v>5694</v>
      </c>
      <c r="J4">
        <v>4077</v>
      </c>
      <c r="K4">
        <v>3198</v>
      </c>
      <c r="L4">
        <v>3007</v>
      </c>
    </row>
    <row r="5" spans="1:12" x14ac:dyDescent="0.75">
      <c r="A5" s="13" t="s">
        <v>54</v>
      </c>
      <c r="B5">
        <v>1777977</v>
      </c>
      <c r="C5">
        <v>1450885</v>
      </c>
      <c r="D5">
        <v>1272324</v>
      </c>
      <c r="E5">
        <v>1927585</v>
      </c>
      <c r="F5">
        <v>1833061</v>
      </c>
      <c r="G5">
        <v>1537430</v>
      </c>
      <c r="H5">
        <v>1619174</v>
      </c>
      <c r="I5">
        <v>1268976</v>
      </c>
      <c r="J5">
        <v>976482</v>
      </c>
      <c r="K5">
        <v>937053</v>
      </c>
      <c r="L5">
        <v>800012</v>
      </c>
    </row>
    <row r="6" spans="1:12" x14ac:dyDescent="0.75">
      <c r="A6" s="14" t="s">
        <v>22</v>
      </c>
      <c r="B6">
        <v>9401</v>
      </c>
      <c r="C6">
        <v>5710</v>
      </c>
      <c r="D6">
        <v>11553</v>
      </c>
      <c r="E6">
        <v>14449</v>
      </c>
      <c r="F6">
        <v>13743</v>
      </c>
      <c r="G6">
        <v>3291</v>
      </c>
      <c r="H6">
        <v>1609</v>
      </c>
      <c r="I6">
        <v>846</v>
      </c>
      <c r="J6">
        <v>447</v>
      </c>
      <c r="K6">
        <v>391</v>
      </c>
      <c r="L6">
        <v>155</v>
      </c>
    </row>
    <row r="7" spans="1:12" x14ac:dyDescent="0.75">
      <c r="A7" s="14" t="s">
        <v>23</v>
      </c>
      <c r="B7">
        <v>13401</v>
      </c>
      <c r="C7">
        <v>8608</v>
      </c>
      <c r="D7">
        <v>17506</v>
      </c>
      <c r="E7">
        <v>15573</v>
      </c>
      <c r="F7">
        <v>20513</v>
      </c>
      <c r="G7">
        <v>4655</v>
      </c>
      <c r="H7">
        <v>5765</v>
      </c>
      <c r="I7">
        <v>4802</v>
      </c>
      <c r="J7">
        <v>3575</v>
      </c>
      <c r="K7">
        <v>2752</v>
      </c>
      <c r="L7">
        <v>2892</v>
      </c>
    </row>
    <row r="8" spans="1:12" x14ac:dyDescent="0.75">
      <c r="A8" s="15" t="s">
        <v>2</v>
      </c>
      <c r="B8">
        <f>B6+B7</f>
        <v>22802</v>
      </c>
      <c r="C8">
        <f t="shared" ref="C8:L8" si="0">C6+C7</f>
        <v>14318</v>
      </c>
      <c r="D8">
        <f t="shared" si="0"/>
        <v>29059</v>
      </c>
      <c r="E8">
        <f t="shared" si="0"/>
        <v>30022</v>
      </c>
      <c r="F8">
        <f t="shared" si="0"/>
        <v>34256</v>
      </c>
      <c r="G8">
        <f t="shared" si="0"/>
        <v>7946</v>
      </c>
      <c r="H8">
        <f t="shared" si="0"/>
        <v>7374</v>
      </c>
      <c r="I8">
        <f t="shared" si="0"/>
        <v>5648</v>
      </c>
      <c r="J8">
        <f t="shared" si="0"/>
        <v>4022</v>
      </c>
      <c r="K8">
        <f t="shared" si="0"/>
        <v>3143</v>
      </c>
      <c r="L8">
        <f t="shared" si="0"/>
        <v>3047</v>
      </c>
    </row>
    <row r="9" spans="1:12" x14ac:dyDescent="0.75">
      <c r="A9" s="15" t="s">
        <v>18</v>
      </c>
      <c r="B9">
        <f>B6/B8</f>
        <v>0.41228839575475834</v>
      </c>
      <c r="C9">
        <f t="shared" ref="C9:L9" si="1">C6/C8</f>
        <v>0.39879871490431623</v>
      </c>
      <c r="D9">
        <f t="shared" si="1"/>
        <v>0.39757046009842045</v>
      </c>
      <c r="E9">
        <f t="shared" si="1"/>
        <v>0.48128039437745651</v>
      </c>
      <c r="F9">
        <f t="shared" si="1"/>
        <v>0.40118519383465673</v>
      </c>
      <c r="G9">
        <f t="shared" si="1"/>
        <v>0.4141706519003272</v>
      </c>
      <c r="H9">
        <f t="shared" si="1"/>
        <v>0.21819907784106318</v>
      </c>
      <c r="I9">
        <f t="shared" si="1"/>
        <v>0.14978753541076487</v>
      </c>
      <c r="J9">
        <f t="shared" si="1"/>
        <v>0.11113873694679265</v>
      </c>
      <c r="K9">
        <f t="shared" si="1"/>
        <v>0.12440343620744512</v>
      </c>
      <c r="L9">
        <f t="shared" si="1"/>
        <v>5.0869707909419103E-2</v>
      </c>
    </row>
    <row r="10" spans="1:12" x14ac:dyDescent="0.75">
      <c r="A10" s="15" t="s">
        <v>19</v>
      </c>
      <c r="B10">
        <f>B7/B8</f>
        <v>0.5877116042452416</v>
      </c>
      <c r="C10">
        <f t="shared" ref="C10:L10" si="2">C7/C8</f>
        <v>0.60120128509568371</v>
      </c>
      <c r="D10">
        <f t="shared" si="2"/>
        <v>0.60242953990157955</v>
      </c>
      <c r="E10">
        <f t="shared" si="2"/>
        <v>0.51871960562254349</v>
      </c>
      <c r="F10">
        <f t="shared" si="2"/>
        <v>0.59881480616534333</v>
      </c>
      <c r="G10">
        <f t="shared" si="2"/>
        <v>0.5858293480996728</v>
      </c>
      <c r="H10">
        <f t="shared" si="2"/>
        <v>0.78180092215893682</v>
      </c>
      <c r="I10">
        <f t="shared" si="2"/>
        <v>0.85021246458923516</v>
      </c>
      <c r="J10">
        <f t="shared" si="2"/>
        <v>0.88886126305320734</v>
      </c>
      <c r="K10">
        <f t="shared" si="2"/>
        <v>0.8755965637925549</v>
      </c>
      <c r="L10">
        <f t="shared" si="2"/>
        <v>0.94913029209058086</v>
      </c>
    </row>
    <row r="11" spans="1:12" x14ac:dyDescent="0.75">
      <c r="A11" s="16"/>
    </row>
    <row r="12" spans="1:12" x14ac:dyDescent="0.75">
      <c r="A12" s="17" t="s">
        <v>9</v>
      </c>
      <c r="B12">
        <v>2010</v>
      </c>
      <c r="C12">
        <v>2011</v>
      </c>
      <c r="D12">
        <v>2012</v>
      </c>
      <c r="E12">
        <v>2013</v>
      </c>
      <c r="F12">
        <v>2014</v>
      </c>
      <c r="G12">
        <v>2015</v>
      </c>
      <c r="H12">
        <v>2016</v>
      </c>
      <c r="I12">
        <v>2017</v>
      </c>
      <c r="J12">
        <v>2018</v>
      </c>
      <c r="K12">
        <v>2019</v>
      </c>
      <c r="L12">
        <v>2020</v>
      </c>
    </row>
    <row r="13" spans="1:12" x14ac:dyDescent="0.75">
      <c r="A13" s="15" t="s">
        <v>31</v>
      </c>
      <c r="B13" s="18">
        <f>B9*B5</f>
        <v>733039.28501885792</v>
      </c>
      <c r="C13" s="18">
        <f t="shared" ref="C13:L13" si="3">C9*C5</f>
        <v>578611.07347394887</v>
      </c>
      <c r="D13" s="18">
        <f t="shared" si="3"/>
        <v>505838.4380742627</v>
      </c>
      <c r="E13" s="18">
        <f t="shared" si="3"/>
        <v>927708.86899606953</v>
      </c>
      <c r="F13" s="18">
        <f t="shared" si="3"/>
        <v>735396.93259574973</v>
      </c>
      <c r="G13" s="18">
        <f t="shared" si="3"/>
        <v>636758.38535112003</v>
      </c>
      <c r="H13" s="18">
        <f t="shared" si="3"/>
        <v>353302.27366422565</v>
      </c>
      <c r="I13" s="18">
        <f t="shared" si="3"/>
        <v>190076.78753541075</v>
      </c>
      <c r="J13" s="18">
        <f t="shared" si="3"/>
        <v>108524.97613127797</v>
      </c>
      <c r="K13" s="18">
        <f t="shared" si="3"/>
        <v>116572.61310849508</v>
      </c>
      <c r="L13" s="18">
        <f t="shared" si="3"/>
        <v>40696.376764030196</v>
      </c>
    </row>
    <row r="14" spans="1:12" x14ac:dyDescent="0.75">
      <c r="A14" s="15" t="s">
        <v>30</v>
      </c>
      <c r="B14" s="18">
        <f>B10*B5</f>
        <v>1044937.714981142</v>
      </c>
      <c r="C14" s="18">
        <f t="shared" ref="C14:L14" si="4">C10*C5</f>
        <v>872273.92652605101</v>
      </c>
      <c r="D14" s="18">
        <f t="shared" si="4"/>
        <v>766485.5619257373</v>
      </c>
      <c r="E14" s="18">
        <f t="shared" si="4"/>
        <v>999876.13100393047</v>
      </c>
      <c r="F14" s="18">
        <f t="shared" si="4"/>
        <v>1097664.0674042504</v>
      </c>
      <c r="G14" s="18">
        <f t="shared" si="4"/>
        <v>900671.61464887997</v>
      </c>
      <c r="H14" s="18">
        <f t="shared" si="4"/>
        <v>1265871.7263357744</v>
      </c>
      <c r="I14" s="18">
        <f t="shared" si="4"/>
        <v>1078899.2124645894</v>
      </c>
      <c r="J14" s="18">
        <f t="shared" si="4"/>
        <v>867957.02386872203</v>
      </c>
      <c r="K14" s="18">
        <f t="shared" si="4"/>
        <v>820480.38689150498</v>
      </c>
      <c r="L14" s="18">
        <f t="shared" si="4"/>
        <v>759315.6232359698</v>
      </c>
    </row>
    <row r="16" spans="1:12" x14ac:dyDescent="0.75">
      <c r="A16" s="14" t="s">
        <v>25</v>
      </c>
    </row>
    <row r="17" spans="1:5" x14ac:dyDescent="0.75">
      <c r="A17" s="15" t="s">
        <v>26</v>
      </c>
    </row>
    <row r="20" spans="1:5" x14ac:dyDescent="0.75">
      <c r="B20" t="s">
        <v>9</v>
      </c>
      <c r="C20" t="s">
        <v>63</v>
      </c>
      <c r="D20" t="s">
        <v>62</v>
      </c>
      <c r="E20" t="s">
        <v>61</v>
      </c>
    </row>
    <row r="21" spans="1:5" x14ac:dyDescent="0.75">
      <c r="B21">
        <v>2010</v>
      </c>
      <c r="C21" s="11">
        <v>733039.28501885792</v>
      </c>
      <c r="D21" s="11">
        <v>1044937.714981142</v>
      </c>
      <c r="E21" s="11">
        <v>365</v>
      </c>
    </row>
    <row r="22" spans="1:5" x14ac:dyDescent="0.75">
      <c r="B22">
        <v>2011</v>
      </c>
      <c r="C22" s="11">
        <v>578611.07347394887</v>
      </c>
      <c r="D22" s="11">
        <v>872273.92652605101</v>
      </c>
      <c r="E22" s="11">
        <v>730</v>
      </c>
    </row>
    <row r="23" spans="1:5" x14ac:dyDescent="0.75">
      <c r="B23">
        <v>2012</v>
      </c>
      <c r="C23" s="11">
        <v>505838.4380742627</v>
      </c>
      <c r="D23" s="11">
        <v>766485.5619257373</v>
      </c>
      <c r="E23" s="11">
        <v>1095</v>
      </c>
    </row>
    <row r="24" spans="1:5" x14ac:dyDescent="0.75">
      <c r="B24">
        <v>2013</v>
      </c>
      <c r="C24" s="11">
        <v>927708.86899606953</v>
      </c>
      <c r="D24" s="11">
        <v>999876.13100393047</v>
      </c>
      <c r="E24" s="11">
        <v>1460</v>
      </c>
    </row>
    <row r="25" spans="1:5" x14ac:dyDescent="0.75">
      <c r="B25">
        <v>2014</v>
      </c>
      <c r="C25" s="11">
        <v>735396.93259574973</v>
      </c>
      <c r="D25" s="11">
        <v>1097664.0674042504</v>
      </c>
      <c r="E25" s="11">
        <v>1825</v>
      </c>
    </row>
    <row r="26" spans="1:5" x14ac:dyDescent="0.75">
      <c r="B26">
        <v>2015</v>
      </c>
      <c r="C26" s="11">
        <v>636758.38535112003</v>
      </c>
      <c r="D26" s="11">
        <v>900671.61464887997</v>
      </c>
      <c r="E26" s="11">
        <v>2190</v>
      </c>
    </row>
    <row r="27" spans="1:5" x14ac:dyDescent="0.75">
      <c r="B27">
        <v>2016</v>
      </c>
      <c r="C27" s="11">
        <v>353302.27366422565</v>
      </c>
      <c r="D27" s="11">
        <v>1265871.7263357744</v>
      </c>
      <c r="E27" s="11">
        <v>2555</v>
      </c>
    </row>
    <row r="28" spans="1:5" x14ac:dyDescent="0.75">
      <c r="B28">
        <v>2017</v>
      </c>
      <c r="C28" s="11">
        <v>190076.78753541075</v>
      </c>
      <c r="D28" s="11">
        <v>1078899.2124645894</v>
      </c>
      <c r="E28" s="11">
        <v>2920</v>
      </c>
    </row>
    <row r="29" spans="1:5" x14ac:dyDescent="0.75">
      <c r="B29">
        <v>2018</v>
      </c>
      <c r="C29" s="11">
        <v>108524.97613127797</v>
      </c>
      <c r="D29" s="11">
        <v>867957.02386872203</v>
      </c>
      <c r="E29" s="11">
        <v>3285</v>
      </c>
    </row>
    <row r="30" spans="1:5" x14ac:dyDescent="0.75">
      <c r="B30">
        <v>2019</v>
      </c>
      <c r="C30" s="11">
        <v>116572.61310849508</v>
      </c>
      <c r="D30" s="11">
        <v>820480.38689150498</v>
      </c>
      <c r="E30" s="11">
        <v>3650</v>
      </c>
    </row>
    <row r="31" spans="1:5" x14ac:dyDescent="0.75">
      <c r="B31">
        <v>2020</v>
      </c>
      <c r="C31" s="11">
        <v>40696.376764030196</v>
      </c>
      <c r="D31" s="11">
        <v>759315.6232359698</v>
      </c>
      <c r="E31" s="11">
        <v>4015</v>
      </c>
    </row>
    <row r="32" spans="1:5" x14ac:dyDescent="0.75">
      <c r="B32">
        <v>2021</v>
      </c>
      <c r="C32" s="11"/>
      <c r="D32" s="11"/>
      <c r="E32" s="11">
        <v>4380</v>
      </c>
    </row>
    <row r="33" spans="2:5" x14ac:dyDescent="0.75">
      <c r="B33">
        <v>2022</v>
      </c>
      <c r="C33" s="11"/>
      <c r="D33" s="11"/>
      <c r="E33" s="11">
        <v>4745</v>
      </c>
    </row>
    <row r="34" spans="2:5" x14ac:dyDescent="0.75">
      <c r="B34">
        <v>2023</v>
      </c>
      <c r="C34" s="11"/>
      <c r="D34" s="11"/>
      <c r="E34" s="11">
        <v>5110</v>
      </c>
    </row>
    <row r="35" spans="2:5" x14ac:dyDescent="0.75">
      <c r="B35">
        <v>2024</v>
      </c>
      <c r="C35" s="11"/>
      <c r="D35" s="11"/>
      <c r="E35" s="11">
        <v>5475</v>
      </c>
    </row>
    <row r="36" spans="2:5" x14ac:dyDescent="0.75">
      <c r="B36">
        <v>2025</v>
      </c>
      <c r="C36" s="11"/>
      <c r="D36" s="11"/>
      <c r="E36" s="11">
        <v>5840</v>
      </c>
    </row>
    <row r="37" spans="2:5" x14ac:dyDescent="0.75">
      <c r="B37">
        <v>2026</v>
      </c>
      <c r="C37" s="11"/>
      <c r="D37" s="11"/>
      <c r="E37" s="11">
        <v>6205</v>
      </c>
    </row>
    <row r="38" spans="2:5" x14ac:dyDescent="0.75">
      <c r="B38">
        <v>2027</v>
      </c>
      <c r="C38" s="11"/>
      <c r="D38" s="11"/>
      <c r="E38" s="11">
        <v>6570</v>
      </c>
    </row>
    <row r="39" spans="2:5" x14ac:dyDescent="0.75">
      <c r="B39">
        <v>2028</v>
      </c>
      <c r="C39" s="11"/>
      <c r="D39" s="11"/>
      <c r="E39" s="11">
        <v>6935</v>
      </c>
    </row>
    <row r="40" spans="2:5" x14ac:dyDescent="0.75">
      <c r="B40">
        <v>2029</v>
      </c>
      <c r="C40" s="11"/>
      <c r="D40" s="11"/>
      <c r="E40" s="11">
        <v>7300</v>
      </c>
    </row>
    <row r="41" spans="2:5" x14ac:dyDescent="0.75">
      <c r="B41">
        <v>2030</v>
      </c>
      <c r="C41" s="11"/>
      <c r="D41" s="11"/>
      <c r="E41" s="11">
        <v>7665</v>
      </c>
    </row>
    <row r="42" spans="2:5" x14ac:dyDescent="0.75">
      <c r="B42">
        <v>2031</v>
      </c>
      <c r="C42" s="11"/>
      <c r="D42" s="11"/>
      <c r="E42" s="11">
        <v>8030</v>
      </c>
    </row>
    <row r="43" spans="2:5" x14ac:dyDescent="0.75">
      <c r="B43">
        <v>2032</v>
      </c>
      <c r="C43" s="11"/>
      <c r="D43" s="11"/>
      <c r="E43" s="11">
        <v>8395</v>
      </c>
    </row>
    <row r="44" spans="2:5" x14ac:dyDescent="0.75">
      <c r="B44">
        <v>2033</v>
      </c>
      <c r="C44" s="11"/>
      <c r="D44" s="11"/>
      <c r="E44" s="11">
        <v>8760</v>
      </c>
    </row>
    <row r="45" spans="2:5" x14ac:dyDescent="0.75">
      <c r="B45">
        <v>2034</v>
      </c>
      <c r="C45" s="11"/>
      <c r="D45" s="11"/>
      <c r="E45" s="11">
        <v>9125</v>
      </c>
    </row>
    <row r="46" spans="2:5" x14ac:dyDescent="0.75">
      <c r="B46">
        <v>2035</v>
      </c>
      <c r="C46" s="11"/>
      <c r="D46" s="11"/>
      <c r="E46" s="11">
        <v>9490</v>
      </c>
    </row>
    <row r="47" spans="2:5" x14ac:dyDescent="0.75">
      <c r="B47">
        <v>2036</v>
      </c>
      <c r="C47" s="11"/>
      <c r="D47" s="11"/>
      <c r="E47" s="11">
        <v>9855</v>
      </c>
    </row>
    <row r="48" spans="2:5" x14ac:dyDescent="0.75">
      <c r="B48">
        <v>2037</v>
      </c>
      <c r="C48" s="11"/>
      <c r="D48" s="11"/>
      <c r="E48" s="11">
        <v>10220</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1B4D-6F90-4991-9043-A5803B6F0A61}">
  <dimension ref="A1:D30"/>
  <sheetViews>
    <sheetView zoomScale="70" zoomScaleNormal="70" workbookViewId="0">
      <selection activeCell="D1" sqref="D1:D1048576"/>
    </sheetView>
  </sheetViews>
  <sheetFormatPr defaultRowHeight="14.75" x14ac:dyDescent="0.75"/>
  <cols>
    <col min="4" max="4" width="0" hidden="1" customWidth="1"/>
  </cols>
  <sheetData>
    <row r="1" spans="1:4" x14ac:dyDescent="0.75">
      <c r="A1" t="s">
        <v>9</v>
      </c>
      <c r="B1" t="s">
        <v>32</v>
      </c>
      <c r="C1" t="s">
        <v>33</v>
      </c>
      <c r="D1" t="s">
        <v>64</v>
      </c>
    </row>
    <row r="2" spans="1:4" x14ac:dyDescent="0.75">
      <c r="A2">
        <v>2009</v>
      </c>
      <c r="B2">
        <v>0</v>
      </c>
      <c r="C2">
        <f>D2*0.5</f>
        <v>0.26</v>
      </c>
      <c r="D2">
        <v>0.52</v>
      </c>
    </row>
    <row r="3" spans="1:4" x14ac:dyDescent="0.75">
      <c r="A3">
        <v>2010</v>
      </c>
      <c r="B3">
        <v>365</v>
      </c>
      <c r="C3">
        <f>D3*0.5</f>
        <v>0.25</v>
      </c>
      <c r="D3">
        <v>0.5</v>
      </c>
    </row>
    <row r="4" spans="1:4" x14ac:dyDescent="0.75">
      <c r="A4">
        <v>2011</v>
      </c>
      <c r="B4">
        <v>730</v>
      </c>
      <c r="C4">
        <f>D4*0.5</f>
        <v>0.24</v>
      </c>
      <c r="D4">
        <v>0.48</v>
      </c>
    </row>
    <row r="5" spans="1:4" x14ac:dyDescent="0.75">
      <c r="A5">
        <v>2012</v>
      </c>
      <c r="B5">
        <v>1095</v>
      </c>
      <c r="C5">
        <f>D5*0.5</f>
        <v>0.23</v>
      </c>
      <c r="D5">
        <v>0.46</v>
      </c>
    </row>
    <row r="6" spans="1:4" x14ac:dyDescent="0.75">
      <c r="A6">
        <v>2013</v>
      </c>
      <c r="B6">
        <v>1460</v>
      </c>
      <c r="C6">
        <f>D6*0.5</f>
        <v>0.22</v>
      </c>
      <c r="D6">
        <v>0.44</v>
      </c>
    </row>
    <row r="7" spans="1:4" x14ac:dyDescent="0.75">
      <c r="A7">
        <v>2014</v>
      </c>
      <c r="B7">
        <v>1825</v>
      </c>
      <c r="C7">
        <f>D7*0.5</f>
        <v>0.21</v>
      </c>
      <c r="D7">
        <v>0.42</v>
      </c>
    </row>
    <row r="8" spans="1:4" x14ac:dyDescent="0.75">
      <c r="A8">
        <v>2015</v>
      </c>
      <c r="B8">
        <v>2190</v>
      </c>
      <c r="C8">
        <f>D8*0.5</f>
        <v>0.2</v>
      </c>
      <c r="D8">
        <v>0.4</v>
      </c>
    </row>
    <row r="9" spans="1:4" x14ac:dyDescent="0.75">
      <c r="A9">
        <v>2016</v>
      </c>
      <c r="B9">
        <v>2555</v>
      </c>
      <c r="C9">
        <f>D9*0.5</f>
        <v>0.19</v>
      </c>
      <c r="D9">
        <v>0.38</v>
      </c>
    </row>
    <row r="10" spans="1:4" x14ac:dyDescent="0.75">
      <c r="A10">
        <v>2017</v>
      </c>
      <c r="B10">
        <v>2920</v>
      </c>
      <c r="C10">
        <f>D10*0.5</f>
        <v>0.18</v>
      </c>
      <c r="D10">
        <v>0.36</v>
      </c>
    </row>
    <row r="11" spans="1:4" x14ac:dyDescent="0.75">
      <c r="A11">
        <v>2018</v>
      </c>
      <c r="B11">
        <v>3285</v>
      </c>
      <c r="C11">
        <f>D11*0.5</f>
        <v>0.17</v>
      </c>
      <c r="D11">
        <v>0.34</v>
      </c>
    </row>
    <row r="12" spans="1:4" x14ac:dyDescent="0.75">
      <c r="A12">
        <v>2019</v>
      </c>
      <c r="B12">
        <v>3650</v>
      </c>
      <c r="C12">
        <f>D12*0.5</f>
        <v>0.16</v>
      </c>
      <c r="D12">
        <v>0.32</v>
      </c>
    </row>
    <row r="13" spans="1:4" x14ac:dyDescent="0.75">
      <c r="A13">
        <v>2020</v>
      </c>
      <c r="B13">
        <v>4015</v>
      </c>
      <c r="C13">
        <f>D13*0.5</f>
        <v>0.15</v>
      </c>
      <c r="D13">
        <v>0.3</v>
      </c>
    </row>
    <row r="14" spans="1:4" x14ac:dyDescent="0.75">
      <c r="A14">
        <v>2021</v>
      </c>
      <c r="B14">
        <v>4380</v>
      </c>
      <c r="C14">
        <f>D14*0.5</f>
        <v>0.14000000000000001</v>
      </c>
      <c r="D14">
        <v>0.28000000000000003</v>
      </c>
    </row>
    <row r="15" spans="1:4" x14ac:dyDescent="0.75">
      <c r="A15">
        <v>2022</v>
      </c>
      <c r="B15">
        <v>4745</v>
      </c>
      <c r="C15">
        <f>D15*0.5</f>
        <v>0.13</v>
      </c>
      <c r="D15">
        <v>0.26</v>
      </c>
    </row>
    <row r="16" spans="1:4" x14ac:dyDescent="0.75">
      <c r="A16">
        <v>2023</v>
      </c>
      <c r="B16">
        <v>5110</v>
      </c>
      <c r="C16">
        <f>D16*0.5</f>
        <v>0.12</v>
      </c>
      <c r="D16">
        <v>0.24</v>
      </c>
    </row>
    <row r="17" spans="1:4" x14ac:dyDescent="0.75">
      <c r="A17">
        <v>2024</v>
      </c>
      <c r="B17">
        <v>5475</v>
      </c>
      <c r="C17">
        <f>D17*0.5</f>
        <v>0.11</v>
      </c>
      <c r="D17">
        <v>0.22</v>
      </c>
    </row>
    <row r="18" spans="1:4" x14ac:dyDescent="0.75">
      <c r="A18">
        <v>2025</v>
      </c>
      <c r="B18">
        <v>5840</v>
      </c>
      <c r="C18">
        <f>D18*0.5</f>
        <v>0.1</v>
      </c>
      <c r="D18">
        <v>0.2</v>
      </c>
    </row>
    <row r="19" spans="1:4" x14ac:dyDescent="0.75">
      <c r="A19">
        <v>2026</v>
      </c>
      <c r="B19">
        <v>6205</v>
      </c>
      <c r="C19">
        <f>D19*0.5</f>
        <v>0.09</v>
      </c>
      <c r="D19">
        <v>0.18</v>
      </c>
    </row>
    <row r="20" spans="1:4" x14ac:dyDescent="0.75">
      <c r="A20">
        <v>2027</v>
      </c>
      <c r="B20">
        <v>6570</v>
      </c>
      <c r="C20">
        <f>D20*0.5</f>
        <v>0.08</v>
      </c>
      <c r="D20">
        <v>0.16</v>
      </c>
    </row>
    <row r="21" spans="1:4" x14ac:dyDescent="0.75">
      <c r="A21">
        <v>2028</v>
      </c>
      <c r="B21">
        <v>6935</v>
      </c>
      <c r="C21">
        <f>D21*0.5</f>
        <v>7.0000000000000007E-2</v>
      </c>
      <c r="D21">
        <v>0.14000000000000001</v>
      </c>
    </row>
    <row r="22" spans="1:4" x14ac:dyDescent="0.75">
      <c r="A22">
        <v>2029</v>
      </c>
      <c r="B22">
        <v>7300</v>
      </c>
      <c r="C22">
        <f>D22*0.5</f>
        <v>0.06</v>
      </c>
      <c r="D22">
        <v>0.12</v>
      </c>
    </row>
    <row r="23" spans="1:4" x14ac:dyDescent="0.75">
      <c r="A23">
        <v>2030</v>
      </c>
      <c r="B23">
        <v>7665</v>
      </c>
      <c r="C23">
        <f>D23*0.5</f>
        <v>0.05</v>
      </c>
      <c r="D23">
        <v>0.1</v>
      </c>
    </row>
    <row r="24" spans="1:4" x14ac:dyDescent="0.75">
      <c r="A24">
        <v>2031</v>
      </c>
      <c r="B24">
        <v>8030</v>
      </c>
      <c r="C24">
        <f>D24*0.5</f>
        <v>0.05</v>
      </c>
      <c r="D24">
        <v>0.1</v>
      </c>
    </row>
    <row r="25" spans="1:4" x14ac:dyDescent="0.75">
      <c r="A25">
        <v>2032</v>
      </c>
      <c r="B25">
        <v>8395</v>
      </c>
      <c r="C25">
        <f>D25*0.5</f>
        <v>0.05</v>
      </c>
      <c r="D25">
        <v>0.1</v>
      </c>
    </row>
    <row r="26" spans="1:4" x14ac:dyDescent="0.75">
      <c r="A26">
        <v>2033</v>
      </c>
      <c r="B26">
        <v>8760</v>
      </c>
      <c r="C26">
        <f>D26*0.5</f>
        <v>0.05</v>
      </c>
      <c r="D26">
        <v>0.1</v>
      </c>
    </row>
    <row r="27" spans="1:4" x14ac:dyDescent="0.75">
      <c r="A27">
        <v>2034</v>
      </c>
      <c r="B27">
        <v>9125</v>
      </c>
      <c r="C27">
        <f>D27*0.5</f>
        <v>0.05</v>
      </c>
      <c r="D27">
        <v>0.1</v>
      </c>
    </row>
    <row r="28" spans="1:4" x14ac:dyDescent="0.75">
      <c r="A28">
        <v>2035</v>
      </c>
      <c r="B28">
        <v>9490</v>
      </c>
      <c r="C28">
        <f>D28*0.5</f>
        <v>0.05</v>
      </c>
      <c r="D28">
        <v>0.1</v>
      </c>
    </row>
    <row r="29" spans="1:4" x14ac:dyDescent="0.75">
      <c r="A29">
        <v>2036</v>
      </c>
      <c r="B29">
        <v>9855</v>
      </c>
      <c r="C29">
        <f>D29*0.5</f>
        <v>0.05</v>
      </c>
      <c r="D29">
        <v>0.1</v>
      </c>
    </row>
    <row r="30" spans="1:4" x14ac:dyDescent="0.75">
      <c r="A30">
        <v>2037</v>
      </c>
      <c r="B30">
        <v>10220</v>
      </c>
      <c r="C30">
        <f>D30*0.5</f>
        <v>0.05</v>
      </c>
      <c r="D30">
        <v>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Outside</vt:lpstr>
      <vt:lpstr>Initial_values_Thailand</vt:lpstr>
      <vt:lpstr>Case_data_Thailand</vt:lpstr>
      <vt:lpstr>Reduction_parameter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Astley</dc:creator>
  <cp:lastModifiedBy>Jennifer Astley</cp:lastModifiedBy>
  <dcterms:created xsi:type="dcterms:W3CDTF">2022-03-24T11:28:29Z</dcterms:created>
  <dcterms:modified xsi:type="dcterms:W3CDTF">2022-04-01T20:38:32Z</dcterms:modified>
</cp:coreProperties>
</file>