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yzhan713_sundevils_asu_edu/Documents/"/>
    </mc:Choice>
  </mc:AlternateContent>
  <xr:revisionPtr revIDLastSave="0" documentId="8_{F6F45C1B-C64C-4CF2-8DDD-C95E5B24E0B3}" xr6:coauthVersionLast="47" xr6:coauthVersionMax="47" xr10:uidLastSave="{00000000-0000-0000-0000-000000000000}"/>
  <bookViews>
    <workbookView xWindow="-108" yWindow="-108" windowWidth="23256" windowHeight="12456" firstSheet="3" activeTab="3" xr2:uid="{CE100356-0802-4851-B853-28705EEF6C39}"/>
  </bookViews>
  <sheets>
    <sheet name="Master Form" sheetId="1" r:id="rId1"/>
    <sheet name="12-29" sheetId="23" r:id="rId2"/>
    <sheet name="12-28" sheetId="22" r:id="rId3"/>
    <sheet name="12-27" sheetId="21" r:id="rId4"/>
    <sheet name="12-26" sheetId="20" r:id="rId5"/>
    <sheet name="12-25" sheetId="19" r:id="rId6"/>
    <sheet name="12-24" sheetId="18" r:id="rId7"/>
    <sheet name="12-23" sheetId="17" r:id="rId8"/>
    <sheet name="12-22" sheetId="16" r:id="rId9"/>
    <sheet name="12-21" sheetId="15" r:id="rId10"/>
    <sheet name="12-20" sheetId="14" r:id="rId11"/>
    <sheet name="12-19" sheetId="13" r:id="rId12"/>
    <sheet name="12-18" sheetId="12" r:id="rId13"/>
    <sheet name="12-17" sheetId="11" r:id="rId14"/>
    <sheet name="12-16" sheetId="10" r:id="rId15"/>
    <sheet name="12-15" sheetId="9" r:id="rId16"/>
    <sheet name="12-14" sheetId="8" r:id="rId17"/>
    <sheet name="12-13" sheetId="7" r:id="rId18"/>
    <sheet name="12-12" sheetId="5" r:id="rId19"/>
    <sheet name="12-11" sheetId="6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23" l="1"/>
  <c r="L43" i="23"/>
  <c r="J43" i="23"/>
  <c r="H43" i="23"/>
  <c r="F43" i="23"/>
  <c r="D43" i="23"/>
  <c r="B43" i="23"/>
  <c r="H20" i="23"/>
  <c r="G20" i="23"/>
  <c r="D20" i="23"/>
  <c r="B20" i="23"/>
  <c r="I19" i="23"/>
  <c r="F19" i="23"/>
  <c r="I18" i="23"/>
  <c r="F18" i="23"/>
  <c r="I17" i="23"/>
  <c r="F17" i="23"/>
  <c r="I16" i="23"/>
  <c r="F16" i="23"/>
  <c r="I15" i="23"/>
  <c r="F15" i="23"/>
  <c r="I14" i="23"/>
  <c r="F14" i="23"/>
  <c r="I13" i="23"/>
  <c r="F13" i="23"/>
  <c r="I12" i="23"/>
  <c r="F12" i="23"/>
  <c r="I11" i="23"/>
  <c r="F11" i="23"/>
  <c r="I10" i="23"/>
  <c r="F10" i="23"/>
  <c r="I9" i="23"/>
  <c r="F9" i="23"/>
  <c r="L8" i="23"/>
  <c r="I8" i="23"/>
  <c r="F8" i="23"/>
  <c r="L7" i="23"/>
  <c r="I7" i="23"/>
  <c r="F7" i="23"/>
  <c r="L6" i="23"/>
  <c r="I6" i="23"/>
  <c r="F6" i="23"/>
  <c r="L5" i="23"/>
  <c r="I5" i="23"/>
  <c r="I20" i="23" s="1"/>
  <c r="F5" i="23"/>
  <c r="F20" i="23" s="1"/>
  <c r="L4" i="23"/>
  <c r="L3" i="23"/>
  <c r="I3" i="23"/>
  <c r="G3" i="23"/>
  <c r="L2" i="23"/>
  <c r="I2" i="23"/>
  <c r="G2" i="23"/>
  <c r="N43" i="22"/>
  <c r="L43" i="22"/>
  <c r="J43" i="22"/>
  <c r="H43" i="22"/>
  <c r="F43" i="22"/>
  <c r="D43" i="22"/>
  <c r="B43" i="22"/>
  <c r="H20" i="22"/>
  <c r="G20" i="22"/>
  <c r="D20" i="22"/>
  <c r="B20" i="22"/>
  <c r="I19" i="22"/>
  <c r="F19" i="22"/>
  <c r="I18" i="22"/>
  <c r="F18" i="22"/>
  <c r="I17" i="22"/>
  <c r="F17" i="22"/>
  <c r="I16" i="22"/>
  <c r="F16" i="22"/>
  <c r="I15" i="22"/>
  <c r="F15" i="22"/>
  <c r="I14" i="22"/>
  <c r="F14" i="22"/>
  <c r="I13" i="22"/>
  <c r="F13" i="22"/>
  <c r="I12" i="22"/>
  <c r="F12" i="22"/>
  <c r="I11" i="22"/>
  <c r="F11" i="22"/>
  <c r="I10" i="22"/>
  <c r="F10" i="22"/>
  <c r="I9" i="22"/>
  <c r="F9" i="22"/>
  <c r="L8" i="22"/>
  <c r="I8" i="22"/>
  <c r="F8" i="22"/>
  <c r="L7" i="22"/>
  <c r="I7" i="22"/>
  <c r="F7" i="22"/>
  <c r="L6" i="22"/>
  <c r="I6" i="22"/>
  <c r="F6" i="22"/>
  <c r="L5" i="22"/>
  <c r="I5" i="22"/>
  <c r="I20" i="22" s="1"/>
  <c r="F5" i="22"/>
  <c r="F20" i="22" s="1"/>
  <c r="L4" i="22"/>
  <c r="L3" i="22"/>
  <c r="I3" i="22"/>
  <c r="G3" i="22"/>
  <c r="L2" i="22"/>
  <c r="I2" i="22"/>
  <c r="G2" i="22"/>
  <c r="N43" i="21"/>
  <c r="L43" i="21"/>
  <c r="J43" i="21"/>
  <c r="H43" i="21"/>
  <c r="F43" i="21"/>
  <c r="D43" i="21"/>
  <c r="B43" i="21"/>
  <c r="H20" i="21"/>
  <c r="G20" i="21"/>
  <c r="D20" i="21"/>
  <c r="B20" i="21"/>
  <c r="I19" i="21"/>
  <c r="F19" i="21"/>
  <c r="I18" i="21"/>
  <c r="F18" i="21"/>
  <c r="I17" i="21"/>
  <c r="F17" i="21"/>
  <c r="I16" i="21"/>
  <c r="F16" i="21"/>
  <c r="I15" i="21"/>
  <c r="F15" i="21"/>
  <c r="I14" i="21"/>
  <c r="F14" i="21"/>
  <c r="I13" i="21"/>
  <c r="F13" i="21"/>
  <c r="I12" i="21"/>
  <c r="F12" i="21"/>
  <c r="I11" i="21"/>
  <c r="F11" i="21"/>
  <c r="I10" i="21"/>
  <c r="F10" i="21"/>
  <c r="I9" i="21"/>
  <c r="F9" i="21"/>
  <c r="L8" i="21"/>
  <c r="I8" i="21"/>
  <c r="F8" i="21"/>
  <c r="L7" i="21"/>
  <c r="I7" i="21"/>
  <c r="F7" i="21"/>
  <c r="L6" i="21"/>
  <c r="I6" i="21"/>
  <c r="F6" i="21"/>
  <c r="L5" i="21"/>
  <c r="I5" i="21"/>
  <c r="I20" i="21" s="1"/>
  <c r="F5" i="21"/>
  <c r="F20" i="21" s="1"/>
  <c r="L4" i="21"/>
  <c r="L3" i="21"/>
  <c r="I3" i="21"/>
  <c r="G3" i="21"/>
  <c r="L2" i="21"/>
  <c r="I2" i="21"/>
  <c r="G2" i="21"/>
  <c r="N43" i="20"/>
  <c r="L43" i="20"/>
  <c r="J43" i="20"/>
  <c r="H43" i="20"/>
  <c r="F43" i="20"/>
  <c r="D43" i="20"/>
  <c r="B43" i="20"/>
  <c r="H20" i="20"/>
  <c r="G20" i="20"/>
  <c r="D20" i="20"/>
  <c r="B20" i="20"/>
  <c r="I19" i="20"/>
  <c r="F19" i="20"/>
  <c r="I18" i="20"/>
  <c r="F18" i="20"/>
  <c r="I17" i="20"/>
  <c r="F17" i="20"/>
  <c r="I16" i="20"/>
  <c r="F16" i="20"/>
  <c r="I15" i="20"/>
  <c r="F15" i="20"/>
  <c r="I14" i="20"/>
  <c r="F14" i="20"/>
  <c r="I13" i="20"/>
  <c r="F13" i="20"/>
  <c r="I12" i="20"/>
  <c r="F12" i="20"/>
  <c r="I11" i="20"/>
  <c r="F11" i="20"/>
  <c r="I10" i="20"/>
  <c r="F10" i="20"/>
  <c r="I9" i="20"/>
  <c r="F9" i="20"/>
  <c r="L8" i="20"/>
  <c r="I8" i="20"/>
  <c r="F8" i="20"/>
  <c r="L7" i="20"/>
  <c r="I7" i="20"/>
  <c r="F7" i="20"/>
  <c r="L6" i="20"/>
  <c r="I6" i="20"/>
  <c r="F6" i="20"/>
  <c r="L5" i="20"/>
  <c r="I5" i="20"/>
  <c r="I20" i="20" s="1"/>
  <c r="F5" i="20"/>
  <c r="F20" i="20" s="1"/>
  <c r="L4" i="20"/>
  <c r="L3" i="20"/>
  <c r="I3" i="20"/>
  <c r="G3" i="20"/>
  <c r="L2" i="20"/>
  <c r="I2" i="20"/>
  <c r="G2" i="20"/>
  <c r="N43" i="19"/>
  <c r="L43" i="19"/>
  <c r="J43" i="19"/>
  <c r="H43" i="19"/>
  <c r="F43" i="19"/>
  <c r="D43" i="19"/>
  <c r="B43" i="19"/>
  <c r="H20" i="19"/>
  <c r="G20" i="19"/>
  <c r="D20" i="19"/>
  <c r="B20" i="19"/>
  <c r="I19" i="19"/>
  <c r="F19" i="19"/>
  <c r="I18" i="19"/>
  <c r="F18" i="19"/>
  <c r="I17" i="19"/>
  <c r="F17" i="19"/>
  <c r="I16" i="19"/>
  <c r="F16" i="19"/>
  <c r="I15" i="19"/>
  <c r="F15" i="19"/>
  <c r="I14" i="19"/>
  <c r="F14" i="19"/>
  <c r="I13" i="19"/>
  <c r="F13" i="19"/>
  <c r="I12" i="19"/>
  <c r="F12" i="19"/>
  <c r="I11" i="19"/>
  <c r="F11" i="19"/>
  <c r="I10" i="19"/>
  <c r="F10" i="19"/>
  <c r="I9" i="19"/>
  <c r="F9" i="19"/>
  <c r="I8" i="19"/>
  <c r="F8" i="19"/>
  <c r="I7" i="19"/>
  <c r="F7" i="19"/>
  <c r="I6" i="19"/>
  <c r="F6" i="19"/>
  <c r="I5" i="19"/>
  <c r="I20" i="19" s="1"/>
  <c r="F5" i="19"/>
  <c r="F20" i="19" s="1"/>
  <c r="L4" i="19"/>
  <c r="I3" i="19"/>
  <c r="G3" i="19"/>
  <c r="I2" i="19"/>
  <c r="G2" i="19"/>
  <c r="H11" i="16"/>
  <c r="H10" i="16"/>
  <c r="H9" i="16"/>
  <c r="H7" i="16"/>
  <c r="H6" i="16"/>
  <c r="H5" i="16"/>
  <c r="N43" i="18"/>
  <c r="L43" i="18"/>
  <c r="J43" i="18"/>
  <c r="H43" i="18"/>
  <c r="F43" i="18"/>
  <c r="D43" i="18"/>
  <c r="B43" i="18"/>
  <c r="H20" i="18"/>
  <c r="G20" i="18"/>
  <c r="D20" i="18"/>
  <c r="B20" i="18"/>
  <c r="I19" i="18"/>
  <c r="F19" i="18"/>
  <c r="I18" i="18"/>
  <c r="F18" i="18"/>
  <c r="I17" i="18"/>
  <c r="F17" i="18"/>
  <c r="I16" i="18"/>
  <c r="F16" i="18"/>
  <c r="I15" i="18"/>
  <c r="F15" i="18"/>
  <c r="I14" i="18"/>
  <c r="F14" i="18"/>
  <c r="I13" i="18"/>
  <c r="F13" i="18"/>
  <c r="I12" i="18"/>
  <c r="F12" i="18"/>
  <c r="I11" i="18"/>
  <c r="F11" i="18"/>
  <c r="I10" i="18"/>
  <c r="F10" i="18"/>
  <c r="I9" i="18"/>
  <c r="F9" i="18"/>
  <c r="L8" i="18"/>
  <c r="I8" i="18"/>
  <c r="F8" i="18"/>
  <c r="L7" i="18"/>
  <c r="I7" i="18"/>
  <c r="F7" i="18"/>
  <c r="L6" i="18"/>
  <c r="I6" i="18"/>
  <c r="F6" i="18"/>
  <c r="L5" i="18"/>
  <c r="I5" i="18"/>
  <c r="I20" i="18" s="1"/>
  <c r="F5" i="18"/>
  <c r="F20" i="18" s="1"/>
  <c r="L4" i="18"/>
  <c r="I3" i="18"/>
  <c r="G3" i="18"/>
  <c r="I2" i="18"/>
  <c r="G2" i="18"/>
  <c r="I7" i="15"/>
  <c r="N43" i="17"/>
  <c r="L43" i="17"/>
  <c r="J43" i="17"/>
  <c r="H43" i="17"/>
  <c r="F43" i="17"/>
  <c r="D43" i="17"/>
  <c r="B43" i="17"/>
  <c r="H20" i="17"/>
  <c r="G20" i="17"/>
  <c r="D20" i="17"/>
  <c r="B20" i="17"/>
  <c r="I19" i="17"/>
  <c r="F19" i="17"/>
  <c r="I18" i="17"/>
  <c r="F18" i="17"/>
  <c r="I17" i="17"/>
  <c r="F17" i="17"/>
  <c r="I16" i="17"/>
  <c r="F16" i="17"/>
  <c r="I15" i="17"/>
  <c r="F15" i="17"/>
  <c r="I14" i="17"/>
  <c r="F14" i="17"/>
  <c r="I13" i="17"/>
  <c r="F13" i="17"/>
  <c r="I12" i="17"/>
  <c r="F12" i="17"/>
  <c r="I11" i="17"/>
  <c r="F11" i="17"/>
  <c r="I10" i="17"/>
  <c r="F10" i="17"/>
  <c r="I9" i="17"/>
  <c r="F9" i="17"/>
  <c r="L8" i="17"/>
  <c r="I8" i="17"/>
  <c r="F8" i="17"/>
  <c r="L7" i="17"/>
  <c r="I7" i="17"/>
  <c r="F7" i="17"/>
  <c r="L6" i="17"/>
  <c r="I6" i="17"/>
  <c r="F6" i="17"/>
  <c r="I5" i="17"/>
  <c r="I20" i="17" s="1"/>
  <c r="F5" i="17"/>
  <c r="F20" i="17" s="1"/>
  <c r="L3" i="17"/>
  <c r="I3" i="17"/>
  <c r="G3" i="17"/>
  <c r="L2" i="17"/>
  <c r="I2" i="17"/>
  <c r="G2" i="17"/>
  <c r="N43" i="16"/>
  <c r="L43" i="16"/>
  <c r="J43" i="16"/>
  <c r="H43" i="16"/>
  <c r="F43" i="16"/>
  <c r="D43" i="16"/>
  <c r="B43" i="16"/>
  <c r="H20" i="16"/>
  <c r="G20" i="16"/>
  <c r="D20" i="16"/>
  <c r="B20" i="16"/>
  <c r="I19" i="16"/>
  <c r="F19" i="16"/>
  <c r="I18" i="16"/>
  <c r="F18" i="16"/>
  <c r="I17" i="16"/>
  <c r="F17" i="16"/>
  <c r="I16" i="16"/>
  <c r="F16" i="16"/>
  <c r="I15" i="16"/>
  <c r="F15" i="16"/>
  <c r="I14" i="16"/>
  <c r="F14" i="16"/>
  <c r="I13" i="16"/>
  <c r="F13" i="16"/>
  <c r="I12" i="16"/>
  <c r="F12" i="16"/>
  <c r="I11" i="16"/>
  <c r="F11" i="16"/>
  <c r="I10" i="16"/>
  <c r="F10" i="16"/>
  <c r="I9" i="16"/>
  <c r="F9" i="16"/>
  <c r="L8" i="16"/>
  <c r="I8" i="16"/>
  <c r="F8" i="16"/>
  <c r="L7" i="16"/>
  <c r="I7" i="16"/>
  <c r="F7" i="16"/>
  <c r="L6" i="16"/>
  <c r="I6" i="16"/>
  <c r="F6" i="16"/>
  <c r="I5" i="16"/>
  <c r="I20" i="16" s="1"/>
  <c r="F5" i="16"/>
  <c r="F20" i="16" s="1"/>
  <c r="I3" i="16"/>
  <c r="G3" i="16"/>
  <c r="I2" i="16"/>
  <c r="G2" i="16"/>
  <c r="N43" i="15"/>
  <c r="L43" i="15"/>
  <c r="J43" i="15"/>
  <c r="H43" i="15"/>
  <c r="F43" i="15"/>
  <c r="D43" i="15"/>
  <c r="B43" i="15"/>
  <c r="H20" i="15"/>
  <c r="G20" i="15"/>
  <c r="D20" i="15"/>
  <c r="B20" i="15"/>
  <c r="I19" i="15"/>
  <c r="F19" i="15"/>
  <c r="I18" i="15"/>
  <c r="F18" i="15"/>
  <c r="I17" i="15"/>
  <c r="F17" i="15"/>
  <c r="I16" i="15"/>
  <c r="F16" i="15"/>
  <c r="I15" i="15"/>
  <c r="F15" i="15"/>
  <c r="I14" i="15"/>
  <c r="F14" i="15"/>
  <c r="I13" i="15"/>
  <c r="F13" i="15"/>
  <c r="I12" i="15"/>
  <c r="F12" i="15"/>
  <c r="I11" i="15"/>
  <c r="F11" i="15"/>
  <c r="I10" i="15"/>
  <c r="F10" i="15"/>
  <c r="I9" i="15"/>
  <c r="F9" i="15"/>
  <c r="L8" i="15"/>
  <c r="I8" i="15"/>
  <c r="F8" i="15"/>
  <c r="L7" i="15"/>
  <c r="F7" i="15"/>
  <c r="L6" i="15"/>
  <c r="I6" i="15"/>
  <c r="F6" i="15"/>
  <c r="L5" i="15"/>
  <c r="I5" i="15"/>
  <c r="I20" i="15" s="1"/>
  <c r="F5" i="15"/>
  <c r="F20" i="15" s="1"/>
  <c r="L4" i="15"/>
  <c r="L3" i="15"/>
  <c r="I3" i="15"/>
  <c r="G3" i="15"/>
  <c r="L2" i="15"/>
  <c r="I2" i="15"/>
  <c r="G2" i="15"/>
  <c r="I8" i="12"/>
  <c r="I9" i="12"/>
  <c r="H5" i="12"/>
  <c r="H6" i="12"/>
  <c r="L3" i="1"/>
  <c r="H11" i="11"/>
  <c r="H10" i="11"/>
  <c r="H9" i="11"/>
  <c r="H7" i="11"/>
  <c r="H6" i="11"/>
  <c r="L2" i="11"/>
  <c r="N43" i="14"/>
  <c r="L43" i="14"/>
  <c r="J43" i="14"/>
  <c r="H43" i="14"/>
  <c r="F43" i="14"/>
  <c r="D43" i="14"/>
  <c r="B43" i="14"/>
  <c r="H20" i="14"/>
  <c r="G20" i="14"/>
  <c r="D20" i="14"/>
  <c r="B20" i="14"/>
  <c r="I19" i="14"/>
  <c r="F19" i="14"/>
  <c r="I18" i="14"/>
  <c r="F18" i="14"/>
  <c r="I17" i="14"/>
  <c r="F17" i="14"/>
  <c r="I16" i="14"/>
  <c r="F16" i="14"/>
  <c r="I15" i="14"/>
  <c r="F15" i="14"/>
  <c r="I14" i="14"/>
  <c r="F14" i="14"/>
  <c r="I13" i="14"/>
  <c r="F13" i="14"/>
  <c r="I12" i="14"/>
  <c r="F12" i="14"/>
  <c r="I11" i="14"/>
  <c r="F11" i="14"/>
  <c r="I10" i="14"/>
  <c r="F10" i="14"/>
  <c r="I9" i="14"/>
  <c r="F9" i="14"/>
  <c r="L8" i="14"/>
  <c r="I8" i="14"/>
  <c r="F8" i="14"/>
  <c r="L7" i="14"/>
  <c r="I7" i="14"/>
  <c r="F7" i="14"/>
  <c r="L6" i="14"/>
  <c r="I6" i="14"/>
  <c r="F6" i="14"/>
  <c r="L5" i="14"/>
  <c r="I5" i="14"/>
  <c r="I20" i="14" s="1"/>
  <c r="F5" i="14"/>
  <c r="F20" i="14" s="1"/>
  <c r="L4" i="14"/>
  <c r="L3" i="14"/>
  <c r="I3" i="14"/>
  <c r="G3" i="14"/>
  <c r="L2" i="14"/>
  <c r="I2" i="14"/>
  <c r="G2" i="14"/>
  <c r="N43" i="13"/>
  <c r="L43" i="13"/>
  <c r="J43" i="13"/>
  <c r="H43" i="13"/>
  <c r="F43" i="13"/>
  <c r="D43" i="13"/>
  <c r="B43" i="13"/>
  <c r="H20" i="13"/>
  <c r="G20" i="13"/>
  <c r="D20" i="13"/>
  <c r="B20" i="13"/>
  <c r="I19" i="13"/>
  <c r="F19" i="13"/>
  <c r="I18" i="13"/>
  <c r="F18" i="13"/>
  <c r="I17" i="13"/>
  <c r="F17" i="13"/>
  <c r="I16" i="13"/>
  <c r="F16" i="13"/>
  <c r="I15" i="13"/>
  <c r="F15" i="13"/>
  <c r="I14" i="13"/>
  <c r="F14" i="13"/>
  <c r="I13" i="13"/>
  <c r="F13" i="13"/>
  <c r="I12" i="13"/>
  <c r="F12" i="13"/>
  <c r="I11" i="13"/>
  <c r="F11" i="13"/>
  <c r="I10" i="13"/>
  <c r="F10" i="13"/>
  <c r="I9" i="13"/>
  <c r="F9" i="13"/>
  <c r="L8" i="13"/>
  <c r="I8" i="13"/>
  <c r="F8" i="13"/>
  <c r="L7" i="13"/>
  <c r="I7" i="13"/>
  <c r="F7" i="13"/>
  <c r="L6" i="13"/>
  <c r="I6" i="13"/>
  <c r="F6" i="13"/>
  <c r="L5" i="13"/>
  <c r="I5" i="13"/>
  <c r="I20" i="13" s="1"/>
  <c r="F5" i="13"/>
  <c r="F20" i="13" s="1"/>
  <c r="L4" i="13"/>
  <c r="L3" i="13"/>
  <c r="I3" i="13"/>
  <c r="G3" i="13"/>
  <c r="L2" i="13"/>
  <c r="I2" i="13"/>
  <c r="G2" i="13"/>
  <c r="L8" i="11"/>
  <c r="L5" i="11"/>
  <c r="H11" i="10"/>
  <c r="H10" i="10"/>
  <c r="H9" i="10"/>
  <c r="H8" i="10"/>
  <c r="H7" i="10"/>
  <c r="H6" i="10"/>
  <c r="H5" i="10"/>
  <c r="N43" i="12"/>
  <c r="L43" i="12"/>
  <c r="J43" i="12"/>
  <c r="H43" i="12"/>
  <c r="F43" i="12"/>
  <c r="D43" i="12"/>
  <c r="B43" i="12"/>
  <c r="H20" i="12"/>
  <c r="G20" i="12"/>
  <c r="D20" i="12"/>
  <c r="B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F9" i="12"/>
  <c r="L8" i="12"/>
  <c r="F8" i="12"/>
  <c r="L7" i="12"/>
  <c r="I7" i="12"/>
  <c r="F7" i="12"/>
  <c r="L6" i="12"/>
  <c r="I6" i="12"/>
  <c r="F6" i="12"/>
  <c r="L5" i="12"/>
  <c r="I5" i="12"/>
  <c r="I20" i="12" s="1"/>
  <c r="F5" i="12"/>
  <c r="F20" i="12" s="1"/>
  <c r="L4" i="12"/>
  <c r="I3" i="12"/>
  <c r="G3" i="12"/>
  <c r="L2" i="12"/>
  <c r="I2" i="12"/>
  <c r="G2" i="12"/>
  <c r="L2" i="6"/>
  <c r="L3" i="6"/>
  <c r="L4" i="6"/>
  <c r="L5" i="6"/>
  <c r="L6" i="6"/>
  <c r="L7" i="6"/>
  <c r="L8" i="6"/>
  <c r="L2" i="5"/>
  <c r="L3" i="5"/>
  <c r="L4" i="5"/>
  <c r="L5" i="5"/>
  <c r="L6" i="5"/>
  <c r="L7" i="5"/>
  <c r="L8" i="5"/>
  <c r="L2" i="7"/>
  <c r="L3" i="7"/>
  <c r="L4" i="7"/>
  <c r="L5" i="7"/>
  <c r="L6" i="7"/>
  <c r="L7" i="7"/>
  <c r="L8" i="7"/>
  <c r="L2" i="8"/>
  <c r="L3" i="8"/>
  <c r="L4" i="8"/>
  <c r="L5" i="8"/>
  <c r="L6" i="8"/>
  <c r="L7" i="8"/>
  <c r="L8" i="8"/>
  <c r="L2" i="9"/>
  <c r="L3" i="9"/>
  <c r="L4" i="9"/>
  <c r="L5" i="9"/>
  <c r="L6" i="9"/>
  <c r="L7" i="9"/>
  <c r="L8" i="9"/>
  <c r="H11" i="9"/>
  <c r="H10" i="9"/>
  <c r="H9" i="9"/>
  <c r="H8" i="9"/>
  <c r="H7" i="9"/>
  <c r="H6" i="9"/>
  <c r="H5" i="9"/>
  <c r="N43" i="11"/>
  <c r="L43" i="11"/>
  <c r="J43" i="11"/>
  <c r="H43" i="11"/>
  <c r="F43" i="11"/>
  <c r="D43" i="11"/>
  <c r="B43" i="11"/>
  <c r="H20" i="11"/>
  <c r="G20" i="11"/>
  <c r="D20" i="11"/>
  <c r="B20" i="11"/>
  <c r="I19" i="11"/>
  <c r="F19" i="11"/>
  <c r="I18" i="11"/>
  <c r="F18" i="11"/>
  <c r="I17" i="11"/>
  <c r="F17" i="11"/>
  <c r="I16" i="11"/>
  <c r="F16" i="11"/>
  <c r="I15" i="11"/>
  <c r="F15" i="11"/>
  <c r="I14" i="11"/>
  <c r="F14" i="11"/>
  <c r="I13" i="11"/>
  <c r="F13" i="11"/>
  <c r="I12" i="11"/>
  <c r="F12" i="11"/>
  <c r="I11" i="11"/>
  <c r="F11" i="11"/>
  <c r="I10" i="11"/>
  <c r="F10" i="11"/>
  <c r="I9" i="11"/>
  <c r="F9" i="11"/>
  <c r="I8" i="11"/>
  <c r="F8" i="11"/>
  <c r="I7" i="11"/>
  <c r="F7" i="11"/>
  <c r="I6" i="11"/>
  <c r="F6" i="11"/>
  <c r="I5" i="11"/>
  <c r="I20" i="11" s="1"/>
  <c r="F5" i="11"/>
  <c r="F20" i="11" s="1"/>
  <c r="I3" i="11"/>
  <c r="G3" i="11"/>
  <c r="I2" i="11"/>
  <c r="G2" i="11"/>
  <c r="L8" i="1"/>
  <c r="L7" i="1"/>
  <c r="L6" i="1"/>
  <c r="L5" i="1"/>
  <c r="L4" i="1"/>
  <c r="L2" i="1"/>
  <c r="N43" i="10"/>
  <c r="L43" i="10"/>
  <c r="J43" i="10"/>
  <c r="H43" i="10"/>
  <c r="F43" i="10"/>
  <c r="D43" i="10"/>
  <c r="B43" i="10"/>
  <c r="H20" i="10"/>
  <c r="G20" i="10"/>
  <c r="D20" i="10"/>
  <c r="B20" i="10"/>
  <c r="I19" i="10"/>
  <c r="F19" i="10"/>
  <c r="I18" i="10"/>
  <c r="F18" i="10"/>
  <c r="I17" i="10"/>
  <c r="F17" i="10"/>
  <c r="I16" i="10"/>
  <c r="F16" i="10"/>
  <c r="I15" i="10"/>
  <c r="F15" i="10"/>
  <c r="I14" i="10"/>
  <c r="F14" i="10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I20" i="10" s="1"/>
  <c r="F5" i="10"/>
  <c r="F20" i="10" s="1"/>
  <c r="I3" i="10"/>
  <c r="G3" i="10"/>
  <c r="I2" i="10"/>
  <c r="G2" i="10"/>
  <c r="N43" i="8"/>
  <c r="B43" i="8"/>
  <c r="N43" i="7"/>
  <c r="L43" i="7"/>
  <c r="J43" i="7"/>
  <c r="H43" i="7"/>
  <c r="F43" i="7"/>
  <c r="D43" i="7"/>
  <c r="B43" i="7"/>
  <c r="B43" i="9"/>
  <c r="D43" i="9"/>
  <c r="F43" i="9"/>
  <c r="H43" i="9"/>
  <c r="J43" i="9"/>
  <c r="L43" i="9"/>
  <c r="N43" i="9"/>
  <c r="G3" i="9"/>
  <c r="F5" i="9"/>
  <c r="I5" i="9"/>
  <c r="F6" i="9"/>
  <c r="I6" i="9"/>
  <c r="F7" i="9"/>
  <c r="I7" i="9"/>
  <c r="F8" i="9"/>
  <c r="I8" i="9"/>
  <c r="F9" i="9"/>
  <c r="I9" i="9"/>
  <c r="F10" i="9"/>
  <c r="I10" i="9"/>
  <c r="F11" i="9"/>
  <c r="I11" i="9"/>
  <c r="F12" i="9"/>
  <c r="I12" i="9"/>
  <c r="F13" i="9"/>
  <c r="I13" i="9"/>
  <c r="F14" i="9"/>
  <c r="I14" i="9"/>
  <c r="F15" i="9"/>
  <c r="I15" i="9"/>
  <c r="F16" i="9"/>
  <c r="I16" i="9"/>
  <c r="F17" i="9"/>
  <c r="I17" i="9"/>
  <c r="F18" i="9"/>
  <c r="I18" i="9"/>
  <c r="F19" i="9"/>
  <c r="I19" i="9"/>
  <c r="B20" i="9"/>
  <c r="D20" i="9"/>
  <c r="G2" i="9" s="1"/>
  <c r="F20" i="9"/>
  <c r="G20" i="9"/>
  <c r="H20" i="9"/>
  <c r="I3" i="9" s="1"/>
  <c r="I20" i="9"/>
  <c r="I2" i="9" s="1"/>
  <c r="H11" i="5"/>
  <c r="H10" i="5"/>
  <c r="H8" i="5"/>
  <c r="H6" i="5"/>
  <c r="H5" i="5"/>
  <c r="L43" i="8"/>
  <c r="J43" i="8"/>
  <c r="H43" i="8"/>
  <c r="F43" i="8"/>
  <c r="D43" i="8"/>
  <c r="H20" i="8"/>
  <c r="G20" i="8"/>
  <c r="D20" i="8"/>
  <c r="B20" i="8"/>
  <c r="I19" i="8"/>
  <c r="F19" i="8"/>
  <c r="I18" i="8"/>
  <c r="F18" i="8"/>
  <c r="I17" i="8"/>
  <c r="F17" i="8"/>
  <c r="I16" i="8"/>
  <c r="F16" i="8"/>
  <c r="I15" i="8"/>
  <c r="F15" i="8"/>
  <c r="I14" i="8"/>
  <c r="F14" i="8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F6" i="8"/>
  <c r="I5" i="8"/>
  <c r="I20" i="8" s="1"/>
  <c r="F5" i="8"/>
  <c r="F20" i="8" s="1"/>
  <c r="I3" i="8"/>
  <c r="G3" i="8"/>
  <c r="I2" i="8"/>
  <c r="G2" i="8"/>
  <c r="H20" i="7"/>
  <c r="G20" i="7"/>
  <c r="D20" i="7"/>
  <c r="B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I20" i="7" s="1"/>
  <c r="F5" i="7"/>
  <c r="F20" i="7" s="1"/>
  <c r="I3" i="7"/>
  <c r="G3" i="7"/>
  <c r="I2" i="7"/>
  <c r="G2" i="7"/>
  <c r="I3" i="1"/>
  <c r="N43" i="6"/>
  <c r="L43" i="6"/>
  <c r="J43" i="6"/>
  <c r="H43" i="6"/>
  <c r="F43" i="6"/>
  <c r="D43" i="6"/>
  <c r="B43" i="6"/>
  <c r="H20" i="6"/>
  <c r="I3" i="6" s="1"/>
  <c r="G20" i="6"/>
  <c r="D20" i="6"/>
  <c r="B20" i="6"/>
  <c r="I19" i="6"/>
  <c r="F19" i="6"/>
  <c r="I18" i="6"/>
  <c r="F18" i="6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I20" i="6" s="1"/>
  <c r="F5" i="6"/>
  <c r="F20" i="6" s="1"/>
  <c r="G3" i="6"/>
  <c r="I2" i="6"/>
  <c r="G2" i="6"/>
  <c r="N43" i="5"/>
  <c r="L43" i="5"/>
  <c r="J43" i="5"/>
  <c r="H43" i="5"/>
  <c r="F43" i="5"/>
  <c r="D43" i="5"/>
  <c r="B43" i="5"/>
  <c r="H20" i="5"/>
  <c r="I3" i="5" s="1"/>
  <c r="G20" i="5"/>
  <c r="D20" i="5"/>
  <c r="G2" i="5" s="1"/>
  <c r="B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F20" i="5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I20" i="1" s="1"/>
  <c r="I2" i="1" s="1"/>
  <c r="F5" i="1"/>
  <c r="F20" i="1" s="1"/>
  <c r="J43" i="1"/>
  <c r="H43" i="1"/>
  <c r="F43" i="1"/>
  <c r="D43" i="1"/>
  <c r="B43" i="1"/>
  <c r="N43" i="1"/>
  <c r="L43" i="1"/>
  <c r="H20" i="1"/>
  <c r="G20" i="1"/>
  <c r="D20" i="1"/>
  <c r="G2" i="1" s="1"/>
  <c r="B20" i="1"/>
  <c r="G3" i="5" l="1"/>
  <c r="I20" i="5"/>
  <c r="I2" i="5" s="1"/>
  <c r="G3" i="1"/>
</calcChain>
</file>

<file path=xl/sharedStrings.xml><?xml version="1.0" encoding="utf-8"?>
<sst xmlns="http://schemas.openxmlformats.org/spreadsheetml/2006/main" count="1627" uniqueCount="453">
  <si>
    <t xml:space="preserve">Warehouse Daliy Form </t>
  </si>
  <si>
    <t>Date:</t>
  </si>
  <si>
    <t xml:space="preserve">Batch: </t>
  </si>
  <si>
    <t>Total Arrived Amount</t>
  </si>
  <si>
    <t>Total Return</t>
  </si>
  <si>
    <t xml:space="preserve">R#1 Driver ID </t>
  </si>
  <si>
    <t>Total Drivers</t>
  </si>
  <si>
    <t>Total Delivery Amount</t>
  </si>
  <si>
    <t xml:space="preserve">R#2 Driver ID </t>
  </si>
  <si>
    <t>Driver ID</t>
  </si>
  <si>
    <t>Route Number</t>
  </si>
  <si>
    <t>Arriving Quantity</t>
  </si>
  <si>
    <t>Route Zone</t>
  </si>
  <si>
    <t>Add On</t>
  </si>
  <si>
    <t xml:space="preserve">Total Delivery (202s) </t>
  </si>
  <si>
    <t>Final Delivery (203s)</t>
  </si>
  <si>
    <t>Amount of Return</t>
  </si>
  <si>
    <t xml:space="preserve">R#3 Driver ID </t>
  </si>
  <si>
    <t>Top Car Yarde: 21136</t>
  </si>
  <si>
    <t>Sun City</t>
  </si>
  <si>
    <t xml:space="preserve">R#4 Driver ID </t>
  </si>
  <si>
    <t>Haulblaze-phx: 15288</t>
  </si>
  <si>
    <t>Glendale</t>
  </si>
  <si>
    <t xml:space="preserve">R#5 Driver ID </t>
  </si>
  <si>
    <t>Arcadia: 20553</t>
  </si>
  <si>
    <t xml:space="preserve">Phoneix </t>
  </si>
  <si>
    <t xml:space="preserve">R#6 Driver ID </t>
  </si>
  <si>
    <t>Scottsdale</t>
  </si>
  <si>
    <t xml:space="preserve">R#7 Driver ID </t>
  </si>
  <si>
    <t>Desert State: 16550</t>
  </si>
  <si>
    <t>South Mountain</t>
  </si>
  <si>
    <t>L Dan: 12958</t>
  </si>
  <si>
    <t xml:space="preserve">Mesa to Sun Lakes </t>
  </si>
  <si>
    <t>Get Ya Roll: 22300</t>
  </si>
  <si>
    <t>Tolleson</t>
  </si>
  <si>
    <t>Total</t>
  </si>
  <si>
    <t xml:space="preserve">Amount of Driver </t>
  </si>
  <si>
    <t>Amount Range</t>
  </si>
  <si>
    <t>PHSUB-202312270953,PHX-YE-20231227</t>
  </si>
  <si>
    <t>Haulblaze-phx: 15289</t>
  </si>
  <si>
    <t>PHSUB-202312261000,PHX-YE-20231226</t>
  </si>
  <si>
    <t>1-46</t>
  </si>
  <si>
    <t>1-86</t>
  </si>
  <si>
    <t>1-end</t>
  </si>
  <si>
    <t>1-60</t>
  </si>
  <si>
    <t>1-70</t>
  </si>
  <si>
    <t>1-100</t>
  </si>
  <si>
    <t>1-43</t>
  </si>
  <si>
    <t>47-93</t>
  </si>
  <si>
    <t>87-172</t>
  </si>
  <si>
    <t>61-167</t>
  </si>
  <si>
    <t>71-141</t>
  </si>
  <si>
    <t>101-200</t>
  </si>
  <si>
    <t>44-86</t>
  </si>
  <si>
    <t>94-137</t>
  </si>
  <si>
    <t>173-258</t>
  </si>
  <si>
    <t>168-end</t>
  </si>
  <si>
    <t>142-192</t>
  </si>
  <si>
    <t>201-300</t>
  </si>
  <si>
    <t>87-130</t>
  </si>
  <si>
    <t>138-181</t>
  </si>
  <si>
    <t>259-344</t>
  </si>
  <si>
    <t>193-end</t>
  </si>
  <si>
    <t>301-400</t>
  </si>
  <si>
    <t>131-end</t>
  </si>
  <si>
    <t>182-end</t>
  </si>
  <si>
    <t>345-430</t>
  </si>
  <si>
    <t>401-end</t>
  </si>
  <si>
    <t>431-end</t>
  </si>
  <si>
    <t>PHSUB-202312251042,PHX-YE-20231225</t>
  </si>
  <si>
    <t>1-72</t>
  </si>
  <si>
    <t>1-50</t>
  </si>
  <si>
    <t>1-120</t>
  </si>
  <si>
    <t>1-76</t>
  </si>
  <si>
    <t>73-145</t>
  </si>
  <si>
    <t>51-100</t>
  </si>
  <si>
    <t>121-end</t>
  </si>
  <si>
    <t>76-end</t>
  </si>
  <si>
    <t>71-140</t>
  </si>
  <si>
    <t>47-91</t>
  </si>
  <si>
    <t>146-end</t>
  </si>
  <si>
    <t>146-218</t>
  </si>
  <si>
    <t>101-end</t>
  </si>
  <si>
    <t>141-220</t>
  </si>
  <si>
    <t>92-136</t>
  </si>
  <si>
    <t>219-291</t>
  </si>
  <si>
    <t>221-end</t>
  </si>
  <si>
    <t>137-186</t>
  </si>
  <si>
    <t>292-end</t>
  </si>
  <si>
    <t>PHSUB-202312241103,PHX-YE-20231224</t>
  </si>
  <si>
    <t>Desert State: 16559</t>
  </si>
  <si>
    <t>1-30</t>
  </si>
  <si>
    <t>1-40</t>
  </si>
  <si>
    <t>31-End</t>
  </si>
  <si>
    <t>41-79</t>
  </si>
  <si>
    <t>31-81</t>
  </si>
  <si>
    <t>71-end</t>
  </si>
  <si>
    <t>141-end</t>
  </si>
  <si>
    <t>80-end</t>
  </si>
  <si>
    <t>82-end</t>
  </si>
  <si>
    <t>141-210</t>
  </si>
  <si>
    <t>211-end</t>
  </si>
  <si>
    <t>21098,21106,21090,21099,,,,,,,,,,,,,,,,,</t>
  </si>
  <si>
    <t>PHSUB-202312231100,PHX-YE-20231223</t>
  </si>
  <si>
    <t>15301,15304,15295,15297,15288,,,,,,,,,,,,,,,</t>
  </si>
  <si>
    <t>12952,12963,,,,,,,,,,,,,,,,,,</t>
  </si>
  <si>
    <t>16549,16567,16577,,,,,,,,,,,,,,,,,,</t>
  </si>
  <si>
    <t>12981,12982,12979,12980,12969,,,,,,,,,,,,,,,,</t>
  </si>
  <si>
    <t>L Dan</t>
  </si>
  <si>
    <t>22304,22303,22306,22305,,,,,,,,,,,,,,,,,</t>
  </si>
  <si>
    <t>1-57</t>
  </si>
  <si>
    <t>1-98</t>
  </si>
  <si>
    <t>1-85</t>
  </si>
  <si>
    <t>1-103</t>
  </si>
  <si>
    <t>1-77</t>
  </si>
  <si>
    <t>1-80</t>
  </si>
  <si>
    <t>1-54</t>
  </si>
  <si>
    <t>58-115</t>
  </si>
  <si>
    <t>99-196</t>
  </si>
  <si>
    <t>86+</t>
  </si>
  <si>
    <t>104+</t>
  </si>
  <si>
    <t>78-148</t>
  </si>
  <si>
    <t>81-160</t>
  </si>
  <si>
    <t>55-107</t>
  </si>
  <si>
    <t>116-173</t>
  </si>
  <si>
    <t>197-294</t>
  </si>
  <si>
    <t>149+</t>
  </si>
  <si>
    <t>161-240</t>
  </si>
  <si>
    <t>108-160</t>
  </si>
  <si>
    <t>174+</t>
  </si>
  <si>
    <t>295-392</t>
  </si>
  <si>
    <t>241-320</t>
  </si>
  <si>
    <t>161+</t>
  </si>
  <si>
    <t>393+</t>
  </si>
  <si>
    <t>321+</t>
  </si>
  <si>
    <t>21098,21090,21099,21106,21105,,,,,,,,,,,,,,,,</t>
  </si>
  <si>
    <t>PHSUB-202312221042,PHX-YE-20231222</t>
  </si>
  <si>
    <t>15295,15291,15297,15301,15305,,,,,,,,,,,,,,,</t>
  </si>
  <si>
    <t>Arcadia: 20555</t>
  </si>
  <si>
    <t>1-48</t>
  </si>
  <si>
    <t>1-90</t>
  </si>
  <si>
    <t>1-58</t>
  </si>
  <si>
    <t>49-97</t>
  </si>
  <si>
    <t>78-155</t>
  </si>
  <si>
    <t>81+</t>
  </si>
  <si>
    <t>91-169</t>
  </si>
  <si>
    <t>59-116</t>
  </si>
  <si>
    <t>98-146</t>
  </si>
  <si>
    <t>156-233</t>
  </si>
  <si>
    <t>170+</t>
  </si>
  <si>
    <t>117-173</t>
  </si>
  <si>
    <t>147-195</t>
  </si>
  <si>
    <t>234-311</t>
  </si>
  <si>
    <t>221-300</t>
  </si>
  <si>
    <t>196+</t>
  </si>
  <si>
    <t>312+</t>
  </si>
  <si>
    <t>301+</t>
  </si>
  <si>
    <t>PHX-YE-20231221,PHSUB-202312211017</t>
  </si>
  <si>
    <t>20557,20556,12980,,,,,,,,,,,,,,,,,</t>
  </si>
  <si>
    <t>21109,21106,21105,,,,,,,,,,,,,,,,,</t>
  </si>
  <si>
    <t>Top Car Yarde: 21132</t>
  </si>
  <si>
    <t>1-150</t>
  </si>
  <si>
    <t>81-210</t>
  </si>
  <si>
    <t>151+</t>
  </si>
  <si>
    <t>121-202</t>
  </si>
  <si>
    <t>81-161</t>
  </si>
  <si>
    <t>211-300</t>
  </si>
  <si>
    <t>(34)</t>
  </si>
  <si>
    <t>203+</t>
  </si>
  <si>
    <t>162-242</t>
  </si>
  <si>
    <t>116-170</t>
  </si>
  <si>
    <t>174-231</t>
  </si>
  <si>
    <t>301-390</t>
  </si>
  <si>
    <t>243-303</t>
  </si>
  <si>
    <t>391-480</t>
  </si>
  <si>
    <t>304+</t>
  </si>
  <si>
    <t>401-500</t>
  </si>
  <si>
    <t>481+</t>
  </si>
  <si>
    <t>501-590</t>
  </si>
  <si>
    <t>591+</t>
  </si>
  <si>
    <t>21098,21106,21090,21099,21105,,,,,,,,,,,,,,,,</t>
  </si>
  <si>
    <t>PHSUB-202312201039,PHX-YE-20231220</t>
  </si>
  <si>
    <t>15305,15288,15304,15295,15291,,,,,,,,,,,,,,,</t>
  </si>
  <si>
    <t>20557,20556,,,,,,,,,,,,,,,,,,</t>
  </si>
  <si>
    <t>16579,16581,16549,,,,,,,,,,,,,,,,,</t>
  </si>
  <si>
    <t>1-53</t>
  </si>
  <si>
    <t>1-87</t>
  </si>
  <si>
    <t>54-108</t>
  </si>
  <si>
    <t>151-250</t>
  </si>
  <si>
    <t>77-151</t>
  </si>
  <si>
    <t>81-131</t>
  </si>
  <si>
    <t>88-166</t>
  </si>
  <si>
    <t>109-163</t>
  </si>
  <si>
    <t>251-350</t>
  </si>
  <si>
    <t>152-end</t>
  </si>
  <si>
    <t>132-182</t>
  </si>
  <si>
    <t>167-249</t>
  </si>
  <si>
    <t>164-217</t>
  </si>
  <si>
    <t>351-450</t>
  </si>
  <si>
    <t>183-end</t>
  </si>
  <si>
    <t>211-290</t>
  </si>
  <si>
    <t>218-end</t>
  </si>
  <si>
    <t>451-end</t>
  </si>
  <si>
    <t>291-370</t>
  </si>
  <si>
    <t>371-end</t>
  </si>
  <si>
    <t>PHSUB-202312191118,PHX-YE-20231219</t>
  </si>
  <si>
    <t>A2Z: 7029</t>
  </si>
  <si>
    <t>1-27</t>
  </si>
  <si>
    <t>72</t>
  </si>
  <si>
    <t>28-100</t>
  </si>
  <si>
    <t>61-111</t>
  </si>
  <si>
    <t>112-162</t>
  </si>
  <si>
    <t>116-174</t>
  </si>
  <si>
    <t>219-end</t>
  </si>
  <si>
    <t>163-end</t>
  </si>
  <si>
    <t>175-229</t>
  </si>
  <si>
    <t>5</t>
  </si>
  <si>
    <t>PHSUB-202312181615,PHX-YE-20231218</t>
  </si>
  <si>
    <t>1-63</t>
  </si>
  <si>
    <t>1-79</t>
  </si>
  <si>
    <t>1-130</t>
  </si>
  <si>
    <t>1-45</t>
  </si>
  <si>
    <t>64-126</t>
  </si>
  <si>
    <t>80-158</t>
  </si>
  <si>
    <t>131+</t>
  </si>
  <si>
    <t>51-121</t>
  </si>
  <si>
    <t>81-141</t>
  </si>
  <si>
    <t>46-89</t>
  </si>
  <si>
    <t>127-188</t>
  </si>
  <si>
    <t>159-237</t>
  </si>
  <si>
    <t>122-192</t>
  </si>
  <si>
    <t>90-134</t>
  </si>
  <si>
    <t>189+</t>
  </si>
  <si>
    <t>238-316</t>
  </si>
  <si>
    <t>193-263</t>
  </si>
  <si>
    <t>193+</t>
  </si>
  <si>
    <t>211-280</t>
  </si>
  <si>
    <t>135+</t>
  </si>
  <si>
    <t>317-395</t>
  </si>
  <si>
    <t>264+</t>
  </si>
  <si>
    <t>281-360</t>
  </si>
  <si>
    <t>396-474</t>
  </si>
  <si>
    <t>361-440</t>
  </si>
  <si>
    <t>475+</t>
  </si>
  <si>
    <t>441-520</t>
  </si>
  <si>
    <t>521+</t>
  </si>
  <si>
    <t>PHSUB-202312171352,PHX-YE-20231217</t>
  </si>
  <si>
    <t>1-44</t>
  </si>
  <si>
    <t>55-101</t>
  </si>
  <si>
    <t>71+</t>
  </si>
  <si>
    <t>61-118</t>
  </si>
  <si>
    <t>41-136</t>
  </si>
  <si>
    <t>61-120</t>
  </si>
  <si>
    <t>45-87</t>
  </si>
  <si>
    <t>102-153</t>
  </si>
  <si>
    <t>119-176</t>
  </si>
  <si>
    <t>137+</t>
  </si>
  <si>
    <t>121-190</t>
  </si>
  <si>
    <t>88-127</t>
  </si>
  <si>
    <t>154</t>
  </si>
  <si>
    <t>177+</t>
  </si>
  <si>
    <t>191-260</t>
  </si>
  <si>
    <t>128+</t>
  </si>
  <si>
    <t>281-350</t>
  </si>
  <si>
    <t>261-330</t>
  </si>
  <si>
    <t>351+</t>
  </si>
  <si>
    <t>331-400</t>
  </si>
  <si>
    <t>401+</t>
  </si>
  <si>
    <t>PHSUB-202312161043,PHX-YE-20231216</t>
  </si>
  <si>
    <t>15288,15304,15297,15305,15300,15301,,,,,,,,,,,,,,</t>
  </si>
  <si>
    <t>1-96</t>
  </si>
  <si>
    <t>1-93</t>
  </si>
  <si>
    <t>1-75</t>
  </si>
  <si>
    <t>97-192</t>
  </si>
  <si>
    <t>94-186</t>
  </si>
  <si>
    <t>81-end</t>
  </si>
  <si>
    <t>76-157</t>
  </si>
  <si>
    <t>187-280</t>
  </si>
  <si>
    <t>158-219</t>
  </si>
  <si>
    <t>281-373</t>
  </si>
  <si>
    <t>220-end</t>
  </si>
  <si>
    <t>374-466</t>
  </si>
  <si>
    <t>467-end</t>
  </si>
  <si>
    <t>PHSUB-202312151439,PHX-YE-20231215</t>
  </si>
  <si>
    <t>15295,15291,15297,15288,,,,,</t>
  </si>
  <si>
    <t>20555,20556,20557,,,,,,,</t>
  </si>
  <si>
    <t>16581,16577,,,,,,,,</t>
  </si>
  <si>
    <t>12970,12976,12979,12980,,,,,,</t>
  </si>
  <si>
    <t>1-128</t>
  </si>
  <si>
    <t>1-145</t>
  </si>
  <si>
    <t>1-55</t>
  </si>
  <si>
    <t>76-150</t>
  </si>
  <si>
    <t>56-end</t>
  </si>
  <si>
    <t>151-225</t>
  </si>
  <si>
    <t>226-300</t>
  </si>
  <si>
    <t>301-end</t>
  </si>
  <si>
    <t>PHSUB-202312141514,PHX-YE-20231214</t>
  </si>
  <si>
    <t>21095,21089,21090,21099,,,,,,</t>
  </si>
  <si>
    <t>Haulblaze-phx: 15287</t>
  </si>
  <si>
    <t>15295,15291,15297,15305,15288,15301,15304,,</t>
  </si>
  <si>
    <t>20556,20555,20557,,,,,,,</t>
  </si>
  <si>
    <t>7042,7037,7025,7036,,,,,,</t>
  </si>
  <si>
    <t>16553,16581,16577,16551,,,,,,</t>
  </si>
  <si>
    <t>12970,12969,12952,12978,12967,12961,12962,12963,,</t>
  </si>
  <si>
    <t>22303,22304,22305,,,,,,,</t>
  </si>
  <si>
    <t>1-52</t>
  </si>
  <si>
    <t>101-158</t>
  </si>
  <si>
    <t>101-160</t>
  </si>
  <si>
    <t>81-150</t>
  </si>
  <si>
    <t>53-120</t>
  </si>
  <si>
    <t>159-216</t>
  </si>
  <si>
    <t>201-end</t>
  </si>
  <si>
    <t>151-242</t>
  </si>
  <si>
    <t>121-210</t>
  </si>
  <si>
    <t>217-273</t>
  </si>
  <si>
    <t>241-end</t>
  </si>
  <si>
    <t>243-end</t>
  </si>
  <si>
    <t>321-450</t>
  </si>
  <si>
    <t>321-400</t>
  </si>
  <si>
    <t>451-530</t>
  </si>
  <si>
    <t>401-490</t>
  </si>
  <si>
    <t>531-610</t>
  </si>
  <si>
    <t>491-580</t>
  </si>
  <si>
    <t>611-end</t>
  </si>
  <si>
    <t>581-end</t>
  </si>
  <si>
    <t>UUS0551020124587</t>
  </si>
  <si>
    <t>UUS0480907426684</t>
  </si>
  <si>
    <t>EPA90011789090</t>
  </si>
  <si>
    <t>UUS0481123558848</t>
  </si>
  <si>
    <t>UUS0481125573896</t>
  </si>
  <si>
    <t>UUS0451237827150</t>
  </si>
  <si>
    <t>PHSUB-202312131121,PHX-YE-20231213</t>
  </si>
  <si>
    <t xml:space="preserve"> </t>
  </si>
  <si>
    <t>1-92</t>
  </si>
  <si>
    <t>1-41</t>
  </si>
  <si>
    <t>81-121</t>
  </si>
  <si>
    <t>93-184</t>
  </si>
  <si>
    <t>42-83</t>
  </si>
  <si>
    <t>81-132</t>
  </si>
  <si>
    <t>151-217</t>
  </si>
  <si>
    <t>122-161</t>
  </si>
  <si>
    <t>185-276</t>
  </si>
  <si>
    <t>161-end</t>
  </si>
  <si>
    <t>84-124</t>
  </si>
  <si>
    <t>133-173</t>
  </si>
  <si>
    <t>218-291</t>
  </si>
  <si>
    <t>277-368</t>
  </si>
  <si>
    <t>125-166</t>
  </si>
  <si>
    <t>174-end</t>
  </si>
  <si>
    <t>292-393</t>
  </si>
  <si>
    <t>369-460</t>
  </si>
  <si>
    <t>167-end</t>
  </si>
  <si>
    <t>321-410</t>
  </si>
  <si>
    <t>324-end</t>
  </si>
  <si>
    <t>461-552</t>
  </si>
  <si>
    <t>411-end</t>
  </si>
  <si>
    <t>61-80,304-323</t>
  </si>
  <si>
    <t>553-644</t>
  </si>
  <si>
    <t>645-end</t>
  </si>
  <si>
    <t>UUS0480780655240</t>
  </si>
  <si>
    <t>EPA90011752236</t>
  </si>
  <si>
    <t>UUS0480781772747</t>
  </si>
  <si>
    <t>UUS3C90609090258526</t>
  </si>
  <si>
    <t>UUS0571013606777</t>
  </si>
  <si>
    <t>UUS0480903398278</t>
  </si>
  <si>
    <t>UUS0571017316489</t>
  </si>
  <si>
    <t>EPA90011766974</t>
  </si>
  <si>
    <t>PHSUB-202312121558,PHX-YE-20231212</t>
  </si>
  <si>
    <t>Missing</t>
  </si>
  <si>
    <t>UUS0480784976320</t>
  </si>
  <si>
    <t>1-51</t>
  </si>
  <si>
    <t>1-101</t>
  </si>
  <si>
    <t>101-201</t>
  </si>
  <si>
    <t>91-180</t>
  </si>
  <si>
    <t>52-103</t>
  </si>
  <si>
    <t>81-151</t>
  </si>
  <si>
    <t>102-169</t>
  </si>
  <si>
    <t>202-252</t>
  </si>
  <si>
    <t>181-END</t>
  </si>
  <si>
    <t>104-155</t>
  </si>
  <si>
    <t>152-222</t>
  </si>
  <si>
    <t>170-223</t>
  </si>
  <si>
    <t>253-303</t>
  </si>
  <si>
    <t>156-207</t>
  </si>
  <si>
    <t>223-273</t>
  </si>
  <si>
    <t>224-285</t>
  </si>
  <si>
    <t>304-354</t>
  </si>
  <si>
    <t>401-530</t>
  </si>
  <si>
    <t>208-End</t>
  </si>
  <si>
    <t>274-END</t>
  </si>
  <si>
    <t>286-END</t>
  </si>
  <si>
    <t>355-END</t>
  </si>
  <si>
    <t>531-630</t>
  </si>
  <si>
    <t>630-END</t>
  </si>
  <si>
    <t>491-END</t>
  </si>
  <si>
    <t>EPA90011700862</t>
  </si>
  <si>
    <t>PHX-YE-20231211,PHSUB-202312111201</t>
  </si>
  <si>
    <t>missing</t>
  </si>
  <si>
    <t>1-35</t>
  </si>
  <si>
    <t>1-65</t>
  </si>
  <si>
    <t>51-69</t>
  </si>
  <si>
    <t>88-174</t>
  </si>
  <si>
    <t>49-end</t>
  </si>
  <si>
    <t>36-70</t>
  </si>
  <si>
    <t>66-130</t>
  </si>
  <si>
    <t>61-end</t>
  </si>
  <si>
    <t>70-end</t>
  </si>
  <si>
    <t>175-end</t>
  </si>
  <si>
    <t>PHSUB-202312101158,PHX-YE-20231210</t>
  </si>
  <si>
    <t xml:space="preserve">Missing </t>
  </si>
  <si>
    <t>1-62</t>
  </si>
  <si>
    <t>53-103</t>
  </si>
  <si>
    <t>63-125</t>
  </si>
  <si>
    <t>61-90</t>
  </si>
  <si>
    <t>45-95</t>
  </si>
  <si>
    <t>104-end</t>
  </si>
  <si>
    <t>126-188</t>
  </si>
  <si>
    <t>91-end</t>
  </si>
  <si>
    <t>95-143</t>
  </si>
  <si>
    <t>189-251</t>
  </si>
  <si>
    <t>252-end</t>
  </si>
  <si>
    <t>PHSUB-202312091131,PHX-YE-20231209</t>
  </si>
  <si>
    <t>Storage</t>
  </si>
  <si>
    <t>1-90(66,69)</t>
  </si>
  <si>
    <t>1-125</t>
  </si>
  <si>
    <t>91-181(109,164)</t>
  </si>
  <si>
    <t>86-170</t>
  </si>
  <si>
    <t>41-80</t>
  </si>
  <si>
    <t>91-154</t>
  </si>
  <si>
    <t>61-130</t>
  </si>
  <si>
    <t>126-226</t>
  </si>
  <si>
    <t>182-272(202,203,213)</t>
  </si>
  <si>
    <t>171-255</t>
  </si>
  <si>
    <t>81-120</t>
  </si>
  <si>
    <t>101-150</t>
  </si>
  <si>
    <t>155-205</t>
  </si>
  <si>
    <t>131-200</t>
  </si>
  <si>
    <t>227-268</t>
  </si>
  <si>
    <t>273-339</t>
  </si>
  <si>
    <t>256-340</t>
  </si>
  <si>
    <t>121-172</t>
  </si>
  <si>
    <t>151-210</t>
  </si>
  <si>
    <t>206-end</t>
  </si>
  <si>
    <t>201-280</t>
  </si>
  <si>
    <t>340-end</t>
  </si>
  <si>
    <t>341-425</t>
  </si>
  <si>
    <t>173-end</t>
  </si>
  <si>
    <t>426-510</t>
  </si>
  <si>
    <t>511-595</t>
  </si>
  <si>
    <t>441-530</t>
  </si>
  <si>
    <t>596-680</t>
  </si>
  <si>
    <t>531-end</t>
  </si>
  <si>
    <t>681-end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</si>
</sst>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3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rade Gothic Next Heavy"/>
      <family val="2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theme="1"/>
      <name val="Arial"/>
      <charset val="1"/>
    </font>
    <font>
      <b/>
      <sz val="12"/>
      <color rgb="FF000000"/>
      <name val="Times New Roman"/>
      <family val="1"/>
    </font>
    <font>
      <b/>
      <sz val="12"/>
      <color theme="1"/>
      <name val="Times New Roman"/>
    </font>
    <font>
      <sz val="12"/>
      <color theme="1"/>
      <name val="Trade Gothic Next Heavy"/>
    </font>
    <font>
      <sz val="11"/>
      <color rgb="FF444444"/>
      <name val="Calibri"/>
      <family val="2"/>
      <charset val="1"/>
    </font>
    <font>
      <sz val="12"/>
      <name val="Calibri"/>
    </font>
    <font>
      <sz val="11"/>
      <color theme="1"/>
      <name val="Times New Roman"/>
    </font>
    <font>
      <sz val="11"/>
      <color theme="1"/>
      <name val="Roboto"/>
      <charset val="1"/>
    </font>
    <font>
      <sz val="12"/>
      <color theme="1"/>
      <name val="Times New Roman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9B388"/>
        <bgColor indexed="64"/>
      </patternFill>
    </fill>
    <fill>
      <patternFill patternType="solid">
        <fgColor rgb="FFC2C5AA"/>
        <bgColor indexed="64"/>
      </patternFill>
    </fill>
    <fill>
      <patternFill patternType="solid">
        <fgColor rgb="FF889462"/>
        <bgColor indexed="64"/>
      </patternFill>
    </fill>
    <fill>
      <patternFill patternType="solid">
        <fgColor rgb="FF727C54"/>
        <bgColor indexed="64"/>
      </patternFill>
    </fill>
    <fill>
      <patternFill patternType="solid">
        <fgColor rgb="FFD8DAC8"/>
        <bgColor indexed="64"/>
      </patternFill>
    </fill>
    <fill>
      <patternFill patternType="solid">
        <fgColor rgb="FFAFC8B5"/>
        <bgColor indexed="64"/>
      </patternFill>
    </fill>
    <fill>
      <patternFill patternType="solid">
        <fgColor rgb="FFC0B7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0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49" fontId="9" fillId="16" borderId="1" xfId="0" applyNumberFormat="1" applyFont="1" applyFill="1" applyBorder="1" applyAlignment="1">
      <alignment horizontal="center" vertical="center"/>
    </xf>
    <xf numFmtId="49" fontId="9" fillId="15" borderId="1" xfId="0" applyNumberFormat="1" applyFont="1" applyFill="1" applyBorder="1" applyAlignment="1">
      <alignment horizontal="center" vertical="center"/>
    </xf>
    <xf numFmtId="49" fontId="9" fillId="14" borderId="1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2" fillId="0" borderId="13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wrapText="1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8" fillId="0" borderId="0" xfId="0" applyFont="1"/>
    <xf numFmtId="0" fontId="2" fillId="3" borderId="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9" borderId="2" xfId="0" applyFont="1" applyFill="1" applyBorder="1" applyAlignment="1">
      <alignment horizontal="left" vertical="center"/>
    </xf>
    <xf numFmtId="0" fontId="2" fillId="9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792"/>
      <color rgb="FFE0E2D4"/>
      <color rgb="FFAFC8B5"/>
      <color rgb="FFB9AF85"/>
      <color rgb="FFC9DACC"/>
      <color rgb="FFA5C09C"/>
      <color rgb="FFC9D9C3"/>
      <color rgb="FFA69A64"/>
      <color rgb="FFBA6D90"/>
      <color rgb="FFDB8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DB26-0226-4909-B458-CD7E071EFE0E}">
  <dimension ref="A1:R51"/>
  <sheetViews>
    <sheetView workbookViewId="0">
      <selection activeCell="D19" sqref="D19"/>
    </sheetView>
  </sheetViews>
  <sheetFormatPr defaultRowHeight="14.4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0</v>
      </c>
      <c r="H2" s="6" t="s">
        <v>4</v>
      </c>
      <c r="I2" s="17">
        <f>I20</f>
        <v>0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,,,,,,,,,,,,,,,,,,,,</v>
      </c>
      <c r="M2" s="1"/>
      <c r="N2" s="1"/>
      <c r="O2" s="1"/>
    </row>
    <row r="3" spans="1:18" ht="37.9" customHeight="1">
      <c r="A3" s="82"/>
      <c r="B3" s="83"/>
      <c r="C3" s="74"/>
      <c r="D3" s="76"/>
      <c r="E3" s="75"/>
      <c r="F3" s="7" t="s">
        <v>6</v>
      </c>
      <c r="G3" s="43">
        <f>SUM(B43:O43)</f>
        <v>0</v>
      </c>
      <c r="H3" s="6" t="s">
        <v>7</v>
      </c>
      <c r="I3" s="55">
        <f>H20</f>
        <v>0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,,,,,,,,,,,,,,,,,,,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,,,,,,,,,,,,,,,,,,,</v>
      </c>
    </row>
    <row r="5" spans="1:18" ht="18.75">
      <c r="A5" s="4"/>
      <c r="B5" s="18" t="s">
        <v>18</v>
      </c>
      <c r="C5" s="19">
        <v>1</v>
      </c>
      <c r="D5" s="23"/>
      <c r="E5" s="20" t="s">
        <v>19</v>
      </c>
      <c r="F5" s="20">
        <f>G5-D5</f>
        <v>0</v>
      </c>
      <c r="G5" s="20"/>
      <c r="H5" s="20"/>
      <c r="I5" s="20">
        <f>G5-H5</f>
        <v>0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,,,,,,,,,,,,,,,,,,,</v>
      </c>
    </row>
    <row r="6" spans="1:18" ht="18.75">
      <c r="A6" s="4"/>
      <c r="B6" s="44" t="s">
        <v>21</v>
      </c>
      <c r="C6" s="45">
        <v>2</v>
      </c>
      <c r="D6" s="46"/>
      <c r="E6" s="46" t="s">
        <v>22</v>
      </c>
      <c r="F6" s="46">
        <f t="shared" ref="F6:F19" si="0">G6-D6</f>
        <v>0</v>
      </c>
      <c r="G6" s="46"/>
      <c r="H6" s="46"/>
      <c r="I6" s="46">
        <f t="shared" ref="I6:I19" si="1">G6-H6</f>
        <v>0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,,,,,,,,,,,,,,,,,,,,</v>
      </c>
    </row>
    <row r="7" spans="1:18" ht="18.75">
      <c r="A7" s="4"/>
      <c r="B7" s="61" t="s">
        <v>24</v>
      </c>
      <c r="C7" s="19">
        <v>3</v>
      </c>
      <c r="D7" s="20"/>
      <c r="E7" s="20" t="s">
        <v>25</v>
      </c>
      <c r="F7" s="20">
        <f t="shared" si="0"/>
        <v>0</v>
      </c>
      <c r="G7" s="20"/>
      <c r="H7" s="20"/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,,,,,,,,,,,,,,,,,,,,</v>
      </c>
    </row>
    <row r="8" spans="1:18" ht="18.75">
      <c r="A8" s="4"/>
      <c r="B8" s="44"/>
      <c r="C8" s="45">
        <v>4</v>
      </c>
      <c r="D8" s="46"/>
      <c r="E8" s="46" t="s">
        <v>27</v>
      </c>
      <c r="F8" s="46">
        <f t="shared" si="0"/>
        <v>0</v>
      </c>
      <c r="G8" s="46"/>
      <c r="H8" s="46"/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,,,,,,,,,,,,,,,,,,,,</v>
      </c>
    </row>
    <row r="9" spans="1:18" ht="16.149999999999999">
      <c r="A9" s="4"/>
      <c r="B9" s="18" t="s">
        <v>29</v>
      </c>
      <c r="C9" s="19">
        <v>5</v>
      </c>
      <c r="D9" s="20"/>
      <c r="E9" s="20" t="s">
        <v>30</v>
      </c>
      <c r="F9" s="20">
        <f t="shared" si="0"/>
        <v>0</v>
      </c>
      <c r="G9" s="20"/>
      <c r="H9" s="20"/>
      <c r="I9" s="20">
        <f t="shared" si="1"/>
        <v>0</v>
      </c>
      <c r="J9" s="4"/>
    </row>
    <row r="10" spans="1:18" ht="16.149999999999999">
      <c r="A10" s="4"/>
      <c r="B10" s="44" t="s">
        <v>31</v>
      </c>
      <c r="C10" s="45">
        <v>6</v>
      </c>
      <c r="D10" s="46"/>
      <c r="E10" s="46" t="s">
        <v>32</v>
      </c>
      <c r="F10" s="46">
        <f t="shared" si="0"/>
        <v>0</v>
      </c>
      <c r="G10" s="46"/>
      <c r="H10" s="46"/>
      <c r="I10" s="46">
        <f t="shared" si="1"/>
        <v>0</v>
      </c>
      <c r="J10" s="4"/>
    </row>
    <row r="11" spans="1:18" ht="16.149999999999999">
      <c r="A11" s="4"/>
      <c r="B11" s="61" t="s">
        <v>33</v>
      </c>
      <c r="C11" s="19">
        <v>7</v>
      </c>
      <c r="D11" s="20"/>
      <c r="E11" s="20" t="s">
        <v>34</v>
      </c>
      <c r="F11" s="20">
        <f t="shared" si="0"/>
        <v>0</v>
      </c>
      <c r="G11" s="20"/>
      <c r="H11" s="20"/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6</v>
      </c>
      <c r="C20" s="9"/>
      <c r="D20" s="12">
        <f>SUM(D5:D19)</f>
        <v>0</v>
      </c>
      <c r="E20" s="8"/>
      <c r="F20" s="13">
        <f>SUM(F5:F19)</f>
        <v>0</v>
      </c>
      <c r="G20" s="13">
        <f>SUM(G5:G19)</f>
        <v>0</v>
      </c>
      <c r="H20" s="13">
        <f>SUM(H5:H19)</f>
        <v>0</v>
      </c>
      <c r="I20" s="16">
        <f t="shared" ref="H20:I20" si="2">SUM(I5:I19)</f>
        <v>0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/>
      <c r="C23" s="47"/>
      <c r="D23" s="37"/>
      <c r="E23" s="48"/>
      <c r="F23" s="38"/>
      <c r="G23" s="49"/>
      <c r="H23" s="39"/>
      <c r="I23" s="50"/>
      <c r="J23" s="40"/>
      <c r="K23" s="51"/>
      <c r="L23" s="41"/>
      <c r="M23" s="52"/>
      <c r="N23" s="42"/>
      <c r="O23" s="53"/>
    </row>
    <row r="24" spans="1:17" ht="18">
      <c r="A24" s="26">
        <v>2</v>
      </c>
      <c r="B24" s="36"/>
      <c r="C24" s="47"/>
      <c r="D24" s="37"/>
      <c r="E24" s="48"/>
      <c r="F24" s="38"/>
      <c r="G24" s="49"/>
      <c r="H24" s="39"/>
      <c r="I24" s="50"/>
      <c r="J24" s="40"/>
      <c r="K24" s="51"/>
      <c r="L24" s="41"/>
      <c r="M24" s="52"/>
      <c r="N24" s="42"/>
      <c r="O24" s="53"/>
    </row>
    <row r="25" spans="1:17" ht="18">
      <c r="A25" s="26">
        <v>3</v>
      </c>
      <c r="B25" s="36"/>
      <c r="C25" s="47"/>
      <c r="D25" s="37"/>
      <c r="E25" s="48"/>
      <c r="F25" s="38"/>
      <c r="G25" s="49"/>
      <c r="H25" s="39"/>
      <c r="I25" s="50"/>
      <c r="J25" s="40"/>
      <c r="K25" s="51"/>
      <c r="L25" s="41"/>
      <c r="M25" s="52"/>
      <c r="N25" s="42"/>
      <c r="O25" s="53"/>
    </row>
    <row r="26" spans="1:17" ht="18">
      <c r="A26" s="26">
        <v>4</v>
      </c>
      <c r="B26" s="36"/>
      <c r="C26" s="47"/>
      <c r="D26" s="37"/>
      <c r="E26" s="48"/>
      <c r="F26" s="38"/>
      <c r="G26" s="49"/>
      <c r="H26" s="39"/>
      <c r="I26" s="50"/>
      <c r="J26" s="40"/>
      <c r="K26" s="51"/>
      <c r="L26" s="41"/>
      <c r="M26" s="52"/>
      <c r="N26" s="42"/>
      <c r="O26" s="53"/>
      <c r="P26" s="4"/>
    </row>
    <row r="27" spans="1:17" ht="18">
      <c r="A27" s="26">
        <v>5</v>
      </c>
      <c r="B27" s="36"/>
      <c r="C27" s="47"/>
      <c r="D27" s="37"/>
      <c r="E27" s="48"/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0</v>
      </c>
      <c r="C43" s="88"/>
      <c r="D43" s="87">
        <f>COUNTIFS(D23:D42, "&lt;&gt;0", D23:D42, "&lt;&gt;")</f>
        <v>0</v>
      </c>
      <c r="E43" s="88"/>
      <c r="F43" s="87">
        <f>COUNTIFS(F23:F42, "&lt;&gt;0", F23:F42, "&lt;&gt;")</f>
        <v>0</v>
      </c>
      <c r="G43" s="88"/>
      <c r="H43" s="87">
        <f>COUNTIFS(H23:H42, "&lt;&gt;0", H23:H42, "&lt;&gt;")</f>
        <v>0</v>
      </c>
      <c r="I43" s="88"/>
      <c r="J43" s="87">
        <f>COUNTIFS(J23:J42, "&lt;&gt;0", J23:J42, "&lt;&gt;")</f>
        <v>0</v>
      </c>
      <c r="K43" s="88"/>
      <c r="L43" s="87">
        <f>COUNTIFS(L23:L42, "&lt;&gt;0", L23:L42, "&lt;&gt;")</f>
        <v>0</v>
      </c>
      <c r="M43" s="88"/>
      <c r="N43" s="87">
        <f>COUNTIFS(N23:N42, "&lt;&gt;0", N23:N42, "&lt;&gt;")</f>
        <v>0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C2:E2"/>
    <mergeCell ref="A3:B3"/>
    <mergeCell ref="A2:B2"/>
    <mergeCell ref="A1:I1"/>
    <mergeCell ref="N43:O43"/>
    <mergeCell ref="B43:C43"/>
    <mergeCell ref="D43:E43"/>
    <mergeCell ref="F43:G43"/>
    <mergeCell ref="H43:I43"/>
    <mergeCell ref="J43:K43"/>
    <mergeCell ref="L43:M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E97-362D-4EB1-8D15-CE8A02CF727A}">
  <dimension ref="A1:R51"/>
  <sheetViews>
    <sheetView workbookViewId="0">
      <selection activeCell="C3" sqref="C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2148</v>
      </c>
      <c r="H2" s="6" t="s">
        <v>4</v>
      </c>
      <c r="I2" s="17">
        <f>I20</f>
        <v>-55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21089,21099,21090,21096,21137,,,,,,,,,,,,,,,,</v>
      </c>
      <c r="M2" s="1"/>
      <c r="N2" s="1"/>
      <c r="O2" s="1"/>
    </row>
    <row r="3" spans="1:18" ht="37.9" customHeight="1">
      <c r="A3" s="82"/>
      <c r="B3" s="83"/>
      <c r="C3" s="74" t="s">
        <v>205</v>
      </c>
      <c r="D3" s="76"/>
      <c r="E3" s="75"/>
      <c r="F3" s="7" t="s">
        <v>6</v>
      </c>
      <c r="G3" s="43">
        <f>SUM(B43:O43)</f>
        <v>30</v>
      </c>
      <c r="H3" s="6" t="s">
        <v>7</v>
      </c>
      <c r="I3" s="55">
        <f>H20</f>
        <v>2278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15300,15288,15304,15295,15305,,,,,,,,,,,,,,,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12961,20557,20556,,,,,,,,,,,,,,,,,</v>
      </c>
    </row>
    <row r="5" spans="1:18" ht="18.75">
      <c r="A5" s="4"/>
      <c r="B5" s="18" t="s">
        <v>18</v>
      </c>
      <c r="C5" s="19">
        <v>1</v>
      </c>
      <c r="D5" s="23">
        <v>287</v>
      </c>
      <c r="E5" s="20" t="s">
        <v>19</v>
      </c>
      <c r="F5" s="20">
        <f>G5-D5</f>
        <v>8</v>
      </c>
      <c r="G5" s="20">
        <v>295</v>
      </c>
      <c r="H5" s="20">
        <v>290</v>
      </c>
      <c r="I5" s="20">
        <f>G5-H5</f>
        <v>5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12953,7035,7036,,,,,,,,,,,,,,,,,</v>
      </c>
    </row>
    <row r="6" spans="1:18" ht="18.75">
      <c r="A6" s="4"/>
      <c r="B6" s="44" t="s">
        <v>21</v>
      </c>
      <c r="C6" s="45">
        <v>2</v>
      </c>
      <c r="D6" s="46">
        <v>531</v>
      </c>
      <c r="E6" s="46" t="s">
        <v>22</v>
      </c>
      <c r="F6" s="46">
        <f t="shared" ref="F6:F19" si="0">G6-D6</f>
        <v>13</v>
      </c>
      <c r="G6" s="46">
        <v>544</v>
      </c>
      <c r="H6" s="46">
        <v>540</v>
      </c>
      <c r="I6" s="46">
        <f t="shared" ref="I6:I19" si="1">G6-H6</f>
        <v>4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16579,16553,16577,16551,,,,,,,,,,,,,,,,,</v>
      </c>
    </row>
    <row r="7" spans="1:18" ht="18.75">
      <c r="A7" s="4"/>
      <c r="B7" s="61" t="s">
        <v>24</v>
      </c>
      <c r="C7" s="19">
        <v>3</v>
      </c>
      <c r="D7" s="20">
        <v>203</v>
      </c>
      <c r="E7" s="20" t="s">
        <v>25</v>
      </c>
      <c r="F7" s="20">
        <f t="shared" si="0"/>
        <v>4</v>
      </c>
      <c r="G7" s="20">
        <v>207</v>
      </c>
      <c r="H7" s="20">
        <v>287</v>
      </c>
      <c r="I7" s="20">
        <f>G7-H7</f>
        <v>-80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12978,12969,12967,12976,12961,12952,,,,,,,,,,,,,,,</v>
      </c>
    </row>
    <row r="8" spans="1:18" ht="18.75">
      <c r="A8" s="4"/>
      <c r="B8" s="44" t="s">
        <v>206</v>
      </c>
      <c r="C8" s="45">
        <v>4</v>
      </c>
      <c r="D8" s="46">
        <v>243</v>
      </c>
      <c r="E8" s="46" t="s">
        <v>27</v>
      </c>
      <c r="F8" s="46">
        <f t="shared" si="0"/>
        <v>5</v>
      </c>
      <c r="G8" s="46">
        <v>248</v>
      </c>
      <c r="H8" s="46">
        <v>247</v>
      </c>
      <c r="I8" s="46">
        <f t="shared" si="1"/>
        <v>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22304,22303,22306,22305,,,,,,,,,,,,,,,,,</v>
      </c>
    </row>
    <row r="9" spans="1:18" ht="16.149999999999999">
      <c r="A9" s="4"/>
      <c r="B9" s="18" t="s">
        <v>29</v>
      </c>
      <c r="C9" s="19">
        <v>5</v>
      </c>
      <c r="D9" s="20">
        <v>207</v>
      </c>
      <c r="E9" s="20" t="s">
        <v>30</v>
      </c>
      <c r="F9" s="20">
        <f t="shared" si="0"/>
        <v>7</v>
      </c>
      <c r="G9" s="20">
        <v>214</v>
      </c>
      <c r="H9" s="20">
        <v>205</v>
      </c>
      <c r="I9" s="20">
        <f t="shared" si="1"/>
        <v>9</v>
      </c>
      <c r="J9" s="4"/>
    </row>
    <row r="10" spans="1:18" ht="16.149999999999999">
      <c r="A10" s="4"/>
      <c r="B10" s="44" t="s">
        <v>31</v>
      </c>
      <c r="C10" s="45">
        <v>6</v>
      </c>
      <c r="D10" s="46">
        <v>451</v>
      </c>
      <c r="E10" s="46" t="s">
        <v>32</v>
      </c>
      <c r="F10" s="46">
        <f t="shared" si="0"/>
        <v>37</v>
      </c>
      <c r="G10" s="46">
        <v>488</v>
      </c>
      <c r="H10" s="46">
        <v>484</v>
      </c>
      <c r="I10" s="46">
        <f t="shared" si="1"/>
        <v>4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226</v>
      </c>
      <c r="E11" s="20" t="s">
        <v>34</v>
      </c>
      <c r="F11" s="20">
        <f t="shared" si="0"/>
        <v>1</v>
      </c>
      <c r="G11" s="20">
        <v>227</v>
      </c>
      <c r="H11" s="20">
        <v>225</v>
      </c>
      <c r="I11" s="20">
        <f t="shared" si="1"/>
        <v>2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2148</v>
      </c>
      <c r="E20" s="8"/>
      <c r="F20" s="13">
        <f>SUM(F5:F19)</f>
        <v>75</v>
      </c>
      <c r="G20" s="13">
        <f>SUM(G5:G19)</f>
        <v>2223</v>
      </c>
      <c r="H20" s="13">
        <f>SUM(H5:H19)</f>
        <v>2278</v>
      </c>
      <c r="I20" s="16">
        <f t="shared" ref="I20:J20" si="2">SUM(I5:I19)</f>
        <v>-55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21089</v>
      </c>
      <c r="C23" s="47" t="s">
        <v>70</v>
      </c>
      <c r="D23" s="37">
        <v>15300</v>
      </c>
      <c r="E23" s="48" t="s">
        <v>46</v>
      </c>
      <c r="F23" s="38">
        <v>12961</v>
      </c>
      <c r="G23" s="49" t="s">
        <v>207</v>
      </c>
      <c r="H23" s="39">
        <v>12953</v>
      </c>
      <c r="I23" s="50" t="s">
        <v>208</v>
      </c>
      <c r="J23" s="40">
        <v>16579</v>
      </c>
      <c r="K23" s="51" t="s">
        <v>44</v>
      </c>
      <c r="L23" s="41">
        <v>12978</v>
      </c>
      <c r="M23" s="52" t="s">
        <v>45</v>
      </c>
      <c r="N23" s="42">
        <v>22304</v>
      </c>
      <c r="O23" s="53" t="s">
        <v>110</v>
      </c>
    </row>
    <row r="24" spans="1:17" ht="18">
      <c r="A24" s="26">
        <v>2</v>
      </c>
      <c r="B24" s="36">
        <v>21099</v>
      </c>
      <c r="C24" s="47" t="s">
        <v>74</v>
      </c>
      <c r="D24" s="37">
        <v>15288</v>
      </c>
      <c r="E24" s="48" t="s">
        <v>52</v>
      </c>
      <c r="F24" s="38">
        <v>20557</v>
      </c>
      <c r="G24" s="49" t="s">
        <v>209</v>
      </c>
      <c r="H24" s="39">
        <v>7035</v>
      </c>
      <c r="I24" s="50" t="s">
        <v>46</v>
      </c>
      <c r="J24" s="40">
        <v>16553</v>
      </c>
      <c r="K24" s="51" t="s">
        <v>210</v>
      </c>
      <c r="L24" s="41">
        <v>12969</v>
      </c>
      <c r="M24" s="52" t="s">
        <v>78</v>
      </c>
      <c r="N24" s="42">
        <v>22303</v>
      </c>
      <c r="O24" s="53" t="s">
        <v>117</v>
      </c>
    </row>
    <row r="25" spans="1:17" ht="18">
      <c r="A25" s="26">
        <v>3</v>
      </c>
      <c r="B25" s="36">
        <v>21090</v>
      </c>
      <c r="C25" s="47" t="s">
        <v>81</v>
      </c>
      <c r="D25" s="37">
        <v>15304</v>
      </c>
      <c r="E25" s="48" t="s">
        <v>58</v>
      </c>
      <c r="F25" s="38">
        <v>20556</v>
      </c>
      <c r="G25" s="49" t="s">
        <v>82</v>
      </c>
      <c r="H25" s="39">
        <v>7036</v>
      </c>
      <c r="I25" s="50" t="s">
        <v>82</v>
      </c>
      <c r="J25" s="40">
        <v>16577</v>
      </c>
      <c r="K25" s="51" t="s">
        <v>211</v>
      </c>
      <c r="L25" s="41">
        <v>12967</v>
      </c>
      <c r="M25" s="52" t="s">
        <v>100</v>
      </c>
      <c r="N25" s="42">
        <v>22306</v>
      </c>
      <c r="O25" s="53" t="s">
        <v>212</v>
      </c>
    </row>
    <row r="26" spans="1:17" ht="18">
      <c r="A26" s="26">
        <v>4</v>
      </c>
      <c r="B26" s="36">
        <v>21096</v>
      </c>
      <c r="C26" s="47" t="s">
        <v>213</v>
      </c>
      <c r="D26" s="37">
        <v>15295</v>
      </c>
      <c r="E26" s="48" t="s">
        <v>63</v>
      </c>
      <c r="F26" s="38"/>
      <c r="G26" s="49"/>
      <c r="H26" s="39"/>
      <c r="I26" s="50"/>
      <c r="J26" s="40">
        <v>16551</v>
      </c>
      <c r="K26" s="51" t="s">
        <v>214</v>
      </c>
      <c r="L26" s="41">
        <v>12976</v>
      </c>
      <c r="M26" s="52" t="s">
        <v>200</v>
      </c>
      <c r="N26" s="42">
        <v>22305</v>
      </c>
      <c r="O26" s="53" t="s">
        <v>215</v>
      </c>
      <c r="P26" s="4"/>
    </row>
    <row r="27" spans="1:17" ht="18">
      <c r="A27" s="26">
        <v>5</v>
      </c>
      <c r="B27" s="36">
        <v>21137</v>
      </c>
      <c r="C27" s="47" t="s">
        <v>216</v>
      </c>
      <c r="D27" s="37">
        <v>15305</v>
      </c>
      <c r="E27" s="48" t="s">
        <v>67</v>
      </c>
      <c r="F27" s="38"/>
      <c r="G27" s="49"/>
      <c r="H27" s="39"/>
      <c r="I27" s="50"/>
      <c r="J27" s="40"/>
      <c r="K27" s="51"/>
      <c r="L27" s="41">
        <v>12961</v>
      </c>
      <c r="M27" s="52" t="s">
        <v>203</v>
      </c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>
        <v>12952</v>
      </c>
      <c r="M28" s="52" t="s">
        <v>204</v>
      </c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5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6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875C-C86C-414E-B183-3F0AA4DD3842}">
  <dimension ref="A1:R51"/>
  <sheetViews>
    <sheetView workbookViewId="0">
      <selection activeCell="H13" sqref="H1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2447</v>
      </c>
      <c r="H2" s="6" t="s">
        <v>4</v>
      </c>
      <c r="I2" s="17">
        <f>I20</f>
        <v>39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21101,21089,21090,21105,,,,,,,,,,,,,,,,,</v>
      </c>
      <c r="M2" s="1"/>
      <c r="N2" s="1"/>
      <c r="O2" s="1"/>
    </row>
    <row r="3" spans="1:18" ht="37.9" customHeight="1">
      <c r="A3" s="82"/>
      <c r="B3" s="83"/>
      <c r="C3" s="74" t="s">
        <v>217</v>
      </c>
      <c r="D3" s="76"/>
      <c r="E3" s="75"/>
      <c r="F3" s="7" t="s">
        <v>6</v>
      </c>
      <c r="G3" s="43">
        <f>SUM(B43:O43)</f>
        <v>34</v>
      </c>
      <c r="H3" s="6" t="s">
        <v>7</v>
      </c>
      <c r="I3" s="55">
        <f>H20</f>
        <v>2434</v>
      </c>
      <c r="J3" s="2"/>
      <c r="K3" s="70" t="s">
        <v>8</v>
      </c>
      <c r="L3" s="71" t="str">
        <f>_xlfn.CONCAT(D24,",",D25,",",D26,",",D27,",",D28,",",D29,",",D30,",",D31,",",D32,",",D33,",",D34,",",D35,",",D36,",",D37,",",D38,",",D39,",",D40,",",D41,",",D42)</f>
        <v>15301,15288,15304,15295,15291,15305,,,,,,,,,,,,,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20557,20556,,,,,,,,,,,,,,,,,,</v>
      </c>
    </row>
    <row r="5" spans="1:18" ht="18.75">
      <c r="A5" s="4"/>
      <c r="B5" s="18" t="s">
        <v>18</v>
      </c>
      <c r="C5" s="19">
        <v>1</v>
      </c>
      <c r="D5" s="23">
        <v>250</v>
      </c>
      <c r="E5" s="20" t="s">
        <v>19</v>
      </c>
      <c r="F5" s="20">
        <f>G5-D5</f>
        <v>6</v>
      </c>
      <c r="G5" s="20">
        <v>256</v>
      </c>
      <c r="H5" s="20">
        <v>243</v>
      </c>
      <c r="I5" s="20">
        <f>G5-H5</f>
        <v>13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7027,7035,7041,7043,7036,,,,,,,,,,,,,,,</v>
      </c>
    </row>
    <row r="6" spans="1:18" ht="18.75">
      <c r="A6" s="4"/>
      <c r="B6" s="44" t="s">
        <v>21</v>
      </c>
      <c r="C6" s="45">
        <v>2</v>
      </c>
      <c r="D6" s="46">
        <v>557</v>
      </c>
      <c r="E6" s="46" t="s">
        <v>22</v>
      </c>
      <c r="F6" s="46">
        <f t="shared" ref="F6:F19" si="0">G6-D6</f>
        <v>-6</v>
      </c>
      <c r="G6" s="46">
        <v>551</v>
      </c>
      <c r="H6" s="46">
        <v>546</v>
      </c>
      <c r="I6" s="46">
        <f t="shared" ref="I6:I19" si="1">G6-H6</f>
        <v>5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16579,16581,16567,16551,,,,,,,,,,,,,,,,,</v>
      </c>
    </row>
    <row r="7" spans="1:18" ht="18.75">
      <c r="A7" s="4"/>
      <c r="B7" s="61" t="s">
        <v>24</v>
      </c>
      <c r="C7" s="19">
        <v>3</v>
      </c>
      <c r="D7" s="20">
        <v>257</v>
      </c>
      <c r="E7" s="20" t="s">
        <v>25</v>
      </c>
      <c r="F7" s="20">
        <f t="shared" si="0"/>
        <v>-18</v>
      </c>
      <c r="G7" s="20">
        <v>239</v>
      </c>
      <c r="H7" s="20">
        <v>239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12979,12980,12969,12978,12976,12952,12961,12963,,,,,,,,,,,,,</v>
      </c>
    </row>
    <row r="8" spans="1:18" ht="18.75">
      <c r="A8" s="4"/>
      <c r="B8" s="44" t="s">
        <v>206</v>
      </c>
      <c r="C8" s="45">
        <v>4</v>
      </c>
      <c r="D8" s="46">
        <v>326</v>
      </c>
      <c r="E8" s="46" t="s">
        <v>27</v>
      </c>
      <c r="F8" s="46">
        <f t="shared" si="0"/>
        <v>7</v>
      </c>
      <c r="G8" s="46">
        <v>333</v>
      </c>
      <c r="H8" s="46">
        <v>322</v>
      </c>
      <c r="I8" s="46">
        <f t="shared" si="1"/>
        <v>11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22305,22304,22306,22303,,,,,,,,,,,,,,,,,</v>
      </c>
    </row>
    <row r="9" spans="1:18" ht="16.149999999999999">
      <c r="A9" s="4"/>
      <c r="B9" s="18" t="s">
        <v>29</v>
      </c>
      <c r="C9" s="19">
        <v>5</v>
      </c>
      <c r="D9" s="20">
        <v>283</v>
      </c>
      <c r="E9" s="20" t="s">
        <v>30</v>
      </c>
      <c r="F9" s="20">
        <f t="shared" si="0"/>
        <v>2</v>
      </c>
      <c r="G9" s="20">
        <v>285</v>
      </c>
      <c r="H9" s="20">
        <v>281</v>
      </c>
      <c r="I9" s="20">
        <f t="shared" si="1"/>
        <v>4</v>
      </c>
      <c r="J9" s="4"/>
    </row>
    <row r="10" spans="1:18" ht="16.149999999999999">
      <c r="A10" s="4"/>
      <c r="B10" s="44" t="s">
        <v>31</v>
      </c>
      <c r="C10" s="45">
        <v>6</v>
      </c>
      <c r="D10" s="46">
        <v>604</v>
      </c>
      <c r="E10" s="46" t="s">
        <v>32</v>
      </c>
      <c r="F10" s="46">
        <f t="shared" si="0"/>
        <v>29</v>
      </c>
      <c r="G10" s="46">
        <v>633</v>
      </c>
      <c r="H10" s="46">
        <v>630</v>
      </c>
      <c r="I10" s="46">
        <f t="shared" si="1"/>
        <v>3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170</v>
      </c>
      <c r="E11" s="20" t="s">
        <v>34</v>
      </c>
      <c r="F11" s="20">
        <f t="shared" si="0"/>
        <v>6</v>
      </c>
      <c r="G11" s="20">
        <v>176</v>
      </c>
      <c r="H11" s="20">
        <v>173</v>
      </c>
      <c r="I11" s="20">
        <f t="shared" si="1"/>
        <v>3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2447</v>
      </c>
      <c r="E20" s="8"/>
      <c r="F20" s="13">
        <f>SUM(F5:F19)</f>
        <v>26</v>
      </c>
      <c r="G20" s="13">
        <f>SUM(G5:G19)</f>
        <v>2473</v>
      </c>
      <c r="H20" s="13">
        <f>SUM(H5:H19)</f>
        <v>2434</v>
      </c>
      <c r="I20" s="16">
        <f t="shared" ref="I20:J20" si="2">SUM(I5:I19)</f>
        <v>39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21101</v>
      </c>
      <c r="C23" s="47" t="s">
        <v>218</v>
      </c>
      <c r="D23" s="37">
        <v>15300</v>
      </c>
      <c r="E23" s="48" t="s">
        <v>219</v>
      </c>
      <c r="F23" s="38">
        <v>20557</v>
      </c>
      <c r="G23" s="49" t="s">
        <v>220</v>
      </c>
      <c r="H23" s="39">
        <v>7027</v>
      </c>
      <c r="I23" s="50" t="s">
        <v>71</v>
      </c>
      <c r="J23" s="40">
        <v>16579</v>
      </c>
      <c r="K23" s="51" t="s">
        <v>115</v>
      </c>
      <c r="L23" s="41">
        <v>12979</v>
      </c>
      <c r="M23" s="52" t="s">
        <v>45</v>
      </c>
      <c r="N23" s="42">
        <v>22305</v>
      </c>
      <c r="O23" s="53" t="s">
        <v>221</v>
      </c>
    </row>
    <row r="24" spans="1:17" ht="18">
      <c r="A24" s="26">
        <v>2</v>
      </c>
      <c r="B24" s="36">
        <v>21089</v>
      </c>
      <c r="C24" s="47" t="s">
        <v>222</v>
      </c>
      <c r="D24" s="37">
        <v>15301</v>
      </c>
      <c r="E24" s="48" t="s">
        <v>223</v>
      </c>
      <c r="F24" s="38">
        <v>20556</v>
      </c>
      <c r="G24" s="49" t="s">
        <v>224</v>
      </c>
      <c r="H24" s="39">
        <v>7035</v>
      </c>
      <c r="I24" s="50" t="s">
        <v>225</v>
      </c>
      <c r="J24" s="40">
        <v>16581</v>
      </c>
      <c r="K24" s="51" t="s">
        <v>226</v>
      </c>
      <c r="L24" s="41">
        <v>12980</v>
      </c>
      <c r="M24" s="52" t="s">
        <v>78</v>
      </c>
      <c r="N24" s="42">
        <v>22304</v>
      </c>
      <c r="O24" s="53" t="s">
        <v>227</v>
      </c>
    </row>
    <row r="25" spans="1:17" ht="18">
      <c r="A25" s="26">
        <v>3</v>
      </c>
      <c r="B25" s="36">
        <v>21090</v>
      </c>
      <c r="C25" s="47" t="s">
        <v>228</v>
      </c>
      <c r="D25" s="37">
        <v>15288</v>
      </c>
      <c r="E25" s="48" t="s">
        <v>229</v>
      </c>
      <c r="F25" s="38"/>
      <c r="G25" s="49"/>
      <c r="H25" s="39">
        <v>7041</v>
      </c>
      <c r="I25" s="50" t="s">
        <v>230</v>
      </c>
      <c r="J25" s="40">
        <v>16567</v>
      </c>
      <c r="K25" s="51" t="s">
        <v>57</v>
      </c>
      <c r="L25" s="41">
        <v>12969</v>
      </c>
      <c r="M25" s="52" t="s">
        <v>100</v>
      </c>
      <c r="N25" s="42">
        <v>22306</v>
      </c>
      <c r="O25" s="53" t="s">
        <v>231</v>
      </c>
    </row>
    <row r="26" spans="1:17" ht="18">
      <c r="A26" s="26">
        <v>4</v>
      </c>
      <c r="B26" s="36">
        <v>21105</v>
      </c>
      <c r="C26" s="47" t="s">
        <v>232</v>
      </c>
      <c r="D26" s="37">
        <v>15304</v>
      </c>
      <c r="E26" s="48" t="s">
        <v>233</v>
      </c>
      <c r="F26" s="38"/>
      <c r="G26" s="49"/>
      <c r="H26" s="39">
        <v>7043</v>
      </c>
      <c r="I26" s="50" t="s">
        <v>234</v>
      </c>
      <c r="J26" s="40">
        <v>16551</v>
      </c>
      <c r="K26" s="51" t="s">
        <v>235</v>
      </c>
      <c r="L26" s="41">
        <v>12978</v>
      </c>
      <c r="M26" s="52" t="s">
        <v>236</v>
      </c>
      <c r="N26" s="42">
        <v>22303</v>
      </c>
      <c r="O26" s="53" t="s">
        <v>237</v>
      </c>
      <c r="P26" s="4"/>
    </row>
    <row r="27" spans="1:17" ht="18">
      <c r="A27" s="26">
        <v>5</v>
      </c>
      <c r="B27" s="36"/>
      <c r="C27" s="47"/>
      <c r="D27" s="37">
        <v>15295</v>
      </c>
      <c r="E27" s="48" t="s">
        <v>238</v>
      </c>
      <c r="F27" s="38"/>
      <c r="G27" s="49"/>
      <c r="H27" s="39">
        <v>7036</v>
      </c>
      <c r="I27" s="50" t="s">
        <v>239</v>
      </c>
      <c r="J27" s="40"/>
      <c r="K27" s="51"/>
      <c r="L27" s="41">
        <v>12976</v>
      </c>
      <c r="M27" s="52" t="s">
        <v>240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15291</v>
      </c>
      <c r="E28" s="48" t="s">
        <v>241</v>
      </c>
      <c r="F28" s="38"/>
      <c r="G28" s="49"/>
      <c r="H28" s="39"/>
      <c r="I28" s="50"/>
      <c r="J28" s="40"/>
      <c r="K28" s="51"/>
      <c r="L28" s="41">
        <v>12952</v>
      </c>
      <c r="M28" s="52" t="s">
        <v>242</v>
      </c>
      <c r="N28" s="42"/>
      <c r="O28" s="53"/>
      <c r="P28" s="4"/>
    </row>
    <row r="29" spans="1:17" ht="18">
      <c r="A29" s="26">
        <v>7</v>
      </c>
      <c r="B29" s="36"/>
      <c r="C29" s="47"/>
      <c r="D29" s="37">
        <v>15305</v>
      </c>
      <c r="E29" s="48" t="s">
        <v>243</v>
      </c>
      <c r="F29" s="38"/>
      <c r="G29" s="49"/>
      <c r="H29" s="39"/>
      <c r="I29" s="50"/>
      <c r="J29" s="40"/>
      <c r="K29" s="51"/>
      <c r="L29" s="41">
        <v>12961</v>
      </c>
      <c r="M29" s="52" t="s">
        <v>244</v>
      </c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>
        <v>12963</v>
      </c>
      <c r="M30" s="52" t="s">
        <v>245</v>
      </c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4</v>
      </c>
      <c r="C43" s="88"/>
      <c r="D43" s="87">
        <f>COUNTIFS(D23:D42, "&lt;&gt;0", D23:D42, "&lt;&gt;")</f>
        <v>7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5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8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6652-44E6-4A06-89DE-315C4BEBB145}">
  <dimension ref="A1:R51"/>
  <sheetViews>
    <sheetView workbookViewId="0">
      <selection activeCell="C3" sqref="C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1837</v>
      </c>
      <c r="H2" s="6" t="s">
        <v>4</v>
      </c>
      <c r="I2" s="17">
        <f>I20</f>
        <v>31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21098,21089,21099,21105,,,,,,,,,,,,,,,,,</v>
      </c>
      <c r="M2" s="1"/>
      <c r="N2" s="1"/>
      <c r="O2" s="1"/>
    </row>
    <row r="3" spans="1:18" ht="37.9" customHeight="1">
      <c r="A3" s="82"/>
      <c r="B3" s="83"/>
      <c r="C3" s="74" t="s">
        <v>246</v>
      </c>
      <c r="D3" s="76"/>
      <c r="E3" s="75"/>
      <c r="F3" s="7" t="s">
        <v>6</v>
      </c>
      <c r="G3" s="43">
        <f>SUM(B43:O43)</f>
        <v>30</v>
      </c>
      <c r="H3" s="6" t="s">
        <v>7</v>
      </c>
      <c r="I3" s="55">
        <f>H20</f>
        <v>1824</v>
      </c>
      <c r="J3" s="2"/>
      <c r="K3" s="70" t="s">
        <v>8</v>
      </c>
      <c r="L3" s="71" t="str">
        <f>_xlfn.CONCAT(D24,",",D25,",",D26,",",D27,",",D28,",",D29,",",D30,",",D31,",",D32,",",D33,",",D34,",",D35,",",D36,",",D37,",",D38,",",D39,",",D40,",",D41,",",D42)</f>
        <v>15288,15304,15295,15305,15300,,,,,,,,,,,,,,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20557,20556,,,,,,,,,,,,,,,,,,</v>
      </c>
    </row>
    <row r="5" spans="1:18" ht="18.75">
      <c r="A5" s="4"/>
      <c r="B5" s="18" t="s">
        <v>18</v>
      </c>
      <c r="C5" s="19">
        <v>1</v>
      </c>
      <c r="D5" s="23">
        <v>199</v>
      </c>
      <c r="E5" s="20" t="s">
        <v>19</v>
      </c>
      <c r="F5" s="20">
        <f>G5-D5</f>
        <v>2</v>
      </c>
      <c r="G5" s="20">
        <v>201</v>
      </c>
      <c r="H5" s="20">
        <v>197</v>
      </c>
      <c r="I5" s="20">
        <f>G5-H5</f>
        <v>4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7041,7042,7035,7036,,,,,,,,,,,,,,,,</v>
      </c>
    </row>
    <row r="6" spans="1:18" ht="18.75">
      <c r="A6" s="4"/>
      <c r="B6" s="44" t="s">
        <v>21</v>
      </c>
      <c r="C6" s="45">
        <v>2</v>
      </c>
      <c r="D6" s="46">
        <v>422</v>
      </c>
      <c r="E6" s="46" t="s">
        <v>22</v>
      </c>
      <c r="F6" s="46">
        <f t="shared" ref="F6:F19" si="0">G6-D6</f>
        <v>-3</v>
      </c>
      <c r="G6" s="46">
        <v>419</v>
      </c>
      <c r="H6" s="46">
        <v>412</v>
      </c>
      <c r="I6" s="46">
        <f t="shared" ref="I6:I19" si="1">G6-H6</f>
        <v>7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16553,16579,16551,,,,,,,,,,,,,,,,,,</v>
      </c>
    </row>
    <row r="7" spans="1:18" ht="18.75">
      <c r="A7" s="4"/>
      <c r="B7" s="61" t="s">
        <v>24</v>
      </c>
      <c r="C7" s="19">
        <v>3</v>
      </c>
      <c r="D7" s="20">
        <v>144</v>
      </c>
      <c r="E7" s="20" t="s">
        <v>25</v>
      </c>
      <c r="F7" s="20">
        <f t="shared" si="0"/>
        <v>11</v>
      </c>
      <c r="G7" s="20">
        <v>155</v>
      </c>
      <c r="H7" s="20">
        <v>155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12979,12980,12967,12978,12976,12969,12970,,,,,,,,,,,,,,</v>
      </c>
    </row>
    <row r="8" spans="1:18" ht="18.75">
      <c r="A8" s="4"/>
      <c r="B8" s="44" t="s">
        <v>206</v>
      </c>
      <c r="C8" s="45">
        <v>4</v>
      </c>
      <c r="D8" s="46">
        <v>219</v>
      </c>
      <c r="E8" s="46" t="s">
        <v>27</v>
      </c>
      <c r="F8" s="46">
        <f t="shared" si="0"/>
        <v>10</v>
      </c>
      <c r="G8" s="46">
        <v>229</v>
      </c>
      <c r="H8" s="46">
        <v>218</v>
      </c>
      <c r="I8" s="46">
        <f t="shared" si="1"/>
        <v>11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22303,22304,22306,22305,,,,,,,,,,,,,,,,,</v>
      </c>
    </row>
    <row r="9" spans="1:18" ht="16.149999999999999">
      <c r="A9" s="4"/>
      <c r="B9" s="18" t="s">
        <v>29</v>
      </c>
      <c r="C9" s="19">
        <v>5</v>
      </c>
      <c r="D9" s="20">
        <v>218</v>
      </c>
      <c r="E9" s="20" t="s">
        <v>30</v>
      </c>
      <c r="F9" s="20">
        <f t="shared" si="0"/>
        <v>-1</v>
      </c>
      <c r="G9" s="20">
        <v>217</v>
      </c>
      <c r="H9" s="20">
        <v>215</v>
      </c>
      <c r="I9" s="20">
        <f t="shared" si="1"/>
        <v>2</v>
      </c>
      <c r="J9" s="4"/>
    </row>
    <row r="10" spans="1:18" ht="16.149999999999999">
      <c r="A10" s="4"/>
      <c r="B10" s="44" t="s">
        <v>31</v>
      </c>
      <c r="C10" s="45">
        <v>6</v>
      </c>
      <c r="D10" s="46">
        <v>475</v>
      </c>
      <c r="E10" s="46" t="s">
        <v>32</v>
      </c>
      <c r="F10" s="46">
        <f t="shared" si="0"/>
        <v>1</v>
      </c>
      <c r="G10" s="46">
        <v>476</v>
      </c>
      <c r="H10" s="46">
        <v>471</v>
      </c>
      <c r="I10" s="46">
        <f t="shared" si="1"/>
        <v>5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160</v>
      </c>
      <c r="E11" s="20" t="s">
        <v>34</v>
      </c>
      <c r="F11" s="20">
        <f t="shared" si="0"/>
        <v>-2</v>
      </c>
      <c r="G11" s="20">
        <v>158</v>
      </c>
      <c r="H11" s="20">
        <v>156</v>
      </c>
      <c r="I11" s="20">
        <f t="shared" si="1"/>
        <v>2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1837</v>
      </c>
      <c r="E20" s="8"/>
      <c r="F20" s="13">
        <f>SUM(F5:F19)</f>
        <v>18</v>
      </c>
      <c r="G20" s="13">
        <f>SUM(G5:G19)</f>
        <v>1855</v>
      </c>
      <c r="H20" s="13">
        <f>SUM(H5:H19)</f>
        <v>1824</v>
      </c>
      <c r="I20" s="16">
        <f t="shared" ref="I20:J20" si="2">SUM(I5:I19)</f>
        <v>31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116</v>
      </c>
      <c r="D23" s="37">
        <v>15301</v>
      </c>
      <c r="E23" s="48" t="s">
        <v>45</v>
      </c>
      <c r="F23" s="38">
        <v>20557</v>
      </c>
      <c r="G23" s="49" t="s">
        <v>45</v>
      </c>
      <c r="H23" s="39">
        <v>7041</v>
      </c>
      <c r="I23" s="50" t="s">
        <v>44</v>
      </c>
      <c r="J23" s="40">
        <v>16553</v>
      </c>
      <c r="K23" s="51" t="s">
        <v>92</v>
      </c>
      <c r="L23" s="41">
        <v>12979</v>
      </c>
      <c r="M23" s="52" t="s">
        <v>44</v>
      </c>
      <c r="N23" s="42">
        <v>22303</v>
      </c>
      <c r="O23" s="53" t="s">
        <v>247</v>
      </c>
    </row>
    <row r="24" spans="1:17" ht="18">
      <c r="A24" s="26">
        <v>2</v>
      </c>
      <c r="B24" s="36">
        <v>21089</v>
      </c>
      <c r="C24" s="47" t="s">
        <v>248</v>
      </c>
      <c r="D24" s="37">
        <v>15288</v>
      </c>
      <c r="E24" s="48" t="s">
        <v>78</v>
      </c>
      <c r="F24" s="38">
        <v>20556</v>
      </c>
      <c r="G24" s="49" t="s">
        <v>249</v>
      </c>
      <c r="H24" s="39">
        <v>7042</v>
      </c>
      <c r="I24" s="50" t="s">
        <v>250</v>
      </c>
      <c r="J24" s="40">
        <v>16579</v>
      </c>
      <c r="K24" s="51" t="s">
        <v>251</v>
      </c>
      <c r="L24" s="41">
        <v>12980</v>
      </c>
      <c r="M24" s="52" t="s">
        <v>252</v>
      </c>
      <c r="N24" s="42">
        <v>22304</v>
      </c>
      <c r="O24" s="53" t="s">
        <v>253</v>
      </c>
    </row>
    <row r="25" spans="1:17" ht="18">
      <c r="A25" s="26">
        <v>3</v>
      </c>
      <c r="B25" s="36">
        <v>21099</v>
      </c>
      <c r="C25" s="47" t="s">
        <v>254</v>
      </c>
      <c r="D25" s="37">
        <v>15304</v>
      </c>
      <c r="E25" s="48" t="s">
        <v>100</v>
      </c>
      <c r="F25" s="38"/>
      <c r="G25" s="49"/>
      <c r="H25" s="39">
        <v>7035</v>
      </c>
      <c r="I25" s="50" t="s">
        <v>255</v>
      </c>
      <c r="J25" s="40">
        <v>16551</v>
      </c>
      <c r="K25" s="51" t="s">
        <v>256</v>
      </c>
      <c r="L25" s="41">
        <v>12967</v>
      </c>
      <c r="M25" s="52" t="s">
        <v>257</v>
      </c>
      <c r="N25" s="42">
        <v>22306</v>
      </c>
      <c r="O25" s="53" t="s">
        <v>258</v>
      </c>
    </row>
    <row r="26" spans="1:17" ht="18">
      <c r="A26" s="26">
        <v>4</v>
      </c>
      <c r="B26" s="36">
        <v>21105</v>
      </c>
      <c r="C26" s="47" t="s">
        <v>259</v>
      </c>
      <c r="D26" s="37">
        <v>15295</v>
      </c>
      <c r="E26" s="48" t="s">
        <v>236</v>
      </c>
      <c r="F26" s="38"/>
      <c r="G26" s="49"/>
      <c r="H26" s="39">
        <v>7036</v>
      </c>
      <c r="I26" s="50" t="s">
        <v>260</v>
      </c>
      <c r="J26" s="40"/>
      <c r="K26" s="51"/>
      <c r="L26" s="41">
        <v>12978</v>
      </c>
      <c r="M26" s="52" t="s">
        <v>261</v>
      </c>
      <c r="N26" s="42">
        <v>22305</v>
      </c>
      <c r="O26" s="53" t="s">
        <v>262</v>
      </c>
      <c r="P26" s="4"/>
    </row>
    <row r="27" spans="1:17" ht="18">
      <c r="A27" s="26">
        <v>5</v>
      </c>
      <c r="B27" s="36"/>
      <c r="C27" s="47"/>
      <c r="D27" s="37">
        <v>15305</v>
      </c>
      <c r="E27" s="48" t="s">
        <v>263</v>
      </c>
      <c r="F27" s="38"/>
      <c r="G27" s="49"/>
      <c r="H27" s="39"/>
      <c r="I27" s="50"/>
      <c r="J27" s="40"/>
      <c r="K27" s="51"/>
      <c r="L27" s="41">
        <v>12976</v>
      </c>
      <c r="M27" s="52" t="s">
        <v>264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15300</v>
      </c>
      <c r="E28" s="48" t="s">
        <v>265</v>
      </c>
      <c r="F28" s="38"/>
      <c r="G28" s="49"/>
      <c r="H28" s="39"/>
      <c r="I28" s="50"/>
      <c r="J28" s="40"/>
      <c r="K28" s="51"/>
      <c r="L28" s="41">
        <v>12969</v>
      </c>
      <c r="M28" s="52" t="s">
        <v>266</v>
      </c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>
        <v>12970</v>
      </c>
      <c r="M29" s="52" t="s">
        <v>267</v>
      </c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4</v>
      </c>
      <c r="C43" s="88"/>
      <c r="D43" s="87">
        <f>COUNTIFS(D23:D42, "&lt;&gt;0", D23:D42, "&lt;&gt;")</f>
        <v>6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4</v>
      </c>
      <c r="I43" s="88"/>
      <c r="J43" s="87">
        <f>COUNTIFS(J23:J42, "&lt;&gt;0", J23:J42, "&lt;&gt;")</f>
        <v>3</v>
      </c>
      <c r="K43" s="88"/>
      <c r="L43" s="87">
        <f>COUNTIFS(L23:L42, "&lt;&gt;0", L23:L42, "&lt;&gt;")</f>
        <v>7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EE88-8CB1-4853-82FC-981061770333}">
  <dimension ref="A1:R51"/>
  <sheetViews>
    <sheetView workbookViewId="0">
      <selection activeCell="H9" sqref="H9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1896</v>
      </c>
      <c r="H2" s="6" t="s">
        <v>4</v>
      </c>
      <c r="I2" s="17">
        <f>I20</f>
        <v>21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21089,21090,21095,,,,,,,,,,,,,,,,,,</v>
      </c>
      <c r="M2" s="1"/>
      <c r="N2" s="1"/>
      <c r="O2" s="1"/>
    </row>
    <row r="3" spans="1:18" ht="37.9" customHeight="1">
      <c r="A3" s="82"/>
      <c r="B3" s="83"/>
      <c r="C3" s="74" t="s">
        <v>268</v>
      </c>
      <c r="D3" s="76"/>
      <c r="E3" s="75"/>
      <c r="F3" s="7" t="s">
        <v>6</v>
      </c>
      <c r="G3" s="43">
        <f>SUM(B43:O43)</f>
        <v>24</v>
      </c>
      <c r="H3" s="6" t="s">
        <v>7</v>
      </c>
      <c r="I3" s="55">
        <f>H20</f>
        <v>1866</v>
      </c>
      <c r="J3" s="2"/>
      <c r="K3" s="70" t="s">
        <v>8</v>
      </c>
      <c r="L3" s="71" t="s">
        <v>269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20557,20556,20555,,,,,,,,,,,,,,,,,</v>
      </c>
    </row>
    <row r="5" spans="1:18" ht="18.75">
      <c r="A5" s="4"/>
      <c r="B5" s="18" t="s">
        <v>18</v>
      </c>
      <c r="C5" s="19">
        <v>1</v>
      </c>
      <c r="D5" s="23">
        <v>290</v>
      </c>
      <c r="E5" s="20" t="s">
        <v>19</v>
      </c>
      <c r="F5" s="20">
        <f>G5-D5</f>
        <v>-3</v>
      </c>
      <c r="G5" s="20">
        <v>287</v>
      </c>
      <c r="H5" s="20">
        <f>94+93+95</f>
        <v>282</v>
      </c>
      <c r="I5" s="20">
        <f>G5-H5</f>
        <v>5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7035,7036,,,,,,,,,,,,,,,,,,</v>
      </c>
    </row>
    <row r="6" spans="1:18" ht="18.75">
      <c r="A6" s="4"/>
      <c r="B6" s="44" t="s">
        <v>21</v>
      </c>
      <c r="C6" s="45">
        <v>2</v>
      </c>
      <c r="D6" s="46">
        <v>550</v>
      </c>
      <c r="E6" s="46" t="s">
        <v>22</v>
      </c>
      <c r="F6" s="46">
        <f t="shared" ref="F6:F19" si="0">G6-D6</f>
        <v>-2</v>
      </c>
      <c r="G6" s="46">
        <v>548</v>
      </c>
      <c r="H6" s="46">
        <f>92+93+87+93+90+91</f>
        <v>546</v>
      </c>
      <c r="I6" s="46">
        <f t="shared" ref="I6:I19" si="1">G6-H6</f>
        <v>2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16553,16577,,,,,,,,,,,,,,,,,,,</v>
      </c>
    </row>
    <row r="7" spans="1:18" ht="18.75">
      <c r="A7" s="4"/>
      <c r="B7" s="61" t="s">
        <v>24</v>
      </c>
      <c r="C7" s="19">
        <v>3</v>
      </c>
      <c r="D7" s="20">
        <v>131</v>
      </c>
      <c r="E7" s="20" t="s">
        <v>25</v>
      </c>
      <c r="F7" s="20">
        <f t="shared" si="0"/>
        <v>1</v>
      </c>
      <c r="G7" s="20">
        <v>132</v>
      </c>
      <c r="H7" s="20">
        <v>130</v>
      </c>
      <c r="I7" s="20">
        <f t="shared" si="1"/>
        <v>2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12952,12961,12962,12963,,,,,,,,,,,,,,,,,</v>
      </c>
    </row>
    <row r="8" spans="1:18" ht="18.75">
      <c r="A8" s="4"/>
      <c r="B8" s="44" t="s">
        <v>206</v>
      </c>
      <c r="C8" s="45">
        <v>4</v>
      </c>
      <c r="D8" s="46">
        <v>148</v>
      </c>
      <c r="E8" s="46" t="s">
        <v>27</v>
      </c>
      <c r="F8" s="46">
        <f t="shared" si="0"/>
        <v>1</v>
      </c>
      <c r="G8" s="46">
        <v>149</v>
      </c>
      <c r="H8" s="77">
        <v>140</v>
      </c>
      <c r="I8" s="46">
        <f>G8-H8</f>
        <v>9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22303,22304,22306,22305,,,,,,,,,,,,,,,,,</v>
      </c>
    </row>
    <row r="9" spans="1:18" ht="15.75">
      <c r="A9" s="4"/>
      <c r="B9" s="18" t="s">
        <v>29</v>
      </c>
      <c r="C9" s="19">
        <v>5</v>
      </c>
      <c r="D9" s="20">
        <v>156</v>
      </c>
      <c r="E9" s="20" t="s">
        <v>30</v>
      </c>
      <c r="F9" s="20">
        <f t="shared" si="0"/>
        <v>3</v>
      </c>
      <c r="G9" s="20">
        <v>159</v>
      </c>
      <c r="H9" s="46">
        <v>156</v>
      </c>
      <c r="I9" s="20">
        <f>G9-H9</f>
        <v>3</v>
      </c>
      <c r="J9" s="4"/>
    </row>
    <row r="10" spans="1:18" ht="16.149999999999999">
      <c r="A10" s="4"/>
      <c r="B10" s="44" t="s">
        <v>31</v>
      </c>
      <c r="C10" s="45">
        <v>6</v>
      </c>
      <c r="D10" s="46">
        <v>298</v>
      </c>
      <c r="E10" s="46" t="s">
        <v>32</v>
      </c>
      <c r="F10" s="46">
        <f t="shared" si="0"/>
        <v>-5</v>
      </c>
      <c r="G10" s="46">
        <v>293</v>
      </c>
      <c r="H10" s="46">
        <v>293</v>
      </c>
      <c r="I10" s="46">
        <f t="shared" si="1"/>
        <v>0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323</v>
      </c>
      <c r="E11" s="20" t="s">
        <v>34</v>
      </c>
      <c r="F11" s="20">
        <f t="shared" si="0"/>
        <v>-4</v>
      </c>
      <c r="G11" s="20">
        <v>319</v>
      </c>
      <c r="H11" s="20">
        <v>319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1896</v>
      </c>
      <c r="E20" s="8"/>
      <c r="F20" s="13">
        <f>SUM(F5:F19)</f>
        <v>-9</v>
      </c>
      <c r="G20" s="13">
        <f>SUM(G5:G19)</f>
        <v>1887</v>
      </c>
      <c r="H20" s="13">
        <f>SUM(H5:H19)</f>
        <v>1866</v>
      </c>
      <c r="I20" s="16">
        <f t="shared" ref="I20:J20" si="2">SUM(I5:I19)</f>
        <v>21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21089</v>
      </c>
      <c r="C23" s="47" t="s">
        <v>270</v>
      </c>
      <c r="D23" s="37">
        <v>15288</v>
      </c>
      <c r="E23" s="48" t="s">
        <v>271</v>
      </c>
      <c r="F23" s="38">
        <v>20557</v>
      </c>
      <c r="G23" s="49" t="s">
        <v>71</v>
      </c>
      <c r="H23" s="39">
        <v>7035</v>
      </c>
      <c r="I23" s="50" t="s">
        <v>272</v>
      </c>
      <c r="J23" s="40">
        <v>16553</v>
      </c>
      <c r="K23" s="51" t="s">
        <v>115</v>
      </c>
      <c r="L23" s="41">
        <v>12952</v>
      </c>
      <c r="M23" s="52" t="s">
        <v>45</v>
      </c>
      <c r="N23" s="42">
        <v>22303</v>
      </c>
      <c r="O23" s="53" t="s">
        <v>272</v>
      </c>
    </row>
    <row r="24" spans="1:17" ht="18">
      <c r="A24" s="26">
        <v>2</v>
      </c>
      <c r="B24" s="36">
        <v>21090</v>
      </c>
      <c r="C24" s="47" t="s">
        <v>273</v>
      </c>
      <c r="D24" s="37">
        <v>15304</v>
      </c>
      <c r="E24" s="48" t="s">
        <v>274</v>
      </c>
      <c r="F24" s="38">
        <v>20556</v>
      </c>
      <c r="G24" s="49" t="s">
        <v>75</v>
      </c>
      <c r="H24" s="39">
        <v>7036</v>
      </c>
      <c r="I24" s="50" t="s">
        <v>77</v>
      </c>
      <c r="J24" s="40">
        <v>16577</v>
      </c>
      <c r="K24" s="51" t="s">
        <v>275</v>
      </c>
      <c r="L24" s="41">
        <v>12961</v>
      </c>
      <c r="M24" s="52" t="s">
        <v>78</v>
      </c>
      <c r="N24" s="42">
        <v>22304</v>
      </c>
      <c r="O24" s="53" t="s">
        <v>276</v>
      </c>
    </row>
    <row r="25" spans="1:17" ht="18">
      <c r="A25" s="26">
        <v>3</v>
      </c>
      <c r="B25" s="36">
        <v>21095</v>
      </c>
      <c r="C25" s="47" t="s">
        <v>62</v>
      </c>
      <c r="D25" s="37">
        <v>15297</v>
      </c>
      <c r="E25" s="48" t="s">
        <v>277</v>
      </c>
      <c r="F25" s="38">
        <v>20555</v>
      </c>
      <c r="G25" s="49" t="s">
        <v>82</v>
      </c>
      <c r="H25" s="39"/>
      <c r="I25" s="50"/>
      <c r="J25" s="40"/>
      <c r="K25" s="51"/>
      <c r="L25" s="41">
        <v>12962</v>
      </c>
      <c r="M25" s="52" t="s">
        <v>83</v>
      </c>
      <c r="N25" s="42">
        <v>22306</v>
      </c>
      <c r="O25" s="53" t="s">
        <v>278</v>
      </c>
    </row>
    <row r="26" spans="1:17" ht="18">
      <c r="A26" s="26">
        <v>4</v>
      </c>
      <c r="B26" s="36"/>
      <c r="C26" s="47"/>
      <c r="D26" s="37">
        <v>15305</v>
      </c>
      <c r="E26" s="48" t="s">
        <v>279</v>
      </c>
      <c r="F26" s="38"/>
      <c r="G26" s="49"/>
      <c r="H26" s="39"/>
      <c r="I26" s="50"/>
      <c r="J26" s="40"/>
      <c r="K26" s="51"/>
      <c r="L26" s="41">
        <v>12963</v>
      </c>
      <c r="M26" s="52" t="s">
        <v>86</v>
      </c>
      <c r="N26" s="42">
        <v>22305</v>
      </c>
      <c r="O26" s="53" t="s">
        <v>280</v>
      </c>
      <c r="P26" s="4"/>
    </row>
    <row r="27" spans="1:17" ht="18">
      <c r="A27" s="26">
        <v>5</v>
      </c>
      <c r="B27" s="36"/>
      <c r="C27" s="47"/>
      <c r="D27" s="37">
        <v>15300</v>
      </c>
      <c r="E27" s="48" t="s">
        <v>281</v>
      </c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>
        <v>15301</v>
      </c>
      <c r="E28" s="48" t="s">
        <v>282</v>
      </c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3</v>
      </c>
      <c r="C43" s="88"/>
      <c r="D43" s="87">
        <f>COUNTIFS(D23:D42, "&lt;&gt;0", D23:D42, "&lt;&gt;")</f>
        <v>6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2</v>
      </c>
      <c r="I43" s="88"/>
      <c r="J43" s="87">
        <f>COUNTIFS(J23:J42, "&lt;&gt;0", J23:J42, "&lt;&gt;")</f>
        <v>2</v>
      </c>
      <c r="K43" s="88"/>
      <c r="L43" s="87">
        <f>COUNTIFS(L23:L42, "&lt;&gt;0", L23:L42, "&lt;&gt;")</f>
        <v>4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D6F9-26F3-41ED-BC43-58CFBD46D76D}">
  <dimension ref="A1:R51"/>
  <sheetViews>
    <sheetView workbookViewId="0">
      <selection activeCell="H12" sqref="H12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1297</v>
      </c>
      <c r="H2" s="6" t="s">
        <v>4</v>
      </c>
      <c r="I2" s="17">
        <f>I20</f>
        <v>7</v>
      </c>
      <c r="J2" s="2"/>
      <c r="K2" s="70" t="s">
        <v>5</v>
      </c>
      <c r="L2" s="71" t="str">
        <f>_xlfn.CONCAT(B23,",",B24,",",B25,",",B26,",",B27,",",B28,",",B29,",",B30,",",B31,",",B32)</f>
        <v>21136,,,,,,,,,</v>
      </c>
      <c r="M2" s="1"/>
      <c r="N2" s="1"/>
      <c r="O2" s="1"/>
    </row>
    <row r="3" spans="1:18" ht="37.9" customHeight="1">
      <c r="A3" s="82"/>
      <c r="B3" s="83"/>
      <c r="C3" s="74" t="s">
        <v>283</v>
      </c>
      <c r="D3" s="76"/>
      <c r="E3" s="75"/>
      <c r="F3" s="7" t="s">
        <v>6</v>
      </c>
      <c r="G3" s="43">
        <f>SUM(B43:O43)</f>
        <v>18</v>
      </c>
      <c r="H3" s="6" t="s">
        <v>7</v>
      </c>
      <c r="I3" s="55">
        <f>H20</f>
        <v>1263</v>
      </c>
      <c r="J3" s="2"/>
      <c r="K3" s="70" t="s">
        <v>8</v>
      </c>
      <c r="L3" s="71" t="s">
        <v>284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">
        <v>285</v>
      </c>
    </row>
    <row r="5" spans="1:18" ht="18.75">
      <c r="A5" s="4"/>
      <c r="B5" s="18" t="s">
        <v>18</v>
      </c>
      <c r="C5" s="19">
        <v>1</v>
      </c>
      <c r="D5" s="23">
        <v>125</v>
      </c>
      <c r="E5" s="20" t="s">
        <v>19</v>
      </c>
      <c r="F5" s="20">
        <f>G5-D5</f>
        <v>-19</v>
      </c>
      <c r="G5" s="20">
        <v>106</v>
      </c>
      <c r="H5" s="20">
        <v>106</v>
      </c>
      <c r="I5" s="20">
        <f>G5-H5</f>
        <v>0</v>
      </c>
      <c r="J5" s="4"/>
      <c r="K5" s="70" t="s">
        <v>20</v>
      </c>
      <c r="L5" s="71" t="str">
        <f>_xlfn.CONCAT(H23,",",H24,",",H25,",",H26,",",H27,",",H28,",",H29,",",H30,",",H31,",",H32)</f>
        <v>7042,,,,,,,,,</v>
      </c>
    </row>
    <row r="6" spans="1:18" ht="18.75">
      <c r="A6" s="4"/>
      <c r="B6" s="44" t="s">
        <v>21</v>
      </c>
      <c r="C6" s="45">
        <v>2</v>
      </c>
      <c r="D6" s="46">
        <v>361</v>
      </c>
      <c r="E6" s="46" t="s">
        <v>22</v>
      </c>
      <c r="F6" s="46">
        <f t="shared" ref="F6:F19" si="0">G6-D6</f>
        <v>-63</v>
      </c>
      <c r="G6" s="46">
        <v>298</v>
      </c>
      <c r="H6" s="46">
        <f>72+73+74+79</f>
        <v>298</v>
      </c>
      <c r="I6" s="46">
        <f t="shared" ref="I6:I19" si="1">G6-H6</f>
        <v>0</v>
      </c>
      <c r="J6" s="4"/>
      <c r="K6" s="70" t="s">
        <v>23</v>
      </c>
      <c r="L6" s="71" t="s">
        <v>286</v>
      </c>
    </row>
    <row r="7" spans="1:18" ht="18.75">
      <c r="A7" s="4"/>
      <c r="B7" s="61" t="s">
        <v>24</v>
      </c>
      <c r="C7" s="19">
        <v>3</v>
      </c>
      <c r="D7" s="20">
        <v>142</v>
      </c>
      <c r="E7" s="20" t="s">
        <v>25</v>
      </c>
      <c r="F7" s="20">
        <f t="shared" si="0"/>
        <v>34</v>
      </c>
      <c r="G7" s="20">
        <v>176</v>
      </c>
      <c r="H7" s="20">
        <f>56+49+70</f>
        <v>175</v>
      </c>
      <c r="I7" s="20">
        <f t="shared" si="1"/>
        <v>1</v>
      </c>
      <c r="J7" s="4"/>
      <c r="K7" s="70" t="s">
        <v>26</v>
      </c>
      <c r="L7" s="71" t="s">
        <v>287</v>
      </c>
    </row>
    <row r="8" spans="1:18" ht="18.75">
      <c r="A8" s="4"/>
      <c r="B8" s="44" t="s">
        <v>206</v>
      </c>
      <c r="C8" s="45">
        <v>4</v>
      </c>
      <c r="D8" s="46">
        <v>136</v>
      </c>
      <c r="E8" s="46" t="s">
        <v>27</v>
      </c>
      <c r="F8" s="46">
        <f t="shared" si="0"/>
        <v>9</v>
      </c>
      <c r="G8" s="46">
        <v>145</v>
      </c>
      <c r="H8" s="46">
        <v>142</v>
      </c>
      <c r="I8" s="46">
        <f t="shared" si="1"/>
        <v>3</v>
      </c>
      <c r="J8" s="4"/>
      <c r="K8" s="70" t="s">
        <v>28</v>
      </c>
      <c r="L8" s="71" t="str">
        <f>_xlfn.CONCAT(N23,",",N24,",",N25,",",N26,",",N27,",",N28,",",N29,",",N30,",",N31,",",N32)</f>
        <v>22305,22303,,,,,,,,</v>
      </c>
    </row>
    <row r="9" spans="1:18" ht="15.75">
      <c r="A9" s="4"/>
      <c r="B9" s="18" t="s">
        <v>29</v>
      </c>
      <c r="C9" s="19">
        <v>5</v>
      </c>
      <c r="D9" s="20">
        <v>148</v>
      </c>
      <c r="E9" s="20" t="s">
        <v>30</v>
      </c>
      <c r="F9" s="20">
        <f t="shared" si="0"/>
        <v>8</v>
      </c>
      <c r="G9" s="20">
        <v>156</v>
      </c>
      <c r="H9" s="20">
        <f>82+71</f>
        <v>153</v>
      </c>
      <c r="I9" s="20">
        <f t="shared" si="1"/>
        <v>3</v>
      </c>
      <c r="J9" s="4"/>
    </row>
    <row r="10" spans="1:18" ht="15.75">
      <c r="A10" s="4"/>
      <c r="B10" s="44" t="s">
        <v>31</v>
      </c>
      <c r="C10" s="45">
        <v>6</v>
      </c>
      <c r="D10" s="46">
        <v>276</v>
      </c>
      <c r="E10" s="46" t="s">
        <v>32</v>
      </c>
      <c r="F10" s="46">
        <f t="shared" si="0"/>
        <v>4</v>
      </c>
      <c r="G10" s="46">
        <v>280</v>
      </c>
      <c r="H10" s="46">
        <f>68+69+71+72</f>
        <v>280</v>
      </c>
      <c r="I10" s="46">
        <f t="shared" si="1"/>
        <v>0</v>
      </c>
      <c r="J10" s="4"/>
    </row>
    <row r="11" spans="1:18" ht="15.75">
      <c r="A11" s="4"/>
      <c r="B11" s="61" t="s">
        <v>33</v>
      </c>
      <c r="C11" s="19">
        <v>7</v>
      </c>
      <c r="D11" s="20">
        <v>109</v>
      </c>
      <c r="E11" s="20" t="s">
        <v>34</v>
      </c>
      <c r="F11" s="20">
        <f t="shared" si="0"/>
        <v>0</v>
      </c>
      <c r="G11" s="20">
        <v>109</v>
      </c>
      <c r="H11" s="20">
        <f>54+55</f>
        <v>109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1297</v>
      </c>
      <c r="E20" s="8"/>
      <c r="F20" s="13">
        <f>SUM(F5:F19)</f>
        <v>-27</v>
      </c>
      <c r="G20" s="13">
        <f>SUM(G5:G19)</f>
        <v>1270</v>
      </c>
      <c r="H20" s="13">
        <f>SUM(H5:H19)</f>
        <v>1263</v>
      </c>
      <c r="I20" s="16">
        <f t="shared" ref="I20:J20" si="2">SUM(I5:I19)</f>
        <v>7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21136</v>
      </c>
      <c r="C23" s="47" t="s">
        <v>288</v>
      </c>
      <c r="D23" s="37">
        <v>15304</v>
      </c>
      <c r="E23" s="48" t="s">
        <v>272</v>
      </c>
      <c r="F23" s="38">
        <v>20555</v>
      </c>
      <c r="G23" s="49" t="s">
        <v>44</v>
      </c>
      <c r="H23" s="39">
        <v>7042</v>
      </c>
      <c r="I23" s="50" t="s">
        <v>289</v>
      </c>
      <c r="J23" s="40">
        <v>16581</v>
      </c>
      <c r="K23" s="51" t="s">
        <v>272</v>
      </c>
      <c r="L23" s="41">
        <v>12970</v>
      </c>
      <c r="M23" s="52" t="s">
        <v>45</v>
      </c>
      <c r="N23" s="42">
        <v>22305</v>
      </c>
      <c r="O23" s="53" t="s">
        <v>290</v>
      </c>
    </row>
    <row r="24" spans="1:17" ht="18">
      <c r="A24" s="26">
        <v>2</v>
      </c>
      <c r="B24" s="36"/>
      <c r="C24" s="47"/>
      <c r="D24" s="37">
        <v>15295</v>
      </c>
      <c r="E24" s="48" t="s">
        <v>291</v>
      </c>
      <c r="F24" s="38">
        <v>20556</v>
      </c>
      <c r="G24" s="49" t="s">
        <v>252</v>
      </c>
      <c r="H24" s="39"/>
      <c r="I24" s="50"/>
      <c r="J24" s="40">
        <v>16577</v>
      </c>
      <c r="K24" s="51" t="s">
        <v>77</v>
      </c>
      <c r="L24" s="41">
        <v>12976</v>
      </c>
      <c r="M24" s="52" t="s">
        <v>78</v>
      </c>
      <c r="N24" s="42">
        <v>22303</v>
      </c>
      <c r="O24" s="53" t="s">
        <v>292</v>
      </c>
    </row>
    <row r="25" spans="1:17" ht="18">
      <c r="A25" s="26">
        <v>3</v>
      </c>
      <c r="B25" s="36"/>
      <c r="C25" s="47"/>
      <c r="D25" s="37">
        <v>15291</v>
      </c>
      <c r="E25" s="48" t="s">
        <v>293</v>
      </c>
      <c r="F25" s="38">
        <v>20557</v>
      </c>
      <c r="G25" s="49" t="s">
        <v>76</v>
      </c>
      <c r="H25" s="39"/>
      <c r="I25" s="50"/>
      <c r="J25" s="40"/>
      <c r="K25" s="51"/>
      <c r="L25" s="41">
        <v>12979</v>
      </c>
      <c r="M25" s="52" t="s">
        <v>100</v>
      </c>
      <c r="N25" s="42"/>
      <c r="O25" s="53"/>
    </row>
    <row r="26" spans="1:17" ht="18">
      <c r="A26" s="26">
        <v>4</v>
      </c>
      <c r="B26" s="36"/>
      <c r="C26" s="47"/>
      <c r="D26" s="37">
        <v>15297</v>
      </c>
      <c r="E26" s="48" t="s">
        <v>294</v>
      </c>
      <c r="F26" s="38"/>
      <c r="G26" s="49"/>
      <c r="H26" s="39"/>
      <c r="I26" s="50"/>
      <c r="J26" s="40"/>
      <c r="K26" s="51"/>
      <c r="L26" s="41">
        <v>12980</v>
      </c>
      <c r="M26" s="52" t="s">
        <v>101</v>
      </c>
      <c r="N26" s="42"/>
      <c r="O26" s="53"/>
      <c r="P26" s="4"/>
    </row>
    <row r="27" spans="1:17" ht="18">
      <c r="A27" s="26">
        <v>5</v>
      </c>
      <c r="B27" s="36"/>
      <c r="C27" s="47"/>
      <c r="D27" s="37">
        <v>15288</v>
      </c>
      <c r="E27" s="48" t="s">
        <v>295</v>
      </c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1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1</v>
      </c>
      <c r="I43" s="88"/>
      <c r="J43" s="87">
        <f>COUNTIFS(J23:J42, "&lt;&gt;0", J23:J42, "&lt;&gt;")</f>
        <v>2</v>
      </c>
      <c r="K43" s="88"/>
      <c r="L43" s="87">
        <f>COUNTIFS(L23:L42, "&lt;&gt;0", L23:L42, "&lt;&gt;")</f>
        <v>4</v>
      </c>
      <c r="M43" s="88"/>
      <c r="N43" s="87">
        <f>COUNTIFS(N23:N42, "&lt;&gt;0", N23:N42, "&lt;&gt;")</f>
        <v>2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C543-3DED-4D3B-8B6C-97C1A056AA08}">
  <dimension ref="A1:R51"/>
  <sheetViews>
    <sheetView workbookViewId="0">
      <selection activeCell="C50" sqref="C50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2782</v>
      </c>
      <c r="H2" s="6" t="s">
        <v>4</v>
      </c>
      <c r="I2" s="17">
        <f>I20</f>
        <v>29</v>
      </c>
      <c r="J2" s="2"/>
      <c r="O2" s="1"/>
    </row>
    <row r="3" spans="1:18" ht="37.9" customHeight="1">
      <c r="A3" s="82"/>
      <c r="B3" s="83"/>
      <c r="C3" s="74" t="s">
        <v>296</v>
      </c>
      <c r="D3" s="76"/>
      <c r="E3" s="75"/>
      <c r="F3" s="7" t="s">
        <v>6</v>
      </c>
      <c r="G3" s="43">
        <f>SUM(B43:O43)</f>
        <v>34</v>
      </c>
      <c r="H3" s="6" t="s">
        <v>7</v>
      </c>
      <c r="I3" s="55">
        <f>H20</f>
        <v>2609</v>
      </c>
      <c r="J3" s="2"/>
      <c r="O3" s="1"/>
    </row>
    <row r="4" spans="1:18" ht="15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</row>
    <row r="5" spans="1:18" ht="38.25">
      <c r="A5" s="4"/>
      <c r="B5" s="18" t="s">
        <v>18</v>
      </c>
      <c r="C5" s="19">
        <v>1</v>
      </c>
      <c r="D5" s="23">
        <v>272</v>
      </c>
      <c r="E5" s="20" t="s">
        <v>19</v>
      </c>
      <c r="F5" s="20">
        <f>G5-D5</f>
        <v>-5</v>
      </c>
      <c r="G5" s="20">
        <v>267</v>
      </c>
      <c r="H5" s="20">
        <f>55+57+95+55</f>
        <v>262</v>
      </c>
      <c r="I5" s="20">
        <f>G5-H5</f>
        <v>5</v>
      </c>
      <c r="J5" s="70" t="s">
        <v>5</v>
      </c>
      <c r="K5" s="71" t="s">
        <v>297</v>
      </c>
      <c r="L5" s="1"/>
      <c r="M5" s="1"/>
    </row>
    <row r="6" spans="1:18" ht="38.25">
      <c r="A6" s="4"/>
      <c r="B6" s="44" t="s">
        <v>298</v>
      </c>
      <c r="C6" s="45">
        <v>2</v>
      </c>
      <c r="D6" s="46">
        <v>671</v>
      </c>
      <c r="E6" s="46" t="s">
        <v>22</v>
      </c>
      <c r="F6" s="46">
        <f t="shared" ref="F6:F19" si="0">G6-D6</f>
        <v>-77</v>
      </c>
      <c r="G6" s="46">
        <v>594</v>
      </c>
      <c r="H6" s="46">
        <f>79+79+77+76+77+78+122</f>
        <v>588</v>
      </c>
      <c r="I6" s="46">
        <f t="shared" ref="I6:I19" si="1">G6-H6</f>
        <v>6</v>
      </c>
      <c r="J6" s="70" t="s">
        <v>8</v>
      </c>
      <c r="K6" s="71" t="s">
        <v>299</v>
      </c>
      <c r="L6" s="1"/>
      <c r="M6" s="1"/>
    </row>
    <row r="7" spans="1:18" ht="18.75">
      <c r="A7" s="4"/>
      <c r="B7" s="61" t="s">
        <v>24</v>
      </c>
      <c r="C7" s="19">
        <v>3</v>
      </c>
      <c r="D7" s="20">
        <v>301</v>
      </c>
      <c r="E7" s="20" t="s">
        <v>25</v>
      </c>
      <c r="F7" s="20">
        <f t="shared" si="0"/>
        <v>-52</v>
      </c>
      <c r="G7" s="20">
        <v>249</v>
      </c>
      <c r="H7" s="20">
        <f>54+97+98</f>
        <v>249</v>
      </c>
      <c r="I7" s="20">
        <f t="shared" si="1"/>
        <v>0</v>
      </c>
      <c r="J7" s="70" t="s">
        <v>17</v>
      </c>
      <c r="K7" s="71" t="s">
        <v>300</v>
      </c>
    </row>
    <row r="8" spans="1:18" ht="18.75">
      <c r="A8" s="4"/>
      <c r="B8" s="44" t="s">
        <v>206</v>
      </c>
      <c r="C8" s="45">
        <v>4</v>
      </c>
      <c r="D8" s="46">
        <v>310</v>
      </c>
      <c r="E8" s="46" t="s">
        <v>27</v>
      </c>
      <c r="F8" s="46">
        <f t="shared" si="0"/>
        <v>1</v>
      </c>
      <c r="G8" s="46">
        <v>311</v>
      </c>
      <c r="H8" s="46">
        <f>69+74+55+96</f>
        <v>294</v>
      </c>
      <c r="I8" s="46">
        <f t="shared" si="1"/>
        <v>17</v>
      </c>
      <c r="J8" s="70" t="s">
        <v>20</v>
      </c>
      <c r="K8" s="71" t="s">
        <v>301</v>
      </c>
    </row>
    <row r="9" spans="1:18" ht="18.75">
      <c r="A9" s="4"/>
      <c r="B9" s="18" t="s">
        <v>29</v>
      </c>
      <c r="C9" s="19">
        <v>5</v>
      </c>
      <c r="D9" s="20">
        <v>344</v>
      </c>
      <c r="E9" s="20" t="s">
        <v>30</v>
      </c>
      <c r="F9" s="20">
        <f t="shared" si="0"/>
        <v>-11</v>
      </c>
      <c r="G9" s="20">
        <v>333</v>
      </c>
      <c r="H9" s="20">
        <f>107+75+85+66</f>
        <v>333</v>
      </c>
      <c r="I9" s="20">
        <f t="shared" si="1"/>
        <v>0</v>
      </c>
      <c r="J9" s="70" t="s">
        <v>23</v>
      </c>
      <c r="K9" s="71" t="s">
        <v>302</v>
      </c>
    </row>
    <row r="10" spans="1:18" ht="18.75">
      <c r="A10" s="4"/>
      <c r="B10" s="44" t="s">
        <v>31</v>
      </c>
      <c r="C10" s="45">
        <v>6</v>
      </c>
      <c r="D10" s="46">
        <v>674</v>
      </c>
      <c r="E10" s="46" t="s">
        <v>32</v>
      </c>
      <c r="F10" s="46">
        <f t="shared" si="0"/>
        <v>1</v>
      </c>
      <c r="G10" s="46">
        <v>675</v>
      </c>
      <c r="H10" s="46">
        <f>79+88+87+104+80+77+79+80</f>
        <v>674</v>
      </c>
      <c r="I10" s="46">
        <f t="shared" si="1"/>
        <v>1</v>
      </c>
      <c r="J10" s="70" t="s">
        <v>26</v>
      </c>
      <c r="K10" s="71" t="s">
        <v>303</v>
      </c>
    </row>
    <row r="11" spans="1:18" ht="18.75">
      <c r="A11" s="4"/>
      <c r="B11" s="61" t="s">
        <v>33</v>
      </c>
      <c r="C11" s="19">
        <v>7</v>
      </c>
      <c r="D11" s="20">
        <v>210</v>
      </c>
      <c r="E11" s="20" t="s">
        <v>34</v>
      </c>
      <c r="F11" s="20">
        <f t="shared" si="0"/>
        <v>-1</v>
      </c>
      <c r="G11" s="20">
        <v>209</v>
      </c>
      <c r="H11" s="20">
        <f>50+68+91</f>
        <v>209</v>
      </c>
      <c r="I11" s="20">
        <f t="shared" si="1"/>
        <v>0</v>
      </c>
      <c r="J11" s="70" t="s">
        <v>28</v>
      </c>
      <c r="K11" s="71" t="s">
        <v>304</v>
      </c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2782</v>
      </c>
      <c r="E20" s="8"/>
      <c r="F20" s="13">
        <f>SUM(F5:F19)</f>
        <v>-144</v>
      </c>
      <c r="G20" s="13">
        <f>SUM(G5:G19)</f>
        <v>2638</v>
      </c>
      <c r="H20" s="13">
        <f>SUM(H5:H19)</f>
        <v>2609</v>
      </c>
      <c r="I20" s="16">
        <f t="shared" ref="I20" si="2">SUM(I5:I19)</f>
        <v>29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21095</v>
      </c>
      <c r="C23" s="47" t="s">
        <v>46</v>
      </c>
      <c r="D23" s="37">
        <v>15300</v>
      </c>
      <c r="E23" s="48" t="s">
        <v>115</v>
      </c>
      <c r="F23" s="38">
        <v>20556</v>
      </c>
      <c r="G23" s="49" t="s">
        <v>46</v>
      </c>
      <c r="H23" s="39">
        <v>7042</v>
      </c>
      <c r="I23" s="50" t="s">
        <v>46</v>
      </c>
      <c r="J23" s="40">
        <v>16553</v>
      </c>
      <c r="K23" s="51" t="s">
        <v>115</v>
      </c>
      <c r="L23" s="41">
        <v>12970</v>
      </c>
      <c r="M23" s="52" t="s">
        <v>115</v>
      </c>
      <c r="N23" s="42">
        <v>22303</v>
      </c>
      <c r="O23" s="53" t="s">
        <v>305</v>
      </c>
    </row>
    <row r="24" spans="1:17" ht="18">
      <c r="A24" s="26">
        <v>2</v>
      </c>
      <c r="B24" s="36">
        <v>21089</v>
      </c>
      <c r="C24" s="47" t="s">
        <v>306</v>
      </c>
      <c r="D24" s="37">
        <v>15295</v>
      </c>
      <c r="E24" s="48" t="s">
        <v>122</v>
      </c>
      <c r="F24" s="38">
        <v>20555</v>
      </c>
      <c r="G24" s="49" t="s">
        <v>52</v>
      </c>
      <c r="H24" s="39">
        <v>7037</v>
      </c>
      <c r="I24" s="50" t="s">
        <v>307</v>
      </c>
      <c r="J24" s="40">
        <v>16581</v>
      </c>
      <c r="K24" s="51" t="s">
        <v>308</v>
      </c>
      <c r="L24" s="41">
        <v>12969</v>
      </c>
      <c r="M24" s="52" t="s">
        <v>122</v>
      </c>
      <c r="N24" s="42">
        <v>22304</v>
      </c>
      <c r="O24" s="53" t="s">
        <v>309</v>
      </c>
    </row>
    <row r="25" spans="1:17" ht="18">
      <c r="A25" s="26">
        <v>3</v>
      </c>
      <c r="B25" s="36">
        <v>21090</v>
      </c>
      <c r="C25" s="47" t="s">
        <v>310</v>
      </c>
      <c r="D25" s="37">
        <v>15291</v>
      </c>
      <c r="E25" s="48" t="s">
        <v>127</v>
      </c>
      <c r="F25" s="38">
        <v>20557</v>
      </c>
      <c r="G25" s="49" t="s">
        <v>311</v>
      </c>
      <c r="H25" s="39">
        <v>7025</v>
      </c>
      <c r="I25" s="50" t="s">
        <v>127</v>
      </c>
      <c r="J25" s="40">
        <v>16577</v>
      </c>
      <c r="K25" s="51" t="s">
        <v>312</v>
      </c>
      <c r="L25" s="41">
        <v>12952</v>
      </c>
      <c r="M25" s="52" t="s">
        <v>127</v>
      </c>
      <c r="N25" s="42">
        <v>22305</v>
      </c>
      <c r="O25" s="53" t="s">
        <v>313</v>
      </c>
    </row>
    <row r="26" spans="1:17" ht="18">
      <c r="A26" s="26">
        <v>4</v>
      </c>
      <c r="B26" s="36">
        <v>21099</v>
      </c>
      <c r="C26" s="47" t="s">
        <v>314</v>
      </c>
      <c r="D26" s="37">
        <v>15297</v>
      </c>
      <c r="E26" s="48" t="s">
        <v>131</v>
      </c>
      <c r="F26" s="38"/>
      <c r="G26" s="49"/>
      <c r="H26" s="39">
        <v>7036</v>
      </c>
      <c r="I26" s="50" t="s">
        <v>315</v>
      </c>
      <c r="J26" s="40">
        <v>16551</v>
      </c>
      <c r="K26" s="51" t="s">
        <v>316</v>
      </c>
      <c r="L26" s="41">
        <v>12978</v>
      </c>
      <c r="M26" s="52" t="s">
        <v>131</v>
      </c>
      <c r="N26" s="42"/>
      <c r="O26" s="53"/>
      <c r="P26" s="4"/>
    </row>
    <row r="27" spans="1:17" ht="18">
      <c r="A27" s="26">
        <v>5</v>
      </c>
      <c r="B27" s="36"/>
      <c r="C27" s="47"/>
      <c r="D27" s="37">
        <v>15305</v>
      </c>
      <c r="E27" s="48" t="s">
        <v>317</v>
      </c>
      <c r="F27" s="38"/>
      <c r="G27" s="49"/>
      <c r="H27" s="39"/>
      <c r="I27" s="50"/>
      <c r="J27" s="40"/>
      <c r="K27" s="51"/>
      <c r="L27" s="41">
        <v>12967</v>
      </c>
      <c r="M27" s="52" t="s">
        <v>318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15288</v>
      </c>
      <c r="E28" s="48" t="s">
        <v>319</v>
      </c>
      <c r="F28" s="38"/>
      <c r="G28" s="49"/>
      <c r="H28" s="39"/>
      <c r="I28" s="50"/>
      <c r="J28" s="40"/>
      <c r="K28" s="51"/>
      <c r="L28" s="41">
        <v>12961</v>
      </c>
      <c r="M28" s="52" t="s">
        <v>320</v>
      </c>
      <c r="N28" s="42"/>
      <c r="O28" s="53"/>
      <c r="P28" s="4"/>
    </row>
    <row r="29" spans="1:17" ht="18">
      <c r="A29" s="26">
        <v>7</v>
      </c>
      <c r="B29" s="36"/>
      <c r="C29" s="47"/>
      <c r="D29" s="37">
        <v>15301</v>
      </c>
      <c r="E29" s="48" t="s">
        <v>321</v>
      </c>
      <c r="F29" s="38"/>
      <c r="G29" s="49"/>
      <c r="H29" s="39"/>
      <c r="I29" s="50"/>
      <c r="J29" s="40"/>
      <c r="K29" s="51"/>
      <c r="L29" s="41">
        <v>12962</v>
      </c>
      <c r="M29" s="52" t="s">
        <v>322</v>
      </c>
      <c r="N29" s="42"/>
      <c r="O29" s="53"/>
      <c r="P29" s="4"/>
    </row>
    <row r="30" spans="1:17" ht="18">
      <c r="A30" s="26">
        <v>8</v>
      </c>
      <c r="B30" s="36"/>
      <c r="C30" s="47"/>
      <c r="D30" s="37">
        <v>15304</v>
      </c>
      <c r="E30" s="48" t="s">
        <v>323</v>
      </c>
      <c r="F30" s="38"/>
      <c r="G30" s="49"/>
      <c r="H30" s="39"/>
      <c r="I30" s="50"/>
      <c r="J30" s="40"/>
      <c r="K30" s="51"/>
      <c r="L30" s="41">
        <v>12963</v>
      </c>
      <c r="M30" s="52" t="s">
        <v>324</v>
      </c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4</v>
      </c>
      <c r="C43" s="88"/>
      <c r="D43" s="87">
        <f>COUNTIFS(D23:D42, "&lt;&gt;0", D23:D42, "&lt;&gt;")</f>
        <v>8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4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8</v>
      </c>
      <c r="M43" s="88"/>
      <c r="N43" s="87">
        <f>COUNTIFS(N23:N42, "&lt;&gt;0", N23:N42, "&lt;&gt;")</f>
        <v>3</v>
      </c>
      <c r="O43" s="88"/>
      <c r="P43" s="4"/>
    </row>
    <row r="44" spans="1:16" ht="15.6">
      <c r="A44" s="4"/>
      <c r="B44" s="4">
        <v>21095</v>
      </c>
      <c r="C44" s="4" t="s">
        <v>325</v>
      </c>
      <c r="D44" s="4"/>
      <c r="E44" s="4"/>
      <c r="F44" s="4"/>
      <c r="G44" s="4"/>
      <c r="H44" s="4">
        <v>7037</v>
      </c>
      <c r="I44" s="4" t="s">
        <v>326</v>
      </c>
      <c r="J44" s="4"/>
      <c r="K44" s="4"/>
      <c r="L44" s="4">
        <v>12969</v>
      </c>
      <c r="M44" s="4" t="s">
        <v>327</v>
      </c>
      <c r="N44" s="4"/>
      <c r="O44" s="4"/>
      <c r="P44" s="4"/>
    </row>
    <row r="45" spans="1:16" ht="15.75">
      <c r="A45" s="4"/>
      <c r="B45" s="4"/>
      <c r="C45" s="4"/>
      <c r="D45" s="4"/>
      <c r="E45" s="4"/>
      <c r="F45" s="4"/>
      <c r="G45" s="4"/>
      <c r="H45" s="4"/>
      <c r="I45" s="77" t="s">
        <v>328</v>
      </c>
      <c r="J45" s="4"/>
      <c r="K45" s="4"/>
      <c r="L45" s="4"/>
      <c r="M45" s="4"/>
      <c r="N45" s="4"/>
      <c r="O45" s="4"/>
      <c r="P45" s="4"/>
    </row>
    <row r="46" spans="1:16" ht="15.75">
      <c r="A46" s="4"/>
      <c r="B46" s="4"/>
      <c r="C46" s="4"/>
      <c r="D46" s="4"/>
      <c r="E46" s="4"/>
      <c r="F46" s="4"/>
      <c r="G46" s="4"/>
      <c r="H46" s="4"/>
      <c r="I46" s="4" t="s">
        <v>329</v>
      </c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 t="s">
        <v>330</v>
      </c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C5DC-2216-4452-83EC-3C9ED6BEC2B9}">
  <dimension ref="A1:S51"/>
  <sheetViews>
    <sheetView topLeftCell="C1" workbookViewId="0">
      <selection activeCell="O46" sqref="O46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</cols>
  <sheetData>
    <row r="1" spans="1:19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57"/>
      <c r="R1" s="57"/>
    </row>
    <row r="2" spans="1:19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2677</v>
      </c>
      <c r="H2" s="6" t="s">
        <v>4</v>
      </c>
      <c r="I2" s="17">
        <f>I20</f>
        <v>14</v>
      </c>
      <c r="J2" s="2"/>
      <c r="K2" s="70" t="s">
        <v>5</v>
      </c>
      <c r="L2" s="71" t="str">
        <f>_xlfn.CONCAT(B23,",",B24,",",B25,",",B26,",",B27,",",B28,",",B29,",",B30,",",B31,",",B32)</f>
        <v>21089,21105,21108,21096,21090,21109,21098,,,</v>
      </c>
      <c r="M2" s="1"/>
      <c r="N2" s="1"/>
      <c r="O2" s="1"/>
    </row>
    <row r="3" spans="1:19" ht="37.9" customHeight="1">
      <c r="A3" s="82"/>
      <c r="B3" s="83"/>
      <c r="C3" s="74" t="s">
        <v>331</v>
      </c>
      <c r="D3" s="76"/>
      <c r="E3" s="75"/>
      <c r="F3" s="7" t="s">
        <v>6</v>
      </c>
      <c r="G3" s="43">
        <f>SUM(B43:O43)</f>
        <v>37</v>
      </c>
      <c r="H3" s="6" t="s">
        <v>7</v>
      </c>
      <c r="I3" s="55">
        <f>H20</f>
        <v>2691</v>
      </c>
      <c r="J3" s="2"/>
      <c r="K3" s="70" t="s">
        <v>8</v>
      </c>
      <c r="L3" s="71" t="str">
        <f>_xlfn.CONCAT(D24,",",D25,",",D26,",",D27,",",D28,",",D29,",",D30,",",D31,",",D32)</f>
        <v>15291,15297,15305,15288,15303,15300,15304,,</v>
      </c>
      <c r="M3" s="1"/>
      <c r="N3" s="1"/>
      <c r="O3" s="1"/>
    </row>
    <row r="4" spans="1:19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_xlfn.CONCAT(F23,",",F24,",",F25,",",F26,",",F27,",",F28,",",F29,",",F30,",",F31,",",F32)</f>
        <v>20555,20556,20557,,,,,,,</v>
      </c>
    </row>
    <row r="5" spans="1:19" ht="18.75">
      <c r="A5" s="4"/>
      <c r="B5" s="18" t="s">
        <v>18</v>
      </c>
      <c r="C5" s="19">
        <v>1</v>
      </c>
      <c r="D5" s="23">
        <v>394</v>
      </c>
      <c r="E5" s="20" t="s">
        <v>19</v>
      </c>
      <c r="F5" s="20">
        <f>G5-D5</f>
        <v>-1</v>
      </c>
      <c r="G5" s="20">
        <v>393</v>
      </c>
      <c r="H5" s="20">
        <f>61+59+80+39+40+38+72</f>
        <v>389</v>
      </c>
      <c r="I5" s="20">
        <f>G5-H5</f>
        <v>4</v>
      </c>
      <c r="J5" s="4"/>
      <c r="K5" s="70" t="s">
        <v>20</v>
      </c>
      <c r="L5" s="71" t="str">
        <f>_xlfn.CONCAT(H23,",",H24,",",H25,",",H26,",",H27,",",H28,",",H29,",",H30,",",H31,",",H32)</f>
        <v>7037,7041,7042,7025,7036,,,,,</v>
      </c>
    </row>
    <row r="6" spans="1:19" ht="18.75">
      <c r="A6" s="4"/>
      <c r="B6" s="44" t="s">
        <v>298</v>
      </c>
      <c r="C6" s="45">
        <v>2</v>
      </c>
      <c r="D6" s="46">
        <v>737</v>
      </c>
      <c r="E6" s="46" t="s">
        <v>22</v>
      </c>
      <c r="F6" s="46">
        <f>G6-D6</f>
        <v>-9</v>
      </c>
      <c r="G6" s="46">
        <v>728</v>
      </c>
      <c r="H6" s="46">
        <f>92+89+90+91+91+89+99+87</f>
        <v>728</v>
      </c>
      <c r="I6" s="46">
        <f>G6-H6</f>
        <v>0</v>
      </c>
      <c r="J6" s="4"/>
      <c r="K6" s="70" t="s">
        <v>23</v>
      </c>
      <c r="L6" s="71" t="str">
        <f>_xlfn.CONCAT(J23,",",J24,",",J25,",",J26,",",J27,",",J28,",",J29,",",J30,",",J31,",",J32)</f>
        <v>16579,16553,16564,16551,,,,,,</v>
      </c>
    </row>
    <row r="7" spans="1:19" ht="18.75">
      <c r="A7" s="4"/>
      <c r="B7" s="18" t="s">
        <v>24</v>
      </c>
      <c r="C7" s="19">
        <v>3</v>
      </c>
      <c r="D7" s="20">
        <v>211</v>
      </c>
      <c r="E7" s="20" t="s">
        <v>25</v>
      </c>
      <c r="F7" s="20">
        <f>G7-D7</f>
        <v>31</v>
      </c>
      <c r="G7" s="20">
        <v>242</v>
      </c>
      <c r="H7" s="20">
        <f>79+78+85</f>
        <v>242</v>
      </c>
      <c r="I7" s="20">
        <f>G7-H7</f>
        <v>0</v>
      </c>
      <c r="J7" s="4"/>
      <c r="K7" s="70" t="s">
        <v>26</v>
      </c>
      <c r="L7" s="71" t="str">
        <f>_xlfn.CONCAT(L23,",",L24,",",L25,",",L26,",",L27,",",L28,",",L29,",",L30,",",L31,",",L32)</f>
        <v>12976,12978,12952,12961,12962,12963,,,,</v>
      </c>
    </row>
    <row r="8" spans="1:19" ht="18.75">
      <c r="A8" s="4"/>
      <c r="B8" s="44" t="s">
        <v>206</v>
      </c>
      <c r="C8" s="45">
        <v>4</v>
      </c>
      <c r="D8" s="46">
        <v>199</v>
      </c>
      <c r="E8" s="46" t="s">
        <v>27</v>
      </c>
      <c r="F8" s="46">
        <f>G8-D8</f>
        <v>3</v>
      </c>
      <c r="G8" s="46">
        <v>202</v>
      </c>
      <c r="H8" s="46">
        <f>35+43+37+41+45</f>
        <v>201</v>
      </c>
      <c r="I8" s="46">
        <f>G8-H8</f>
        <v>1</v>
      </c>
      <c r="J8" s="4"/>
      <c r="K8" s="70" t="s">
        <v>28</v>
      </c>
      <c r="L8" s="71" t="str">
        <f>_xlfn.CONCAT(N23,",",N24,",",N25,",",N26,",",N27,",",N28,",",N29,",",N30,",",N31,",",N32)</f>
        <v>22305,22304,22303,22301,,,,,,</v>
      </c>
    </row>
    <row r="9" spans="1:19" ht="15.75">
      <c r="A9" s="4"/>
      <c r="B9" s="18" t="s">
        <v>29</v>
      </c>
      <c r="C9" s="19">
        <v>5</v>
      </c>
      <c r="D9" s="20">
        <v>255</v>
      </c>
      <c r="E9" s="20" t="s">
        <v>30</v>
      </c>
      <c r="F9" s="20">
        <f>G9-D9</f>
        <v>6</v>
      </c>
      <c r="G9" s="20">
        <v>261</v>
      </c>
      <c r="H9" s="20">
        <f>90+50+37+79</f>
        <v>256</v>
      </c>
      <c r="I9" s="20">
        <f>G9-H9</f>
        <v>5</v>
      </c>
      <c r="J9" s="4"/>
    </row>
    <row r="10" spans="1:19" ht="15.75">
      <c r="A10" s="4"/>
      <c r="B10" s="44" t="s">
        <v>31</v>
      </c>
      <c r="C10" s="45">
        <v>6</v>
      </c>
      <c r="D10" s="46">
        <v>499</v>
      </c>
      <c r="E10" s="46" t="s">
        <v>32</v>
      </c>
      <c r="F10" s="46">
        <f>G10-D10</f>
        <v>-4</v>
      </c>
      <c r="G10" s="46">
        <v>495</v>
      </c>
      <c r="H10" s="46">
        <f>79+79+88+92+77+80</f>
        <v>495</v>
      </c>
      <c r="I10" s="46">
        <f>G10-H10</f>
        <v>0</v>
      </c>
      <c r="J10" s="4"/>
    </row>
    <row r="11" spans="1:19" ht="15.75">
      <c r="A11" s="4"/>
      <c r="B11" s="18" t="s">
        <v>33</v>
      </c>
      <c r="C11" s="19">
        <v>7</v>
      </c>
      <c r="D11" s="20">
        <v>382</v>
      </c>
      <c r="E11" s="20" t="s">
        <v>34</v>
      </c>
      <c r="F11" s="20">
        <f>G11-D11</f>
        <v>2</v>
      </c>
      <c r="G11" s="20">
        <v>384</v>
      </c>
      <c r="H11" s="20">
        <f>96+72+65+147</f>
        <v>380</v>
      </c>
      <c r="I11" s="20">
        <f>G11-H11</f>
        <v>4</v>
      </c>
      <c r="J11" s="4"/>
      <c r="S11" t="s">
        <v>332</v>
      </c>
    </row>
    <row r="12" spans="1:19" ht="15.75">
      <c r="A12" s="4"/>
      <c r="B12" s="46"/>
      <c r="C12" s="45">
        <v>8</v>
      </c>
      <c r="D12" s="46"/>
      <c r="E12" s="46"/>
      <c r="F12" s="46">
        <f>G12-D12</f>
        <v>0</v>
      </c>
      <c r="G12" s="46"/>
      <c r="H12" s="46"/>
      <c r="I12" s="46">
        <f>G12-H12</f>
        <v>0</v>
      </c>
      <c r="J12" s="4"/>
    </row>
    <row r="13" spans="1:19" ht="15.75">
      <c r="A13" s="4"/>
      <c r="B13" s="20"/>
      <c r="C13" s="19">
        <v>9</v>
      </c>
      <c r="D13" s="20"/>
      <c r="E13" s="20"/>
      <c r="F13" s="20">
        <f>G13-D13</f>
        <v>0</v>
      </c>
      <c r="G13" s="20"/>
      <c r="H13" s="20"/>
      <c r="I13" s="20">
        <f>G13-H13</f>
        <v>0</v>
      </c>
      <c r="J13" s="4"/>
    </row>
    <row r="14" spans="1:19" ht="15.75">
      <c r="A14" s="4"/>
      <c r="B14" s="46"/>
      <c r="C14" s="45">
        <v>10</v>
      </c>
      <c r="D14" s="46"/>
      <c r="E14" s="46"/>
      <c r="F14" s="46">
        <f>G14-D14</f>
        <v>0</v>
      </c>
      <c r="G14" s="46"/>
      <c r="H14" s="46"/>
      <c r="I14" s="46">
        <f>G14-H14</f>
        <v>0</v>
      </c>
      <c r="J14" s="4"/>
    </row>
    <row r="15" spans="1:19" ht="15.75">
      <c r="A15" s="4"/>
      <c r="B15" s="20"/>
      <c r="C15" s="19">
        <v>11</v>
      </c>
      <c r="D15" s="20"/>
      <c r="E15" s="20"/>
      <c r="F15" s="20">
        <f>G15-D15</f>
        <v>0</v>
      </c>
      <c r="G15" s="20"/>
      <c r="H15" s="20"/>
      <c r="I15" s="20">
        <f>G15-H15</f>
        <v>0</v>
      </c>
      <c r="J15" s="4"/>
    </row>
    <row r="16" spans="1:19" ht="15.75">
      <c r="A16" s="4"/>
      <c r="B16" s="46"/>
      <c r="C16" s="45">
        <v>12</v>
      </c>
      <c r="D16" s="46"/>
      <c r="E16" s="46"/>
      <c r="F16" s="46">
        <f>G16-D16</f>
        <v>0</v>
      </c>
      <c r="G16" s="46"/>
      <c r="H16" s="46"/>
      <c r="I16" s="46">
        <f>G16-H16</f>
        <v>0</v>
      </c>
      <c r="J16" s="4"/>
    </row>
    <row r="17" spans="1:17" ht="15.75">
      <c r="A17" s="4"/>
      <c r="B17" s="20"/>
      <c r="C17" s="19">
        <v>13</v>
      </c>
      <c r="D17" s="20"/>
      <c r="E17" s="20"/>
      <c r="F17" s="20">
        <f>G17-D17</f>
        <v>0</v>
      </c>
      <c r="G17" s="20"/>
      <c r="H17" s="20"/>
      <c r="I17" s="20">
        <f>G17-H17</f>
        <v>0</v>
      </c>
      <c r="J17" s="4"/>
    </row>
    <row r="18" spans="1:17" ht="15.75">
      <c r="A18" s="4"/>
      <c r="B18" s="46"/>
      <c r="C18" s="45">
        <v>14</v>
      </c>
      <c r="D18" s="46"/>
      <c r="E18" s="46"/>
      <c r="F18" s="46">
        <f>G18-D18</f>
        <v>0</v>
      </c>
      <c r="G18" s="46"/>
      <c r="H18" s="46"/>
      <c r="I18" s="46">
        <f>G18-H18</f>
        <v>0</v>
      </c>
      <c r="J18" s="4"/>
    </row>
    <row r="19" spans="1:17" ht="15.75">
      <c r="A19" s="4"/>
      <c r="B19" s="21"/>
      <c r="C19" s="22">
        <v>15</v>
      </c>
      <c r="D19" s="21"/>
      <c r="E19" s="21"/>
      <c r="F19" s="20">
        <f>G19-D19</f>
        <v>0</v>
      </c>
      <c r="G19" s="21"/>
      <c r="H19" s="21"/>
      <c r="I19" s="20">
        <f>G19-H19</f>
        <v>0</v>
      </c>
      <c r="J19" s="4"/>
    </row>
    <row r="20" spans="1:17" ht="15.75">
      <c r="A20" s="10" t="s">
        <v>35</v>
      </c>
      <c r="B20" s="14">
        <f>COUNTIFS(B5:B19, "&lt;&gt;0", B5:B19, "&lt;&gt;")</f>
        <v>7</v>
      </c>
      <c r="C20" s="9"/>
      <c r="D20" s="12">
        <f>SUM(D5:D19)</f>
        <v>2677</v>
      </c>
      <c r="E20" s="8"/>
      <c r="F20" s="13">
        <f>SUM(F5:F19)</f>
        <v>28</v>
      </c>
      <c r="G20" s="13">
        <f>SUM(G5:G19)</f>
        <v>2705</v>
      </c>
      <c r="H20" s="13">
        <f>SUM(H5:H19)</f>
        <v>2691</v>
      </c>
      <c r="I20" s="16">
        <f>SUM(I5:I19)</f>
        <v>14</v>
      </c>
      <c r="J20" s="4"/>
      <c r="K20" s="3"/>
      <c r="L20" s="3"/>
      <c r="M20" s="3"/>
      <c r="N20" s="3"/>
      <c r="O20" s="3"/>
      <c r="P20" s="3"/>
      <c r="Q20" s="3"/>
    </row>
    <row r="21" spans="1:17" ht="15.75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8.7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.75">
      <c r="A23" s="60">
        <v>1</v>
      </c>
      <c r="B23" s="36">
        <v>21089</v>
      </c>
      <c r="C23" s="47" t="s">
        <v>44</v>
      </c>
      <c r="D23" s="37">
        <v>15295</v>
      </c>
      <c r="E23" s="48" t="s">
        <v>333</v>
      </c>
      <c r="F23" s="38">
        <v>20555</v>
      </c>
      <c r="G23" s="49" t="s">
        <v>115</v>
      </c>
      <c r="H23" s="39">
        <v>7037</v>
      </c>
      <c r="I23" s="50" t="s">
        <v>334</v>
      </c>
      <c r="J23" s="40">
        <v>16579</v>
      </c>
      <c r="K23" s="51" t="s">
        <v>115</v>
      </c>
      <c r="L23" s="41">
        <v>12976</v>
      </c>
      <c r="M23" s="52" t="s">
        <v>115</v>
      </c>
      <c r="N23" s="42">
        <v>22305</v>
      </c>
      <c r="O23" s="53" t="s">
        <v>161</v>
      </c>
    </row>
    <row r="24" spans="1:17" ht="18.75">
      <c r="A24" s="60">
        <v>2</v>
      </c>
      <c r="B24" s="36">
        <v>21105</v>
      </c>
      <c r="C24" s="47" t="s">
        <v>335</v>
      </c>
      <c r="D24" s="37">
        <v>15291</v>
      </c>
      <c r="E24" s="48" t="s">
        <v>336</v>
      </c>
      <c r="F24" s="38">
        <v>20556</v>
      </c>
      <c r="G24" s="49" t="s">
        <v>122</v>
      </c>
      <c r="H24" s="39">
        <v>7041</v>
      </c>
      <c r="I24" s="50" t="s">
        <v>337</v>
      </c>
      <c r="J24" s="40">
        <v>16553</v>
      </c>
      <c r="K24" s="51" t="s">
        <v>338</v>
      </c>
      <c r="L24" s="41">
        <v>12978</v>
      </c>
      <c r="M24" s="52" t="s">
        <v>122</v>
      </c>
      <c r="N24" s="42">
        <v>22304</v>
      </c>
      <c r="O24" s="53" t="s">
        <v>339</v>
      </c>
    </row>
    <row r="25" spans="1:17" ht="18.75">
      <c r="A25" s="60">
        <v>3</v>
      </c>
      <c r="B25" s="36">
        <v>21108</v>
      </c>
      <c r="C25" s="47" t="s">
        <v>340</v>
      </c>
      <c r="D25" s="37">
        <v>15297</v>
      </c>
      <c r="E25" s="48" t="s">
        <v>341</v>
      </c>
      <c r="F25" s="38">
        <v>20557</v>
      </c>
      <c r="G25" s="49" t="s">
        <v>342</v>
      </c>
      <c r="H25" s="39">
        <v>7042</v>
      </c>
      <c r="I25" s="50" t="s">
        <v>343</v>
      </c>
      <c r="J25" s="40">
        <v>16564</v>
      </c>
      <c r="K25" s="51" t="s">
        <v>344</v>
      </c>
      <c r="L25" s="41">
        <v>12952</v>
      </c>
      <c r="M25" s="52" t="s">
        <v>127</v>
      </c>
      <c r="N25" s="42">
        <v>22303</v>
      </c>
      <c r="O25" s="53" t="s">
        <v>345</v>
      </c>
    </row>
    <row r="26" spans="1:17" ht="18.75">
      <c r="A26" s="60">
        <v>4</v>
      </c>
      <c r="B26" s="36">
        <v>21096</v>
      </c>
      <c r="C26" s="47" t="s">
        <v>169</v>
      </c>
      <c r="D26" s="37">
        <v>15305</v>
      </c>
      <c r="E26" s="48" t="s">
        <v>346</v>
      </c>
      <c r="F26" s="38"/>
      <c r="G26" s="49"/>
      <c r="H26" s="39">
        <v>7025</v>
      </c>
      <c r="I26" s="50" t="s">
        <v>347</v>
      </c>
      <c r="J26" s="40">
        <v>16551</v>
      </c>
      <c r="K26" s="51" t="s">
        <v>348</v>
      </c>
      <c r="L26" s="41">
        <v>12961</v>
      </c>
      <c r="M26" s="52" t="s">
        <v>131</v>
      </c>
      <c r="N26" s="42">
        <v>22301</v>
      </c>
      <c r="O26" s="53" t="s">
        <v>349</v>
      </c>
      <c r="P26" s="4"/>
    </row>
    <row r="27" spans="1:17" ht="18.75">
      <c r="A27" s="60">
        <v>5</v>
      </c>
      <c r="B27" s="36">
        <v>21090</v>
      </c>
      <c r="C27" s="47" t="s">
        <v>173</v>
      </c>
      <c r="D27" s="37">
        <v>15288</v>
      </c>
      <c r="E27" s="48" t="s">
        <v>350</v>
      </c>
      <c r="F27" s="38"/>
      <c r="G27" s="49"/>
      <c r="H27" s="39">
        <v>7036</v>
      </c>
      <c r="I27" s="50" t="s">
        <v>351</v>
      </c>
      <c r="J27" s="40"/>
      <c r="K27" s="51"/>
      <c r="L27" s="41">
        <v>12962</v>
      </c>
      <c r="M27" s="52" t="s">
        <v>352</v>
      </c>
      <c r="N27" s="42"/>
      <c r="O27" s="53"/>
      <c r="P27" s="4"/>
    </row>
    <row r="28" spans="1:17" ht="18.75">
      <c r="A28" s="60">
        <v>6</v>
      </c>
      <c r="B28" s="36">
        <v>21109</v>
      </c>
      <c r="C28" s="47" t="s">
        <v>353</v>
      </c>
      <c r="D28" s="37">
        <v>15303</v>
      </c>
      <c r="E28" s="48" t="s">
        <v>354</v>
      </c>
      <c r="F28" s="38"/>
      <c r="G28" s="49"/>
      <c r="H28" s="39"/>
      <c r="I28" s="50"/>
      <c r="J28" s="40"/>
      <c r="K28" s="51"/>
      <c r="L28" s="41">
        <v>12963</v>
      </c>
      <c r="M28" s="52" t="s">
        <v>355</v>
      </c>
      <c r="N28" s="42"/>
      <c r="O28" s="53"/>
      <c r="P28" s="4"/>
    </row>
    <row r="29" spans="1:17" ht="18.75">
      <c r="A29" s="60">
        <v>7</v>
      </c>
      <c r="B29" s="36">
        <v>21098</v>
      </c>
      <c r="C29" s="47" t="s">
        <v>356</v>
      </c>
      <c r="D29" s="37">
        <v>15300</v>
      </c>
      <c r="E29" s="48" t="s">
        <v>357</v>
      </c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.75">
      <c r="A30" s="60">
        <v>8</v>
      </c>
      <c r="B30" s="36"/>
      <c r="C30" s="47"/>
      <c r="D30" s="37">
        <v>15304</v>
      </c>
      <c r="E30" s="48" t="s">
        <v>358</v>
      </c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.75">
      <c r="A31" s="60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.75">
      <c r="A32" s="60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.75">
      <c r="A33" s="60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.75">
      <c r="A34" s="60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.75">
      <c r="A35" s="60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.75">
      <c r="A36" s="60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.75">
      <c r="A37" s="60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.75">
      <c r="A38" s="60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.75">
      <c r="A39" s="60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.75">
      <c r="A40" s="60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.75">
      <c r="A41" s="60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.75">
      <c r="A42" s="60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7</v>
      </c>
      <c r="C43" s="88"/>
      <c r="D43" s="87">
        <f>COUNTIFS(D23:D42, "&lt;&gt;0", D23:D42, "&lt;&gt;")</f>
        <v>8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5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6</v>
      </c>
      <c r="M43" s="88"/>
      <c r="N43" s="87">
        <f>COUNTIFS(N23:N42, "&lt;&gt;0", N23:N42, "&lt;&gt;")</f>
        <v>4</v>
      </c>
      <c r="O43" s="88"/>
      <c r="P43" s="4"/>
    </row>
    <row r="44" spans="1:16" ht="15.75">
      <c r="A44" s="4"/>
      <c r="B44" s="4">
        <v>21109</v>
      </c>
      <c r="C44" s="4" t="s">
        <v>359</v>
      </c>
      <c r="D44" s="4"/>
      <c r="E44" s="4"/>
      <c r="F44" s="4"/>
      <c r="G44" s="4"/>
      <c r="H44" s="4"/>
      <c r="I44" s="4"/>
      <c r="J44" s="4">
        <v>16564</v>
      </c>
      <c r="K44" s="4" t="s">
        <v>360</v>
      </c>
      <c r="L44" s="4"/>
      <c r="M44" s="4"/>
      <c r="N44" s="4">
        <v>22301</v>
      </c>
      <c r="O44" s="4" t="s">
        <v>361</v>
      </c>
      <c r="P44" s="4"/>
    </row>
    <row r="45" spans="1:16" ht="15.75">
      <c r="A45" s="4"/>
      <c r="B45" s="4"/>
      <c r="C45" s="4"/>
      <c r="D45" s="4"/>
      <c r="E45" s="4"/>
      <c r="F45" s="4"/>
      <c r="G45" s="4"/>
      <c r="H45" s="4"/>
      <c r="I45" s="4"/>
      <c r="J45" s="4"/>
      <c r="K45" s="4" t="s">
        <v>362</v>
      </c>
      <c r="L45" s="4"/>
      <c r="M45" s="4"/>
      <c r="N45" s="4"/>
      <c r="O45" s="4" t="s">
        <v>363</v>
      </c>
      <c r="P45" s="4"/>
    </row>
    <row r="46" spans="1:16" ht="15.75">
      <c r="A46" s="4"/>
      <c r="B46" s="4"/>
      <c r="C46" s="4"/>
      <c r="D46" s="4"/>
      <c r="E46" s="4"/>
      <c r="F46" s="4"/>
      <c r="G46" s="4"/>
      <c r="H46" s="4"/>
      <c r="I46" s="4"/>
      <c r="J46" s="4"/>
      <c r="K46" s="4" t="s">
        <v>364</v>
      </c>
      <c r="L46" s="4"/>
      <c r="M46" s="4"/>
      <c r="N46" s="4"/>
      <c r="O46" s="4" t="s">
        <v>365</v>
      </c>
      <c r="P46" s="4"/>
    </row>
    <row r="47" spans="1:16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 t="s">
        <v>366</v>
      </c>
      <c r="L47" s="4"/>
      <c r="M47" s="4"/>
      <c r="N47" s="4"/>
      <c r="O47" s="4"/>
      <c r="P47" s="4"/>
    </row>
    <row r="48" spans="1:16" ht="15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4777-8D77-4FDB-8849-D4D945A37525}">
  <dimension ref="A1:R67"/>
  <sheetViews>
    <sheetView topLeftCell="G1" workbookViewId="0">
      <selection activeCell="K44" sqref="K44"/>
    </sheetView>
  </sheetViews>
  <sheetFormatPr defaultRowHeight="15"/>
  <cols>
    <col min="1" max="1" width="21.7109375" customWidth="1"/>
    <col min="2" max="2" width="22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25.28515625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5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2902</v>
      </c>
      <c r="H2" s="6" t="s">
        <v>4</v>
      </c>
      <c r="I2" s="17">
        <f>I20</f>
        <v>8</v>
      </c>
      <c r="J2" s="2"/>
      <c r="K2" s="70" t="s">
        <v>5</v>
      </c>
      <c r="L2" s="71" t="str">
        <f>_xlfn.CONCAT(B23,",",B24,",",B25,",",B26,",",B27,",",B28,",",B29,",",B30,",",B31,",",B32)</f>
        <v>21105,21095,21108,21089,21090,21098,,,,</v>
      </c>
      <c r="M2" s="1"/>
      <c r="N2" s="1"/>
      <c r="O2" s="1"/>
      <c r="P2" s="66"/>
      <c r="Q2" s="66"/>
    </row>
    <row r="3" spans="1:18" ht="37.9" customHeight="1">
      <c r="A3" s="82"/>
      <c r="B3" s="83"/>
      <c r="C3" s="74" t="s">
        <v>367</v>
      </c>
      <c r="D3" s="76"/>
      <c r="E3" s="75"/>
      <c r="F3" s="7" t="s">
        <v>6</v>
      </c>
      <c r="G3" s="43">
        <f>SUM(B43:O43)</f>
        <v>38</v>
      </c>
      <c r="H3" s="6" t="s">
        <v>7</v>
      </c>
      <c r="I3" s="55">
        <f>H20</f>
        <v>2844</v>
      </c>
      <c r="J3" s="2"/>
      <c r="K3" s="70" t="s">
        <v>8</v>
      </c>
      <c r="L3" s="71" t="str">
        <f>_xlfn.CONCAT(D24,",",D25,",",D26,",",D27,",",D28,",",D29,",",D30,",",D31,",",D32)</f>
        <v>15297,15305,15288,15303,15304,15295,,,</v>
      </c>
      <c r="M3" s="1"/>
      <c r="N3" s="1"/>
      <c r="O3" s="1"/>
      <c r="P3" s="66"/>
      <c r="Q3" s="69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_xlfn.CONCAT(F23,",",F24,",",F25,",",F26,",",F27,",",F28,",",F29,",",F30,",",F31,",",F32)</f>
        <v>20557,20556,20555,,,,,,,</v>
      </c>
      <c r="P4" s="66"/>
      <c r="Q4" s="69"/>
    </row>
    <row r="5" spans="1:18" ht="18.75">
      <c r="A5" s="4"/>
      <c r="B5" s="18" t="s">
        <v>18</v>
      </c>
      <c r="C5" s="19">
        <v>1</v>
      </c>
      <c r="D5" s="23">
        <v>393</v>
      </c>
      <c r="E5" s="20" t="s">
        <v>19</v>
      </c>
      <c r="F5" s="20">
        <f>G5-D5</f>
        <v>-5</v>
      </c>
      <c r="G5" s="20">
        <v>388</v>
      </c>
      <c r="H5" s="20">
        <v>385</v>
      </c>
      <c r="I5" s="20">
        <f>G5-H5</f>
        <v>3</v>
      </c>
      <c r="J5" s="4" t="s">
        <v>368</v>
      </c>
      <c r="K5" s="70" t="s">
        <v>20</v>
      </c>
      <c r="L5" s="71" t="str">
        <f>_xlfn.CONCAT(H23,",",H24,",",H25,",",H26,",",H27,",",H28,",",H29,",",H30,",",H31,",",H32)</f>
        <v>7041,7042,7037,7036,7029,,,,,</v>
      </c>
      <c r="P5" s="66"/>
      <c r="Q5" s="66"/>
    </row>
    <row r="6" spans="1:18" ht="18.75">
      <c r="A6" s="4"/>
      <c r="B6" s="44" t="s">
        <v>298</v>
      </c>
      <c r="C6" s="45">
        <v>2</v>
      </c>
      <c r="D6" s="46">
        <v>735</v>
      </c>
      <c r="E6" s="46" t="s">
        <v>22</v>
      </c>
      <c r="F6" s="46">
        <f t="shared" ref="F6:F19" si="0">G6-D6</f>
        <v>-9</v>
      </c>
      <c r="G6" s="46">
        <v>726</v>
      </c>
      <c r="H6" s="46">
        <v>724</v>
      </c>
      <c r="I6" s="46">
        <v>1</v>
      </c>
      <c r="J6" s="4" t="s">
        <v>368</v>
      </c>
      <c r="K6" s="70" t="s">
        <v>23</v>
      </c>
      <c r="L6" s="71" t="str">
        <f>_xlfn.CONCAT(J23,",",J24,",",J25,",",J26,",",J27,",",J28,",",J29,",",J30,",",J31,",",J32)</f>
        <v>16579,16553,16581,16576,16577,,,,,</v>
      </c>
      <c r="P6" s="66"/>
      <c r="Q6" s="66"/>
    </row>
    <row r="7" spans="1:18" ht="18.75">
      <c r="A7" s="4"/>
      <c r="B7" s="20" t="s">
        <v>24</v>
      </c>
      <c r="C7" s="19">
        <v>3</v>
      </c>
      <c r="D7" s="20">
        <v>278</v>
      </c>
      <c r="E7" s="20" t="s">
        <v>25</v>
      </c>
      <c r="F7" s="20">
        <f t="shared" si="0"/>
        <v>-20</v>
      </c>
      <c r="G7" s="20">
        <v>258</v>
      </c>
      <c r="H7" s="20">
        <v>257</v>
      </c>
      <c r="I7" s="20">
        <f t="shared" ref="I6:I19" si="1">G7-H7</f>
        <v>1</v>
      </c>
      <c r="J7" s="4" t="s">
        <v>368</v>
      </c>
      <c r="K7" s="70" t="s">
        <v>26</v>
      </c>
      <c r="L7" s="71" t="str">
        <f>_xlfn.CONCAT(L23,",",L24,",",L25,",",L26,",",L27,",",L28,",",L29,",",L30,",",L31,",",L32)</f>
        <v>12967,12969,12970,12978,12962,12961,12963,,,</v>
      </c>
      <c r="P7" s="66"/>
      <c r="Q7" s="66"/>
    </row>
    <row r="8" spans="1:18" ht="18.75">
      <c r="A8" s="4"/>
      <c r="B8" s="44" t="s">
        <v>206</v>
      </c>
      <c r="C8" s="45">
        <v>4</v>
      </c>
      <c r="D8" s="46">
        <v>260</v>
      </c>
      <c r="E8" s="46" t="s">
        <v>27</v>
      </c>
      <c r="F8" s="46">
        <f t="shared" si="0"/>
        <v>-11</v>
      </c>
      <c r="G8" s="46">
        <v>249</v>
      </c>
      <c r="H8" s="46">
        <v>249</v>
      </c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_xlfn.CONCAT(N23,",",N24,",",N25,",",N26,",",N27,",",N28,",",N29,",",N30,",",N31,",",N32)</f>
        <v>22303,22304,22301,22302,22305,,,,,</v>
      </c>
      <c r="P8" s="66"/>
      <c r="Q8" s="66"/>
    </row>
    <row r="9" spans="1:18" ht="15.75">
      <c r="A9" s="4"/>
      <c r="B9" s="18" t="s">
        <v>29</v>
      </c>
      <c r="C9" s="19">
        <v>5</v>
      </c>
      <c r="D9" s="20">
        <v>327</v>
      </c>
      <c r="E9" s="20" t="s">
        <v>30</v>
      </c>
      <c r="F9" s="20">
        <f t="shared" si="0"/>
        <v>13</v>
      </c>
      <c r="G9" s="20">
        <v>340</v>
      </c>
      <c r="H9" s="20">
        <v>340</v>
      </c>
      <c r="I9" s="20">
        <f t="shared" si="1"/>
        <v>0</v>
      </c>
      <c r="J9" s="4"/>
      <c r="P9" s="66"/>
      <c r="Q9" s="66"/>
    </row>
    <row r="10" spans="1:18" ht="15.75">
      <c r="A10" s="4"/>
      <c r="B10" s="44" t="s">
        <v>31</v>
      </c>
      <c r="C10" s="45">
        <v>6</v>
      </c>
      <c r="D10" s="46">
        <v>580</v>
      </c>
      <c r="E10" s="46" t="s">
        <v>32</v>
      </c>
      <c r="F10" s="46">
        <f t="shared" si="0"/>
        <v>-11</v>
      </c>
      <c r="G10" s="46">
        <v>569</v>
      </c>
      <c r="H10" s="46">
        <v>568</v>
      </c>
      <c r="I10" s="46">
        <f t="shared" si="1"/>
        <v>1</v>
      </c>
      <c r="J10" s="4" t="s">
        <v>368</v>
      </c>
      <c r="P10" s="66"/>
      <c r="Q10" s="66"/>
    </row>
    <row r="11" spans="1:18" ht="15.75">
      <c r="A11" s="4"/>
      <c r="B11" s="20" t="s">
        <v>33</v>
      </c>
      <c r="C11" s="19">
        <v>7</v>
      </c>
      <c r="D11" s="20">
        <v>329</v>
      </c>
      <c r="E11" s="20" t="s">
        <v>34</v>
      </c>
      <c r="F11" s="20">
        <f t="shared" si="0"/>
        <v>-6</v>
      </c>
      <c r="G11" s="20">
        <v>323</v>
      </c>
      <c r="H11" s="20">
        <v>321</v>
      </c>
      <c r="I11" s="20">
        <f t="shared" si="1"/>
        <v>2</v>
      </c>
      <c r="J11" s="4" t="s">
        <v>368</v>
      </c>
      <c r="P11" s="66"/>
      <c r="Q11" s="66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  <c r="K18" t="s">
        <v>369</v>
      </c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2902</v>
      </c>
      <c r="E20" s="8"/>
      <c r="F20" s="13">
        <f>SUM(F5:F19)</f>
        <v>-49</v>
      </c>
      <c r="G20" s="13">
        <f>SUM(G5:G19)</f>
        <v>2853</v>
      </c>
      <c r="H20" s="13">
        <f>SUM(H5:H19)</f>
        <v>2844</v>
      </c>
      <c r="I20" s="16">
        <f t="shared" ref="I20:J20" si="2">SUM(I5:I19)</f>
        <v>8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21105</v>
      </c>
      <c r="C23" s="47" t="s">
        <v>46</v>
      </c>
      <c r="D23" s="37">
        <v>15291</v>
      </c>
      <c r="E23" s="48" t="s">
        <v>46</v>
      </c>
      <c r="F23" s="38">
        <v>20557</v>
      </c>
      <c r="G23" s="49" t="s">
        <v>140</v>
      </c>
      <c r="H23" s="39">
        <v>7041</v>
      </c>
      <c r="I23" s="50" t="s">
        <v>370</v>
      </c>
      <c r="J23" s="40">
        <v>16579</v>
      </c>
      <c r="K23" s="51" t="s">
        <v>115</v>
      </c>
      <c r="L23" s="41">
        <v>12967</v>
      </c>
      <c r="M23" s="52" t="s">
        <v>115</v>
      </c>
      <c r="N23" s="42">
        <v>22303</v>
      </c>
      <c r="O23" s="53" t="s">
        <v>371</v>
      </c>
    </row>
    <row r="24" spans="1:17" ht="18">
      <c r="A24" s="26">
        <v>2</v>
      </c>
      <c r="B24" s="36">
        <v>21095</v>
      </c>
      <c r="C24" s="47" t="s">
        <v>372</v>
      </c>
      <c r="D24" s="37">
        <v>15297</v>
      </c>
      <c r="E24" s="48" t="s">
        <v>52</v>
      </c>
      <c r="F24" s="38">
        <v>20556</v>
      </c>
      <c r="G24" s="49" t="s">
        <v>373</v>
      </c>
      <c r="H24" s="39">
        <v>7042</v>
      </c>
      <c r="I24" s="50" t="s">
        <v>374</v>
      </c>
      <c r="J24" s="40">
        <v>16553</v>
      </c>
      <c r="K24" s="51" t="s">
        <v>375</v>
      </c>
      <c r="L24" s="41">
        <v>12969</v>
      </c>
      <c r="M24" s="52" t="s">
        <v>122</v>
      </c>
      <c r="N24" s="42">
        <v>22304</v>
      </c>
      <c r="O24" s="53" t="s">
        <v>376</v>
      </c>
    </row>
    <row r="25" spans="1:17" ht="18">
      <c r="A25" s="26">
        <v>3</v>
      </c>
      <c r="B25" s="36">
        <v>21108</v>
      </c>
      <c r="C25" s="47" t="s">
        <v>377</v>
      </c>
      <c r="D25" s="37">
        <v>15305</v>
      </c>
      <c r="E25" s="48" t="s">
        <v>58</v>
      </c>
      <c r="F25" s="38">
        <v>20555</v>
      </c>
      <c r="G25" s="49" t="s">
        <v>378</v>
      </c>
      <c r="H25" s="39">
        <v>7037</v>
      </c>
      <c r="I25" s="50" t="s">
        <v>379</v>
      </c>
      <c r="J25" s="40">
        <v>16581</v>
      </c>
      <c r="K25" s="51" t="s">
        <v>380</v>
      </c>
      <c r="L25" s="41">
        <v>12970</v>
      </c>
      <c r="M25" s="52" t="s">
        <v>127</v>
      </c>
      <c r="N25" s="42">
        <v>22301</v>
      </c>
      <c r="O25" s="53" t="s">
        <v>381</v>
      </c>
    </row>
    <row r="26" spans="1:17" ht="18">
      <c r="A26" s="26">
        <v>4</v>
      </c>
      <c r="B26" s="36">
        <v>21089</v>
      </c>
      <c r="C26" s="47" t="s">
        <v>382</v>
      </c>
      <c r="D26" s="37">
        <v>15288</v>
      </c>
      <c r="E26" s="48" t="s">
        <v>63</v>
      </c>
      <c r="F26" s="38"/>
      <c r="G26" s="49"/>
      <c r="H26" s="39">
        <v>7036</v>
      </c>
      <c r="I26" s="50" t="s">
        <v>383</v>
      </c>
      <c r="J26" s="40">
        <v>16576</v>
      </c>
      <c r="K26" s="51" t="s">
        <v>384</v>
      </c>
      <c r="L26" s="41">
        <v>12978</v>
      </c>
      <c r="M26" s="52" t="s">
        <v>131</v>
      </c>
      <c r="N26" s="42">
        <v>22302</v>
      </c>
      <c r="O26" s="53" t="s">
        <v>385</v>
      </c>
      <c r="P26" s="4"/>
    </row>
    <row r="27" spans="1:17" ht="18">
      <c r="A27" s="26">
        <v>5</v>
      </c>
      <c r="B27" s="36">
        <v>21090</v>
      </c>
      <c r="C27" s="47" t="s">
        <v>386</v>
      </c>
      <c r="D27" s="37">
        <v>15303</v>
      </c>
      <c r="E27" s="48" t="s">
        <v>387</v>
      </c>
      <c r="F27" s="38"/>
      <c r="G27" s="49"/>
      <c r="H27" s="39">
        <v>7029</v>
      </c>
      <c r="I27" s="50" t="s">
        <v>388</v>
      </c>
      <c r="J27" s="40">
        <v>16577</v>
      </c>
      <c r="K27" s="51" t="s">
        <v>389</v>
      </c>
      <c r="L27" s="41">
        <v>12962</v>
      </c>
      <c r="M27" s="52" t="s">
        <v>318</v>
      </c>
      <c r="N27" s="42">
        <v>22305</v>
      </c>
      <c r="O27" s="53" t="s">
        <v>390</v>
      </c>
      <c r="P27" s="4"/>
    </row>
    <row r="28" spans="1:17" ht="18.75">
      <c r="A28" s="26">
        <v>6</v>
      </c>
      <c r="B28" s="36">
        <v>21098</v>
      </c>
      <c r="C28" s="47" t="s">
        <v>391</v>
      </c>
      <c r="D28" s="37">
        <v>15304</v>
      </c>
      <c r="E28" s="48" t="s">
        <v>392</v>
      </c>
      <c r="F28" s="38"/>
      <c r="G28" s="49"/>
      <c r="H28" s="39"/>
      <c r="I28" s="50"/>
      <c r="J28" s="40"/>
      <c r="K28" s="51"/>
      <c r="L28" s="41">
        <v>12961</v>
      </c>
      <c r="M28" s="52" t="s">
        <v>320</v>
      </c>
      <c r="N28" s="42"/>
      <c r="O28" s="53"/>
      <c r="P28" s="4"/>
    </row>
    <row r="29" spans="1:17" ht="18.75">
      <c r="A29" s="26">
        <v>7</v>
      </c>
      <c r="B29" s="36"/>
      <c r="C29" s="47"/>
      <c r="D29" s="37">
        <v>15295</v>
      </c>
      <c r="E29" s="48" t="s">
        <v>393</v>
      </c>
      <c r="F29" s="38"/>
      <c r="G29" s="49"/>
      <c r="H29" s="39"/>
      <c r="I29" s="50"/>
      <c r="J29" s="40"/>
      <c r="K29" s="51"/>
      <c r="L29" s="41">
        <v>12963</v>
      </c>
      <c r="M29" s="52" t="s">
        <v>394</v>
      </c>
      <c r="N29" s="42"/>
      <c r="O29" s="53"/>
      <c r="P29" s="4"/>
    </row>
    <row r="30" spans="1:17" ht="18.75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.75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.75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.75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.75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.75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.75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.75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.75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.75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.75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.75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.75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75">
      <c r="A43" s="24" t="s">
        <v>35</v>
      </c>
      <c r="B43" s="87">
        <f>COUNTIFS(B23:B42, "&lt;&gt;0", B23:B42, "&lt;&gt;")</f>
        <v>6</v>
      </c>
      <c r="C43" s="88"/>
      <c r="D43" s="87">
        <f>COUNTIFS(D23:D42, "&lt;&gt;0", D23:D42, "&lt;&gt;")</f>
        <v>7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5</v>
      </c>
      <c r="I43" s="88"/>
      <c r="J43" s="87">
        <f>COUNTIFS(J23:J42, "&lt;&gt;0", J23:J42, "&lt;&gt;")</f>
        <v>5</v>
      </c>
      <c r="K43" s="88"/>
      <c r="L43" s="87">
        <f>COUNTIFS(L23:L42, "&lt;&gt;0", L23:L42, "&lt;&gt;")</f>
        <v>7</v>
      </c>
      <c r="M43" s="88"/>
      <c r="N43" s="87">
        <f>COUNTIFS(N23:N42, "&lt;&gt;0", N23:N42, "&lt;&gt;")</f>
        <v>5</v>
      </c>
      <c r="O43" s="88"/>
      <c r="P43" s="4"/>
    </row>
    <row r="44" spans="1:16" ht="15.75">
      <c r="A44" s="62"/>
      <c r="J44" s="77">
        <v>16553</v>
      </c>
      <c r="K44" s="77" t="s">
        <v>395</v>
      </c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  <row r="60" spans="1:2">
      <c r="A60" s="63"/>
      <c r="B60" s="63"/>
    </row>
    <row r="61" spans="1:2">
      <c r="A61" s="63"/>
      <c r="B61" s="63"/>
    </row>
    <row r="62" spans="1:2">
      <c r="A62" s="63"/>
      <c r="B62" s="63"/>
    </row>
    <row r="63" spans="1:2">
      <c r="A63" s="63"/>
      <c r="B63" s="63"/>
    </row>
    <row r="64" spans="1:2">
      <c r="A64" s="63"/>
      <c r="B64" s="63"/>
    </row>
    <row r="65" spans="1:2">
      <c r="A65" s="63"/>
      <c r="B65" s="63"/>
    </row>
    <row r="66" spans="1:2">
      <c r="A66" s="63"/>
      <c r="B66" s="63"/>
    </row>
    <row r="67" spans="1:2">
      <c r="A67" s="63"/>
      <c r="B67" s="64"/>
    </row>
  </sheetData>
  <sheetProtection formatCells="0" formatColumns="0" formatRows="0" insertColumns="0" insertRows="0" insertHyperlinks="0" deleteColumns="0" deleteRows="0" sort="0" autoFilter="0" pivotTables="0"/>
  <mergeCells count="11">
    <mergeCell ref="N43:O43"/>
    <mergeCell ref="J43:K43"/>
    <mergeCell ref="L43:M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3B65-B436-4F34-8ABE-FC87BE0CCA8D}">
  <dimension ref="A1:R51"/>
  <sheetViews>
    <sheetView topLeftCell="D1" workbookViewId="0">
      <selection activeCell="P1" sqref="P1:R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25.1406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901</v>
      </c>
      <c r="H2" s="6" t="s">
        <v>4</v>
      </c>
      <c r="I2" s="17">
        <f>I20</f>
        <v>2</v>
      </c>
      <c r="J2" s="2"/>
      <c r="K2" s="70" t="s">
        <v>5</v>
      </c>
      <c r="L2" s="71" t="str">
        <f>_xlfn.CONCAT(B23,",",B24,",",B25,",",B26,",",B27,",",B28,",",B29,",",B30,",",B31,",",B32)</f>
        <v>21089,21098,21090,,,,,,,</v>
      </c>
      <c r="M2" s="1"/>
      <c r="N2" s="1"/>
      <c r="O2" s="1"/>
      <c r="Q2" s="68"/>
    </row>
    <row r="3" spans="1:18" ht="37.9" customHeight="1">
      <c r="A3" s="82"/>
      <c r="B3" s="83"/>
      <c r="C3" s="74" t="s">
        <v>396</v>
      </c>
      <c r="D3" s="72"/>
      <c r="E3" s="73"/>
      <c r="F3" s="7" t="s">
        <v>6</v>
      </c>
      <c r="G3" s="43">
        <f>SUM(B43:O43)</f>
        <v>17</v>
      </c>
      <c r="H3" s="6" t="s">
        <v>7</v>
      </c>
      <c r="I3" s="55">
        <f>H20</f>
        <v>960</v>
      </c>
      <c r="J3" s="2"/>
      <c r="K3" s="70" t="s">
        <v>8</v>
      </c>
      <c r="L3" s="71" t="str">
        <f>_xlfn.CONCAT(D24,",",D25,",",D26,",",D27,",",D28,",",D29,",",D30,",",D31,",",D32)</f>
        <v>15295,15288,,,,,,,</v>
      </c>
      <c r="M3" s="1"/>
      <c r="N3" s="1"/>
      <c r="O3" s="1"/>
      <c r="Q3" s="68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_xlfn.CONCAT(F23,",",F24,",",F25,",",F26,",",F27,",",F28,",",F29,",",F30,",",F31,",",F32)</f>
        <v>20556,20557,,,,,,,,</v>
      </c>
    </row>
    <row r="5" spans="1:18" ht="18.75">
      <c r="A5" s="4"/>
      <c r="B5" s="58" t="s">
        <v>18</v>
      </c>
      <c r="C5" s="19">
        <v>1</v>
      </c>
      <c r="D5" s="23">
        <v>112</v>
      </c>
      <c r="E5" s="20" t="s">
        <v>19</v>
      </c>
      <c r="F5" s="20">
        <f>G5-D5</f>
        <v>4</v>
      </c>
      <c r="G5" s="20">
        <v>116</v>
      </c>
      <c r="H5" s="20">
        <v>114</v>
      </c>
      <c r="I5" s="20">
        <f>G5-H5</f>
        <v>2</v>
      </c>
      <c r="J5" s="4" t="s">
        <v>397</v>
      </c>
      <c r="K5" s="70" t="s">
        <v>20</v>
      </c>
      <c r="L5" s="71" t="str">
        <f>_xlfn.CONCAT(H23,",",H24,",",H25,",",H26,",",H27,",",H28,",",H29,",",H30,",",H31,",",H32)</f>
        <v>7033,7027,7036,,,,,,,</v>
      </c>
    </row>
    <row r="6" spans="1:18" ht="18.75">
      <c r="A6" s="4"/>
      <c r="B6" s="6" t="s">
        <v>298</v>
      </c>
      <c r="C6" s="45">
        <v>2</v>
      </c>
      <c r="D6" s="46">
        <v>250</v>
      </c>
      <c r="E6" s="46" t="s">
        <v>22</v>
      </c>
      <c r="F6" s="46">
        <f t="shared" ref="F6:F19" si="0">G6-D6</f>
        <v>4</v>
      </c>
      <c r="G6" s="46">
        <v>254</v>
      </c>
      <c r="H6" s="46">
        <v>254</v>
      </c>
      <c r="I6" s="46">
        <f t="shared" ref="I6:I19" si="1">G6-H6</f>
        <v>0</v>
      </c>
      <c r="J6" s="4"/>
      <c r="K6" s="70" t="s">
        <v>23</v>
      </c>
      <c r="L6" s="71" t="str">
        <f>_xlfn.CONCAT(J23,",",J24,",",J25,",",J26,",",J27,",",J28,",",J29,",",J30,",",J31,",",J32)</f>
        <v>16551,,,,,,,,,</v>
      </c>
    </row>
    <row r="7" spans="1:18" ht="18.75">
      <c r="A7" s="4"/>
      <c r="B7" s="59" t="s">
        <v>24</v>
      </c>
      <c r="C7" s="19">
        <v>3</v>
      </c>
      <c r="D7" s="20">
        <v>74</v>
      </c>
      <c r="E7" s="20" t="s">
        <v>25</v>
      </c>
      <c r="F7" s="20">
        <f t="shared" si="0"/>
        <v>9</v>
      </c>
      <c r="G7" s="20">
        <v>83</v>
      </c>
      <c r="H7" s="20">
        <v>83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_xlfn.CONCAT(L23,",",L24,",",L25,",",L26,",",L27,",",L28,",",L29,",",L30,",",L31,",",L32)</f>
        <v>12967,12976,12952,,,,,,,</v>
      </c>
    </row>
    <row r="8" spans="1:18" ht="18.75">
      <c r="A8" s="4"/>
      <c r="B8" s="6" t="s">
        <v>206</v>
      </c>
      <c r="C8" s="45">
        <v>4</v>
      </c>
      <c r="D8" s="46">
        <v>87</v>
      </c>
      <c r="E8" s="46" t="s">
        <v>27</v>
      </c>
      <c r="F8" s="46">
        <f t="shared" si="0"/>
        <v>13</v>
      </c>
      <c r="G8" s="46">
        <v>100</v>
      </c>
      <c r="H8" s="46">
        <v>100</v>
      </c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_xlfn.CONCAT(N23,",",N24,",",N25,",",N26,",",N27,",",N28,",",N29,",",N30,",",N31,",",N32)</f>
        <v>22301,22304,,,,,,,,</v>
      </c>
    </row>
    <row r="9" spans="1:18" ht="16.149999999999999">
      <c r="A9" s="4"/>
      <c r="B9" s="58" t="s">
        <v>29</v>
      </c>
      <c r="C9" s="19">
        <v>5</v>
      </c>
      <c r="D9" s="20">
        <v>79</v>
      </c>
      <c r="E9" s="20" t="s">
        <v>30</v>
      </c>
      <c r="F9" s="20">
        <f t="shared" si="0"/>
        <v>15</v>
      </c>
      <c r="G9" s="20">
        <v>94</v>
      </c>
      <c r="H9" s="20">
        <v>94</v>
      </c>
      <c r="I9" s="20">
        <f t="shared" si="1"/>
        <v>0</v>
      </c>
      <c r="J9" s="4"/>
    </row>
    <row r="10" spans="1:18" ht="16.149999999999999">
      <c r="A10" s="4"/>
      <c r="B10" s="6" t="s">
        <v>31</v>
      </c>
      <c r="C10" s="45">
        <v>6</v>
      </c>
      <c r="D10" s="46">
        <v>196</v>
      </c>
      <c r="E10" s="46" t="s">
        <v>32</v>
      </c>
      <c r="F10" s="46">
        <f t="shared" si="0"/>
        <v>7</v>
      </c>
      <c r="G10" s="46">
        <v>203</v>
      </c>
      <c r="H10" s="46">
        <v>203</v>
      </c>
      <c r="I10" s="46">
        <f t="shared" si="1"/>
        <v>0</v>
      </c>
      <c r="J10" s="4"/>
    </row>
    <row r="11" spans="1:18" ht="16.149999999999999">
      <c r="A11" s="4"/>
      <c r="B11" s="59" t="s">
        <v>33</v>
      </c>
      <c r="C11" s="19">
        <v>7</v>
      </c>
      <c r="D11" s="20">
        <v>103</v>
      </c>
      <c r="E11" s="20" t="s">
        <v>34</v>
      </c>
      <c r="F11" s="20">
        <f t="shared" si="0"/>
        <v>9</v>
      </c>
      <c r="G11" s="20">
        <v>112</v>
      </c>
      <c r="H11" s="20">
        <v>112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901</v>
      </c>
      <c r="E20" s="8"/>
      <c r="F20" s="13">
        <f>SUM(F5:F19)</f>
        <v>61</v>
      </c>
      <c r="G20" s="13">
        <f>SUM(G5:G19)</f>
        <v>962</v>
      </c>
      <c r="H20" s="13">
        <f>SUM(H5:H19)</f>
        <v>960</v>
      </c>
      <c r="I20" s="16">
        <f t="shared" ref="I20:J20" si="2">SUM(I5:I19)</f>
        <v>2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.75">
      <c r="A23" s="26">
        <v>1</v>
      </c>
      <c r="B23" s="36">
        <v>21089</v>
      </c>
      <c r="C23" s="47" t="s">
        <v>71</v>
      </c>
      <c r="D23" s="37">
        <v>15303</v>
      </c>
      <c r="E23" s="48" t="s">
        <v>186</v>
      </c>
      <c r="F23" s="38">
        <v>20556</v>
      </c>
      <c r="G23" s="49" t="s">
        <v>139</v>
      </c>
      <c r="H23" s="39">
        <v>7033</v>
      </c>
      <c r="I23" s="50" t="s">
        <v>398</v>
      </c>
      <c r="J23" s="40">
        <v>16551</v>
      </c>
      <c r="K23" s="51" t="s">
        <v>43</v>
      </c>
      <c r="L23" s="41">
        <v>12967</v>
      </c>
      <c r="M23" s="52" t="s">
        <v>399</v>
      </c>
      <c r="N23" s="42">
        <v>22301</v>
      </c>
      <c r="O23" s="53" t="s">
        <v>44</v>
      </c>
    </row>
    <row r="24" spans="1:17" ht="18.75">
      <c r="A24" s="26">
        <v>2</v>
      </c>
      <c r="B24" s="36">
        <v>21098</v>
      </c>
      <c r="C24" s="47" t="s">
        <v>400</v>
      </c>
      <c r="D24" s="37">
        <v>15295</v>
      </c>
      <c r="E24" s="48" t="s">
        <v>401</v>
      </c>
      <c r="F24" s="38">
        <v>20557</v>
      </c>
      <c r="G24" s="49" t="s">
        <v>402</v>
      </c>
      <c r="H24" s="39">
        <v>7027</v>
      </c>
      <c r="I24" s="50" t="s">
        <v>403</v>
      </c>
      <c r="J24" s="40"/>
      <c r="K24" s="51"/>
      <c r="L24" s="41">
        <v>12976</v>
      </c>
      <c r="M24" s="52" t="s">
        <v>404</v>
      </c>
      <c r="N24" s="42">
        <v>22304</v>
      </c>
      <c r="O24" s="53" t="s">
        <v>405</v>
      </c>
    </row>
    <row r="25" spans="1:17" ht="18.75">
      <c r="A25" s="26">
        <v>3</v>
      </c>
      <c r="B25" s="36">
        <v>21090</v>
      </c>
      <c r="C25" s="47" t="s">
        <v>406</v>
      </c>
      <c r="D25" s="37">
        <v>15288</v>
      </c>
      <c r="E25" s="48" t="s">
        <v>407</v>
      </c>
      <c r="F25" s="38"/>
      <c r="G25" s="49"/>
      <c r="H25" s="39">
        <v>7036</v>
      </c>
      <c r="I25" s="50" t="s">
        <v>96</v>
      </c>
      <c r="J25" s="40"/>
      <c r="K25" s="51"/>
      <c r="L25" s="41">
        <v>12952</v>
      </c>
      <c r="M25" s="52" t="s">
        <v>64</v>
      </c>
      <c r="N25" s="42"/>
      <c r="O25" s="53"/>
    </row>
    <row r="26" spans="1:17" ht="18.75">
      <c r="A26" s="26">
        <v>4</v>
      </c>
      <c r="B26" s="36"/>
      <c r="C26" s="47"/>
      <c r="D26" s="37"/>
      <c r="E26" s="48"/>
      <c r="F26" s="38"/>
      <c r="G26" s="49"/>
      <c r="H26" s="39"/>
      <c r="I26" s="50"/>
      <c r="J26" s="40"/>
      <c r="K26" s="51"/>
      <c r="L26" s="41"/>
      <c r="M26" s="52"/>
      <c r="N26" s="42"/>
      <c r="O26" s="53"/>
      <c r="P26" s="4"/>
    </row>
    <row r="27" spans="1:17" ht="18.75">
      <c r="A27" s="26">
        <v>5</v>
      </c>
      <c r="B27" s="36"/>
      <c r="C27" s="47"/>
      <c r="D27" s="37"/>
      <c r="E27" s="48"/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.75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.75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.75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 customHeight="1">
      <c r="A43" s="24" t="s">
        <v>35</v>
      </c>
      <c r="B43" s="87">
        <f>COUNTIFS(B23:B42, "&lt;&gt;0", B23:B42, "&lt;&gt;")</f>
        <v>3</v>
      </c>
      <c r="C43" s="88"/>
      <c r="D43" s="87">
        <f>COUNTIFS(D23:D42, "&lt;&gt;0", D23:D42, "&lt;&gt;")</f>
        <v>3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1</v>
      </c>
      <c r="K43" s="88"/>
      <c r="L43" s="87">
        <f>COUNTIFS(L23:L42, "&lt;&gt;0", L23:L42, "&lt;&gt;")</f>
        <v>3</v>
      </c>
      <c r="M43" s="88"/>
      <c r="N43" s="87">
        <f>COUNTIFS(N23:N42, "&lt;&gt;0", N23:N42, "&lt;&gt;")</f>
        <v>2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EDAB-58EA-4369-BF26-9013C1498D77}">
  <dimension ref="A1:R51"/>
  <sheetViews>
    <sheetView topLeftCell="G1" workbookViewId="0">
      <selection activeCell="R1" sqref="Q1:R1"/>
    </sheetView>
  </sheetViews>
  <sheetFormatPr defaultRowHeight="14.4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21.1406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1250</v>
      </c>
      <c r="H2" s="6" t="s">
        <v>4</v>
      </c>
      <c r="I2" s="17">
        <f>I20</f>
        <v>2</v>
      </c>
      <c r="J2" s="2"/>
      <c r="K2" s="70" t="s">
        <v>5</v>
      </c>
      <c r="L2" s="71" t="str">
        <f>_xlfn.CONCAT(B23,",",B24,",",B25,",",B26,",",B27,",",B28,",",B29,",",B30,",",B31,",",B32)</f>
        <v>21105,21101,21104,,,,,,,</v>
      </c>
      <c r="M2" s="1"/>
      <c r="N2" s="1"/>
      <c r="O2" s="1"/>
      <c r="P2" s="66"/>
      <c r="Q2" s="66"/>
    </row>
    <row r="3" spans="1:18" ht="37.9" customHeight="1">
      <c r="A3" s="82"/>
      <c r="B3" s="83"/>
      <c r="C3" s="74" t="s">
        <v>408</v>
      </c>
      <c r="D3" s="76"/>
      <c r="E3" s="75"/>
      <c r="F3" s="7" t="s">
        <v>6</v>
      </c>
      <c r="G3" s="43">
        <f>SUM(B43:O43)</f>
        <v>22</v>
      </c>
      <c r="H3" s="6" t="s">
        <v>7</v>
      </c>
      <c r="I3" s="56">
        <f>H20</f>
        <v>1272</v>
      </c>
      <c r="J3" s="2"/>
      <c r="K3" s="70" t="s">
        <v>8</v>
      </c>
      <c r="L3" s="71" t="str">
        <f>_xlfn.CONCAT(D24,",",D25,",",D26,",",D27,",",D28,",",D29,",",D30,",",D31,",",D32)</f>
        <v>15291,15305,15304,15301,,,,,</v>
      </c>
      <c r="M3" s="1"/>
      <c r="N3" s="1"/>
      <c r="O3" s="1"/>
      <c r="P3" s="66"/>
      <c r="Q3" s="66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_xlfn.CONCAT(F23,",",F24,",",F25,",",F26,",",F27,",",F28,",",F29,",",F30,",",F31,",",F32)</f>
        <v>20555,20557,,,,,,,,</v>
      </c>
    </row>
    <row r="5" spans="1:18" ht="18.75">
      <c r="A5" s="4"/>
      <c r="B5" s="18" t="s">
        <v>18</v>
      </c>
      <c r="C5" s="19">
        <v>1</v>
      </c>
      <c r="D5" s="23">
        <v>158</v>
      </c>
      <c r="E5" s="20" t="s">
        <v>19</v>
      </c>
      <c r="F5" s="20">
        <f>G5-D5</f>
        <v>-2</v>
      </c>
      <c r="G5" s="20">
        <v>156</v>
      </c>
      <c r="H5" s="20">
        <f>48+55+51</f>
        <v>154</v>
      </c>
      <c r="I5" s="20">
        <f>G5-H5</f>
        <v>2</v>
      </c>
      <c r="J5" s="4" t="s">
        <v>409</v>
      </c>
      <c r="K5" s="70" t="s">
        <v>20</v>
      </c>
      <c r="L5" s="71" t="str">
        <f>_xlfn.CONCAT(H23,",",H24,",",H25,",",H26,",",H27,",",H28,",",H29,",",H30,",",H31,",",H32)</f>
        <v>7033,7027,7036,,,,,,,</v>
      </c>
    </row>
    <row r="6" spans="1:18" ht="18.75">
      <c r="A6" s="4"/>
      <c r="B6" s="44" t="s">
        <v>298</v>
      </c>
      <c r="C6" s="45">
        <v>2</v>
      </c>
      <c r="D6" s="46">
        <v>303</v>
      </c>
      <c r="E6" s="46" t="s">
        <v>22</v>
      </c>
      <c r="F6" s="46">
        <f t="shared" ref="F6:F19" si="0">G6-D6</f>
        <v>-5</v>
      </c>
      <c r="G6" s="46">
        <v>298</v>
      </c>
      <c r="H6" s="46">
        <f>59+60+56+61+62</f>
        <v>298</v>
      </c>
      <c r="I6" s="46">
        <f t="shared" ref="I6:I19" si="1">G6-H6</f>
        <v>0</v>
      </c>
      <c r="J6" s="4"/>
      <c r="K6" s="70" t="s">
        <v>23</v>
      </c>
      <c r="L6" s="71" t="str">
        <f>_xlfn.CONCAT(J23,",",J24,",",J25,",",J26,",",J27,",",J28,",",J29,",",J30,",",J31,",",J32)</f>
        <v>16579,16551,,,,,,,,</v>
      </c>
    </row>
    <row r="7" spans="1:18" ht="18.75">
      <c r="A7" s="4"/>
      <c r="B7" s="20" t="s">
        <v>24</v>
      </c>
      <c r="C7" s="19">
        <v>3</v>
      </c>
      <c r="D7" s="20">
        <v>109</v>
      </c>
      <c r="E7" s="20" t="s">
        <v>25</v>
      </c>
      <c r="F7" s="20">
        <f t="shared" si="0"/>
        <v>-17</v>
      </c>
      <c r="G7" s="20">
        <v>92</v>
      </c>
      <c r="H7" s="20">
        <v>92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_xlfn.CONCAT(L23,",",L24,",",L25,",",L26,",",L27,",",L28,",",L29,",",L30,",",L31,",",L32)</f>
        <v>12977,12970,12969,12976,,,,,,</v>
      </c>
    </row>
    <row r="8" spans="1:18" ht="18.75">
      <c r="A8" s="4"/>
      <c r="B8" s="44" t="s">
        <v>206</v>
      </c>
      <c r="C8" s="45">
        <v>4</v>
      </c>
      <c r="D8" s="46">
        <v>125</v>
      </c>
      <c r="E8" s="46" t="s">
        <v>27</v>
      </c>
      <c r="F8" s="46">
        <f t="shared" si="0"/>
        <v>9</v>
      </c>
      <c r="G8" s="46">
        <v>134</v>
      </c>
      <c r="H8" s="46">
        <f>29+60+45</f>
        <v>134</v>
      </c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_xlfn.CONCAT(N23,",",N24,",",N25,",",N26,",",N27,",",N28,",",N29,",",N30,",",N31,",",N32)</f>
        <v>22302,22303,22304,,,,,,,</v>
      </c>
    </row>
    <row r="9" spans="1:18" ht="16.149999999999999">
      <c r="A9" s="4"/>
      <c r="B9" s="18" t="s">
        <v>29</v>
      </c>
      <c r="C9" s="19">
        <v>5</v>
      </c>
      <c r="D9" s="20">
        <v>146</v>
      </c>
      <c r="E9" s="20" t="s">
        <v>30</v>
      </c>
      <c r="F9" s="20">
        <f t="shared" si="0"/>
        <v>12</v>
      </c>
      <c r="G9" s="20">
        <v>158</v>
      </c>
      <c r="H9" s="20">
        <v>158</v>
      </c>
      <c r="I9" s="20">
        <f t="shared" si="1"/>
        <v>0</v>
      </c>
      <c r="J9" s="4"/>
    </row>
    <row r="10" spans="1:18" ht="16.149999999999999">
      <c r="A10" s="4"/>
      <c r="B10" s="44" t="s">
        <v>31</v>
      </c>
      <c r="C10" s="45">
        <v>6</v>
      </c>
      <c r="D10" s="46">
        <v>270</v>
      </c>
      <c r="E10" s="46" t="s">
        <v>32</v>
      </c>
      <c r="F10" s="46">
        <f t="shared" si="0"/>
        <v>24</v>
      </c>
      <c r="G10" s="46">
        <v>294</v>
      </c>
      <c r="H10" s="46">
        <f>69+77+75+73</f>
        <v>294</v>
      </c>
      <c r="I10" s="46">
        <f t="shared" si="1"/>
        <v>0</v>
      </c>
      <c r="J10" s="4"/>
    </row>
    <row r="11" spans="1:18" ht="16.149999999999999">
      <c r="A11" s="4"/>
      <c r="B11" s="20" t="s">
        <v>33</v>
      </c>
      <c r="C11" s="19">
        <v>7</v>
      </c>
      <c r="D11" s="20">
        <v>139</v>
      </c>
      <c r="E11" s="20" t="s">
        <v>34</v>
      </c>
      <c r="F11" s="20">
        <f t="shared" si="0"/>
        <v>3</v>
      </c>
      <c r="G11" s="20">
        <v>142</v>
      </c>
      <c r="H11" s="20">
        <f>44+51+47</f>
        <v>142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1250</v>
      </c>
      <c r="E20" s="8"/>
      <c r="F20" s="13">
        <f>SUM(F5:F19)</f>
        <v>24</v>
      </c>
      <c r="G20" s="13">
        <f>SUM(G5:G19)</f>
        <v>1274</v>
      </c>
      <c r="H20" s="13">
        <f>SUM(H5:H19)</f>
        <v>1272</v>
      </c>
      <c r="I20" s="16">
        <f t="shared" ref="I20" si="2">SUM(I5:I19)</f>
        <v>2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.75">
      <c r="A23" s="26">
        <v>1</v>
      </c>
      <c r="B23" s="36">
        <v>21105</v>
      </c>
      <c r="C23" s="47" t="s">
        <v>305</v>
      </c>
      <c r="D23" s="37">
        <v>15297</v>
      </c>
      <c r="E23" s="48" t="s">
        <v>410</v>
      </c>
      <c r="F23" s="38">
        <v>20555</v>
      </c>
      <c r="G23" s="49" t="s">
        <v>290</v>
      </c>
      <c r="H23" s="39">
        <v>7033</v>
      </c>
      <c r="I23" s="50" t="s">
        <v>44</v>
      </c>
      <c r="J23" s="40">
        <v>16579</v>
      </c>
      <c r="K23" s="51" t="s">
        <v>219</v>
      </c>
      <c r="L23" s="41">
        <v>12977</v>
      </c>
      <c r="M23" s="52" t="s">
        <v>45</v>
      </c>
      <c r="N23" s="42">
        <v>22302</v>
      </c>
      <c r="O23" s="53" t="s">
        <v>247</v>
      </c>
    </row>
    <row r="24" spans="1:17" ht="18.75">
      <c r="A24" s="26">
        <v>2</v>
      </c>
      <c r="B24" s="36">
        <v>21101</v>
      </c>
      <c r="C24" s="47" t="s">
        <v>411</v>
      </c>
      <c r="D24" s="37">
        <v>15291</v>
      </c>
      <c r="E24" s="48" t="s">
        <v>412</v>
      </c>
      <c r="F24" s="38">
        <v>20557</v>
      </c>
      <c r="G24" s="49" t="s">
        <v>292</v>
      </c>
      <c r="H24" s="39">
        <v>7027</v>
      </c>
      <c r="I24" s="50" t="s">
        <v>413</v>
      </c>
      <c r="J24" s="40">
        <v>16551</v>
      </c>
      <c r="K24" s="51" t="s">
        <v>98</v>
      </c>
      <c r="L24" s="41">
        <v>12970</v>
      </c>
      <c r="M24" s="52" t="s">
        <v>78</v>
      </c>
      <c r="N24" s="42">
        <v>22303</v>
      </c>
      <c r="O24" s="53" t="s">
        <v>414</v>
      </c>
    </row>
    <row r="25" spans="1:17" ht="18.75">
      <c r="A25" s="26">
        <v>3</v>
      </c>
      <c r="B25" s="36">
        <v>21104</v>
      </c>
      <c r="C25" s="47" t="s">
        <v>415</v>
      </c>
      <c r="D25" s="37">
        <v>15305</v>
      </c>
      <c r="E25" s="48" t="s">
        <v>416</v>
      </c>
      <c r="F25" s="38"/>
      <c r="G25" s="49"/>
      <c r="H25" s="39">
        <v>7036</v>
      </c>
      <c r="I25" s="50" t="s">
        <v>417</v>
      </c>
      <c r="J25" s="40"/>
      <c r="K25" s="51"/>
      <c r="L25" s="41">
        <v>12969</v>
      </c>
      <c r="M25" s="52" t="s">
        <v>100</v>
      </c>
      <c r="N25" s="42">
        <v>22304</v>
      </c>
      <c r="O25" s="53" t="s">
        <v>418</v>
      </c>
    </row>
    <row r="26" spans="1:17" ht="18.75">
      <c r="A26" s="26">
        <v>4</v>
      </c>
      <c r="B26" s="36"/>
      <c r="C26" s="47"/>
      <c r="D26" s="37">
        <v>15304</v>
      </c>
      <c r="E26" s="48" t="s">
        <v>419</v>
      </c>
      <c r="F26" s="38"/>
      <c r="G26" s="49"/>
      <c r="H26" s="39"/>
      <c r="I26" s="50"/>
      <c r="J26" s="40"/>
      <c r="K26" s="51"/>
      <c r="L26" s="41">
        <v>12976</v>
      </c>
      <c r="M26" s="52" t="s">
        <v>101</v>
      </c>
      <c r="N26" s="42"/>
      <c r="O26" s="53"/>
      <c r="P26" s="4"/>
    </row>
    <row r="27" spans="1:17" ht="18.75">
      <c r="A27" s="26">
        <v>5</v>
      </c>
      <c r="B27" s="36"/>
      <c r="C27" s="47"/>
      <c r="D27" s="37">
        <v>15301</v>
      </c>
      <c r="E27" s="48" t="s">
        <v>420</v>
      </c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.75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.75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.75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3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2</v>
      </c>
      <c r="K43" s="88"/>
      <c r="L43" s="87">
        <f>COUNTIFS(L23:L42, "&lt;&gt;0", L23:L42, "&lt;&gt;")</f>
        <v>4</v>
      </c>
      <c r="M43" s="88"/>
      <c r="N43" s="87">
        <f>COUNTIFS(N23:N42, "&lt;&gt;0", N23:N42, "&lt;&gt;")</f>
        <v>3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3DE8-F64C-47F5-A72F-3547F22DEE5A}">
  <dimension ref="A1:R51"/>
  <sheetViews>
    <sheetView workbookViewId="0">
      <selection activeCell="C3" sqref="C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1428</v>
      </c>
      <c r="H2" s="6" t="s">
        <v>4</v>
      </c>
      <c r="I2" s="17">
        <f>I20</f>
        <v>0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,,,,,,,,,,,,,,,,,,,,</v>
      </c>
      <c r="M2" s="1"/>
      <c r="N2" s="1"/>
      <c r="O2" s="1"/>
    </row>
    <row r="3" spans="1:18" ht="37.9" customHeight="1">
      <c r="A3" s="82"/>
      <c r="B3" s="83"/>
      <c r="C3" s="74" t="s">
        <v>38</v>
      </c>
      <c r="D3" s="76"/>
      <c r="E3" s="75"/>
      <c r="F3" s="7" t="s">
        <v>6</v>
      </c>
      <c r="G3" s="43">
        <f>SUM(B43:O43)</f>
        <v>0</v>
      </c>
      <c r="H3" s="6" t="s">
        <v>7</v>
      </c>
      <c r="I3" s="55">
        <f>H20</f>
        <v>0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,,,,,,,,,,,,,,,,,,,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,,,,,,,,,,,,,,,,,,,</v>
      </c>
    </row>
    <row r="5" spans="1:18" ht="18.75">
      <c r="A5" s="4"/>
      <c r="B5" s="18" t="s">
        <v>18</v>
      </c>
      <c r="C5" s="19">
        <v>1</v>
      </c>
      <c r="D5" s="23">
        <v>166</v>
      </c>
      <c r="E5" s="20" t="s">
        <v>19</v>
      </c>
      <c r="F5" s="20">
        <f>G5-D5</f>
        <v>-166</v>
      </c>
      <c r="G5" s="20"/>
      <c r="H5" s="20"/>
      <c r="I5" s="20">
        <f>G5-H5</f>
        <v>0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,,,,,,,,,,,,,,,,,,,</v>
      </c>
    </row>
    <row r="6" spans="1:18" ht="18.75">
      <c r="A6" s="4"/>
      <c r="B6" s="44" t="s">
        <v>39</v>
      </c>
      <c r="C6" s="45">
        <v>2</v>
      </c>
      <c r="D6" s="46">
        <v>330</v>
      </c>
      <c r="E6" s="46" t="s">
        <v>22</v>
      </c>
      <c r="F6" s="46">
        <f t="shared" ref="F6:F19" si="0">G6-D6</f>
        <v>-330</v>
      </c>
      <c r="G6" s="46"/>
      <c r="H6" s="46"/>
      <c r="I6" s="46">
        <f t="shared" ref="I6:I19" si="1">G6-H6</f>
        <v>0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,,,,,,,,,,,,,,,,,,,,</v>
      </c>
    </row>
    <row r="7" spans="1:18" ht="18.75">
      <c r="A7" s="4"/>
      <c r="B7" s="61" t="s">
        <v>24</v>
      </c>
      <c r="C7" s="19">
        <v>3</v>
      </c>
      <c r="D7" s="20">
        <v>125</v>
      </c>
      <c r="E7" s="20" t="s">
        <v>25</v>
      </c>
      <c r="F7" s="20">
        <f t="shared" si="0"/>
        <v>-125</v>
      </c>
      <c r="G7" s="20"/>
      <c r="H7" s="20"/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,,,,,,,,,,,,,,,,,,,,</v>
      </c>
    </row>
    <row r="8" spans="1:18" ht="18.75">
      <c r="A8" s="4"/>
      <c r="B8" s="44">
        <v>12953</v>
      </c>
      <c r="C8" s="45">
        <v>4</v>
      </c>
      <c r="D8" s="46">
        <v>192</v>
      </c>
      <c r="E8" s="46" t="s">
        <v>27</v>
      </c>
      <c r="F8" s="46">
        <f t="shared" si="0"/>
        <v>-192</v>
      </c>
      <c r="G8" s="46"/>
      <c r="H8" s="46"/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,,,,,,,,,,,,,,,,,,,,</v>
      </c>
    </row>
    <row r="9" spans="1:18" ht="16.149999999999999">
      <c r="A9" s="4"/>
      <c r="B9" s="18" t="s">
        <v>29</v>
      </c>
      <c r="C9" s="19">
        <v>5</v>
      </c>
      <c r="D9" s="20">
        <v>149</v>
      </c>
      <c r="E9" s="20" t="s">
        <v>30</v>
      </c>
      <c r="F9" s="20">
        <f t="shared" si="0"/>
        <v>-149</v>
      </c>
      <c r="G9" s="20"/>
      <c r="H9" s="20"/>
      <c r="I9" s="20">
        <f t="shared" si="1"/>
        <v>0</v>
      </c>
      <c r="J9" s="4"/>
    </row>
    <row r="10" spans="1:18" ht="16.149999999999999">
      <c r="A10" s="4"/>
      <c r="B10" s="44" t="s">
        <v>31</v>
      </c>
      <c r="C10" s="45">
        <v>6</v>
      </c>
      <c r="D10" s="46">
        <v>332</v>
      </c>
      <c r="E10" s="46" t="s">
        <v>32</v>
      </c>
      <c r="F10" s="46">
        <f t="shared" si="0"/>
        <v>-332</v>
      </c>
      <c r="G10" s="46"/>
      <c r="H10" s="46"/>
      <c r="I10" s="46">
        <f t="shared" si="1"/>
        <v>0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134</v>
      </c>
      <c r="E11" s="20" t="s">
        <v>34</v>
      </c>
      <c r="F11" s="20">
        <f t="shared" si="0"/>
        <v>-134</v>
      </c>
      <c r="G11" s="20"/>
      <c r="H11" s="20"/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1428</v>
      </c>
      <c r="E20" s="8"/>
      <c r="F20" s="13">
        <f>SUM(F5:F19)</f>
        <v>-1428</v>
      </c>
      <c r="G20" s="13">
        <f>SUM(G5:G19)</f>
        <v>0</v>
      </c>
      <c r="H20" s="13">
        <f>SUM(H5:H19)</f>
        <v>0</v>
      </c>
      <c r="I20" s="16">
        <f t="shared" ref="I20:J20" si="2">SUM(I5:I19)</f>
        <v>0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/>
      <c r="C23" s="47"/>
      <c r="D23" s="37"/>
      <c r="E23" s="48"/>
      <c r="F23" s="38"/>
      <c r="G23" s="49"/>
      <c r="H23" s="39"/>
      <c r="I23" s="50"/>
      <c r="J23" s="40"/>
      <c r="K23" s="51"/>
      <c r="L23" s="41"/>
      <c r="M23" s="52"/>
      <c r="N23" s="42"/>
      <c r="O23" s="53"/>
    </row>
    <row r="24" spans="1:17" ht="18">
      <c r="A24" s="26">
        <v>2</v>
      </c>
      <c r="B24" s="36"/>
      <c r="C24" s="47"/>
      <c r="D24" s="37"/>
      <c r="E24" s="48"/>
      <c r="F24" s="38"/>
      <c r="G24" s="49"/>
      <c r="H24" s="39"/>
      <c r="I24" s="50"/>
      <c r="J24" s="40"/>
      <c r="K24" s="51"/>
      <c r="L24" s="41"/>
      <c r="M24" s="52"/>
      <c r="N24" s="42"/>
      <c r="O24" s="53"/>
    </row>
    <row r="25" spans="1:17" ht="18">
      <c r="A25" s="26">
        <v>3</v>
      </c>
      <c r="B25" s="36"/>
      <c r="C25" s="47"/>
      <c r="D25" s="37"/>
      <c r="E25" s="48"/>
      <c r="F25" s="38"/>
      <c r="G25" s="49"/>
      <c r="H25" s="39"/>
      <c r="I25" s="50"/>
      <c r="J25" s="40"/>
      <c r="K25" s="51"/>
      <c r="L25" s="41"/>
      <c r="M25" s="52"/>
      <c r="N25" s="42"/>
      <c r="O25" s="53"/>
    </row>
    <row r="26" spans="1:17" ht="18">
      <c r="A26" s="26">
        <v>4</v>
      </c>
      <c r="B26" s="36"/>
      <c r="C26" s="47"/>
      <c r="D26" s="37"/>
      <c r="E26" s="48"/>
      <c r="F26" s="38"/>
      <c r="G26" s="49"/>
      <c r="H26" s="39"/>
      <c r="I26" s="50"/>
      <c r="J26" s="40"/>
      <c r="K26" s="51"/>
      <c r="L26" s="41"/>
      <c r="M26" s="52"/>
      <c r="N26" s="42"/>
      <c r="O26" s="53"/>
      <c r="P26" s="4"/>
    </row>
    <row r="27" spans="1:17" ht="18">
      <c r="A27" s="26">
        <v>5</v>
      </c>
      <c r="B27" s="36"/>
      <c r="C27" s="47"/>
      <c r="D27" s="37"/>
      <c r="E27" s="48"/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0</v>
      </c>
      <c r="C43" s="88"/>
      <c r="D43" s="87">
        <f>COUNTIFS(D23:D42, "&lt;&gt;0", D23:D42, "&lt;&gt;")</f>
        <v>0</v>
      </c>
      <c r="E43" s="88"/>
      <c r="F43" s="87">
        <f>COUNTIFS(F23:F42, "&lt;&gt;0", F23:F42, "&lt;&gt;")</f>
        <v>0</v>
      </c>
      <c r="G43" s="88"/>
      <c r="H43" s="87">
        <f>COUNTIFS(H23:H42, "&lt;&gt;0", H23:H42, "&lt;&gt;")</f>
        <v>0</v>
      </c>
      <c r="I43" s="88"/>
      <c r="J43" s="87">
        <f>COUNTIFS(J23:J42, "&lt;&gt;0", J23:J42, "&lt;&gt;")</f>
        <v>0</v>
      </c>
      <c r="K43" s="88"/>
      <c r="L43" s="87">
        <f>COUNTIFS(L23:L42, "&lt;&gt;0", L23:L42, "&lt;&gt;")</f>
        <v>0</v>
      </c>
      <c r="M43" s="88"/>
      <c r="N43" s="87">
        <f>COUNTIFS(N23:N42, "&lt;&gt;0", N23:N42, "&lt;&gt;")</f>
        <v>0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75F7-07F6-4EC2-B317-F0C723361EB3}">
  <dimension ref="A1:R51"/>
  <sheetViews>
    <sheetView topLeftCell="C3" workbookViewId="0">
      <selection activeCell="C3" sqref="C3:E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2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20.42578125" bestFit="1" customWidth="1"/>
    <col min="18" max="18" width="21.1406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5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2849</v>
      </c>
      <c r="H2" s="6" t="s">
        <v>4</v>
      </c>
      <c r="I2" s="17">
        <f>I20</f>
        <v>4</v>
      </c>
      <c r="J2" s="2"/>
      <c r="K2" s="70" t="s">
        <v>5</v>
      </c>
      <c r="L2" s="71" t="str">
        <f>_xlfn.CONCAT(B23,",",B24,",",B25,",",B26,",",B27,",",B28,",",B29,",",B30,",",B31,",",B32)</f>
        <v>21103,21091,21089,21095,21107,,,,,</v>
      </c>
      <c r="M2" s="1"/>
      <c r="N2" s="1"/>
      <c r="O2" s="1"/>
      <c r="Q2" s="65"/>
    </row>
    <row r="3" spans="1:18" ht="37.9" customHeight="1">
      <c r="A3" s="82"/>
      <c r="B3" s="83"/>
      <c r="C3" s="74" t="s">
        <v>421</v>
      </c>
      <c r="D3" s="76"/>
      <c r="E3" s="73"/>
      <c r="F3" s="7" t="s">
        <v>6</v>
      </c>
      <c r="G3" s="43">
        <f>SUM(B43:O43)</f>
        <v>41</v>
      </c>
      <c r="H3" s="6" t="s">
        <v>7</v>
      </c>
      <c r="I3" s="56">
        <f>H20</f>
        <v>2829</v>
      </c>
      <c r="J3" s="2"/>
      <c r="K3" s="70" t="s">
        <v>8</v>
      </c>
      <c r="L3" s="71" t="str">
        <f>_xlfn.CONCAT(D24,",",D25,",",D26,",",D27,",",D28,",",D29,",",D30,",",D31,",",D32)</f>
        <v>15304,15291,15305,15301,15295,15300,15288,15297,</v>
      </c>
      <c r="M3" s="1"/>
      <c r="N3" s="1"/>
      <c r="O3" s="1"/>
      <c r="Q3" s="65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_xlfn.CONCAT(F23,",",F24,",",F25,",",F26,",",F27,",",F28,",",F29,",",F30,",",F31,",",F32)</f>
        <v>20554,20555,20556,20557,12952,,,,,</v>
      </c>
      <c r="Q4" s="65"/>
    </row>
    <row r="5" spans="1:18" ht="18.75">
      <c r="A5" s="4"/>
      <c r="B5" s="18" t="s">
        <v>18</v>
      </c>
      <c r="C5" s="19">
        <v>1</v>
      </c>
      <c r="D5" s="23">
        <v>363</v>
      </c>
      <c r="E5" s="20" t="s">
        <v>19</v>
      </c>
      <c r="F5" s="20">
        <f>G5-D5</f>
        <v>-11</v>
      </c>
      <c r="G5" s="20">
        <v>352</v>
      </c>
      <c r="H5" s="20">
        <v>350</v>
      </c>
      <c r="I5" s="20">
        <f>G5-H5</f>
        <v>2</v>
      </c>
      <c r="J5" s="54" t="s">
        <v>397</v>
      </c>
      <c r="K5" s="70" t="s">
        <v>20</v>
      </c>
      <c r="L5" s="71" t="str">
        <f>_xlfn.CONCAT(H23,",",H24,",",H25,",",H26,",",H27,",",H28,",",H29,",",H30,",",H31,",",H32)</f>
        <v>7027,7041,7037,7043,7036,,,,,</v>
      </c>
      <c r="R5" s="68"/>
    </row>
    <row r="6" spans="1:18" ht="18.75">
      <c r="A6" s="4"/>
      <c r="B6" s="44" t="s">
        <v>298</v>
      </c>
      <c r="C6" s="45">
        <v>2</v>
      </c>
      <c r="D6" s="46">
        <v>767</v>
      </c>
      <c r="E6" s="46" t="s">
        <v>22</v>
      </c>
      <c r="F6" s="46">
        <f t="shared" ref="F6:F19" si="0">G6-D6</f>
        <v>-18</v>
      </c>
      <c r="G6" s="46">
        <v>749</v>
      </c>
      <c r="H6" s="46">
        <v>749</v>
      </c>
      <c r="I6" s="46">
        <f t="shared" ref="I6:I19" si="1">G6-H6</f>
        <v>0</v>
      </c>
      <c r="J6" s="4"/>
      <c r="K6" s="70" t="s">
        <v>23</v>
      </c>
      <c r="L6" s="71" t="str">
        <f>_xlfn.CONCAT(J23,",",J24,",",J25,",",J26,",",J27,",",J28,",",J29,",",J30,",",J31,",",J32)</f>
        <v>16579,16553,16554,16581,21640,,,,,</v>
      </c>
    </row>
    <row r="7" spans="1:18" ht="18.75">
      <c r="A7" s="4"/>
      <c r="B7" s="20"/>
      <c r="C7" s="19">
        <v>3</v>
      </c>
      <c r="D7" s="20">
        <v>267</v>
      </c>
      <c r="E7" s="20" t="s">
        <v>25</v>
      </c>
      <c r="F7" s="20">
        <f t="shared" si="0"/>
        <v>-13</v>
      </c>
      <c r="G7" s="20">
        <v>254</v>
      </c>
      <c r="H7" s="20">
        <v>254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_xlfn.CONCAT(L23,",",L24,",",L25,",",L26,",",L27,",",L28,",",L29,",",L30,",",L31,",",L32)</f>
        <v>12978,12977,12976,12971,12961,12967,12962,12963,,</v>
      </c>
    </row>
    <row r="8" spans="1:18" ht="18.75">
      <c r="A8" s="4"/>
      <c r="B8" s="44" t="s">
        <v>206</v>
      </c>
      <c r="C8" s="45">
        <v>4</v>
      </c>
      <c r="D8" s="46">
        <v>253</v>
      </c>
      <c r="E8" s="46" t="s">
        <v>27</v>
      </c>
      <c r="F8" s="46">
        <f t="shared" si="0"/>
        <v>-15</v>
      </c>
      <c r="G8" s="46">
        <v>238</v>
      </c>
      <c r="H8" s="46">
        <v>238</v>
      </c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_xlfn.CONCAT(N23,",",N24,",",N25,",",N26,",",N27,",",N28,",",N29,",",N30,",",N31,",",N32)</f>
        <v>14658,14659,14660,21641,,,,,,</v>
      </c>
    </row>
    <row r="9" spans="1:18" ht="15.75">
      <c r="A9" s="4"/>
      <c r="B9" s="18" t="s">
        <v>29</v>
      </c>
      <c r="C9" s="19">
        <v>5</v>
      </c>
      <c r="D9" s="20">
        <v>274</v>
      </c>
      <c r="E9" s="20" t="s">
        <v>30</v>
      </c>
      <c r="F9" s="20">
        <f t="shared" si="0"/>
        <v>36</v>
      </c>
      <c r="G9" s="20">
        <v>310</v>
      </c>
      <c r="H9" s="20">
        <v>309</v>
      </c>
      <c r="I9" s="20">
        <f t="shared" si="1"/>
        <v>1</v>
      </c>
      <c r="J9" s="4"/>
    </row>
    <row r="10" spans="1:18" ht="15.75">
      <c r="A10" s="4"/>
      <c r="B10" s="44" t="s">
        <v>31</v>
      </c>
      <c r="C10" s="45">
        <v>6</v>
      </c>
      <c r="D10" s="46">
        <v>623</v>
      </c>
      <c r="E10" s="46" t="s">
        <v>32</v>
      </c>
      <c r="F10" s="46">
        <f t="shared" si="0"/>
        <v>-34</v>
      </c>
      <c r="G10" s="46">
        <v>589</v>
      </c>
      <c r="H10" s="46">
        <v>589</v>
      </c>
      <c r="I10" s="46">
        <f t="shared" si="1"/>
        <v>0</v>
      </c>
      <c r="J10" s="4"/>
      <c r="K10" s="68"/>
    </row>
    <row r="11" spans="1:18" ht="15.75">
      <c r="A11" s="4"/>
      <c r="B11" s="20"/>
      <c r="C11" s="19">
        <v>7</v>
      </c>
      <c r="D11" s="20">
        <v>302</v>
      </c>
      <c r="E11" s="20" t="s">
        <v>34</v>
      </c>
      <c r="F11" s="20">
        <f t="shared" si="0"/>
        <v>39</v>
      </c>
      <c r="G11" s="20">
        <v>341</v>
      </c>
      <c r="H11" s="20">
        <v>340</v>
      </c>
      <c r="I11" s="20">
        <f t="shared" si="1"/>
        <v>1</v>
      </c>
      <c r="J11" s="4" t="s">
        <v>422</v>
      </c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5</v>
      </c>
      <c r="C20" s="9"/>
      <c r="D20" s="12">
        <f>SUM(D5:D19)</f>
        <v>2849</v>
      </c>
      <c r="E20" s="8"/>
      <c r="F20" s="13">
        <f>SUM(F5:F19)</f>
        <v>-16</v>
      </c>
      <c r="G20" s="13">
        <f>SUM(G5:G19)</f>
        <v>2833</v>
      </c>
      <c r="H20" s="13">
        <f>SUM(H5:H19)</f>
        <v>2829</v>
      </c>
      <c r="I20" s="16">
        <f t="shared" ref="I20:J20" si="2">SUM(I5:I19)</f>
        <v>4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21103</v>
      </c>
      <c r="C23" s="47" t="s">
        <v>423</v>
      </c>
      <c r="D23" s="37">
        <v>15303</v>
      </c>
      <c r="E23" s="48" t="s">
        <v>112</v>
      </c>
      <c r="F23" s="38">
        <v>20554</v>
      </c>
      <c r="G23" s="49" t="s">
        <v>92</v>
      </c>
      <c r="H23" s="39">
        <v>7027</v>
      </c>
      <c r="I23" s="50" t="s">
        <v>71</v>
      </c>
      <c r="J23" s="40">
        <v>16579</v>
      </c>
      <c r="K23" s="51" t="s">
        <v>140</v>
      </c>
      <c r="L23" s="41">
        <v>12978</v>
      </c>
      <c r="M23" s="52" t="s">
        <v>44</v>
      </c>
      <c r="N23" s="42">
        <v>14658</v>
      </c>
      <c r="O23" s="53" t="s">
        <v>424</v>
      </c>
    </row>
    <row r="24" spans="1:17" ht="18">
      <c r="A24" s="26">
        <v>2</v>
      </c>
      <c r="B24" s="36">
        <v>21091</v>
      </c>
      <c r="C24" s="47" t="s">
        <v>425</v>
      </c>
      <c r="D24" s="37">
        <v>15304</v>
      </c>
      <c r="E24" s="48" t="s">
        <v>426</v>
      </c>
      <c r="F24" s="38">
        <v>20555</v>
      </c>
      <c r="G24" s="49" t="s">
        <v>427</v>
      </c>
      <c r="H24" s="39">
        <v>7041</v>
      </c>
      <c r="I24" s="50" t="s">
        <v>75</v>
      </c>
      <c r="J24" s="40">
        <v>16553</v>
      </c>
      <c r="K24" s="51" t="s">
        <v>428</v>
      </c>
      <c r="L24" s="41">
        <v>12977</v>
      </c>
      <c r="M24" s="52" t="s">
        <v>429</v>
      </c>
      <c r="N24" s="42">
        <v>14659</v>
      </c>
      <c r="O24" s="53" t="s">
        <v>430</v>
      </c>
    </row>
    <row r="25" spans="1:17" ht="18">
      <c r="A25" s="26">
        <v>3</v>
      </c>
      <c r="B25" s="36">
        <v>21089</v>
      </c>
      <c r="C25" s="47" t="s">
        <v>431</v>
      </c>
      <c r="D25" s="37">
        <v>15291</v>
      </c>
      <c r="E25" s="48" t="s">
        <v>432</v>
      </c>
      <c r="F25" s="38">
        <v>20556</v>
      </c>
      <c r="G25" s="49" t="s">
        <v>433</v>
      </c>
      <c r="H25" s="39">
        <v>7037</v>
      </c>
      <c r="I25" s="50" t="s">
        <v>434</v>
      </c>
      <c r="J25" s="40">
        <v>16554</v>
      </c>
      <c r="K25" s="51" t="s">
        <v>435</v>
      </c>
      <c r="L25" s="41">
        <v>12976</v>
      </c>
      <c r="M25" s="52" t="s">
        <v>436</v>
      </c>
      <c r="N25" s="42">
        <v>14660</v>
      </c>
      <c r="O25" s="53" t="s">
        <v>437</v>
      </c>
    </row>
    <row r="26" spans="1:17" ht="18">
      <c r="A26" s="26">
        <v>4</v>
      </c>
      <c r="B26" s="36">
        <v>21095</v>
      </c>
      <c r="C26" s="47" t="s">
        <v>438</v>
      </c>
      <c r="D26" s="37">
        <v>15305</v>
      </c>
      <c r="E26" s="48" t="s">
        <v>439</v>
      </c>
      <c r="F26" s="38">
        <v>20557</v>
      </c>
      <c r="G26" s="49" t="s">
        <v>440</v>
      </c>
      <c r="H26" s="39">
        <v>7043</v>
      </c>
      <c r="I26" s="50" t="s">
        <v>441</v>
      </c>
      <c r="J26" s="40">
        <v>16581</v>
      </c>
      <c r="K26" s="51" t="s">
        <v>442</v>
      </c>
      <c r="L26" s="41">
        <v>12971</v>
      </c>
      <c r="M26" s="52" t="s">
        <v>443</v>
      </c>
      <c r="N26" s="42">
        <v>21641</v>
      </c>
      <c r="O26" s="53"/>
      <c r="P26" s="4"/>
    </row>
    <row r="27" spans="1:17" ht="18">
      <c r="A27" s="26">
        <v>5</v>
      </c>
      <c r="B27" s="36">
        <v>21107</v>
      </c>
      <c r="C27" s="47" t="s">
        <v>444</v>
      </c>
      <c r="D27" s="37">
        <v>15301</v>
      </c>
      <c r="E27" s="48" t="s">
        <v>445</v>
      </c>
      <c r="F27" s="38">
        <v>12952</v>
      </c>
      <c r="G27" s="49" t="s">
        <v>446</v>
      </c>
      <c r="H27" s="39">
        <v>7036</v>
      </c>
      <c r="I27" s="50" t="s">
        <v>101</v>
      </c>
      <c r="J27" s="40">
        <v>21640</v>
      </c>
      <c r="K27" s="51"/>
      <c r="L27" s="41">
        <v>12961</v>
      </c>
      <c r="M27" s="52" t="s">
        <v>240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15295</v>
      </c>
      <c r="E28" s="48" t="s">
        <v>447</v>
      </c>
      <c r="F28" s="38"/>
      <c r="G28" s="49"/>
      <c r="H28" s="39"/>
      <c r="I28" s="50"/>
      <c r="J28" s="40"/>
      <c r="K28" s="51"/>
      <c r="L28" s="41">
        <v>12967</v>
      </c>
      <c r="M28" s="52" t="s">
        <v>242</v>
      </c>
      <c r="N28" s="42"/>
      <c r="O28" s="53"/>
      <c r="P28" s="4"/>
    </row>
    <row r="29" spans="1:17" ht="18">
      <c r="A29" s="26">
        <v>7</v>
      </c>
      <c r="B29" s="36"/>
      <c r="C29" s="47"/>
      <c r="D29" s="37">
        <v>15300</v>
      </c>
      <c r="E29" s="48" t="s">
        <v>448</v>
      </c>
      <c r="F29" s="38"/>
      <c r="G29" s="49"/>
      <c r="H29" s="39"/>
      <c r="I29" s="50"/>
      <c r="J29" s="40"/>
      <c r="K29" s="51"/>
      <c r="L29" s="41">
        <v>12962</v>
      </c>
      <c r="M29" s="52" t="s">
        <v>449</v>
      </c>
      <c r="N29" s="42"/>
      <c r="O29" s="53"/>
      <c r="P29" s="4"/>
    </row>
    <row r="30" spans="1:17" ht="18">
      <c r="A30" s="26">
        <v>8</v>
      </c>
      <c r="B30" s="36"/>
      <c r="C30" s="47"/>
      <c r="D30" s="37">
        <v>15288</v>
      </c>
      <c r="E30" s="48" t="s">
        <v>450</v>
      </c>
      <c r="F30" s="38"/>
      <c r="G30" s="49"/>
      <c r="H30" s="39"/>
      <c r="I30" s="50"/>
      <c r="J30" s="40"/>
      <c r="K30" s="51"/>
      <c r="L30" s="41">
        <v>12963</v>
      </c>
      <c r="M30" s="52" t="s">
        <v>451</v>
      </c>
      <c r="N30" s="42"/>
      <c r="O30" s="53"/>
      <c r="P30" s="4"/>
    </row>
    <row r="31" spans="1:17" ht="18">
      <c r="A31" s="26">
        <v>9</v>
      </c>
      <c r="B31" s="36"/>
      <c r="C31" s="47"/>
      <c r="D31" s="37">
        <v>15297</v>
      </c>
      <c r="E31" s="48" t="s">
        <v>452</v>
      </c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5</v>
      </c>
      <c r="C43" s="88"/>
      <c r="D43" s="87">
        <f>COUNTIFS(D23:D42, "&lt;&gt;0", D23:D42, "&lt;&gt;")</f>
        <v>9</v>
      </c>
      <c r="E43" s="88"/>
      <c r="F43" s="87">
        <f>COUNTIFS(F23:F42, "&lt;&gt;0", F23:F42, "&lt;&gt;")</f>
        <v>5</v>
      </c>
      <c r="G43" s="88"/>
      <c r="H43" s="87">
        <f>COUNTIFS(H23:H42, "&lt;&gt;0", H23:H42, "&lt;&gt;")</f>
        <v>5</v>
      </c>
      <c r="I43" s="88"/>
      <c r="J43" s="87">
        <f>COUNTIFS(J23:J42, "&lt;&gt;0", J23:J42, "&lt;&gt;")</f>
        <v>5</v>
      </c>
      <c r="K43" s="88"/>
      <c r="L43" s="87">
        <f>COUNTIFS(L23:L42, "&lt;&gt;0", L23:L42, "&lt;&gt;")</f>
        <v>8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E022-6910-469C-9B9F-99022F66891D}">
  <dimension ref="A1:R51"/>
  <sheetViews>
    <sheetView topLeftCell="C1" workbookViewId="0">
      <selection activeCell="G11" sqref="G11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2160</v>
      </c>
      <c r="H2" s="6" t="s">
        <v>4</v>
      </c>
      <c r="I2" s="17">
        <f>I20</f>
        <v>2181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21098,21090,21099,21105,21108,,,,,,,,,,,,,,,,</v>
      </c>
      <c r="M2" s="1"/>
      <c r="N2" s="1"/>
      <c r="O2" s="1"/>
    </row>
    <row r="3" spans="1:18" ht="37.9" customHeight="1">
      <c r="A3" s="82"/>
      <c r="B3" s="83"/>
      <c r="C3" s="74" t="s">
        <v>40</v>
      </c>
      <c r="D3" s="76"/>
      <c r="E3" s="75"/>
      <c r="F3" s="7" t="s">
        <v>6</v>
      </c>
      <c r="G3" s="43">
        <f>SUM(B43:O43)</f>
        <v>28</v>
      </c>
      <c r="H3" s="6" t="s">
        <v>7</v>
      </c>
      <c r="I3" s="55">
        <f>H20</f>
        <v>0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15305,15297,15288,15295,15291,15301,,,,,,,,,,,,,,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20557,,,,,,,,,,,,,,,,,,,</v>
      </c>
    </row>
    <row r="5" spans="1:18" ht="18.75">
      <c r="A5" s="4"/>
      <c r="B5" s="18" t="s">
        <v>18</v>
      </c>
      <c r="C5" s="19">
        <v>1</v>
      </c>
      <c r="D5" s="23">
        <v>225</v>
      </c>
      <c r="E5" s="20" t="s">
        <v>19</v>
      </c>
      <c r="F5" s="20">
        <f>G5-D5</f>
        <v>5</v>
      </c>
      <c r="G5" s="20">
        <v>230</v>
      </c>
      <c r="H5" s="20"/>
      <c r="I5" s="20">
        <f>G5-H5</f>
        <v>230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20558,20556,20555,,,,,,,,,,,,,,,,,</v>
      </c>
    </row>
    <row r="6" spans="1:18" ht="18.75">
      <c r="A6" s="4"/>
      <c r="B6" s="44" t="s">
        <v>21</v>
      </c>
      <c r="C6" s="45">
        <v>2</v>
      </c>
      <c r="D6" s="46">
        <v>515</v>
      </c>
      <c r="E6" s="46" t="s">
        <v>22</v>
      </c>
      <c r="F6" s="46">
        <f t="shared" ref="F6:F19" si="0">G6-D6</f>
        <v>10</v>
      </c>
      <c r="G6" s="46">
        <v>525</v>
      </c>
      <c r="H6" s="46"/>
      <c r="I6" s="46">
        <f t="shared" ref="I6:I19" si="1">G6-H6</f>
        <v>525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16579,16553,16549,16551,,,,,,,,,,,,,,,,,</v>
      </c>
    </row>
    <row r="7" spans="1:18" ht="18.75">
      <c r="A7" s="4"/>
      <c r="B7" s="61" t="s">
        <v>24</v>
      </c>
      <c r="C7" s="19">
        <v>3</v>
      </c>
      <c r="D7" s="20">
        <v>216</v>
      </c>
      <c r="E7" s="20" t="s">
        <v>25</v>
      </c>
      <c r="F7" s="20">
        <f t="shared" si="0"/>
        <v>-6</v>
      </c>
      <c r="G7" s="20">
        <v>210</v>
      </c>
      <c r="H7" s="20"/>
      <c r="I7" s="20">
        <f t="shared" si="1"/>
        <v>210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12980,12976,12962,12982,12963,,,,,,,,,,,,,,,,</v>
      </c>
    </row>
    <row r="8" spans="1:18" ht="18.75">
      <c r="A8" s="4"/>
      <c r="B8" s="44"/>
      <c r="C8" s="45">
        <v>4</v>
      </c>
      <c r="D8" s="46">
        <v>260</v>
      </c>
      <c r="E8" s="46" t="s">
        <v>27</v>
      </c>
      <c r="F8" s="46">
        <f t="shared" si="0"/>
        <v>1</v>
      </c>
      <c r="G8" s="46">
        <v>261</v>
      </c>
      <c r="H8" s="46"/>
      <c r="I8" s="46">
        <f t="shared" si="1"/>
        <v>261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22304,22303,22306,22305,,,,,,,,,,,,,,,,,</v>
      </c>
    </row>
    <row r="9" spans="1:18" ht="16.149999999999999">
      <c r="A9" s="4"/>
      <c r="B9" s="18" t="s">
        <v>29</v>
      </c>
      <c r="C9" s="19">
        <v>5</v>
      </c>
      <c r="D9" s="20">
        <v>258</v>
      </c>
      <c r="E9" s="20" t="s">
        <v>30</v>
      </c>
      <c r="F9" s="20">
        <f t="shared" si="0"/>
        <v>9</v>
      </c>
      <c r="G9" s="20">
        <v>267</v>
      </c>
      <c r="H9" s="20"/>
      <c r="I9" s="20">
        <f t="shared" si="1"/>
        <v>267</v>
      </c>
      <c r="J9" s="4"/>
    </row>
    <row r="10" spans="1:18" ht="16.149999999999999">
      <c r="A10" s="4"/>
      <c r="B10" s="44" t="s">
        <v>31</v>
      </c>
      <c r="C10" s="45">
        <v>6</v>
      </c>
      <c r="D10" s="46">
        <v>513</v>
      </c>
      <c r="E10" s="46" t="s">
        <v>32</v>
      </c>
      <c r="F10" s="46">
        <f t="shared" si="0"/>
        <v>5</v>
      </c>
      <c r="G10" s="46">
        <v>518</v>
      </c>
      <c r="H10" s="46"/>
      <c r="I10" s="46">
        <f t="shared" si="1"/>
        <v>518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173</v>
      </c>
      <c r="E11" s="20" t="s">
        <v>34</v>
      </c>
      <c r="F11" s="20">
        <f t="shared" si="0"/>
        <v>-3</v>
      </c>
      <c r="G11" s="20">
        <v>170</v>
      </c>
      <c r="H11" s="20"/>
      <c r="I11" s="20">
        <f t="shared" si="1"/>
        <v>170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6</v>
      </c>
      <c r="C20" s="9"/>
      <c r="D20" s="12">
        <f>SUM(D5:D19)</f>
        <v>2160</v>
      </c>
      <c r="E20" s="8"/>
      <c r="F20" s="13">
        <f>SUM(F5:F19)</f>
        <v>21</v>
      </c>
      <c r="G20" s="13">
        <f>SUM(G5:G19)</f>
        <v>2181</v>
      </c>
      <c r="H20" s="13">
        <f>SUM(H5:H19)</f>
        <v>0</v>
      </c>
      <c r="I20" s="16">
        <f t="shared" ref="I20:J20" si="2">SUM(I5:I19)</f>
        <v>2181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41</v>
      </c>
      <c r="D23" s="37">
        <v>15305</v>
      </c>
      <c r="E23" s="48" t="s">
        <v>42</v>
      </c>
      <c r="F23" s="38">
        <v>20557</v>
      </c>
      <c r="G23" s="49" t="s">
        <v>43</v>
      </c>
      <c r="H23" s="39">
        <v>20558</v>
      </c>
      <c r="I23" s="50" t="s">
        <v>44</v>
      </c>
      <c r="J23" s="40">
        <v>16579</v>
      </c>
      <c r="K23" s="51" t="s">
        <v>45</v>
      </c>
      <c r="L23" s="41">
        <v>12980</v>
      </c>
      <c r="M23" s="52" t="s">
        <v>46</v>
      </c>
      <c r="N23" s="42">
        <v>22304</v>
      </c>
      <c r="O23" s="53" t="s">
        <v>47</v>
      </c>
    </row>
    <row r="24" spans="1:17" ht="18">
      <c r="A24" s="26">
        <v>2</v>
      </c>
      <c r="B24" s="36">
        <v>21090</v>
      </c>
      <c r="C24" s="47" t="s">
        <v>48</v>
      </c>
      <c r="D24" s="37">
        <v>15297</v>
      </c>
      <c r="E24" s="48" t="s">
        <v>49</v>
      </c>
      <c r="F24" s="38"/>
      <c r="G24" s="49"/>
      <c r="H24" s="39">
        <v>20556</v>
      </c>
      <c r="I24" s="50" t="s">
        <v>50</v>
      </c>
      <c r="J24" s="40">
        <v>16553</v>
      </c>
      <c r="K24" s="51" t="s">
        <v>51</v>
      </c>
      <c r="L24" s="41">
        <v>12976</v>
      </c>
      <c r="M24" s="52" t="s">
        <v>52</v>
      </c>
      <c r="N24" s="42">
        <v>22303</v>
      </c>
      <c r="O24" s="53" t="s">
        <v>53</v>
      </c>
    </row>
    <row r="25" spans="1:17" ht="18">
      <c r="A25" s="26">
        <v>3</v>
      </c>
      <c r="B25" s="36">
        <v>21099</v>
      </c>
      <c r="C25" s="47" t="s">
        <v>54</v>
      </c>
      <c r="D25" s="37">
        <v>15288</v>
      </c>
      <c r="E25" s="48" t="s">
        <v>55</v>
      </c>
      <c r="F25" s="38"/>
      <c r="G25" s="49"/>
      <c r="H25" s="39">
        <v>20555</v>
      </c>
      <c r="I25" s="50" t="s">
        <v>56</v>
      </c>
      <c r="J25" s="40">
        <v>16549</v>
      </c>
      <c r="K25" s="51" t="s">
        <v>57</v>
      </c>
      <c r="L25" s="41">
        <v>12962</v>
      </c>
      <c r="M25" s="52" t="s">
        <v>58</v>
      </c>
      <c r="N25" s="42">
        <v>22306</v>
      </c>
      <c r="O25" s="53" t="s">
        <v>59</v>
      </c>
    </row>
    <row r="26" spans="1:17" ht="18">
      <c r="A26" s="26">
        <v>4</v>
      </c>
      <c r="B26" s="36">
        <v>21105</v>
      </c>
      <c r="C26" s="47" t="s">
        <v>60</v>
      </c>
      <c r="D26" s="37">
        <v>15295</v>
      </c>
      <c r="E26" s="48" t="s">
        <v>61</v>
      </c>
      <c r="F26" s="38"/>
      <c r="G26" s="49"/>
      <c r="H26" s="39"/>
      <c r="I26" s="50"/>
      <c r="J26" s="40">
        <v>16551</v>
      </c>
      <c r="K26" s="51" t="s">
        <v>62</v>
      </c>
      <c r="L26" s="41">
        <v>12982</v>
      </c>
      <c r="M26" s="52" t="s">
        <v>63</v>
      </c>
      <c r="N26" s="42">
        <v>22305</v>
      </c>
      <c r="O26" s="53" t="s">
        <v>64</v>
      </c>
      <c r="P26" s="4"/>
    </row>
    <row r="27" spans="1:17" ht="18">
      <c r="A27" s="26">
        <v>5</v>
      </c>
      <c r="B27" s="36">
        <v>21108</v>
      </c>
      <c r="C27" s="47" t="s">
        <v>65</v>
      </c>
      <c r="D27" s="37">
        <v>15291</v>
      </c>
      <c r="E27" s="48" t="s">
        <v>66</v>
      </c>
      <c r="F27" s="38"/>
      <c r="G27" s="49"/>
      <c r="H27" s="39"/>
      <c r="I27" s="50"/>
      <c r="J27" s="40"/>
      <c r="K27" s="51"/>
      <c r="L27" s="41">
        <v>12963</v>
      </c>
      <c r="M27" s="52" t="s">
        <v>67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15301</v>
      </c>
      <c r="E28" s="48" t="s">
        <v>68</v>
      </c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5</v>
      </c>
      <c r="C43" s="88"/>
      <c r="D43" s="87">
        <f>COUNTIFS(D23:D42, "&lt;&gt;0", D23:D42, "&lt;&gt;")</f>
        <v>6</v>
      </c>
      <c r="E43" s="88"/>
      <c r="F43" s="87">
        <f>COUNTIFS(F23:F42, "&lt;&gt;0", F23:F42, "&lt;&gt;")</f>
        <v>1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5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A584-B09C-4CFD-B939-082BBF27F924}">
  <dimension ref="A1:R51"/>
  <sheetViews>
    <sheetView tabSelected="1" topLeftCell="C1" workbookViewId="0">
      <selection activeCell="H13" sqref="H1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1524</v>
      </c>
      <c r="H2" s="6" t="s">
        <v>4</v>
      </c>
      <c r="I2" s="17">
        <f>I20</f>
        <v>423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21106,21105,21108,,,,,,,,,,,,,,,,,,</v>
      </c>
      <c r="M2" s="1"/>
      <c r="N2" s="1"/>
      <c r="O2" s="1"/>
    </row>
    <row r="3" spans="1:18" ht="37.9" customHeight="1">
      <c r="A3" s="82"/>
      <c r="B3" s="83"/>
      <c r="C3" s="74" t="s">
        <v>69</v>
      </c>
      <c r="D3" s="76"/>
      <c r="E3" s="75"/>
      <c r="F3" s="7" t="s">
        <v>6</v>
      </c>
      <c r="G3" s="43">
        <f>SUM(B43:O43)</f>
        <v>23</v>
      </c>
      <c r="H3" s="6" t="s">
        <v>7</v>
      </c>
      <c r="I3" s="55">
        <f>H20</f>
        <v>1118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15297,15295,15291,15301,15305,,,,,,,,,,,,,,,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20557,20556,20555,,,,,,,,,,,,,,,,,</v>
      </c>
    </row>
    <row r="5" spans="1:18" ht="18.75">
      <c r="A5" s="4"/>
      <c r="B5" s="18" t="s">
        <v>18</v>
      </c>
      <c r="C5" s="19">
        <v>1</v>
      </c>
      <c r="D5" s="23">
        <v>214</v>
      </c>
      <c r="E5" s="20" t="s">
        <v>19</v>
      </c>
      <c r="F5" s="20">
        <f>G5-D5</f>
        <v>1</v>
      </c>
      <c r="G5" s="20">
        <v>215</v>
      </c>
      <c r="H5" s="20"/>
      <c r="I5" s="20">
        <f>G5-H5</f>
        <v>215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21097,21092,,,,,,,,,,,,,,,,,,</v>
      </c>
    </row>
    <row r="6" spans="1:18" ht="18.75">
      <c r="A6" s="4"/>
      <c r="B6" s="44" t="s">
        <v>21</v>
      </c>
      <c r="C6" s="45">
        <v>2</v>
      </c>
      <c r="D6" s="46">
        <v>356</v>
      </c>
      <c r="E6" s="46" t="s">
        <v>22</v>
      </c>
      <c r="F6" s="46">
        <f t="shared" ref="F6:F19" si="0">G6-D6</f>
        <v>6</v>
      </c>
      <c r="G6" s="46">
        <v>362</v>
      </c>
      <c r="H6" s="46">
        <v>357</v>
      </c>
      <c r="I6" s="46">
        <f t="shared" ref="I6:I19" si="1">G6-H6</f>
        <v>5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16579,16551,,,,,,,,,,,,,,,,,,,</v>
      </c>
    </row>
    <row r="7" spans="1:18" ht="18.75">
      <c r="A7" s="4"/>
      <c r="B7" s="61" t="s">
        <v>24</v>
      </c>
      <c r="C7" s="19">
        <v>3</v>
      </c>
      <c r="D7" s="20">
        <v>148</v>
      </c>
      <c r="E7" s="20" t="s">
        <v>25</v>
      </c>
      <c r="F7" s="20">
        <f t="shared" si="0"/>
        <v>1</v>
      </c>
      <c r="G7" s="20">
        <v>149</v>
      </c>
      <c r="H7" s="20">
        <v>148</v>
      </c>
      <c r="I7" s="20">
        <f t="shared" si="1"/>
        <v>1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12980,12976,12963,12969,,,,,,,,,,,,,,,,,</v>
      </c>
    </row>
    <row r="8" spans="1:18" ht="18.75">
      <c r="A8" s="4"/>
      <c r="B8" s="44">
        <v>21132</v>
      </c>
      <c r="C8" s="45">
        <v>4</v>
      </c>
      <c r="D8" s="46">
        <v>186</v>
      </c>
      <c r="E8" s="46" t="s">
        <v>27</v>
      </c>
      <c r="F8" s="46">
        <f t="shared" si="0"/>
        <v>5</v>
      </c>
      <c r="G8" s="46">
        <v>191</v>
      </c>
      <c r="H8" s="46"/>
      <c r="I8" s="46">
        <f t="shared" si="1"/>
        <v>191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22304,22303,22306,22305,,,,,,,,,,,,,,,,,</v>
      </c>
    </row>
    <row r="9" spans="1:18" ht="16.149999999999999">
      <c r="A9" s="4"/>
      <c r="B9" s="18" t="s">
        <v>29</v>
      </c>
      <c r="C9" s="19">
        <v>5</v>
      </c>
      <c r="D9" s="20">
        <v>144</v>
      </c>
      <c r="E9" s="20" t="s">
        <v>30</v>
      </c>
      <c r="F9" s="20">
        <f t="shared" si="0"/>
        <v>9</v>
      </c>
      <c r="G9" s="20">
        <v>153</v>
      </c>
      <c r="H9" s="20">
        <v>145</v>
      </c>
      <c r="I9" s="20">
        <f t="shared" si="1"/>
        <v>8</v>
      </c>
      <c r="J9" s="4"/>
    </row>
    <row r="10" spans="1:18" ht="16.149999999999999">
      <c r="A10" s="4"/>
      <c r="B10" s="44" t="s">
        <v>31</v>
      </c>
      <c r="C10" s="45">
        <v>6</v>
      </c>
      <c r="D10" s="46">
        <v>293</v>
      </c>
      <c r="E10" s="46" t="s">
        <v>32</v>
      </c>
      <c r="F10" s="46">
        <f t="shared" si="0"/>
        <v>-3</v>
      </c>
      <c r="G10" s="46">
        <v>290</v>
      </c>
      <c r="H10" s="46">
        <v>287</v>
      </c>
      <c r="I10" s="46">
        <f t="shared" si="1"/>
        <v>3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183</v>
      </c>
      <c r="E11" s="20" t="s">
        <v>34</v>
      </c>
      <c r="F11" s="20">
        <f t="shared" si="0"/>
        <v>-2</v>
      </c>
      <c r="G11" s="20">
        <v>181</v>
      </c>
      <c r="H11" s="20">
        <v>181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1524</v>
      </c>
      <c r="E20" s="8"/>
      <c r="F20" s="13">
        <f>SUM(F5:F19)</f>
        <v>17</v>
      </c>
      <c r="G20" s="13">
        <f>SUM(G5:G19)</f>
        <v>1541</v>
      </c>
      <c r="H20" s="13">
        <f>SUM(H5:H19)</f>
        <v>1118</v>
      </c>
      <c r="I20" s="16">
        <f t="shared" ref="I20:J20" si="2">SUM(I5:I19)</f>
        <v>423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21106</v>
      </c>
      <c r="C23" s="47" t="s">
        <v>70</v>
      </c>
      <c r="D23" s="37">
        <v>15297</v>
      </c>
      <c r="E23" s="48" t="s">
        <v>70</v>
      </c>
      <c r="F23" s="38">
        <v>20557</v>
      </c>
      <c r="G23" s="49" t="s">
        <v>71</v>
      </c>
      <c r="H23" s="39">
        <v>21097</v>
      </c>
      <c r="I23" s="50" t="s">
        <v>72</v>
      </c>
      <c r="J23" s="40">
        <v>16579</v>
      </c>
      <c r="K23" s="51" t="s">
        <v>73</v>
      </c>
      <c r="L23" s="41">
        <v>12980</v>
      </c>
      <c r="M23" s="52" t="s">
        <v>45</v>
      </c>
      <c r="N23" s="42">
        <v>22304</v>
      </c>
      <c r="O23" s="53" t="s">
        <v>41</v>
      </c>
    </row>
    <row r="24" spans="1:17" ht="18">
      <c r="A24" s="26">
        <v>2</v>
      </c>
      <c r="B24" s="36">
        <v>21105</v>
      </c>
      <c r="C24" s="47" t="s">
        <v>74</v>
      </c>
      <c r="D24" s="37">
        <v>15295</v>
      </c>
      <c r="E24" s="48" t="s">
        <v>74</v>
      </c>
      <c r="F24" s="38">
        <v>20556</v>
      </c>
      <c r="G24" s="49" t="s">
        <v>75</v>
      </c>
      <c r="H24" s="39">
        <v>21092</v>
      </c>
      <c r="I24" s="50" t="s">
        <v>76</v>
      </c>
      <c r="J24" s="40">
        <v>16551</v>
      </c>
      <c r="K24" s="51" t="s">
        <v>77</v>
      </c>
      <c r="L24" s="41">
        <v>12976</v>
      </c>
      <c r="M24" s="52" t="s">
        <v>78</v>
      </c>
      <c r="N24" s="42">
        <v>22303</v>
      </c>
      <c r="O24" s="53" t="s">
        <v>79</v>
      </c>
    </row>
    <row r="25" spans="1:17" ht="18">
      <c r="A25" s="26">
        <v>3</v>
      </c>
      <c r="B25" s="36">
        <v>21108</v>
      </c>
      <c r="C25" s="47" t="s">
        <v>80</v>
      </c>
      <c r="D25" s="37">
        <v>15291</v>
      </c>
      <c r="E25" s="48" t="s">
        <v>81</v>
      </c>
      <c r="F25" s="38">
        <v>20555</v>
      </c>
      <c r="G25" s="49" t="s">
        <v>82</v>
      </c>
      <c r="H25" s="39"/>
      <c r="I25" s="50"/>
      <c r="J25" s="40"/>
      <c r="K25" s="51"/>
      <c r="L25" s="41">
        <v>12963</v>
      </c>
      <c r="M25" s="52" t="s">
        <v>83</v>
      </c>
      <c r="N25" s="42">
        <v>22306</v>
      </c>
      <c r="O25" s="53" t="s">
        <v>84</v>
      </c>
    </row>
    <row r="26" spans="1:17" ht="18">
      <c r="A26" s="26">
        <v>4</v>
      </c>
      <c r="B26" s="36"/>
      <c r="C26" s="47"/>
      <c r="D26" s="37">
        <v>15301</v>
      </c>
      <c r="E26" s="48" t="s">
        <v>85</v>
      </c>
      <c r="F26" s="38"/>
      <c r="G26" s="49"/>
      <c r="H26" s="39"/>
      <c r="I26" s="50"/>
      <c r="J26" s="40"/>
      <c r="K26" s="51"/>
      <c r="L26" s="41">
        <v>12969</v>
      </c>
      <c r="M26" s="52" t="s">
        <v>86</v>
      </c>
      <c r="N26" s="42">
        <v>22305</v>
      </c>
      <c r="O26" s="53" t="s">
        <v>87</v>
      </c>
      <c r="P26" s="4"/>
    </row>
    <row r="27" spans="1:17" ht="18">
      <c r="A27" s="26">
        <v>5</v>
      </c>
      <c r="B27" s="36"/>
      <c r="C27" s="47"/>
      <c r="D27" s="37">
        <v>15305</v>
      </c>
      <c r="E27" s="48" t="s">
        <v>88</v>
      </c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3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2</v>
      </c>
      <c r="I43" s="88"/>
      <c r="J43" s="87">
        <f>COUNTIFS(J23:J42, "&lt;&gt;0", J23:J42, "&lt;&gt;")</f>
        <v>2</v>
      </c>
      <c r="K43" s="88"/>
      <c r="L43" s="87">
        <f>COUNTIFS(L23:L42, "&lt;&gt;0", L23:L42, "&lt;&gt;")</f>
        <v>4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63B-234C-47FD-8E30-0DA0D25F813C}">
  <dimension ref="A1:R51"/>
  <sheetViews>
    <sheetView topLeftCell="C1" workbookViewId="0">
      <selection activeCell="H14" sqref="H14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1042</v>
      </c>
      <c r="H2" s="6" t="s">
        <v>4</v>
      </c>
      <c r="I2" s="17">
        <f>I20</f>
        <v>22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21106,21137,,,,,,,,,,,,,,,,,,,</v>
      </c>
      <c r="M2" s="1"/>
      <c r="N2" s="1"/>
      <c r="O2" s="1"/>
    </row>
    <row r="3" spans="1:18" ht="37.9" customHeight="1">
      <c r="A3" s="82"/>
      <c r="B3" s="83"/>
      <c r="C3" s="74" t="s">
        <v>89</v>
      </c>
      <c r="D3" s="76"/>
      <c r="E3" s="75"/>
      <c r="F3" s="7" t="s">
        <v>6</v>
      </c>
      <c r="G3" s="43">
        <f>SUM(B43:O43)</f>
        <v>18</v>
      </c>
      <c r="H3" s="6" t="s">
        <v>7</v>
      </c>
      <c r="I3" s="55">
        <f>H20</f>
        <v>1033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15288,15305,15297,,,,,,,,,,,,,,,,,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20557,20556,20555,,,,,,,,,,,,,,,,,</v>
      </c>
    </row>
    <row r="5" spans="1:18" ht="18.75">
      <c r="A5" s="4"/>
      <c r="B5" s="18" t="s">
        <v>18</v>
      </c>
      <c r="C5" s="19">
        <v>1</v>
      </c>
      <c r="D5" s="23">
        <v>83</v>
      </c>
      <c r="E5" s="20" t="s">
        <v>19</v>
      </c>
      <c r="F5" s="20">
        <f>G5-D5</f>
        <v>1</v>
      </c>
      <c r="G5" s="20">
        <v>84</v>
      </c>
      <c r="H5" s="20">
        <v>81</v>
      </c>
      <c r="I5" s="20">
        <f>G5-H5</f>
        <v>3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16549,16583,16567,,,,,,,,,,,,,,,,,</v>
      </c>
    </row>
    <row r="6" spans="1:18" ht="18.75">
      <c r="A6" s="4"/>
      <c r="B6" s="44" t="s">
        <v>21</v>
      </c>
      <c r="C6" s="45">
        <v>2</v>
      </c>
      <c r="D6" s="46">
        <v>210</v>
      </c>
      <c r="E6" s="46" t="s">
        <v>22</v>
      </c>
      <c r="F6" s="46">
        <f t="shared" ref="F6:F19" si="0">G6-D6</f>
        <v>4</v>
      </c>
      <c r="G6" s="46">
        <v>214</v>
      </c>
      <c r="H6" s="46">
        <v>211</v>
      </c>
      <c r="I6" s="46">
        <f t="shared" ref="I6:I19" si="1">G6-H6</f>
        <v>3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16579,16551,,,,,,,,,,,,,,,,,,,</v>
      </c>
    </row>
    <row r="7" spans="1:18" ht="18.75">
      <c r="A7" s="4"/>
      <c r="B7" s="61" t="s">
        <v>24</v>
      </c>
      <c r="C7" s="19">
        <v>3</v>
      </c>
      <c r="D7" s="20">
        <v>119</v>
      </c>
      <c r="E7" s="20" t="s">
        <v>25</v>
      </c>
      <c r="F7" s="20">
        <f t="shared" si="0"/>
        <v>-7</v>
      </c>
      <c r="G7" s="20">
        <v>112</v>
      </c>
      <c r="H7" s="20">
        <v>112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12979,12980,12976,12969,,,,,,,,,,,,,,,,,</v>
      </c>
    </row>
    <row r="8" spans="1:18" ht="18.75">
      <c r="A8" s="4"/>
      <c r="B8" s="78" t="s">
        <v>90</v>
      </c>
      <c r="C8" s="45">
        <v>4</v>
      </c>
      <c r="D8" s="46">
        <v>153</v>
      </c>
      <c r="E8" s="46" t="s">
        <v>27</v>
      </c>
      <c r="F8" s="46">
        <f t="shared" si="0"/>
        <v>3</v>
      </c>
      <c r="G8" s="46">
        <v>156</v>
      </c>
      <c r="H8" s="46">
        <v>144</v>
      </c>
      <c r="I8" s="46">
        <f t="shared" si="1"/>
        <v>12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22305,,,,,,,,,,,,,,,,,,,,</v>
      </c>
    </row>
    <row r="9" spans="1:18" ht="16.149999999999999">
      <c r="A9" s="4"/>
      <c r="B9" s="18" t="s">
        <v>29</v>
      </c>
      <c r="C9" s="19">
        <v>5</v>
      </c>
      <c r="D9" s="20">
        <v>139</v>
      </c>
      <c r="E9" s="20" t="s">
        <v>30</v>
      </c>
      <c r="F9" s="20">
        <f t="shared" si="0"/>
        <v>11</v>
      </c>
      <c r="G9" s="20">
        <v>150</v>
      </c>
      <c r="H9" s="20">
        <v>148</v>
      </c>
      <c r="I9" s="20">
        <f t="shared" si="1"/>
        <v>2</v>
      </c>
      <c r="J9" s="4"/>
    </row>
    <row r="10" spans="1:18" ht="16.149999999999999">
      <c r="A10" s="4"/>
      <c r="B10" s="44" t="s">
        <v>31</v>
      </c>
      <c r="C10" s="45">
        <v>6</v>
      </c>
      <c r="D10" s="46">
        <v>275</v>
      </c>
      <c r="E10" s="46" t="s">
        <v>32</v>
      </c>
      <c r="F10" s="46">
        <f t="shared" si="0"/>
        <v>1</v>
      </c>
      <c r="G10" s="46">
        <v>276</v>
      </c>
      <c r="H10" s="46">
        <v>274</v>
      </c>
      <c r="I10" s="46">
        <f t="shared" si="1"/>
        <v>2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63</v>
      </c>
      <c r="E11" s="20" t="s">
        <v>34</v>
      </c>
      <c r="F11" s="20">
        <f t="shared" si="0"/>
        <v>0</v>
      </c>
      <c r="G11" s="20">
        <v>63</v>
      </c>
      <c r="H11" s="20">
        <v>63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1042</v>
      </c>
      <c r="E20" s="8"/>
      <c r="F20" s="13">
        <f>SUM(F5:F19)</f>
        <v>13</v>
      </c>
      <c r="G20" s="13">
        <f>SUM(G5:G19)</f>
        <v>1055</v>
      </c>
      <c r="H20" s="13">
        <f>SUM(H5:H19)</f>
        <v>1033</v>
      </c>
      <c r="I20" s="16">
        <f t="shared" ref="I20:J20" si="2">SUM(I5:I19)</f>
        <v>22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21106</v>
      </c>
      <c r="C23" s="47" t="s">
        <v>91</v>
      </c>
      <c r="D23" s="37">
        <v>15288</v>
      </c>
      <c r="E23" s="48" t="s">
        <v>45</v>
      </c>
      <c r="F23" s="38">
        <v>20557</v>
      </c>
      <c r="G23" s="49" t="s">
        <v>92</v>
      </c>
      <c r="H23" s="39">
        <v>16549</v>
      </c>
      <c r="I23" s="50" t="s">
        <v>91</v>
      </c>
      <c r="J23" s="40">
        <v>16579</v>
      </c>
      <c r="K23" s="51" t="s">
        <v>45</v>
      </c>
      <c r="L23" s="41">
        <v>12979</v>
      </c>
      <c r="M23" s="52" t="s">
        <v>45</v>
      </c>
      <c r="N23" s="42">
        <v>22305</v>
      </c>
      <c r="O23" s="53" t="s">
        <v>43</v>
      </c>
    </row>
    <row r="24" spans="1:17" ht="18">
      <c r="A24" s="26">
        <v>2</v>
      </c>
      <c r="B24" s="36">
        <v>21137</v>
      </c>
      <c r="C24" s="47" t="s">
        <v>93</v>
      </c>
      <c r="D24" s="37">
        <v>15305</v>
      </c>
      <c r="E24" s="48" t="s">
        <v>78</v>
      </c>
      <c r="F24" s="38">
        <v>20556</v>
      </c>
      <c r="G24" s="49" t="s">
        <v>94</v>
      </c>
      <c r="H24" s="39">
        <v>16583</v>
      </c>
      <c r="I24" s="50" t="s">
        <v>95</v>
      </c>
      <c r="J24" s="40">
        <v>16551</v>
      </c>
      <c r="K24" s="51" t="s">
        <v>96</v>
      </c>
      <c r="L24" s="41">
        <v>12980</v>
      </c>
      <c r="M24" s="52" t="s">
        <v>78</v>
      </c>
      <c r="N24" s="42"/>
      <c r="O24" s="53"/>
    </row>
    <row r="25" spans="1:17" ht="18">
      <c r="A25" s="26">
        <v>3</v>
      </c>
      <c r="B25" s="36"/>
      <c r="C25" s="47"/>
      <c r="D25" s="37">
        <v>15297</v>
      </c>
      <c r="E25" s="48" t="s">
        <v>97</v>
      </c>
      <c r="F25" s="38">
        <v>20555</v>
      </c>
      <c r="G25" s="49" t="s">
        <v>98</v>
      </c>
      <c r="H25" s="39">
        <v>16567</v>
      </c>
      <c r="I25" s="50" t="s">
        <v>99</v>
      </c>
      <c r="J25" s="40"/>
      <c r="K25" s="51"/>
      <c r="L25" s="41">
        <v>12976</v>
      </c>
      <c r="M25" s="52" t="s">
        <v>100</v>
      </c>
      <c r="N25" s="42"/>
      <c r="O25" s="53"/>
    </row>
    <row r="26" spans="1:17" ht="18">
      <c r="A26" s="26">
        <v>4</v>
      </c>
      <c r="B26" s="36"/>
      <c r="C26" s="47"/>
      <c r="D26" s="37"/>
      <c r="E26" s="48"/>
      <c r="F26" s="38"/>
      <c r="G26" s="49"/>
      <c r="H26" s="39"/>
      <c r="I26" s="50"/>
      <c r="J26" s="40"/>
      <c r="K26" s="51"/>
      <c r="L26" s="41">
        <v>12969</v>
      </c>
      <c r="M26" s="52" t="s">
        <v>101</v>
      </c>
      <c r="N26" s="42"/>
      <c r="O26" s="53"/>
      <c r="P26" s="4"/>
    </row>
    <row r="27" spans="1:17" ht="18">
      <c r="A27" s="26">
        <v>5</v>
      </c>
      <c r="B27" s="36"/>
      <c r="C27" s="47"/>
      <c r="D27" s="37"/>
      <c r="E27" s="48"/>
      <c r="F27" s="38"/>
      <c r="G27" s="49"/>
      <c r="H27" s="39"/>
      <c r="I27" s="50"/>
      <c r="J27" s="40"/>
      <c r="K27" s="51"/>
      <c r="L27" s="41"/>
      <c r="M27" s="52"/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2</v>
      </c>
      <c r="C43" s="88"/>
      <c r="D43" s="87">
        <f>COUNTIFS(D23:D42, "&lt;&gt;0", D23:D42, "&lt;&gt;")</f>
        <v>3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2</v>
      </c>
      <c r="K43" s="88"/>
      <c r="L43" s="87">
        <f>COUNTIFS(L23:L42, "&lt;&gt;0", L23:L42, "&lt;&gt;")</f>
        <v>4</v>
      </c>
      <c r="M43" s="88"/>
      <c r="N43" s="87">
        <f>COUNTIFS(N23:N42, "&lt;&gt;0", N23:N42, "&lt;&gt;")</f>
        <v>1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A24D-A0A5-4837-AC3A-2340D232CA5C}">
  <dimension ref="A1:R51"/>
  <sheetViews>
    <sheetView workbookViewId="0">
      <selection activeCell="H12" sqref="H12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1912</v>
      </c>
      <c r="H2" s="6" t="s">
        <v>4</v>
      </c>
      <c r="I2" s="17">
        <f>I20</f>
        <v>50</v>
      </c>
      <c r="J2" s="2"/>
      <c r="K2" s="70" t="s">
        <v>5</v>
      </c>
      <c r="L2" s="71" t="s">
        <v>102</v>
      </c>
      <c r="M2" s="1"/>
      <c r="N2" s="1"/>
      <c r="O2" s="1"/>
    </row>
    <row r="3" spans="1:18" ht="37.9" customHeight="1">
      <c r="A3" s="82"/>
      <c r="B3" s="83"/>
      <c r="C3" s="74" t="s">
        <v>103</v>
      </c>
      <c r="D3" s="76"/>
      <c r="E3" s="75"/>
      <c r="F3" s="7" t="s">
        <v>6</v>
      </c>
      <c r="G3" s="43">
        <f>SUM(B43:O43)</f>
        <v>25</v>
      </c>
      <c r="H3" s="6" t="s">
        <v>7</v>
      </c>
      <c r="I3" s="55">
        <f>H20</f>
        <v>1907</v>
      </c>
      <c r="J3" s="2"/>
      <c r="K3" s="70" t="s">
        <v>8</v>
      </c>
      <c r="L3" s="71" t="s">
        <v>104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20557,20555,,,,,,,,,,,,,,,,,,</v>
      </c>
    </row>
    <row r="5" spans="1:18" ht="18.75">
      <c r="A5" s="4"/>
      <c r="B5" s="18" t="s">
        <v>18</v>
      </c>
      <c r="C5" s="19">
        <v>1</v>
      </c>
      <c r="D5" s="23">
        <v>227</v>
      </c>
      <c r="E5" s="20" t="s">
        <v>19</v>
      </c>
      <c r="F5" s="20">
        <f>G5-D5</f>
        <v>-1</v>
      </c>
      <c r="G5" s="20">
        <v>226</v>
      </c>
      <c r="H5" s="20">
        <v>216</v>
      </c>
      <c r="I5" s="20">
        <f>G5-H5</f>
        <v>10</v>
      </c>
      <c r="J5" s="4"/>
      <c r="K5" s="70" t="s">
        <v>20</v>
      </c>
      <c r="L5" s="71" t="s">
        <v>105</v>
      </c>
    </row>
    <row r="6" spans="1:18" ht="18.75">
      <c r="A6" s="4"/>
      <c r="B6" s="44" t="s">
        <v>21</v>
      </c>
      <c r="C6" s="45">
        <v>2</v>
      </c>
      <c r="D6" s="46">
        <v>487</v>
      </c>
      <c r="E6" s="46" t="s">
        <v>22</v>
      </c>
      <c r="F6" s="46">
        <f t="shared" ref="F6:F19" si="0">G6-D6</f>
        <v>5</v>
      </c>
      <c r="G6" s="46">
        <v>492</v>
      </c>
      <c r="H6" s="46">
        <v>478</v>
      </c>
      <c r="I6" s="46">
        <f t="shared" ref="I6:I19" si="1">G6-H6</f>
        <v>14</v>
      </c>
      <c r="J6" s="4"/>
      <c r="K6" s="70" t="s">
        <v>23</v>
      </c>
      <c r="L6" s="71" t="s">
        <v>106</v>
      </c>
    </row>
    <row r="7" spans="1:18" ht="18.75">
      <c r="A7" s="4"/>
      <c r="B7" s="61" t="s">
        <v>24</v>
      </c>
      <c r="C7" s="19">
        <v>3</v>
      </c>
      <c r="D7" s="20">
        <v>174</v>
      </c>
      <c r="E7" s="20" t="s">
        <v>25</v>
      </c>
      <c r="F7" s="20">
        <f t="shared" si="0"/>
        <v>1</v>
      </c>
      <c r="G7" s="20">
        <v>175</v>
      </c>
      <c r="H7" s="20">
        <v>175</v>
      </c>
      <c r="I7" s="20">
        <f t="shared" si="1"/>
        <v>0</v>
      </c>
      <c r="J7" s="4"/>
      <c r="K7" s="70" t="s">
        <v>26</v>
      </c>
      <c r="L7" s="71" t="s">
        <v>107</v>
      </c>
    </row>
    <row r="8" spans="1:18" ht="18.75">
      <c r="A8" s="4"/>
      <c r="B8" s="44" t="s">
        <v>108</v>
      </c>
      <c r="C8" s="45">
        <v>4</v>
      </c>
      <c r="D8" s="46">
        <v>200</v>
      </c>
      <c r="E8" s="46" t="s">
        <v>27</v>
      </c>
      <c r="F8" s="46">
        <f t="shared" si="0"/>
        <v>25</v>
      </c>
      <c r="G8" s="46">
        <v>225</v>
      </c>
      <c r="H8" s="46">
        <v>215</v>
      </c>
      <c r="I8" s="46">
        <f t="shared" si="1"/>
        <v>10</v>
      </c>
      <c r="J8" s="4"/>
      <c r="K8" s="70" t="s">
        <v>28</v>
      </c>
      <c r="L8" s="71" t="s">
        <v>109</v>
      </c>
    </row>
    <row r="9" spans="1:18" ht="16.149999999999999">
      <c r="A9" s="4"/>
      <c r="B9" s="18" t="s">
        <v>29</v>
      </c>
      <c r="C9" s="19">
        <v>5</v>
      </c>
      <c r="D9" s="20">
        <v>223</v>
      </c>
      <c r="E9" s="20" t="s">
        <v>30</v>
      </c>
      <c r="F9" s="20">
        <f t="shared" si="0"/>
        <v>4</v>
      </c>
      <c r="G9" s="20">
        <v>227</v>
      </c>
      <c r="H9" s="20">
        <v>219</v>
      </c>
      <c r="I9" s="20">
        <f t="shared" si="1"/>
        <v>8</v>
      </c>
      <c r="J9" s="4"/>
    </row>
    <row r="10" spans="1:18" ht="16.149999999999999">
      <c r="A10" s="4"/>
      <c r="B10" s="44" t="s">
        <v>31</v>
      </c>
      <c r="C10" s="45">
        <v>6</v>
      </c>
      <c r="D10" s="46">
        <v>396</v>
      </c>
      <c r="E10" s="46" t="s">
        <v>32</v>
      </c>
      <c r="F10" s="46">
        <f t="shared" si="0"/>
        <v>5</v>
      </c>
      <c r="G10" s="46">
        <v>401</v>
      </c>
      <c r="H10" s="46">
        <v>395</v>
      </c>
      <c r="I10" s="46">
        <f t="shared" si="1"/>
        <v>6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205</v>
      </c>
      <c r="E11" s="20" t="s">
        <v>34</v>
      </c>
      <c r="F11" s="20">
        <f t="shared" si="0"/>
        <v>6</v>
      </c>
      <c r="G11" s="20">
        <v>211</v>
      </c>
      <c r="H11" s="20">
        <v>209</v>
      </c>
      <c r="I11" s="20">
        <f t="shared" si="1"/>
        <v>2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1912</v>
      </c>
      <c r="E20" s="8"/>
      <c r="F20" s="13">
        <f>SUM(F5:F19)</f>
        <v>45</v>
      </c>
      <c r="G20" s="13">
        <f>SUM(G5:G19)</f>
        <v>1957</v>
      </c>
      <c r="H20" s="13">
        <f>SUM(H5:H19)</f>
        <v>1907</v>
      </c>
      <c r="I20" s="16">
        <f t="shared" ref="I20:J20" si="2">SUM(I5:I19)</f>
        <v>50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110</v>
      </c>
      <c r="D23" s="37">
        <v>15301</v>
      </c>
      <c r="E23" s="48" t="s">
        <v>111</v>
      </c>
      <c r="F23" s="38">
        <v>20557</v>
      </c>
      <c r="G23" s="49" t="s">
        <v>112</v>
      </c>
      <c r="H23" s="39">
        <v>12952</v>
      </c>
      <c r="I23" s="50" t="s">
        <v>113</v>
      </c>
      <c r="J23" s="40">
        <v>16549</v>
      </c>
      <c r="K23" s="51" t="s">
        <v>114</v>
      </c>
      <c r="L23" s="41">
        <v>12981</v>
      </c>
      <c r="M23" s="52" t="s">
        <v>115</v>
      </c>
      <c r="N23" s="42">
        <v>22304</v>
      </c>
      <c r="O23" s="53" t="s">
        <v>116</v>
      </c>
    </row>
    <row r="24" spans="1:17" ht="18">
      <c r="A24" s="26">
        <v>2</v>
      </c>
      <c r="B24" s="36">
        <v>21106</v>
      </c>
      <c r="C24" s="47" t="s">
        <v>117</v>
      </c>
      <c r="D24" s="37">
        <v>15304</v>
      </c>
      <c r="E24" s="48" t="s">
        <v>118</v>
      </c>
      <c r="F24" s="38">
        <v>20555</v>
      </c>
      <c r="G24" s="49" t="s">
        <v>119</v>
      </c>
      <c r="H24" s="39">
        <v>12963</v>
      </c>
      <c r="I24" s="50" t="s">
        <v>120</v>
      </c>
      <c r="J24" s="40">
        <v>16567</v>
      </c>
      <c r="K24" s="51" t="s">
        <v>121</v>
      </c>
      <c r="L24" s="41">
        <v>12982</v>
      </c>
      <c r="M24" s="52" t="s">
        <v>122</v>
      </c>
      <c r="N24" s="42">
        <v>22303</v>
      </c>
      <c r="O24" s="53" t="s">
        <v>123</v>
      </c>
    </row>
    <row r="25" spans="1:17" ht="18">
      <c r="A25" s="26">
        <v>3</v>
      </c>
      <c r="B25" s="36">
        <v>21090</v>
      </c>
      <c r="C25" s="47" t="s">
        <v>124</v>
      </c>
      <c r="D25" s="37">
        <v>15295</v>
      </c>
      <c r="E25" s="48" t="s">
        <v>125</v>
      </c>
      <c r="F25" s="38"/>
      <c r="G25" s="49"/>
      <c r="H25" s="39"/>
      <c r="I25" s="50"/>
      <c r="J25" s="40">
        <v>16577</v>
      </c>
      <c r="K25" s="51" t="s">
        <v>126</v>
      </c>
      <c r="L25" s="41">
        <v>12979</v>
      </c>
      <c r="M25" s="52" t="s">
        <v>127</v>
      </c>
      <c r="N25" s="42">
        <v>22306</v>
      </c>
      <c r="O25" s="53" t="s">
        <v>128</v>
      </c>
    </row>
    <row r="26" spans="1:17" ht="18">
      <c r="A26" s="26">
        <v>4</v>
      </c>
      <c r="B26" s="36">
        <v>21099</v>
      </c>
      <c r="C26" s="47" t="s">
        <v>129</v>
      </c>
      <c r="D26" s="37">
        <v>15297</v>
      </c>
      <c r="E26" s="48" t="s">
        <v>130</v>
      </c>
      <c r="F26" s="38"/>
      <c r="G26" s="49"/>
      <c r="H26" s="39"/>
      <c r="I26" s="50"/>
      <c r="J26" s="40"/>
      <c r="K26" s="51"/>
      <c r="L26" s="41">
        <v>12980</v>
      </c>
      <c r="M26" s="52" t="s">
        <v>131</v>
      </c>
      <c r="N26" s="42">
        <v>22305</v>
      </c>
      <c r="O26" s="53" t="s">
        <v>132</v>
      </c>
      <c r="P26" s="4"/>
    </row>
    <row r="27" spans="1:17" ht="18">
      <c r="A27" s="26">
        <v>5</v>
      </c>
      <c r="B27" s="36"/>
      <c r="C27" s="47"/>
      <c r="D27" s="37">
        <v>15288</v>
      </c>
      <c r="E27" s="48" t="s">
        <v>133</v>
      </c>
      <c r="F27" s="38"/>
      <c r="G27" s="49"/>
      <c r="H27" s="39"/>
      <c r="I27" s="50"/>
      <c r="J27" s="40"/>
      <c r="K27" s="51"/>
      <c r="L27" s="41">
        <v>12969</v>
      </c>
      <c r="M27" s="52" t="s">
        <v>134</v>
      </c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4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2</v>
      </c>
      <c r="I43" s="88"/>
      <c r="J43" s="87">
        <f>COUNTIFS(J23:J42, "&lt;&gt;0", J23:J42, "&lt;&gt;")</f>
        <v>3</v>
      </c>
      <c r="K43" s="88"/>
      <c r="L43" s="87">
        <f>COUNTIFS(L23:L42, "&lt;&gt;0", L23:L42, "&lt;&gt;")</f>
        <v>5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504-E555-461C-8911-BF85B70CD457}">
  <dimension ref="A1:R51"/>
  <sheetViews>
    <sheetView topLeftCell="A2" workbookViewId="0">
      <selection activeCell="C3" sqref="C3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1820</v>
      </c>
      <c r="H2" s="6" t="s">
        <v>4</v>
      </c>
      <c r="I2" s="17">
        <f>I20</f>
        <v>20</v>
      </c>
      <c r="J2" s="2"/>
      <c r="K2" s="70" t="s">
        <v>5</v>
      </c>
      <c r="L2" s="71" t="s">
        <v>135</v>
      </c>
      <c r="M2" s="1"/>
      <c r="N2" s="1"/>
      <c r="O2" s="1"/>
    </row>
    <row r="3" spans="1:18" ht="37.9" customHeight="1">
      <c r="A3" s="82"/>
      <c r="B3" s="83"/>
      <c r="C3" s="74" t="s">
        <v>136</v>
      </c>
      <c r="D3" s="76"/>
      <c r="E3" s="75"/>
      <c r="F3" s="7" t="s">
        <v>6</v>
      </c>
      <c r="G3" s="43">
        <f>SUM(B43:O43)</f>
        <v>26</v>
      </c>
      <c r="H3" s="6" t="s">
        <v>7</v>
      </c>
      <c r="I3" s="55">
        <f>H20</f>
        <v>1820</v>
      </c>
      <c r="J3" s="2"/>
      <c r="K3" s="70" t="s">
        <v>8</v>
      </c>
      <c r="L3" s="71" t="s">
        <v>137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tr">
        <f>_xlfn.CONCAT(F23,",",F24,",",F25,",",F26,",",F27,",",F28,",",F29,",",F30,",",F31,",",F32,",",F33,",",F34,",",F35,",",F36,",",F37,",",F38,",",F39,",",F40,",",F41,",",F42)</f>
        <v>20557,20556,,,,,,,,,,,,,,,,,,</v>
      </c>
    </row>
    <row r="5" spans="1:18" ht="18.75">
      <c r="A5" s="4"/>
      <c r="B5" s="18" t="s">
        <v>18</v>
      </c>
      <c r="C5" s="19">
        <v>1</v>
      </c>
      <c r="D5" s="23">
        <v>244</v>
      </c>
      <c r="E5" s="20" t="s">
        <v>19</v>
      </c>
      <c r="F5" s="20">
        <f>G5-D5</f>
        <v>-2</v>
      </c>
      <c r="G5" s="20">
        <v>242</v>
      </c>
      <c r="H5" s="20">
        <v>242</v>
      </c>
      <c r="I5" s="20">
        <f>G5-H5</f>
        <v>0</v>
      </c>
      <c r="J5" s="4"/>
      <c r="K5" s="70" t="s">
        <v>20</v>
      </c>
      <c r="L5" s="71" t="str">
        <f>_xlfn.CONCAT(H23,",",H24,",",H25,",",H26,",",H27,",",H28,",",H29,",",H30,",",H31,",",H32,",",H33,",",H34,",",H35,",",H36,",",H37,",",H38,",",H39,",",H40,",",H41,",",H42)</f>
        <v>20558,20555,,,,,,,,,,,,,,,,,,</v>
      </c>
    </row>
    <row r="6" spans="1:18" ht="18.75">
      <c r="A6" s="4"/>
      <c r="B6" s="44" t="s">
        <v>21</v>
      </c>
      <c r="C6" s="45">
        <v>2</v>
      </c>
      <c r="D6" s="46">
        <v>429</v>
      </c>
      <c r="E6" s="46" t="s">
        <v>22</v>
      </c>
      <c r="F6" s="46">
        <f t="shared" ref="F6:F19" si="0">G6-D6</f>
        <v>12</v>
      </c>
      <c r="G6" s="46">
        <v>441</v>
      </c>
      <c r="H6" s="46">
        <v>435</v>
      </c>
      <c r="I6" s="46">
        <f t="shared" ref="I6:I19" si="1">G6-H6</f>
        <v>6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16553,16577,16549,,,,,,,,,,,,,,,,,,</v>
      </c>
    </row>
    <row r="7" spans="1:18" ht="18.75">
      <c r="A7" s="4"/>
      <c r="B7" s="61" t="s">
        <v>24</v>
      </c>
      <c r="C7" s="19">
        <v>3</v>
      </c>
      <c r="D7" s="20">
        <v>160</v>
      </c>
      <c r="E7" s="20" t="s">
        <v>25</v>
      </c>
      <c r="F7" s="20">
        <f t="shared" si="0"/>
        <v>-2</v>
      </c>
      <c r="G7" s="20">
        <v>158</v>
      </c>
      <c r="H7" s="20">
        <v>158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12969,12976,12978,12952,12963,,,,,,,,,,,,,,,,</v>
      </c>
    </row>
    <row r="8" spans="1:18" ht="18.75">
      <c r="A8" s="4"/>
      <c r="B8" s="44" t="s">
        <v>138</v>
      </c>
      <c r="C8" s="45">
        <v>4</v>
      </c>
      <c r="D8" s="46">
        <v>183</v>
      </c>
      <c r="E8" s="46" t="s">
        <v>27</v>
      </c>
      <c r="F8" s="46">
        <f t="shared" si="0"/>
        <v>8</v>
      </c>
      <c r="G8" s="46">
        <v>191</v>
      </c>
      <c r="H8" s="46">
        <v>190</v>
      </c>
      <c r="I8" s="46">
        <f t="shared" si="1"/>
        <v>1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22304,22303,22306,22305,,,,,,,,,,,,,,,,,</v>
      </c>
    </row>
    <row r="9" spans="1:18" ht="16.149999999999999">
      <c r="A9" s="4"/>
      <c r="B9" s="18" t="s">
        <v>29</v>
      </c>
      <c r="C9" s="19">
        <v>5</v>
      </c>
      <c r="D9" s="20">
        <v>192</v>
      </c>
      <c r="E9" s="20" t="s">
        <v>30</v>
      </c>
      <c r="F9" s="20">
        <f t="shared" si="0"/>
        <v>-5</v>
      </c>
      <c r="G9" s="20">
        <v>187</v>
      </c>
      <c r="H9" s="20">
        <v>183</v>
      </c>
      <c r="I9" s="20">
        <f t="shared" si="1"/>
        <v>4</v>
      </c>
      <c r="J9" s="4"/>
    </row>
    <row r="10" spans="1:18" ht="16.149999999999999">
      <c r="A10" s="4"/>
      <c r="B10" s="44" t="s">
        <v>31</v>
      </c>
      <c r="C10" s="45">
        <v>6</v>
      </c>
      <c r="D10" s="46">
        <v>385</v>
      </c>
      <c r="E10" s="46" t="s">
        <v>32</v>
      </c>
      <c r="F10" s="46">
        <f t="shared" si="0"/>
        <v>5</v>
      </c>
      <c r="G10" s="46">
        <v>390</v>
      </c>
      <c r="H10" s="46">
        <v>385</v>
      </c>
      <c r="I10" s="46">
        <f t="shared" si="1"/>
        <v>5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227</v>
      </c>
      <c r="E11" s="20" t="s">
        <v>34</v>
      </c>
      <c r="F11" s="20">
        <f t="shared" si="0"/>
        <v>4</v>
      </c>
      <c r="G11" s="20">
        <v>231</v>
      </c>
      <c r="H11" s="20">
        <v>227</v>
      </c>
      <c r="I11" s="20">
        <f t="shared" si="1"/>
        <v>4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1820</v>
      </c>
      <c r="E20" s="8"/>
      <c r="F20" s="13">
        <f>SUM(F5:F19)</f>
        <v>20</v>
      </c>
      <c r="G20" s="13">
        <f>SUM(G5:G19)</f>
        <v>1840</v>
      </c>
      <c r="H20" s="13">
        <f>SUM(H5:H19)</f>
        <v>1820</v>
      </c>
      <c r="I20" s="16">
        <f t="shared" ref="I20:J20" si="2">SUM(I5:I19)</f>
        <v>20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139</v>
      </c>
      <c r="D23" s="37">
        <v>15295</v>
      </c>
      <c r="E23" s="48" t="s">
        <v>114</v>
      </c>
      <c r="F23" s="38">
        <v>20557</v>
      </c>
      <c r="G23" s="49" t="s">
        <v>115</v>
      </c>
      <c r="H23" s="39">
        <v>20558</v>
      </c>
      <c r="I23" s="50" t="s">
        <v>115</v>
      </c>
      <c r="J23" s="40">
        <v>16553</v>
      </c>
      <c r="K23" s="51" t="s">
        <v>140</v>
      </c>
      <c r="L23" s="41">
        <v>12969</v>
      </c>
      <c r="M23" s="52" t="s">
        <v>45</v>
      </c>
      <c r="N23" s="42">
        <v>22304</v>
      </c>
      <c r="O23" s="53" t="s">
        <v>141</v>
      </c>
    </row>
    <row r="24" spans="1:17" ht="18">
      <c r="A24" s="26">
        <v>2</v>
      </c>
      <c r="B24" s="36">
        <v>21090</v>
      </c>
      <c r="C24" s="47" t="s">
        <v>142</v>
      </c>
      <c r="D24" s="37">
        <v>15291</v>
      </c>
      <c r="E24" s="48" t="s">
        <v>143</v>
      </c>
      <c r="F24" s="38">
        <v>20556</v>
      </c>
      <c r="G24" s="49" t="s">
        <v>144</v>
      </c>
      <c r="H24" s="39">
        <v>20555</v>
      </c>
      <c r="I24" s="50" t="s">
        <v>144</v>
      </c>
      <c r="J24" s="40">
        <v>16577</v>
      </c>
      <c r="K24" s="51" t="s">
        <v>145</v>
      </c>
      <c r="L24" s="41">
        <v>12976</v>
      </c>
      <c r="M24" s="52" t="s">
        <v>78</v>
      </c>
      <c r="N24" s="42">
        <v>22303</v>
      </c>
      <c r="O24" s="53" t="s">
        <v>146</v>
      </c>
    </row>
    <row r="25" spans="1:17" ht="18">
      <c r="A25" s="26">
        <v>3</v>
      </c>
      <c r="B25" s="36">
        <v>21099</v>
      </c>
      <c r="C25" s="47" t="s">
        <v>147</v>
      </c>
      <c r="D25" s="37">
        <v>15297</v>
      </c>
      <c r="E25" s="48" t="s">
        <v>148</v>
      </c>
      <c r="F25" s="38"/>
      <c r="G25" s="49"/>
      <c r="H25" s="39"/>
      <c r="I25" s="50"/>
      <c r="J25" s="40">
        <v>16549</v>
      </c>
      <c r="K25" s="51" t="s">
        <v>149</v>
      </c>
      <c r="L25" s="41">
        <v>12978</v>
      </c>
      <c r="M25" s="52" t="s">
        <v>83</v>
      </c>
      <c r="N25" s="42">
        <v>22306</v>
      </c>
      <c r="O25" s="53" t="s">
        <v>150</v>
      </c>
    </row>
    <row r="26" spans="1:17" ht="18">
      <c r="A26" s="26">
        <v>4</v>
      </c>
      <c r="B26" s="36">
        <v>21106</v>
      </c>
      <c r="C26" s="47" t="s">
        <v>151</v>
      </c>
      <c r="D26" s="37">
        <v>15301</v>
      </c>
      <c r="E26" s="48" t="s">
        <v>152</v>
      </c>
      <c r="F26" s="38"/>
      <c r="G26" s="49"/>
      <c r="H26" s="39"/>
      <c r="I26" s="50"/>
      <c r="J26" s="40"/>
      <c r="K26" s="51"/>
      <c r="L26" s="41">
        <v>12952</v>
      </c>
      <c r="M26" s="52" t="s">
        <v>153</v>
      </c>
      <c r="N26" s="42">
        <v>22305</v>
      </c>
      <c r="O26" s="53" t="s">
        <v>129</v>
      </c>
      <c r="P26" s="4"/>
    </row>
    <row r="27" spans="1:17" ht="18">
      <c r="A27" s="26">
        <v>5</v>
      </c>
      <c r="B27" s="36">
        <v>21105</v>
      </c>
      <c r="C27" s="47" t="s">
        <v>154</v>
      </c>
      <c r="D27" s="37">
        <v>15305</v>
      </c>
      <c r="E27" s="48" t="s">
        <v>155</v>
      </c>
      <c r="F27" s="38"/>
      <c r="G27" s="49"/>
      <c r="H27" s="39"/>
      <c r="I27" s="50"/>
      <c r="J27" s="40"/>
      <c r="K27" s="51"/>
      <c r="L27" s="41">
        <v>12963</v>
      </c>
      <c r="M27" s="52" t="s">
        <v>156</v>
      </c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/>
      <c r="M28" s="52"/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5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2</v>
      </c>
      <c r="I43" s="88"/>
      <c r="J43" s="87">
        <f>COUNTIFS(J23:J42, "&lt;&gt;0", J23:J42, "&lt;&gt;")</f>
        <v>3</v>
      </c>
      <c r="K43" s="88"/>
      <c r="L43" s="87">
        <f>COUNTIFS(L23:L42, "&lt;&gt;0", L23:L42, "&lt;&gt;")</f>
        <v>5</v>
      </c>
      <c r="M43" s="88"/>
      <c r="N43" s="87">
        <f>COUNTIFS(N23:N42, "&lt;&gt;0", N23:N42, "&lt;&gt;")</f>
        <v>4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64C6-515C-470A-8080-1C13C073C735}">
  <dimension ref="A1:R51"/>
  <sheetViews>
    <sheetView workbookViewId="0">
      <selection activeCell="D16" sqref="D16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2632</v>
      </c>
      <c r="H2" s="6" t="s">
        <v>4</v>
      </c>
      <c r="I2" s="17">
        <f>I20</f>
        <v>51</v>
      </c>
      <c r="J2" s="2"/>
      <c r="K2" s="70" t="s">
        <v>5</v>
      </c>
      <c r="L2" s="71" t="str">
        <f>_xlfn.CONCAT(B23,",",B24,",",B25,",",B26,",",B27,",",B28,",",B29,",",B30,",",B31,",",B32,",",B33,",",B34,",",B35,",",B36,",",B37,",",B38,",",B39,",",B40,",",B41,",",B42,",",)</f>
        <v>21098,21090,21099,21106,,,,,,,,,,,,,,,,,</v>
      </c>
      <c r="M2" s="1"/>
      <c r="N2" s="1"/>
      <c r="O2" s="1"/>
    </row>
    <row r="3" spans="1:18" ht="37.9" customHeight="1">
      <c r="A3" s="82"/>
      <c r="B3" s="83"/>
      <c r="C3" s="74" t="s">
        <v>157</v>
      </c>
      <c r="D3" s="76"/>
      <c r="E3" s="75"/>
      <c r="F3" s="7" t="s">
        <v>6</v>
      </c>
      <c r="G3" s="43">
        <f>SUM(B43:O43)</f>
        <v>31</v>
      </c>
      <c r="H3" s="6" t="s">
        <v>7</v>
      </c>
      <c r="I3" s="55">
        <f>H20</f>
        <v>2588</v>
      </c>
      <c r="J3" s="2"/>
      <c r="K3" s="70" t="s">
        <v>8</v>
      </c>
      <c r="L3" s="71" t="str">
        <f>_xlfn.CONCAT(D23,",",D24,",",D25,",",D26,",",D27,",",D28,",",D29,",",D30,",",D31,",",D32,",",D33,",",D34,",",D35,",",D36,",",D37,",",D38,",",D39,",",D40,",",D41,",",D42)</f>
        <v>15291,15305,15288,15301,15304,15295,,,,,,,,,,,,,,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">
        <v>158</v>
      </c>
    </row>
    <row r="5" spans="1:18" ht="18.75">
      <c r="A5" s="4"/>
      <c r="B5" s="18" t="s">
        <v>18</v>
      </c>
      <c r="C5" s="19">
        <v>1</v>
      </c>
      <c r="D5" s="23">
        <v>222</v>
      </c>
      <c r="E5" s="20" t="s">
        <v>19</v>
      </c>
      <c r="F5" s="20">
        <f>G5-D5</f>
        <v>3</v>
      </c>
      <c r="G5" s="20">
        <v>225</v>
      </c>
      <c r="H5" s="20">
        <v>224</v>
      </c>
      <c r="I5" s="20">
        <f>G5-H5</f>
        <v>1</v>
      </c>
      <c r="J5" s="4"/>
      <c r="K5" s="70" t="s">
        <v>20</v>
      </c>
      <c r="L5" s="71" t="s">
        <v>159</v>
      </c>
    </row>
    <row r="6" spans="1:18" ht="18.75">
      <c r="A6" s="4"/>
      <c r="B6" s="44" t="s">
        <v>21</v>
      </c>
      <c r="C6" s="45">
        <v>2</v>
      </c>
      <c r="D6" s="46">
        <v>575</v>
      </c>
      <c r="E6" s="46" t="s">
        <v>22</v>
      </c>
      <c r="F6" s="46">
        <f t="shared" ref="F6:F19" si="0">G6-D6</f>
        <v>-1</v>
      </c>
      <c r="G6" s="46">
        <v>574</v>
      </c>
      <c r="H6" s="46">
        <v>568</v>
      </c>
      <c r="I6" s="46">
        <f t="shared" ref="I6:I19" si="1">G6-H6</f>
        <v>6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16579,16581,16567,16553,16577,,,,,,,,,,,,,,,,</v>
      </c>
    </row>
    <row r="7" spans="1:18" ht="18.75">
      <c r="A7" s="4"/>
      <c r="B7" s="61" t="s">
        <v>24</v>
      </c>
      <c r="C7" s="19">
        <v>3</v>
      </c>
      <c r="D7" s="20">
        <v>306</v>
      </c>
      <c r="E7" s="20" t="s">
        <v>25</v>
      </c>
      <c r="F7" s="20">
        <f t="shared" si="0"/>
        <v>4</v>
      </c>
      <c r="G7" s="20">
        <v>310</v>
      </c>
      <c r="H7" s="20">
        <v>309</v>
      </c>
      <c r="I7" s="20">
        <f t="shared" si="1"/>
        <v>1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12961,12952,12978,12976,12963,12979,12980,,,,,,,,,,,,,,</v>
      </c>
    </row>
    <row r="8" spans="1:18" ht="18.75">
      <c r="A8" s="4"/>
      <c r="B8" s="44" t="s">
        <v>160</v>
      </c>
      <c r="C8" s="45">
        <v>4</v>
      </c>
      <c r="D8" s="46">
        <v>347</v>
      </c>
      <c r="E8" s="46" t="s">
        <v>27</v>
      </c>
      <c r="F8" s="46">
        <f t="shared" si="0"/>
        <v>-2</v>
      </c>
      <c r="G8" s="46">
        <v>345</v>
      </c>
      <c r="H8" s="46">
        <v>317</v>
      </c>
      <c r="I8" s="46">
        <f t="shared" si="1"/>
        <v>28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22306,22303,22305,,,,,,,,,,,,,,,,,,</v>
      </c>
    </row>
    <row r="9" spans="1:18" ht="16.149999999999999">
      <c r="A9" s="4"/>
      <c r="B9" s="18" t="s">
        <v>29</v>
      </c>
      <c r="C9" s="19">
        <v>5</v>
      </c>
      <c r="D9" s="20">
        <v>349</v>
      </c>
      <c r="E9" s="20" t="s">
        <v>30</v>
      </c>
      <c r="F9" s="20">
        <f t="shared" si="0"/>
        <v>1</v>
      </c>
      <c r="G9" s="20">
        <v>350</v>
      </c>
      <c r="H9" s="20">
        <v>344</v>
      </c>
      <c r="I9" s="20">
        <f t="shared" si="1"/>
        <v>6</v>
      </c>
      <c r="J9" s="4"/>
    </row>
    <row r="10" spans="1:18" ht="16.149999999999999">
      <c r="A10" s="4"/>
      <c r="B10" s="44" t="s">
        <v>31</v>
      </c>
      <c r="C10" s="45">
        <v>6</v>
      </c>
      <c r="D10" s="46">
        <v>663</v>
      </c>
      <c r="E10" s="46" t="s">
        <v>32</v>
      </c>
      <c r="F10" s="46">
        <f t="shared" si="0"/>
        <v>2</v>
      </c>
      <c r="G10" s="46">
        <v>665</v>
      </c>
      <c r="H10" s="46">
        <v>663</v>
      </c>
      <c r="I10" s="46">
        <f t="shared" si="1"/>
        <v>2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170</v>
      </c>
      <c r="E11" s="20" t="s">
        <v>34</v>
      </c>
      <c r="F11" s="20">
        <f t="shared" si="0"/>
        <v>0</v>
      </c>
      <c r="G11" s="20">
        <v>170</v>
      </c>
      <c r="H11" s="20">
        <v>163</v>
      </c>
      <c r="I11" s="20">
        <f t="shared" si="1"/>
        <v>7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2632</v>
      </c>
      <c r="E20" s="8"/>
      <c r="F20" s="13">
        <f>SUM(F5:F19)</f>
        <v>7</v>
      </c>
      <c r="G20" s="13">
        <f>SUM(G5:G19)</f>
        <v>2639</v>
      </c>
      <c r="H20" s="13">
        <f>SUM(H5:H19)</f>
        <v>2588</v>
      </c>
      <c r="I20" s="16">
        <f t="shared" ref="I20:J20" si="2">SUM(I5:I19)</f>
        <v>51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110</v>
      </c>
      <c r="D23" s="37">
        <v>15291</v>
      </c>
      <c r="E23" s="48" t="s">
        <v>115</v>
      </c>
      <c r="F23" s="38">
        <v>20557</v>
      </c>
      <c r="G23" s="49" t="s">
        <v>161</v>
      </c>
      <c r="H23" s="39">
        <v>21109</v>
      </c>
      <c r="I23" s="50" t="s">
        <v>72</v>
      </c>
      <c r="J23" s="40">
        <v>16579</v>
      </c>
      <c r="K23" s="51" t="s">
        <v>115</v>
      </c>
      <c r="L23" s="41">
        <v>12961</v>
      </c>
      <c r="M23" s="52" t="s">
        <v>46</v>
      </c>
      <c r="N23" s="42">
        <v>22306</v>
      </c>
      <c r="O23" s="53" t="s">
        <v>110</v>
      </c>
    </row>
    <row r="24" spans="1:17" ht="18">
      <c r="A24" s="26">
        <v>2</v>
      </c>
      <c r="B24" s="36">
        <v>21090</v>
      </c>
      <c r="C24" s="47" t="s">
        <v>117</v>
      </c>
      <c r="D24" s="37">
        <v>15305</v>
      </c>
      <c r="E24" s="48" t="s">
        <v>162</v>
      </c>
      <c r="F24" s="38">
        <v>20556</v>
      </c>
      <c r="G24" s="49" t="s">
        <v>163</v>
      </c>
      <c r="H24" s="39">
        <v>21106</v>
      </c>
      <c r="I24" s="50" t="s">
        <v>164</v>
      </c>
      <c r="J24" s="40">
        <v>16581</v>
      </c>
      <c r="K24" s="51" t="s">
        <v>165</v>
      </c>
      <c r="L24" s="41">
        <v>12952</v>
      </c>
      <c r="M24" s="52" t="s">
        <v>52</v>
      </c>
      <c r="N24" s="42">
        <v>22303</v>
      </c>
      <c r="O24" s="53" t="s">
        <v>117</v>
      </c>
    </row>
    <row r="25" spans="1:17" ht="18">
      <c r="A25" s="26">
        <v>3</v>
      </c>
      <c r="B25" s="36">
        <v>21099</v>
      </c>
      <c r="C25" s="47" t="s">
        <v>124</v>
      </c>
      <c r="D25" s="37">
        <v>15288</v>
      </c>
      <c r="E25" s="48" t="s">
        <v>166</v>
      </c>
      <c r="F25" s="38">
        <v>12980</v>
      </c>
      <c r="G25" s="49" t="s">
        <v>167</v>
      </c>
      <c r="H25" s="39">
        <v>21105</v>
      </c>
      <c r="I25" s="50" t="s">
        <v>168</v>
      </c>
      <c r="J25" s="40">
        <v>16567</v>
      </c>
      <c r="K25" s="51" t="s">
        <v>169</v>
      </c>
      <c r="L25" s="41">
        <v>12978</v>
      </c>
      <c r="M25" s="52" t="s">
        <v>58</v>
      </c>
      <c r="N25" s="42">
        <v>22305</v>
      </c>
      <c r="O25" s="53" t="s">
        <v>170</v>
      </c>
    </row>
    <row r="26" spans="1:17" ht="18">
      <c r="A26" s="26">
        <v>4</v>
      </c>
      <c r="B26" s="36">
        <v>21106</v>
      </c>
      <c r="C26" s="47" t="s">
        <v>171</v>
      </c>
      <c r="D26" s="37">
        <v>15301</v>
      </c>
      <c r="E26" s="48" t="s">
        <v>172</v>
      </c>
      <c r="F26" s="38"/>
      <c r="G26" s="49"/>
      <c r="H26" s="39"/>
      <c r="I26" s="50"/>
      <c r="J26" s="40">
        <v>16553</v>
      </c>
      <c r="K26" s="51" t="s">
        <v>173</v>
      </c>
      <c r="L26" s="41">
        <v>12976</v>
      </c>
      <c r="M26" s="52" t="s">
        <v>63</v>
      </c>
      <c r="N26" s="42"/>
      <c r="O26" s="53"/>
      <c r="P26" s="4"/>
    </row>
    <row r="27" spans="1:17" ht="18">
      <c r="A27" s="26">
        <v>5</v>
      </c>
      <c r="B27" s="36"/>
      <c r="C27" s="47"/>
      <c r="D27" s="37">
        <v>15304</v>
      </c>
      <c r="E27" s="48" t="s">
        <v>174</v>
      </c>
      <c r="F27" s="38"/>
      <c r="G27" s="49"/>
      <c r="H27" s="39"/>
      <c r="I27" s="50"/>
      <c r="J27" s="40">
        <v>16577</v>
      </c>
      <c r="K27" s="51" t="s">
        <v>175</v>
      </c>
      <c r="L27" s="41">
        <v>12963</v>
      </c>
      <c r="M27" s="52" t="s">
        <v>176</v>
      </c>
      <c r="N27" s="42"/>
      <c r="O27" s="53"/>
      <c r="P27" s="4"/>
    </row>
    <row r="28" spans="1:17" ht="18">
      <c r="A28" s="26">
        <v>6</v>
      </c>
      <c r="B28" s="36"/>
      <c r="C28" s="47"/>
      <c r="D28" s="37">
        <v>15295</v>
      </c>
      <c r="E28" s="48" t="s">
        <v>177</v>
      </c>
      <c r="F28" s="38"/>
      <c r="G28" s="49"/>
      <c r="H28" s="39"/>
      <c r="I28" s="50"/>
      <c r="J28" s="40"/>
      <c r="K28" s="51"/>
      <c r="L28" s="41">
        <v>12979</v>
      </c>
      <c r="M28" s="52" t="s">
        <v>178</v>
      </c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>
        <v>12980</v>
      </c>
      <c r="M29" s="52" t="s">
        <v>179</v>
      </c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4</v>
      </c>
      <c r="C43" s="88"/>
      <c r="D43" s="87">
        <f>COUNTIFS(D23:D42, "&lt;&gt;0", D23:D42, "&lt;&gt;")</f>
        <v>6</v>
      </c>
      <c r="E43" s="88"/>
      <c r="F43" s="87">
        <f>COUNTIFS(F23:F42, "&lt;&gt;0", F23:F42, "&lt;&gt;")</f>
        <v>3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5</v>
      </c>
      <c r="K43" s="88"/>
      <c r="L43" s="87">
        <f>COUNTIFS(L23:L42, "&lt;&gt;0", L23:L42, "&lt;&gt;")</f>
        <v>7</v>
      </c>
      <c r="M43" s="88"/>
      <c r="N43" s="87">
        <f>COUNTIFS(N23:N42, "&lt;&gt;0", N23:N42, "&lt;&gt;")</f>
        <v>3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41DB-505D-4D8E-9F66-2275A1947B33}">
  <dimension ref="A1:R51"/>
  <sheetViews>
    <sheetView workbookViewId="0">
      <selection activeCell="B8" sqref="B8"/>
    </sheetView>
  </sheetViews>
  <sheetFormatPr defaultRowHeight="15"/>
  <cols>
    <col min="1" max="1" width="21.7109375" customWidth="1"/>
    <col min="2" max="2" width="21.42578125" bestFit="1" customWidth="1"/>
    <col min="3" max="3" width="21.140625" customWidth="1"/>
    <col min="4" max="4" width="20.7109375" customWidth="1"/>
    <col min="5" max="5" width="21.140625" customWidth="1"/>
    <col min="6" max="6" width="20.7109375" bestFit="1" customWidth="1"/>
    <col min="7" max="7" width="21.140625" bestFit="1" customWidth="1"/>
    <col min="8" max="8" width="22.85546875" bestFit="1" customWidth="1"/>
    <col min="9" max="9" width="21.140625" customWidth="1"/>
    <col min="10" max="10" width="17.7109375" bestFit="1" customWidth="1"/>
    <col min="11" max="11" width="21.140625" customWidth="1"/>
    <col min="12" max="12" width="17.7109375" bestFit="1" customWidth="1"/>
    <col min="13" max="13" width="21.140625" customWidth="1"/>
    <col min="14" max="14" width="17.7109375" bestFit="1" customWidth="1"/>
    <col min="15" max="15" width="21.140625" customWidth="1"/>
    <col min="16" max="16" width="10.7109375" bestFit="1" customWidth="1"/>
    <col min="17" max="17" width="8.7109375" bestFit="1" customWidth="1"/>
    <col min="18" max="18" width="8.5703125" bestFit="1" customWidth="1"/>
  </cols>
  <sheetData>
    <row r="1" spans="1:18" ht="38.25">
      <c r="A1" s="84" t="s">
        <v>0</v>
      </c>
      <c r="B1" s="84"/>
      <c r="C1" s="84"/>
      <c r="D1" s="84"/>
      <c r="E1" s="84"/>
      <c r="F1" s="85"/>
      <c r="G1" s="85"/>
      <c r="H1" s="85"/>
      <c r="I1" s="86"/>
      <c r="J1" s="5"/>
      <c r="K1" s="5"/>
      <c r="L1" s="5"/>
      <c r="M1" s="5"/>
      <c r="N1" s="5"/>
      <c r="O1" s="5"/>
      <c r="P1" s="57"/>
      <c r="Q1" s="67"/>
      <c r="R1" s="57"/>
    </row>
    <row r="2" spans="1:18" ht="38.25">
      <c r="A2" s="79" t="s">
        <v>1</v>
      </c>
      <c r="B2" s="80"/>
      <c r="C2" s="79" t="s">
        <v>2</v>
      </c>
      <c r="D2" s="80"/>
      <c r="E2" s="81"/>
      <c r="F2" s="7" t="s">
        <v>3</v>
      </c>
      <c r="G2" s="15">
        <f>D20</f>
        <v>2151</v>
      </c>
      <c r="H2" s="6" t="s">
        <v>4</v>
      </c>
      <c r="I2" s="17">
        <f>I20</f>
        <v>1</v>
      </c>
      <c r="J2" s="2"/>
      <c r="K2" s="70" t="s">
        <v>5</v>
      </c>
      <c r="L2" s="71" t="s">
        <v>180</v>
      </c>
      <c r="M2" s="1"/>
      <c r="N2" s="1"/>
      <c r="O2" s="1"/>
    </row>
    <row r="3" spans="1:18" ht="37.9" customHeight="1">
      <c r="A3" s="82"/>
      <c r="B3" s="83"/>
      <c r="C3" s="74" t="s">
        <v>181</v>
      </c>
      <c r="D3" s="76"/>
      <c r="E3" s="75"/>
      <c r="F3" s="7" t="s">
        <v>6</v>
      </c>
      <c r="G3" s="43">
        <f>SUM(B43:O43)</f>
        <v>28</v>
      </c>
      <c r="H3" s="6" t="s">
        <v>7</v>
      </c>
      <c r="I3" s="55">
        <f>H20</f>
        <v>2120</v>
      </c>
      <c r="J3" s="2"/>
      <c r="K3" s="70" t="s">
        <v>8</v>
      </c>
      <c r="L3" s="71" t="s">
        <v>182</v>
      </c>
      <c r="M3" s="1"/>
      <c r="N3" s="1"/>
      <c r="O3" s="1"/>
    </row>
    <row r="4" spans="1:18" ht="18.75">
      <c r="B4" s="11" t="s">
        <v>9</v>
      </c>
      <c r="C4" s="11" t="s">
        <v>10</v>
      </c>
      <c r="D4" s="11" t="s">
        <v>11</v>
      </c>
      <c r="E4" s="11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4"/>
      <c r="K4" s="70" t="s">
        <v>17</v>
      </c>
      <c r="L4" s="71" t="s">
        <v>183</v>
      </c>
    </row>
    <row r="5" spans="1:18" ht="18.75">
      <c r="A5" s="4"/>
      <c r="B5" s="18" t="s">
        <v>18</v>
      </c>
      <c r="C5" s="19">
        <v>1</v>
      </c>
      <c r="D5" s="23">
        <v>266</v>
      </c>
      <c r="E5" s="20" t="s">
        <v>19</v>
      </c>
      <c r="F5" s="20">
        <f>G5-D5</f>
        <v>-8</v>
      </c>
      <c r="G5" s="20">
        <v>258</v>
      </c>
      <c r="H5" s="20">
        <f>52+51+52+51+52</f>
        <v>258</v>
      </c>
      <c r="I5" s="20">
        <f>G5-H5</f>
        <v>0</v>
      </c>
      <c r="J5" s="4"/>
      <c r="K5" s="70" t="s">
        <v>20</v>
      </c>
      <c r="L5" s="71" t="s">
        <v>184</v>
      </c>
    </row>
    <row r="6" spans="1:18" ht="18.75">
      <c r="A6" s="4"/>
      <c r="B6" s="44" t="s">
        <v>21</v>
      </c>
      <c r="C6" s="45">
        <v>2</v>
      </c>
      <c r="D6" s="46">
        <v>545</v>
      </c>
      <c r="E6" s="46" t="s">
        <v>22</v>
      </c>
      <c r="F6" s="46">
        <f t="shared" ref="F6:F19" si="0">G6-D6</f>
        <v>-16</v>
      </c>
      <c r="G6" s="46">
        <v>529</v>
      </c>
      <c r="H6" s="46">
        <f>97+97+98+92+144</f>
        <v>528</v>
      </c>
      <c r="I6" s="46">
        <f t="shared" ref="I6:I19" si="1">G6-H6</f>
        <v>1</v>
      </c>
      <c r="J6" s="4"/>
      <c r="K6" s="70" t="s">
        <v>23</v>
      </c>
      <c r="L6" s="71" t="str">
        <f>_xlfn.CONCAT(J23,",",J24,",",J25,",",J26,",",J27,",",J28,",",J29,",",J30,",",J31,",",J32,",",J33,",",J34,",",J35,",",J36,",",J37,",",J38,",",J39,",",J40,",",J41,",",J42,",",)</f>
        <v>16553,16582,16567,16551,,,,,,,,,,,,,,,,,</v>
      </c>
    </row>
    <row r="7" spans="1:18" ht="18.75">
      <c r="A7" s="4"/>
      <c r="B7" s="61" t="s">
        <v>24</v>
      </c>
      <c r="C7" s="19">
        <v>3</v>
      </c>
      <c r="D7" s="20">
        <v>185</v>
      </c>
      <c r="E7" s="20" t="s">
        <v>25</v>
      </c>
      <c r="F7" s="20">
        <f t="shared" si="0"/>
        <v>-4</v>
      </c>
      <c r="G7" s="20">
        <v>181</v>
      </c>
      <c r="H7" s="20">
        <f>84+97</f>
        <v>181</v>
      </c>
      <c r="I7" s="20">
        <f t="shared" si="1"/>
        <v>0</v>
      </c>
      <c r="J7" s="4"/>
      <c r="K7" s="70" t="s">
        <v>26</v>
      </c>
      <c r="L7" s="71" t="str">
        <f>_xlfn.CONCAT(L23,",",L24,",",L25,",",L26,",",L27,",",L28,",",L29,",",L30,",",L31,",",L32,",",L33,",",L34,",",L35,",",L36,",",L37,",",L38,",",L39,",",L40,",",L41,",",L42,",",)</f>
        <v>12979,12980,12969,12952,12961,12963,,,,,,,,,,,,,,,</v>
      </c>
    </row>
    <row r="8" spans="1:18" ht="18.75">
      <c r="A8" s="4"/>
      <c r="B8" s="78" t="s">
        <v>90</v>
      </c>
      <c r="C8" s="45">
        <v>4</v>
      </c>
      <c r="D8" s="46">
        <v>205</v>
      </c>
      <c r="E8" s="46" t="s">
        <v>27</v>
      </c>
      <c r="F8" s="46">
        <f t="shared" si="0"/>
        <v>11</v>
      </c>
      <c r="G8" s="46">
        <v>216</v>
      </c>
      <c r="H8" s="46">
        <v>216</v>
      </c>
      <c r="I8" s="46">
        <f t="shared" si="1"/>
        <v>0</v>
      </c>
      <c r="J8" s="4"/>
      <c r="K8" s="70" t="s">
        <v>28</v>
      </c>
      <c r="L8" s="71" t="str">
        <f>_xlfn.CONCAT(N23,",",N24,",",N25,",",N26,",",N27,",",N28,",",N29,",",N30,",",N31,",",N32,",",N33,",",N34,",",N35,",",N36,",",N37,",",N38,",",N39,",",N40,",",N41,",",N42,",",)</f>
        <v>22305,22306,22303,,,,,,,,,,,,,,,,,,</v>
      </c>
    </row>
    <row r="9" spans="1:18" ht="16.149999999999999">
      <c r="A9" s="4"/>
      <c r="B9" s="18" t="s">
        <v>29</v>
      </c>
      <c r="C9" s="19">
        <v>5</v>
      </c>
      <c r="D9" s="20">
        <v>254</v>
      </c>
      <c r="E9" s="20" t="s">
        <v>30</v>
      </c>
      <c r="F9" s="20">
        <f t="shared" si="0"/>
        <v>-4</v>
      </c>
      <c r="G9" s="20">
        <v>250</v>
      </c>
      <c r="H9" s="20">
        <f>73+77+50+50</f>
        <v>250</v>
      </c>
      <c r="I9" s="20">
        <f t="shared" si="1"/>
        <v>0</v>
      </c>
      <c r="J9" s="4"/>
    </row>
    <row r="10" spans="1:18" ht="16.149999999999999">
      <c r="A10" s="4"/>
      <c r="B10" s="44" t="s">
        <v>31</v>
      </c>
      <c r="C10" s="45">
        <v>6</v>
      </c>
      <c r="D10" s="46">
        <v>449</v>
      </c>
      <c r="E10" s="46" t="s">
        <v>32</v>
      </c>
      <c r="F10" s="46">
        <f t="shared" si="0"/>
        <v>-10</v>
      </c>
      <c r="G10" s="46">
        <v>439</v>
      </c>
      <c r="H10" s="46">
        <f>66+69+69+80+78+77</f>
        <v>439</v>
      </c>
      <c r="I10" s="46">
        <f t="shared" si="1"/>
        <v>0</v>
      </c>
      <c r="J10" s="4"/>
    </row>
    <row r="11" spans="1:18" ht="16.149999999999999">
      <c r="A11" s="4"/>
      <c r="B11" s="61" t="s">
        <v>33</v>
      </c>
      <c r="C11" s="19">
        <v>7</v>
      </c>
      <c r="D11" s="20">
        <v>247</v>
      </c>
      <c r="E11" s="20" t="s">
        <v>34</v>
      </c>
      <c r="F11" s="20">
        <f t="shared" si="0"/>
        <v>1</v>
      </c>
      <c r="G11" s="20">
        <v>248</v>
      </c>
      <c r="H11" s="20">
        <f>83+86+79</f>
        <v>248</v>
      </c>
      <c r="I11" s="20">
        <f t="shared" si="1"/>
        <v>0</v>
      </c>
      <c r="J11" s="4"/>
    </row>
    <row r="12" spans="1:18" ht="16.149999999999999">
      <c r="A12" s="4"/>
      <c r="B12" s="46"/>
      <c r="C12" s="45">
        <v>8</v>
      </c>
      <c r="D12" s="46"/>
      <c r="E12" s="46"/>
      <c r="F12" s="46">
        <f t="shared" si="0"/>
        <v>0</v>
      </c>
      <c r="G12" s="46"/>
      <c r="H12" s="46"/>
      <c r="I12" s="46">
        <f t="shared" si="1"/>
        <v>0</v>
      </c>
      <c r="J12" s="4"/>
    </row>
    <row r="13" spans="1:18" ht="16.149999999999999">
      <c r="A13" s="4"/>
      <c r="B13" s="20"/>
      <c r="C13" s="19">
        <v>9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4"/>
    </row>
    <row r="14" spans="1:18" ht="16.149999999999999">
      <c r="A14" s="4"/>
      <c r="B14" s="46"/>
      <c r="C14" s="45">
        <v>10</v>
      </c>
      <c r="D14" s="46"/>
      <c r="E14" s="46"/>
      <c r="F14" s="46">
        <f t="shared" si="0"/>
        <v>0</v>
      </c>
      <c r="G14" s="46"/>
      <c r="H14" s="46"/>
      <c r="I14" s="46">
        <f t="shared" si="1"/>
        <v>0</v>
      </c>
      <c r="J14" s="4"/>
    </row>
    <row r="15" spans="1:18" ht="16.149999999999999">
      <c r="A15" s="4"/>
      <c r="B15" s="20"/>
      <c r="C15" s="19">
        <v>11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4"/>
    </row>
    <row r="16" spans="1:18" ht="16.149999999999999">
      <c r="A16" s="4"/>
      <c r="B16" s="46"/>
      <c r="C16" s="45">
        <v>12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"/>
    </row>
    <row r="17" spans="1:17" ht="16.149999999999999">
      <c r="A17" s="4"/>
      <c r="B17" s="20"/>
      <c r="C17" s="19">
        <v>13</v>
      </c>
      <c r="D17" s="20"/>
      <c r="E17" s="20"/>
      <c r="F17" s="20">
        <f t="shared" si="0"/>
        <v>0</v>
      </c>
      <c r="G17" s="20"/>
      <c r="H17" s="20"/>
      <c r="I17" s="20">
        <f t="shared" si="1"/>
        <v>0</v>
      </c>
      <c r="J17" s="4"/>
    </row>
    <row r="18" spans="1:17" ht="16.149999999999999">
      <c r="A18" s="4"/>
      <c r="B18" s="46"/>
      <c r="C18" s="45">
        <v>14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"/>
    </row>
    <row r="19" spans="1:17" ht="16.149999999999999">
      <c r="A19" s="4"/>
      <c r="B19" s="21"/>
      <c r="C19" s="22">
        <v>15</v>
      </c>
      <c r="D19" s="21"/>
      <c r="E19" s="21"/>
      <c r="F19" s="20">
        <f t="shared" si="0"/>
        <v>0</v>
      </c>
      <c r="G19" s="21"/>
      <c r="H19" s="21"/>
      <c r="I19" s="20">
        <f t="shared" si="1"/>
        <v>0</v>
      </c>
      <c r="J19" s="4"/>
    </row>
    <row r="20" spans="1:17" ht="15.6">
      <c r="A20" s="10" t="s">
        <v>35</v>
      </c>
      <c r="B20" s="14">
        <f>COUNTIFS(B5:B19, "&lt;&gt;0", B5:B19, "&lt;&gt;")</f>
        <v>7</v>
      </c>
      <c r="C20" s="9"/>
      <c r="D20" s="12">
        <f>SUM(D5:D19)</f>
        <v>2151</v>
      </c>
      <c r="E20" s="8"/>
      <c r="F20" s="13">
        <f>SUM(F5:F19)</f>
        <v>-30</v>
      </c>
      <c r="G20" s="13">
        <f>SUM(G5:G19)</f>
        <v>2121</v>
      </c>
      <c r="H20" s="13">
        <f>SUM(H5:H19)</f>
        <v>2120</v>
      </c>
      <c r="I20" s="16">
        <f t="shared" ref="I20:J20" si="2">SUM(I5:I19)</f>
        <v>1</v>
      </c>
      <c r="J20" s="4"/>
      <c r="K20" s="3"/>
      <c r="L20" s="3"/>
      <c r="M20" s="3"/>
      <c r="N20" s="3"/>
      <c r="O20" s="3"/>
      <c r="P20" s="3"/>
      <c r="Q20" s="3"/>
    </row>
    <row r="21" spans="1:17" ht="15.6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</row>
    <row r="22" spans="1:17" ht="17.45">
      <c r="A22" s="25" t="s">
        <v>36</v>
      </c>
      <c r="B22" s="35" t="s">
        <v>5</v>
      </c>
      <c r="C22" s="35" t="s">
        <v>37</v>
      </c>
      <c r="D22" s="34" t="s">
        <v>8</v>
      </c>
      <c r="E22" s="34" t="s">
        <v>37</v>
      </c>
      <c r="F22" s="33" t="s">
        <v>17</v>
      </c>
      <c r="G22" s="33" t="s">
        <v>37</v>
      </c>
      <c r="H22" s="29" t="s">
        <v>20</v>
      </c>
      <c r="I22" s="29" t="s">
        <v>37</v>
      </c>
      <c r="J22" s="28" t="s">
        <v>23</v>
      </c>
      <c r="K22" s="27" t="s">
        <v>37</v>
      </c>
      <c r="L22" s="30" t="s">
        <v>26</v>
      </c>
      <c r="M22" s="30" t="s">
        <v>37</v>
      </c>
      <c r="N22" s="32" t="s">
        <v>28</v>
      </c>
      <c r="O22" s="32" t="s">
        <v>37</v>
      </c>
      <c r="P22" s="3"/>
      <c r="Q22" s="3"/>
    </row>
    <row r="23" spans="1:17" ht="18">
      <c r="A23" s="26">
        <v>1</v>
      </c>
      <c r="B23" s="36">
        <v>21098</v>
      </c>
      <c r="C23" s="47" t="s">
        <v>185</v>
      </c>
      <c r="D23" s="37">
        <v>15305</v>
      </c>
      <c r="E23" s="48" t="s">
        <v>161</v>
      </c>
      <c r="F23" s="38">
        <v>20557</v>
      </c>
      <c r="G23" s="49" t="s">
        <v>46</v>
      </c>
      <c r="H23" s="39">
        <v>16579</v>
      </c>
      <c r="I23" s="50" t="s">
        <v>73</v>
      </c>
      <c r="J23" s="40">
        <v>16553</v>
      </c>
      <c r="K23" s="51" t="s">
        <v>115</v>
      </c>
      <c r="L23" s="41">
        <v>12979</v>
      </c>
      <c r="M23" s="52" t="s">
        <v>45</v>
      </c>
      <c r="N23" s="42">
        <v>22305</v>
      </c>
      <c r="O23" s="53" t="s">
        <v>186</v>
      </c>
    </row>
    <row r="24" spans="1:17" ht="18">
      <c r="A24" s="26">
        <v>2</v>
      </c>
      <c r="B24" s="36">
        <v>21106</v>
      </c>
      <c r="C24" s="47" t="s">
        <v>187</v>
      </c>
      <c r="D24" s="37">
        <v>15288</v>
      </c>
      <c r="E24" s="48" t="s">
        <v>188</v>
      </c>
      <c r="F24" s="38">
        <v>20556</v>
      </c>
      <c r="G24" s="49" t="s">
        <v>82</v>
      </c>
      <c r="H24" s="39">
        <v>16581</v>
      </c>
      <c r="I24" s="50" t="s">
        <v>189</v>
      </c>
      <c r="J24" s="40">
        <v>16582</v>
      </c>
      <c r="K24" s="51" t="s">
        <v>190</v>
      </c>
      <c r="L24" s="41">
        <v>12980</v>
      </c>
      <c r="M24" s="52" t="s">
        <v>78</v>
      </c>
      <c r="N24" s="42">
        <v>22306</v>
      </c>
      <c r="O24" s="53" t="s">
        <v>191</v>
      </c>
    </row>
    <row r="25" spans="1:17" ht="18">
      <c r="A25" s="26">
        <v>3</v>
      </c>
      <c r="B25" s="36">
        <v>21090</v>
      </c>
      <c r="C25" s="47" t="s">
        <v>192</v>
      </c>
      <c r="D25" s="37">
        <v>15304</v>
      </c>
      <c r="E25" s="48" t="s">
        <v>193</v>
      </c>
      <c r="F25" s="38"/>
      <c r="G25" s="49"/>
      <c r="H25" s="39">
        <v>16549</v>
      </c>
      <c r="I25" s="50" t="s">
        <v>194</v>
      </c>
      <c r="J25" s="40">
        <v>16567</v>
      </c>
      <c r="K25" s="51" t="s">
        <v>195</v>
      </c>
      <c r="L25" s="41">
        <v>12969</v>
      </c>
      <c r="M25" s="52" t="s">
        <v>100</v>
      </c>
      <c r="N25" s="42">
        <v>22303</v>
      </c>
      <c r="O25" s="53" t="s">
        <v>196</v>
      </c>
    </row>
    <row r="26" spans="1:17" ht="18">
      <c r="A26" s="26">
        <v>4</v>
      </c>
      <c r="B26" s="36">
        <v>21099</v>
      </c>
      <c r="C26" s="47" t="s">
        <v>197</v>
      </c>
      <c r="D26" s="37">
        <v>15295</v>
      </c>
      <c r="E26" s="48" t="s">
        <v>198</v>
      </c>
      <c r="F26" s="38"/>
      <c r="G26" s="49"/>
      <c r="H26" s="39"/>
      <c r="I26" s="50"/>
      <c r="J26" s="40">
        <v>16551</v>
      </c>
      <c r="K26" s="51" t="s">
        <v>199</v>
      </c>
      <c r="L26" s="41">
        <v>12952</v>
      </c>
      <c r="M26" s="52" t="s">
        <v>200</v>
      </c>
      <c r="N26" s="42"/>
      <c r="O26" s="53"/>
      <c r="P26" s="4"/>
    </row>
    <row r="27" spans="1:17" ht="18">
      <c r="A27" s="26">
        <v>5</v>
      </c>
      <c r="B27" s="36">
        <v>21105</v>
      </c>
      <c r="C27" s="47" t="s">
        <v>201</v>
      </c>
      <c r="D27" s="37">
        <v>15291</v>
      </c>
      <c r="E27" s="48" t="s">
        <v>202</v>
      </c>
      <c r="F27" s="38"/>
      <c r="G27" s="49"/>
      <c r="H27" s="39"/>
      <c r="I27" s="50"/>
      <c r="J27" s="40"/>
      <c r="K27" s="51"/>
      <c r="L27" s="41">
        <v>12961</v>
      </c>
      <c r="M27" s="52" t="s">
        <v>203</v>
      </c>
      <c r="N27" s="42"/>
      <c r="O27" s="53"/>
      <c r="P27" s="4"/>
    </row>
    <row r="28" spans="1:17" ht="18">
      <c r="A28" s="26">
        <v>6</v>
      </c>
      <c r="B28" s="36"/>
      <c r="C28" s="47"/>
      <c r="D28" s="37"/>
      <c r="E28" s="48"/>
      <c r="F28" s="38"/>
      <c r="G28" s="49"/>
      <c r="H28" s="39"/>
      <c r="I28" s="50"/>
      <c r="J28" s="40"/>
      <c r="K28" s="51"/>
      <c r="L28" s="41">
        <v>12963</v>
      </c>
      <c r="M28" s="52" t="s">
        <v>204</v>
      </c>
      <c r="N28" s="42"/>
      <c r="O28" s="53"/>
      <c r="P28" s="4"/>
    </row>
    <row r="29" spans="1:17" ht="18">
      <c r="A29" s="26">
        <v>7</v>
      </c>
      <c r="B29" s="36"/>
      <c r="C29" s="47"/>
      <c r="D29" s="37"/>
      <c r="E29" s="48"/>
      <c r="F29" s="38"/>
      <c r="G29" s="49"/>
      <c r="H29" s="39"/>
      <c r="I29" s="50"/>
      <c r="J29" s="40"/>
      <c r="K29" s="51"/>
      <c r="L29" s="41"/>
      <c r="M29" s="52"/>
      <c r="N29" s="42"/>
      <c r="O29" s="53"/>
      <c r="P29" s="4"/>
    </row>
    <row r="30" spans="1:17" ht="18">
      <c r="A30" s="26">
        <v>8</v>
      </c>
      <c r="B30" s="36"/>
      <c r="C30" s="47"/>
      <c r="D30" s="37"/>
      <c r="E30" s="48"/>
      <c r="F30" s="38"/>
      <c r="G30" s="49"/>
      <c r="H30" s="39"/>
      <c r="I30" s="50"/>
      <c r="J30" s="40"/>
      <c r="K30" s="51"/>
      <c r="L30" s="41"/>
      <c r="M30" s="52"/>
      <c r="N30" s="42"/>
      <c r="O30" s="53"/>
      <c r="P30" s="4"/>
    </row>
    <row r="31" spans="1:17" ht="18">
      <c r="A31" s="26">
        <v>9</v>
      </c>
      <c r="B31" s="36"/>
      <c r="C31" s="47"/>
      <c r="D31" s="37"/>
      <c r="E31" s="48"/>
      <c r="F31" s="38"/>
      <c r="G31" s="49"/>
      <c r="H31" s="39"/>
      <c r="I31" s="50"/>
      <c r="J31" s="40"/>
      <c r="K31" s="51"/>
      <c r="L31" s="41"/>
      <c r="M31" s="52"/>
      <c r="N31" s="42"/>
      <c r="O31" s="53"/>
      <c r="P31" s="4"/>
    </row>
    <row r="32" spans="1:17" ht="18">
      <c r="A32" s="26">
        <v>10</v>
      </c>
      <c r="B32" s="36"/>
      <c r="C32" s="47"/>
      <c r="D32" s="37"/>
      <c r="E32" s="48"/>
      <c r="F32" s="38"/>
      <c r="G32" s="49"/>
      <c r="H32" s="39"/>
      <c r="I32" s="50"/>
      <c r="J32" s="40"/>
      <c r="K32" s="51"/>
      <c r="L32" s="41"/>
      <c r="M32" s="52"/>
      <c r="N32" s="42"/>
      <c r="O32" s="53"/>
      <c r="P32" s="4"/>
    </row>
    <row r="33" spans="1:16" ht="18">
      <c r="A33" s="26">
        <v>11</v>
      </c>
      <c r="B33" s="36"/>
      <c r="C33" s="47"/>
      <c r="D33" s="37"/>
      <c r="E33" s="48"/>
      <c r="F33" s="38"/>
      <c r="G33" s="49"/>
      <c r="H33" s="39"/>
      <c r="I33" s="50"/>
      <c r="J33" s="40"/>
      <c r="K33" s="51"/>
      <c r="L33" s="41"/>
      <c r="M33" s="52"/>
      <c r="N33" s="42"/>
      <c r="O33" s="53"/>
      <c r="P33" s="31"/>
    </row>
    <row r="34" spans="1:16" ht="18">
      <c r="A34" s="26">
        <v>12</v>
      </c>
      <c r="B34" s="36"/>
      <c r="C34" s="47"/>
      <c r="D34" s="37"/>
      <c r="E34" s="48"/>
      <c r="F34" s="38"/>
      <c r="G34" s="49"/>
      <c r="H34" s="39"/>
      <c r="I34" s="50"/>
      <c r="J34" s="40"/>
      <c r="K34" s="51"/>
      <c r="L34" s="41"/>
      <c r="M34" s="52"/>
      <c r="N34" s="42"/>
      <c r="O34" s="53"/>
      <c r="P34" s="4"/>
    </row>
    <row r="35" spans="1:16" ht="18">
      <c r="A35" s="26">
        <v>13</v>
      </c>
      <c r="B35" s="36"/>
      <c r="C35" s="47"/>
      <c r="D35" s="37"/>
      <c r="E35" s="48"/>
      <c r="F35" s="38"/>
      <c r="G35" s="49"/>
      <c r="H35" s="39"/>
      <c r="I35" s="50"/>
      <c r="J35" s="40"/>
      <c r="K35" s="51"/>
      <c r="L35" s="41"/>
      <c r="M35" s="52"/>
      <c r="N35" s="42"/>
      <c r="O35" s="53"/>
      <c r="P35" s="4"/>
    </row>
    <row r="36" spans="1:16" ht="18">
      <c r="A36" s="26">
        <v>14</v>
      </c>
      <c r="B36" s="36"/>
      <c r="C36" s="47"/>
      <c r="D36" s="37"/>
      <c r="E36" s="48"/>
      <c r="F36" s="38"/>
      <c r="G36" s="49"/>
      <c r="H36" s="39"/>
      <c r="I36" s="50"/>
      <c r="J36" s="40"/>
      <c r="K36" s="51"/>
      <c r="L36" s="41"/>
      <c r="M36" s="52"/>
      <c r="N36" s="42"/>
      <c r="O36" s="53"/>
      <c r="P36" s="4"/>
    </row>
    <row r="37" spans="1:16" ht="18">
      <c r="A37" s="26">
        <v>15</v>
      </c>
      <c r="B37" s="36"/>
      <c r="C37" s="47"/>
      <c r="D37" s="37"/>
      <c r="E37" s="48"/>
      <c r="F37" s="38"/>
      <c r="G37" s="49"/>
      <c r="H37" s="39"/>
      <c r="I37" s="50"/>
      <c r="J37" s="40"/>
      <c r="K37" s="51"/>
      <c r="L37" s="41"/>
      <c r="M37" s="52"/>
      <c r="N37" s="42"/>
      <c r="O37" s="53"/>
      <c r="P37" s="4"/>
    </row>
    <row r="38" spans="1:16" ht="18">
      <c r="A38" s="26">
        <v>16</v>
      </c>
      <c r="B38" s="36"/>
      <c r="C38" s="47"/>
      <c r="D38" s="37"/>
      <c r="E38" s="48"/>
      <c r="F38" s="38"/>
      <c r="G38" s="49"/>
      <c r="H38" s="39"/>
      <c r="I38" s="50"/>
      <c r="J38" s="40"/>
      <c r="K38" s="51"/>
      <c r="L38" s="41"/>
      <c r="M38" s="52"/>
      <c r="N38" s="42"/>
      <c r="O38" s="53"/>
      <c r="P38" s="4"/>
    </row>
    <row r="39" spans="1:16" ht="18">
      <c r="A39" s="26">
        <v>17</v>
      </c>
      <c r="B39" s="36"/>
      <c r="C39" s="47"/>
      <c r="D39" s="37"/>
      <c r="E39" s="48"/>
      <c r="F39" s="38"/>
      <c r="G39" s="49"/>
      <c r="H39" s="39"/>
      <c r="I39" s="50"/>
      <c r="J39" s="40"/>
      <c r="K39" s="51"/>
      <c r="L39" s="41"/>
      <c r="M39" s="52"/>
      <c r="N39" s="42"/>
      <c r="O39" s="53"/>
      <c r="P39" s="4"/>
    </row>
    <row r="40" spans="1:16" ht="18">
      <c r="A40" s="26">
        <v>18</v>
      </c>
      <c r="B40" s="36"/>
      <c r="C40" s="47"/>
      <c r="D40" s="37"/>
      <c r="E40" s="48"/>
      <c r="F40" s="38"/>
      <c r="G40" s="49"/>
      <c r="H40" s="39"/>
      <c r="I40" s="50"/>
      <c r="J40" s="40"/>
      <c r="K40" s="51"/>
      <c r="L40" s="41"/>
      <c r="M40" s="52"/>
      <c r="N40" s="42"/>
      <c r="O40" s="53"/>
      <c r="P40" s="4"/>
    </row>
    <row r="41" spans="1:16" ht="18">
      <c r="A41" s="26">
        <v>19</v>
      </c>
      <c r="B41" s="36"/>
      <c r="C41" s="47"/>
      <c r="D41" s="37"/>
      <c r="E41" s="48"/>
      <c r="F41" s="38"/>
      <c r="G41" s="49"/>
      <c r="H41" s="39"/>
      <c r="I41" s="50"/>
      <c r="J41" s="40"/>
      <c r="K41" s="51"/>
      <c r="L41" s="41"/>
      <c r="M41" s="52"/>
      <c r="N41" s="42"/>
      <c r="O41" s="53"/>
      <c r="P41" s="4"/>
    </row>
    <row r="42" spans="1:16" ht="18">
      <c r="A42" s="26">
        <v>20</v>
      </c>
      <c r="B42" s="36"/>
      <c r="C42" s="47"/>
      <c r="D42" s="37"/>
      <c r="E42" s="48"/>
      <c r="F42" s="38"/>
      <c r="G42" s="49"/>
      <c r="H42" s="39"/>
      <c r="I42" s="50"/>
      <c r="J42" s="40"/>
      <c r="K42" s="51"/>
      <c r="L42" s="41"/>
      <c r="M42" s="52"/>
      <c r="N42" s="42"/>
      <c r="O42" s="53"/>
      <c r="P42" s="4"/>
    </row>
    <row r="43" spans="1:16" ht="15.6">
      <c r="A43" s="24" t="s">
        <v>35</v>
      </c>
      <c r="B43" s="87">
        <f>COUNTIFS(B23:B42, "&lt;&gt;0", B23:B42, "&lt;&gt;")</f>
        <v>5</v>
      </c>
      <c r="C43" s="88"/>
      <c r="D43" s="87">
        <f>COUNTIFS(D23:D42, "&lt;&gt;0", D23:D42, "&lt;&gt;")</f>
        <v>5</v>
      </c>
      <c r="E43" s="88"/>
      <c r="F43" s="87">
        <f>COUNTIFS(F23:F42, "&lt;&gt;0", F23:F42, "&lt;&gt;")</f>
        <v>2</v>
      </c>
      <c r="G43" s="88"/>
      <c r="H43" s="87">
        <f>COUNTIFS(H23:H42, "&lt;&gt;0", H23:H42, "&lt;&gt;")</f>
        <v>3</v>
      </c>
      <c r="I43" s="88"/>
      <c r="J43" s="87">
        <f>COUNTIFS(J23:J42, "&lt;&gt;0", J23:J42, "&lt;&gt;")</f>
        <v>4</v>
      </c>
      <c r="K43" s="88"/>
      <c r="L43" s="87">
        <f>COUNTIFS(L23:L42, "&lt;&gt;0", L23:L42, "&lt;&gt;")</f>
        <v>6</v>
      </c>
      <c r="M43" s="88"/>
      <c r="N43" s="87">
        <f>COUNTIFS(N23:N42, "&lt;&gt;0", N23:N42, "&lt;&gt;")</f>
        <v>3</v>
      </c>
      <c r="O43" s="88"/>
      <c r="P43" s="4"/>
    </row>
    <row r="44" spans="1:1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sheetProtection formatCells="0" formatColumns="0" formatRows="0" insertColumns="0" insertRows="0" insertHyperlinks="0" deleteColumns="0" deleteRows="0" sort="0" autoFilter="0" pivotTables="0"/>
  <mergeCells count="11">
    <mergeCell ref="J43:K43"/>
    <mergeCell ref="L43:M43"/>
    <mergeCell ref="N43:O43"/>
    <mergeCell ref="A1:I1"/>
    <mergeCell ref="A2:B2"/>
    <mergeCell ref="C2:E2"/>
    <mergeCell ref="A3:B3"/>
    <mergeCell ref="B43:C43"/>
    <mergeCell ref="D43:E43"/>
    <mergeCell ref="F43:G43"/>
    <mergeCell ref="H43:I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694A3DDCD8394AB233B213706218FD" ma:contentTypeVersion="5" ma:contentTypeDescription="Create a new document." ma:contentTypeScope="" ma:versionID="0bdc5412944dac9fb4662f8063c1aa75">
  <xsd:schema xmlns:xsd="http://www.w3.org/2001/XMLSchema" xmlns:xs="http://www.w3.org/2001/XMLSchema" xmlns:p="http://schemas.microsoft.com/office/2006/metadata/properties" xmlns:ns3="203627cf-156a-483b-aff1-df390a692a16" targetNamespace="http://schemas.microsoft.com/office/2006/metadata/properties" ma:root="true" ma:fieldsID="17928f44b2295679a559953793b3ad86" ns3:_="">
    <xsd:import namespace="203627cf-156a-483b-aff1-df390a692a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627cf-156a-483b-aff1-df390a692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DC9AC7-9B9C-4C45-9E30-752D899058BA}"/>
</file>

<file path=customXml/itemProps2.xml><?xml version="1.0" encoding="utf-8"?>
<ds:datastoreItem xmlns:ds="http://schemas.openxmlformats.org/officeDocument/2006/customXml" ds:itemID="{9917667B-926B-47F0-B233-118C58974616}"/>
</file>

<file path=customXml/itemProps3.xml><?xml version="1.0" encoding="utf-8"?>
<ds:datastoreItem xmlns:ds="http://schemas.openxmlformats.org/officeDocument/2006/customXml" ds:itemID="{41A6AA7B-6F6A-4DE9-B328-8831F39428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Yuanqi Zhang</dc:creator>
  <cp:keywords/>
  <dc:description/>
  <cp:lastModifiedBy/>
  <cp:revision/>
  <dcterms:created xsi:type="dcterms:W3CDTF">2023-12-10T19:04:49Z</dcterms:created>
  <dcterms:modified xsi:type="dcterms:W3CDTF">2023-12-28T16:53:22Z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0x01010008694A3DDCD8394AB233B213706218FD</vt:lpwstr>
  </property>
</Properties>
</file>