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bristowp/Documents/CRIRES+/SysEng/DetailDesign/ICS/"/>
    </mc:Choice>
  </mc:AlternateContent>
  <bookViews>
    <workbookView xWindow="2220" yWindow="4160" windowWidth="34020" windowHeight="17380" activeTab="2"/>
  </bookViews>
  <sheets>
    <sheet name="CoverPage (FilledByPDM)" sheetId="1" r:id="rId1"/>
    <sheet name="Table notes" sheetId="2" r:id="rId2"/>
    <sheet name="cpmcfgWVLEN_Table.csv" sheetId="3" r:id="rId3"/>
    <sheet name="EchelleFPAparam" sheetId="4" r:id="rId4"/>
    <sheet name="Standard Settings" sheetId="5" r:id="rId5"/>
  </sheets>
  <definedNames>
    <definedName name="CP_ApprovedBy">'CoverPage (FilledByPDM)'!$B$38</definedName>
    <definedName name="CP_DocClassification">'CoverPage (FilledByPDM)'!$B$23</definedName>
    <definedName name="CP_DocName">'CoverPage (FilledByPDM)'!$B$17</definedName>
    <definedName name="CP_DocNumber">'CoverPage (FilledByPDM)'!$B$19</definedName>
    <definedName name="CP_DocType">'CoverPage (FilledByPDM)'!$B$21</definedName>
    <definedName name="CP_DocVersion">'CoverPage (FilledByPDM)'!$B$20</definedName>
    <definedName name="CP_Job">'CoverPage (FilledByPDM)'!$B$15</definedName>
    <definedName name="CP_PreparedBy">'CoverPage (FilledByPDM)'!$B$36</definedName>
    <definedName name="CP_Programme">'CoverPage (FilledByPDM)'!$B$14</definedName>
    <definedName name="CP_ReleasedOn">'CoverPage (FilledByPDM)'!$B$22</definedName>
    <definedName name="CP_ValidatedBy">'CoverPage (FilledByPDM)'!$B$37</definedName>
    <definedName name="DocName">'CoverPage (FilledByPDM)'!$B$17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34" i="3" l="1"/>
  <c r="O33" i="3"/>
  <c r="O32" i="3"/>
  <c r="O31" i="3"/>
  <c r="O30" i="3"/>
  <c r="O29" i="3"/>
  <c r="O28" i="3"/>
  <c r="O27" i="3"/>
  <c r="O26" i="3"/>
  <c r="O25" i="3"/>
  <c r="O24" i="3"/>
  <c r="O23" i="3"/>
  <c r="O22" i="3"/>
  <c r="O21" i="3"/>
  <c r="O20" i="3"/>
  <c r="O19" i="3"/>
  <c r="O18" i="3"/>
  <c r="O17" i="3"/>
  <c r="O16" i="3"/>
  <c r="O15" i="3"/>
  <c r="O14" i="3"/>
  <c r="O13" i="3"/>
  <c r="O12" i="3"/>
  <c r="O11" i="3"/>
  <c r="O10" i="3"/>
  <c r="O9" i="3"/>
  <c r="O8" i="3"/>
  <c r="O7" i="3"/>
  <c r="M18" i="3"/>
  <c r="M17" i="3"/>
  <c r="M16" i="3"/>
  <c r="M15" i="3"/>
  <c r="M14" i="3"/>
  <c r="M13" i="3"/>
  <c r="M12" i="3"/>
  <c r="M11" i="3"/>
  <c r="M10" i="3"/>
  <c r="M9" i="3"/>
  <c r="M8" i="3"/>
  <c r="M7"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22" i="5"/>
  <c r="I23" i="5"/>
  <c r="I24" i="5"/>
  <c r="I25" i="5"/>
  <c r="I26" i="5"/>
  <c r="I27" i="5"/>
  <c r="I28" i="5"/>
  <c r="I29" i="5"/>
  <c r="H22" i="5"/>
  <c r="H23" i="5"/>
  <c r="H24" i="5"/>
  <c r="H25" i="5"/>
  <c r="H26" i="5"/>
  <c r="H27" i="5"/>
  <c r="H28" i="5"/>
  <c r="H29" i="5"/>
  <c r="G22" i="5"/>
  <c r="G23" i="5"/>
  <c r="G24" i="5"/>
  <c r="G25" i="5"/>
  <c r="G26" i="5"/>
  <c r="G27" i="5"/>
  <c r="G28" i="5"/>
  <c r="G29" i="5"/>
  <c r="F29" i="5"/>
  <c r="D34" i="3"/>
  <c r="S34" i="3"/>
  <c r="Q34" i="3"/>
  <c r="R34" i="3"/>
  <c r="M3" i="4"/>
  <c r="Y34" i="3"/>
  <c r="A29" i="5"/>
  <c r="F28" i="5"/>
  <c r="D33" i="3"/>
  <c r="S33" i="3"/>
  <c r="Q33" i="3"/>
  <c r="R33" i="3"/>
  <c r="Y33" i="3"/>
  <c r="A28" i="5"/>
  <c r="F27" i="5"/>
  <c r="D32" i="3"/>
  <c r="S32" i="3"/>
  <c r="Q32" i="3"/>
  <c r="R32" i="3"/>
  <c r="Y32" i="3"/>
  <c r="A27" i="5"/>
  <c r="F26" i="5"/>
  <c r="D31" i="3"/>
  <c r="S31" i="3"/>
  <c r="Q31" i="3"/>
  <c r="R31" i="3"/>
  <c r="Y31" i="3"/>
  <c r="A26" i="5"/>
  <c r="F25" i="5"/>
  <c r="D30" i="3"/>
  <c r="S30" i="3"/>
  <c r="Q30" i="3"/>
  <c r="R30" i="3"/>
  <c r="Y30" i="3"/>
  <c r="A25" i="5"/>
  <c r="F24" i="5"/>
  <c r="D29" i="3"/>
  <c r="S29" i="3"/>
  <c r="Q29" i="3"/>
  <c r="R29" i="3"/>
  <c r="Y29" i="3"/>
  <c r="A24" i="5"/>
  <c r="F23" i="5"/>
  <c r="D28" i="3"/>
  <c r="S28" i="3"/>
  <c r="Q28" i="3"/>
  <c r="R28" i="3"/>
  <c r="Y28" i="3"/>
  <c r="A23" i="5"/>
  <c r="F22" i="5"/>
  <c r="D27" i="3"/>
  <c r="S27" i="3"/>
  <c r="Q27" i="3"/>
  <c r="R27" i="3"/>
  <c r="Y27" i="3"/>
  <c r="A22" i="5"/>
  <c r="F21" i="5"/>
  <c r="D26" i="3"/>
  <c r="S26" i="3"/>
  <c r="Q26" i="3"/>
  <c r="R26" i="3"/>
  <c r="Y26" i="3"/>
  <c r="A21" i="5"/>
  <c r="I15" i="5"/>
  <c r="I16" i="5"/>
  <c r="I17" i="5"/>
  <c r="I18" i="5"/>
  <c r="I19" i="5"/>
  <c r="I20" i="5"/>
  <c r="H15" i="5"/>
  <c r="H16" i="5"/>
  <c r="H17" i="5"/>
  <c r="H18" i="5"/>
  <c r="H19" i="5"/>
  <c r="H20" i="5"/>
  <c r="G15" i="5"/>
  <c r="G16" i="5"/>
  <c r="G17" i="5"/>
  <c r="G18" i="5"/>
  <c r="G19" i="5"/>
  <c r="G20" i="5"/>
  <c r="F20" i="5"/>
  <c r="D25" i="3"/>
  <c r="S25" i="3"/>
  <c r="Q25" i="3"/>
  <c r="R25" i="3"/>
  <c r="Y25" i="3"/>
  <c r="A20" i="5"/>
  <c r="F19" i="5"/>
  <c r="D24" i="3"/>
  <c r="S24" i="3"/>
  <c r="Q24" i="3"/>
  <c r="R24" i="3"/>
  <c r="Y24" i="3"/>
  <c r="A19" i="5"/>
  <c r="F18" i="5"/>
  <c r="D23" i="3"/>
  <c r="S23" i="3"/>
  <c r="Q23" i="3"/>
  <c r="R23" i="3"/>
  <c r="Y23" i="3"/>
  <c r="A18" i="5"/>
  <c r="F17" i="5"/>
  <c r="D22" i="3"/>
  <c r="S22" i="3"/>
  <c r="Q22" i="3"/>
  <c r="R22" i="3"/>
  <c r="Y22" i="3"/>
  <c r="A17" i="5"/>
  <c r="F16" i="5"/>
  <c r="D21" i="3"/>
  <c r="S21" i="3"/>
  <c r="Q21" i="3"/>
  <c r="R21" i="3"/>
  <c r="Y21" i="3"/>
  <c r="A16" i="5"/>
  <c r="F15" i="5"/>
  <c r="D20" i="3"/>
  <c r="S20" i="3"/>
  <c r="Q20" i="3"/>
  <c r="R20" i="3"/>
  <c r="Y20" i="3"/>
  <c r="A15" i="5"/>
  <c r="F14" i="5"/>
  <c r="D19" i="3"/>
  <c r="S19" i="3"/>
  <c r="Q19" i="3"/>
  <c r="R19" i="3"/>
  <c r="Y19" i="3"/>
  <c r="A14" i="5"/>
  <c r="I11" i="5"/>
  <c r="I12" i="5"/>
  <c r="I13" i="5"/>
  <c r="H11" i="5"/>
  <c r="H12" i="5"/>
  <c r="H13" i="5"/>
  <c r="G11" i="5"/>
  <c r="G12" i="5"/>
  <c r="G13" i="5"/>
  <c r="F13" i="5"/>
  <c r="D18" i="3"/>
  <c r="S18" i="3"/>
  <c r="Q18" i="3"/>
  <c r="R18" i="3"/>
  <c r="Y18" i="3"/>
  <c r="A13" i="5"/>
  <c r="F12" i="5"/>
  <c r="D17" i="3"/>
  <c r="S17" i="3"/>
  <c r="Q17" i="3"/>
  <c r="R17" i="3"/>
  <c r="Y17" i="3"/>
  <c r="A12" i="5"/>
  <c r="F11" i="5"/>
  <c r="D16" i="3"/>
  <c r="S16" i="3"/>
  <c r="Q16" i="3"/>
  <c r="R16" i="3"/>
  <c r="Y16" i="3"/>
  <c r="A11" i="5"/>
  <c r="F10" i="5"/>
  <c r="D15" i="3"/>
  <c r="S15" i="3"/>
  <c r="Q15" i="3"/>
  <c r="R15" i="3"/>
  <c r="Y15" i="3"/>
  <c r="A10" i="5"/>
  <c r="I7" i="5"/>
  <c r="I8" i="5"/>
  <c r="I9" i="5"/>
  <c r="H7" i="5"/>
  <c r="H8" i="5"/>
  <c r="H9" i="5"/>
  <c r="G7" i="5"/>
  <c r="G8" i="5"/>
  <c r="G9" i="5"/>
  <c r="F9" i="5"/>
  <c r="D14" i="3"/>
  <c r="S14" i="3"/>
  <c r="Q14" i="3"/>
  <c r="R14" i="3"/>
  <c r="Y14" i="3"/>
  <c r="A9" i="5"/>
  <c r="F8" i="5"/>
  <c r="D13" i="3"/>
  <c r="S13" i="3"/>
  <c r="Q13" i="3"/>
  <c r="R13" i="3"/>
  <c r="Y13" i="3"/>
  <c r="A8" i="5"/>
  <c r="F7" i="5"/>
  <c r="D12" i="3"/>
  <c r="S12" i="3"/>
  <c r="Q12" i="3"/>
  <c r="R12" i="3"/>
  <c r="Y12" i="3"/>
  <c r="A7" i="5"/>
  <c r="F6" i="5"/>
  <c r="D11" i="3"/>
  <c r="S11" i="3"/>
  <c r="Q11" i="3"/>
  <c r="R11" i="3"/>
  <c r="Y11" i="3"/>
  <c r="A6" i="5"/>
  <c r="I5" i="5"/>
  <c r="H5" i="5"/>
  <c r="G5" i="5"/>
  <c r="F5" i="5"/>
  <c r="D10" i="3"/>
  <c r="S10" i="3"/>
  <c r="Q10" i="3"/>
  <c r="R10" i="3"/>
  <c r="Y10" i="3"/>
  <c r="A5" i="5"/>
  <c r="F4" i="5"/>
  <c r="D9" i="3"/>
  <c r="S9" i="3"/>
  <c r="Q9" i="3"/>
  <c r="R9" i="3"/>
  <c r="Y9" i="3"/>
  <c r="A4" i="5"/>
  <c r="I3" i="5"/>
  <c r="H3" i="5"/>
  <c r="G3" i="5"/>
  <c r="F3" i="5"/>
  <c r="D8" i="3"/>
  <c r="S8" i="3"/>
  <c r="Q8" i="3"/>
  <c r="R8" i="3"/>
  <c r="Y8" i="3"/>
  <c r="A3" i="5"/>
  <c r="F2" i="5"/>
  <c r="D7" i="3"/>
  <c r="S7" i="3"/>
  <c r="Q7" i="3"/>
  <c r="R7" i="3"/>
  <c r="Y7" i="3"/>
  <c r="A2" i="5"/>
  <c r="A3" i="4"/>
  <c r="L3" i="4"/>
  <c r="D3" i="4"/>
  <c r="F3" i="4"/>
  <c r="K3" i="4"/>
  <c r="T3" i="4"/>
  <c r="AB3" i="4"/>
  <c r="G3" i="4"/>
  <c r="J3" i="4"/>
  <c r="AA3" i="4"/>
  <c r="H3" i="4"/>
  <c r="I3" i="4"/>
  <c r="Z3" i="4"/>
  <c r="Y3" i="4"/>
  <c r="X3" i="4"/>
  <c r="W3" i="4"/>
  <c r="U3" i="4"/>
  <c r="V3" i="4"/>
  <c r="DK34" i="3"/>
  <c r="DB34" i="3"/>
  <c r="E34" i="3"/>
  <c r="F34" i="3"/>
  <c r="FF34" i="3"/>
  <c r="FG34" i="3"/>
  <c r="EG34" i="3"/>
  <c r="EF34" i="3"/>
  <c r="EE34" i="3"/>
  <c r="ED34" i="3"/>
  <c r="EC34" i="3"/>
  <c r="EB34" i="3"/>
  <c r="EA34" i="3"/>
  <c r="DZ34" i="3"/>
  <c r="DY34" i="3"/>
  <c r="DX34" i="3"/>
  <c r="DW34" i="3"/>
  <c r="DV34" i="3"/>
  <c r="DU34" i="3"/>
  <c r="DT34" i="3"/>
  <c r="DS34" i="3"/>
  <c r="DR34" i="3"/>
  <c r="DQ34" i="3"/>
  <c r="DP34" i="3"/>
  <c r="DO34" i="3"/>
  <c r="DN34" i="3"/>
  <c r="DM34" i="3"/>
  <c r="DL34" i="3"/>
  <c r="DJ34" i="3"/>
  <c r="DI34" i="3"/>
  <c r="DH34" i="3"/>
  <c r="DG34" i="3"/>
  <c r="DF34" i="3"/>
  <c r="DE34" i="3"/>
  <c r="DD34" i="3"/>
  <c r="DC34" i="3"/>
  <c r="DA34" i="3"/>
  <c r="CZ34" i="3"/>
  <c r="CY34" i="3"/>
  <c r="CX34" i="3"/>
  <c r="CW34" i="3"/>
  <c r="CV34" i="3"/>
  <c r="CU34" i="3"/>
  <c r="CT34" i="3"/>
  <c r="CS34" i="3"/>
  <c r="CR34" i="3"/>
  <c r="CQ34" i="3"/>
  <c r="CP34" i="3"/>
  <c r="CO34" i="3"/>
  <c r="CN34" i="3"/>
  <c r="CM34" i="3"/>
  <c r="CL34" i="3"/>
  <c r="CK34" i="3"/>
  <c r="CJ34" i="3"/>
  <c r="CI34" i="3"/>
  <c r="CH34" i="3"/>
  <c r="CG34" i="3"/>
  <c r="CF34" i="3"/>
  <c r="CE34" i="3"/>
  <c r="BL34" i="3"/>
  <c r="CD34" i="3"/>
  <c r="BK34" i="3"/>
  <c r="CC34" i="3"/>
  <c r="BJ34" i="3"/>
  <c r="CB34" i="3"/>
  <c r="BI34" i="3"/>
  <c r="CA34" i="3"/>
  <c r="BH34" i="3"/>
  <c r="BZ34" i="3"/>
  <c r="BG34" i="3"/>
  <c r="BY34" i="3"/>
  <c r="BF34" i="3"/>
  <c r="BX34" i="3"/>
  <c r="BW34" i="3"/>
  <c r="BV34" i="3"/>
  <c r="BU34" i="3"/>
  <c r="BT34" i="3"/>
  <c r="BS34" i="3"/>
  <c r="BR34" i="3"/>
  <c r="BQ34" i="3"/>
  <c r="BP34" i="3"/>
  <c r="BO34" i="3"/>
  <c r="BN34" i="3"/>
  <c r="BM34" i="3"/>
  <c r="BE34" i="3"/>
  <c r="AC34" i="3"/>
  <c r="AB34" i="3"/>
  <c r="AA34" i="3"/>
  <c r="Z34" i="3"/>
  <c r="X34" i="3"/>
  <c r="W34" i="3"/>
  <c r="V34" i="3"/>
  <c r="U34" i="3"/>
  <c r="T34" i="3"/>
  <c r="G34" i="3"/>
  <c r="C34" i="3"/>
  <c r="B34" i="3"/>
  <c r="DK33" i="3"/>
  <c r="DB33" i="3"/>
  <c r="E33" i="3"/>
  <c r="F33" i="3"/>
  <c r="FF33" i="3"/>
  <c r="FG33" i="3"/>
  <c r="EG33" i="3"/>
  <c r="EF33" i="3"/>
  <c r="EE33" i="3"/>
  <c r="ED33" i="3"/>
  <c r="EC33" i="3"/>
  <c r="EB33" i="3"/>
  <c r="EA33" i="3"/>
  <c r="DZ33" i="3"/>
  <c r="DY33" i="3"/>
  <c r="DX33" i="3"/>
  <c r="DW33" i="3"/>
  <c r="DV33" i="3"/>
  <c r="DU33" i="3"/>
  <c r="DT33" i="3"/>
  <c r="DS33" i="3"/>
  <c r="DR33" i="3"/>
  <c r="DQ33" i="3"/>
  <c r="DP33" i="3"/>
  <c r="DO33" i="3"/>
  <c r="DN33" i="3"/>
  <c r="DM33" i="3"/>
  <c r="DL33" i="3"/>
  <c r="DJ33" i="3"/>
  <c r="DI33" i="3"/>
  <c r="DH33" i="3"/>
  <c r="DG33" i="3"/>
  <c r="DF33" i="3"/>
  <c r="DE33" i="3"/>
  <c r="DD33" i="3"/>
  <c r="DC33" i="3"/>
  <c r="DA33" i="3"/>
  <c r="CZ33" i="3"/>
  <c r="CY33" i="3"/>
  <c r="CX33" i="3"/>
  <c r="CW33" i="3"/>
  <c r="CV33" i="3"/>
  <c r="CU33" i="3"/>
  <c r="CT33" i="3"/>
  <c r="CS33" i="3"/>
  <c r="CR33" i="3"/>
  <c r="CQ33" i="3"/>
  <c r="CP33" i="3"/>
  <c r="CO33" i="3"/>
  <c r="CN33" i="3"/>
  <c r="CM33" i="3"/>
  <c r="CL33" i="3"/>
  <c r="CK33" i="3"/>
  <c r="CJ33" i="3"/>
  <c r="CI33" i="3"/>
  <c r="CH33" i="3"/>
  <c r="CG33" i="3"/>
  <c r="CF33" i="3"/>
  <c r="CE33" i="3"/>
  <c r="BL33" i="3"/>
  <c r="CD33" i="3"/>
  <c r="BK33" i="3"/>
  <c r="CC33" i="3"/>
  <c r="BJ33" i="3"/>
  <c r="CB33" i="3"/>
  <c r="BI33" i="3"/>
  <c r="CA33" i="3"/>
  <c r="BH33" i="3"/>
  <c r="BZ33" i="3"/>
  <c r="BG33" i="3"/>
  <c r="BY33" i="3"/>
  <c r="BF33" i="3"/>
  <c r="BX33" i="3"/>
  <c r="BW33" i="3"/>
  <c r="BV33" i="3"/>
  <c r="BU33" i="3"/>
  <c r="BT33" i="3"/>
  <c r="BS33" i="3"/>
  <c r="BR33" i="3"/>
  <c r="BQ33" i="3"/>
  <c r="BP33" i="3"/>
  <c r="BO33" i="3"/>
  <c r="BN33" i="3"/>
  <c r="BM33" i="3"/>
  <c r="BE33" i="3"/>
  <c r="AC33" i="3"/>
  <c r="AB33" i="3"/>
  <c r="AA33" i="3"/>
  <c r="Z33" i="3"/>
  <c r="X33" i="3"/>
  <c r="W33" i="3"/>
  <c r="V33" i="3"/>
  <c r="U33" i="3"/>
  <c r="T33" i="3"/>
  <c r="G33" i="3"/>
  <c r="C33" i="3"/>
  <c r="B33" i="3"/>
  <c r="DK32" i="3"/>
  <c r="DB32" i="3"/>
  <c r="E32" i="3"/>
  <c r="F32" i="3"/>
  <c r="FF32" i="3"/>
  <c r="FG32" i="3"/>
  <c r="EG32" i="3"/>
  <c r="EF32" i="3"/>
  <c r="EE32" i="3"/>
  <c r="ED32" i="3"/>
  <c r="EC32" i="3"/>
  <c r="EB32" i="3"/>
  <c r="EA32" i="3"/>
  <c r="DZ32" i="3"/>
  <c r="DY32" i="3"/>
  <c r="DX32" i="3"/>
  <c r="DW32" i="3"/>
  <c r="DV32" i="3"/>
  <c r="DU32" i="3"/>
  <c r="DT32" i="3"/>
  <c r="DS32" i="3"/>
  <c r="DR32" i="3"/>
  <c r="DQ32" i="3"/>
  <c r="DP32" i="3"/>
  <c r="DO32" i="3"/>
  <c r="DN32" i="3"/>
  <c r="DM32" i="3"/>
  <c r="DL32" i="3"/>
  <c r="DJ32" i="3"/>
  <c r="DI32" i="3"/>
  <c r="DH32" i="3"/>
  <c r="DG32" i="3"/>
  <c r="DF32" i="3"/>
  <c r="DE32" i="3"/>
  <c r="DD32" i="3"/>
  <c r="DC32" i="3"/>
  <c r="DA32" i="3"/>
  <c r="CZ32" i="3"/>
  <c r="CY32" i="3"/>
  <c r="CX32" i="3"/>
  <c r="CW32" i="3"/>
  <c r="CV32" i="3"/>
  <c r="CU32" i="3"/>
  <c r="CT32" i="3"/>
  <c r="CS32" i="3"/>
  <c r="CR32" i="3"/>
  <c r="CQ32" i="3"/>
  <c r="CP32" i="3"/>
  <c r="CO32" i="3"/>
  <c r="CN32" i="3"/>
  <c r="CM32" i="3"/>
  <c r="CL32" i="3"/>
  <c r="CK32" i="3"/>
  <c r="CJ32" i="3"/>
  <c r="CI32" i="3"/>
  <c r="CH32" i="3"/>
  <c r="CG32" i="3"/>
  <c r="CF32" i="3"/>
  <c r="CE32" i="3"/>
  <c r="BL32" i="3"/>
  <c r="CD32" i="3"/>
  <c r="BK32" i="3"/>
  <c r="CC32" i="3"/>
  <c r="BJ32" i="3"/>
  <c r="CB32" i="3"/>
  <c r="BI32" i="3"/>
  <c r="CA32" i="3"/>
  <c r="BH32" i="3"/>
  <c r="BZ32" i="3"/>
  <c r="BG32" i="3"/>
  <c r="BY32" i="3"/>
  <c r="BF32" i="3"/>
  <c r="BX32" i="3"/>
  <c r="BW32" i="3"/>
  <c r="BV32" i="3"/>
  <c r="BU32" i="3"/>
  <c r="BT32" i="3"/>
  <c r="BS32" i="3"/>
  <c r="BR32" i="3"/>
  <c r="BQ32" i="3"/>
  <c r="BP32" i="3"/>
  <c r="BO32" i="3"/>
  <c r="BN32" i="3"/>
  <c r="BM32" i="3"/>
  <c r="BE32" i="3"/>
  <c r="AC32" i="3"/>
  <c r="AB32" i="3"/>
  <c r="AA32" i="3"/>
  <c r="Z32" i="3"/>
  <c r="X32" i="3"/>
  <c r="W32" i="3"/>
  <c r="V32" i="3"/>
  <c r="U32" i="3"/>
  <c r="T32" i="3"/>
  <c r="G32" i="3"/>
  <c r="C32" i="3"/>
  <c r="B32" i="3"/>
  <c r="DK31" i="3"/>
  <c r="DB31" i="3"/>
  <c r="E31" i="3"/>
  <c r="F31" i="3"/>
  <c r="FF31" i="3"/>
  <c r="FG31" i="3"/>
  <c r="EG31" i="3"/>
  <c r="EF31" i="3"/>
  <c r="EE31" i="3"/>
  <c r="ED31" i="3"/>
  <c r="EC31" i="3"/>
  <c r="EB31" i="3"/>
  <c r="EA31" i="3"/>
  <c r="DZ31" i="3"/>
  <c r="DY31" i="3"/>
  <c r="DX31" i="3"/>
  <c r="DW31" i="3"/>
  <c r="DV31" i="3"/>
  <c r="DU31" i="3"/>
  <c r="DT31" i="3"/>
  <c r="DS31" i="3"/>
  <c r="DR31" i="3"/>
  <c r="DQ31" i="3"/>
  <c r="DP31" i="3"/>
  <c r="DO31" i="3"/>
  <c r="DN31" i="3"/>
  <c r="DM31" i="3"/>
  <c r="DL31" i="3"/>
  <c r="DJ31" i="3"/>
  <c r="DI31" i="3"/>
  <c r="DH31" i="3"/>
  <c r="DG31" i="3"/>
  <c r="DF31" i="3"/>
  <c r="DE31" i="3"/>
  <c r="DD31" i="3"/>
  <c r="DC31" i="3"/>
  <c r="DA31" i="3"/>
  <c r="CZ31" i="3"/>
  <c r="CY31" i="3"/>
  <c r="CX31" i="3"/>
  <c r="CW31" i="3"/>
  <c r="CV31" i="3"/>
  <c r="CU31" i="3"/>
  <c r="CT31" i="3"/>
  <c r="CS31" i="3"/>
  <c r="CR31" i="3"/>
  <c r="CQ31" i="3"/>
  <c r="CP31" i="3"/>
  <c r="CO31" i="3"/>
  <c r="CN31" i="3"/>
  <c r="CM31" i="3"/>
  <c r="CL31" i="3"/>
  <c r="CK31" i="3"/>
  <c r="CJ31" i="3"/>
  <c r="CI31" i="3"/>
  <c r="CH31" i="3"/>
  <c r="CG31" i="3"/>
  <c r="CF31" i="3"/>
  <c r="CE31" i="3"/>
  <c r="BL31" i="3"/>
  <c r="CD31" i="3"/>
  <c r="BK31" i="3"/>
  <c r="CC31" i="3"/>
  <c r="BJ31" i="3"/>
  <c r="CB31" i="3"/>
  <c r="BI31" i="3"/>
  <c r="CA31" i="3"/>
  <c r="BH31" i="3"/>
  <c r="BZ31" i="3"/>
  <c r="BG31" i="3"/>
  <c r="BY31" i="3"/>
  <c r="BF31" i="3"/>
  <c r="BX31" i="3"/>
  <c r="BW31" i="3"/>
  <c r="BV31" i="3"/>
  <c r="BU31" i="3"/>
  <c r="BT31" i="3"/>
  <c r="BS31" i="3"/>
  <c r="BR31" i="3"/>
  <c r="BQ31" i="3"/>
  <c r="BP31" i="3"/>
  <c r="BO31" i="3"/>
  <c r="BN31" i="3"/>
  <c r="BM31" i="3"/>
  <c r="BE31" i="3"/>
  <c r="AC31" i="3"/>
  <c r="AB31" i="3"/>
  <c r="AA31" i="3"/>
  <c r="Z31" i="3"/>
  <c r="X31" i="3"/>
  <c r="W31" i="3"/>
  <c r="V31" i="3"/>
  <c r="U31" i="3"/>
  <c r="T31" i="3"/>
  <c r="G31" i="3"/>
  <c r="C31" i="3"/>
  <c r="B31" i="3"/>
  <c r="DK30" i="3"/>
  <c r="DB30" i="3"/>
  <c r="E30" i="3"/>
  <c r="F30" i="3"/>
  <c r="FF30" i="3"/>
  <c r="FG30" i="3"/>
  <c r="EG30" i="3"/>
  <c r="EF30" i="3"/>
  <c r="EE30" i="3"/>
  <c r="ED30" i="3"/>
  <c r="EC30" i="3"/>
  <c r="EB30" i="3"/>
  <c r="EA30" i="3"/>
  <c r="DZ30" i="3"/>
  <c r="DY30" i="3"/>
  <c r="DX30" i="3"/>
  <c r="DW30" i="3"/>
  <c r="DV30" i="3"/>
  <c r="DU30" i="3"/>
  <c r="DT30" i="3"/>
  <c r="DS30" i="3"/>
  <c r="DR30" i="3"/>
  <c r="DQ30" i="3"/>
  <c r="DP30" i="3"/>
  <c r="DO30" i="3"/>
  <c r="DN30" i="3"/>
  <c r="DM30" i="3"/>
  <c r="DL30" i="3"/>
  <c r="DJ30" i="3"/>
  <c r="DI30" i="3"/>
  <c r="DH30" i="3"/>
  <c r="DG30" i="3"/>
  <c r="DF30" i="3"/>
  <c r="DE30" i="3"/>
  <c r="DD30" i="3"/>
  <c r="DC30" i="3"/>
  <c r="DA30" i="3"/>
  <c r="CZ30" i="3"/>
  <c r="CY30" i="3"/>
  <c r="CX30" i="3"/>
  <c r="CW30" i="3"/>
  <c r="CV30" i="3"/>
  <c r="CU30" i="3"/>
  <c r="CT30" i="3"/>
  <c r="CS30" i="3"/>
  <c r="CR30" i="3"/>
  <c r="CQ30" i="3"/>
  <c r="CP30" i="3"/>
  <c r="CO30" i="3"/>
  <c r="CN30" i="3"/>
  <c r="CM30" i="3"/>
  <c r="CL30" i="3"/>
  <c r="CK30" i="3"/>
  <c r="CJ30" i="3"/>
  <c r="CI30" i="3"/>
  <c r="CH30" i="3"/>
  <c r="CG30" i="3"/>
  <c r="CF30" i="3"/>
  <c r="CE30" i="3"/>
  <c r="BL30" i="3"/>
  <c r="CD30" i="3"/>
  <c r="BK30" i="3"/>
  <c r="CC30" i="3"/>
  <c r="BJ30" i="3"/>
  <c r="CB30" i="3"/>
  <c r="BI30" i="3"/>
  <c r="CA30" i="3"/>
  <c r="BH30" i="3"/>
  <c r="BZ30" i="3"/>
  <c r="BG30" i="3"/>
  <c r="BY30" i="3"/>
  <c r="BF30" i="3"/>
  <c r="BX30" i="3"/>
  <c r="BW30" i="3"/>
  <c r="BV30" i="3"/>
  <c r="BU30" i="3"/>
  <c r="BT30" i="3"/>
  <c r="BS30" i="3"/>
  <c r="BR30" i="3"/>
  <c r="BQ30" i="3"/>
  <c r="BP30" i="3"/>
  <c r="BO30" i="3"/>
  <c r="BN30" i="3"/>
  <c r="BM30" i="3"/>
  <c r="BE30" i="3"/>
  <c r="AC30" i="3"/>
  <c r="AB30" i="3"/>
  <c r="AA30" i="3"/>
  <c r="Z30" i="3"/>
  <c r="X30" i="3"/>
  <c r="W30" i="3"/>
  <c r="V30" i="3"/>
  <c r="U30" i="3"/>
  <c r="T30" i="3"/>
  <c r="G30" i="3"/>
  <c r="C30" i="3"/>
  <c r="B30" i="3"/>
  <c r="DK29" i="3"/>
  <c r="DB29" i="3"/>
  <c r="E29" i="3"/>
  <c r="F29" i="3"/>
  <c r="FF29" i="3"/>
  <c r="FG29" i="3"/>
  <c r="EG29" i="3"/>
  <c r="EF29" i="3"/>
  <c r="EE29" i="3"/>
  <c r="ED29" i="3"/>
  <c r="EC29" i="3"/>
  <c r="EB29" i="3"/>
  <c r="EA29" i="3"/>
  <c r="DZ29" i="3"/>
  <c r="DY29" i="3"/>
  <c r="DX29" i="3"/>
  <c r="DW29" i="3"/>
  <c r="DV29" i="3"/>
  <c r="DU29" i="3"/>
  <c r="DT29" i="3"/>
  <c r="DS29" i="3"/>
  <c r="DR29" i="3"/>
  <c r="DQ29" i="3"/>
  <c r="DP29" i="3"/>
  <c r="DO29" i="3"/>
  <c r="DN29" i="3"/>
  <c r="DM29" i="3"/>
  <c r="DL29" i="3"/>
  <c r="DJ29" i="3"/>
  <c r="DI29" i="3"/>
  <c r="DH29" i="3"/>
  <c r="DG29" i="3"/>
  <c r="DF29" i="3"/>
  <c r="DE29" i="3"/>
  <c r="DD29" i="3"/>
  <c r="DC29" i="3"/>
  <c r="DA29" i="3"/>
  <c r="CZ29" i="3"/>
  <c r="CY29" i="3"/>
  <c r="CX29" i="3"/>
  <c r="CW29" i="3"/>
  <c r="CV29" i="3"/>
  <c r="CU29" i="3"/>
  <c r="CT29" i="3"/>
  <c r="CS29" i="3"/>
  <c r="CR29" i="3"/>
  <c r="CQ29" i="3"/>
  <c r="CP29" i="3"/>
  <c r="CO29" i="3"/>
  <c r="CN29" i="3"/>
  <c r="CM29" i="3"/>
  <c r="CL29" i="3"/>
  <c r="CK29" i="3"/>
  <c r="CJ29" i="3"/>
  <c r="CI29" i="3"/>
  <c r="CH29" i="3"/>
  <c r="CG29" i="3"/>
  <c r="CF29" i="3"/>
  <c r="CE29" i="3"/>
  <c r="BL29" i="3"/>
  <c r="CD29" i="3"/>
  <c r="BK29" i="3"/>
  <c r="CC29" i="3"/>
  <c r="BJ29" i="3"/>
  <c r="CB29" i="3"/>
  <c r="BI29" i="3"/>
  <c r="CA29" i="3"/>
  <c r="BH29" i="3"/>
  <c r="BZ29" i="3"/>
  <c r="BG29" i="3"/>
  <c r="BY29" i="3"/>
  <c r="BF29" i="3"/>
  <c r="BX29" i="3"/>
  <c r="BW29" i="3"/>
  <c r="BV29" i="3"/>
  <c r="BU29" i="3"/>
  <c r="BT29" i="3"/>
  <c r="BS29" i="3"/>
  <c r="BR29" i="3"/>
  <c r="BQ29" i="3"/>
  <c r="BP29" i="3"/>
  <c r="BO29" i="3"/>
  <c r="BN29" i="3"/>
  <c r="BM29" i="3"/>
  <c r="BE29" i="3"/>
  <c r="AC29" i="3"/>
  <c r="AB29" i="3"/>
  <c r="AA29" i="3"/>
  <c r="Z29" i="3"/>
  <c r="X29" i="3"/>
  <c r="W29" i="3"/>
  <c r="V29" i="3"/>
  <c r="U29" i="3"/>
  <c r="T29" i="3"/>
  <c r="G29" i="3"/>
  <c r="C29" i="3"/>
  <c r="B29" i="3"/>
  <c r="DK28" i="3"/>
  <c r="DB28" i="3"/>
  <c r="E28" i="3"/>
  <c r="F28" i="3"/>
  <c r="FF28" i="3"/>
  <c r="FG28" i="3"/>
  <c r="EG28" i="3"/>
  <c r="EF28" i="3"/>
  <c r="EE28" i="3"/>
  <c r="ED28" i="3"/>
  <c r="EC28" i="3"/>
  <c r="EB28" i="3"/>
  <c r="EA28" i="3"/>
  <c r="DZ28" i="3"/>
  <c r="DY28" i="3"/>
  <c r="DX28" i="3"/>
  <c r="DW28" i="3"/>
  <c r="DV28" i="3"/>
  <c r="DU28" i="3"/>
  <c r="DT28" i="3"/>
  <c r="DS28" i="3"/>
  <c r="DR28" i="3"/>
  <c r="DQ28" i="3"/>
  <c r="DP28" i="3"/>
  <c r="DO28" i="3"/>
  <c r="DN28" i="3"/>
  <c r="DM28" i="3"/>
  <c r="DL28" i="3"/>
  <c r="DJ28" i="3"/>
  <c r="DI28" i="3"/>
  <c r="DH28" i="3"/>
  <c r="DG28" i="3"/>
  <c r="DF28" i="3"/>
  <c r="DE28" i="3"/>
  <c r="DD28" i="3"/>
  <c r="DC28" i="3"/>
  <c r="DA28" i="3"/>
  <c r="CZ28" i="3"/>
  <c r="CY28" i="3"/>
  <c r="CX28" i="3"/>
  <c r="CW28" i="3"/>
  <c r="CV28" i="3"/>
  <c r="CU28" i="3"/>
  <c r="CT28" i="3"/>
  <c r="CS28" i="3"/>
  <c r="CR28" i="3"/>
  <c r="CQ28" i="3"/>
  <c r="CP28" i="3"/>
  <c r="CO28" i="3"/>
  <c r="CN28" i="3"/>
  <c r="CM28" i="3"/>
  <c r="CL28" i="3"/>
  <c r="CK28" i="3"/>
  <c r="CJ28" i="3"/>
  <c r="CI28" i="3"/>
  <c r="CH28" i="3"/>
  <c r="CG28" i="3"/>
  <c r="CF28" i="3"/>
  <c r="CE28" i="3"/>
  <c r="BL28" i="3"/>
  <c r="CD28" i="3"/>
  <c r="BK28" i="3"/>
  <c r="CC28" i="3"/>
  <c r="BJ28" i="3"/>
  <c r="CB28" i="3"/>
  <c r="BI28" i="3"/>
  <c r="CA28" i="3"/>
  <c r="BH28" i="3"/>
  <c r="BZ28" i="3"/>
  <c r="BG28" i="3"/>
  <c r="BY28" i="3"/>
  <c r="BF28" i="3"/>
  <c r="BX28" i="3"/>
  <c r="BW28" i="3"/>
  <c r="BV28" i="3"/>
  <c r="BU28" i="3"/>
  <c r="BT28" i="3"/>
  <c r="BS28" i="3"/>
  <c r="BR28" i="3"/>
  <c r="BQ28" i="3"/>
  <c r="BP28" i="3"/>
  <c r="BO28" i="3"/>
  <c r="BN28" i="3"/>
  <c r="BM28" i="3"/>
  <c r="BE28" i="3"/>
  <c r="AC28" i="3"/>
  <c r="AB28" i="3"/>
  <c r="AA28" i="3"/>
  <c r="Z28" i="3"/>
  <c r="X28" i="3"/>
  <c r="W28" i="3"/>
  <c r="V28" i="3"/>
  <c r="U28" i="3"/>
  <c r="T28" i="3"/>
  <c r="G28" i="3"/>
  <c r="C28" i="3"/>
  <c r="B28" i="3"/>
  <c r="DK27" i="3"/>
  <c r="DB27" i="3"/>
  <c r="E27" i="3"/>
  <c r="F27" i="3"/>
  <c r="FF27" i="3"/>
  <c r="FG27" i="3"/>
  <c r="EG27" i="3"/>
  <c r="EF27" i="3"/>
  <c r="EE27" i="3"/>
  <c r="ED27" i="3"/>
  <c r="EC27" i="3"/>
  <c r="EB27" i="3"/>
  <c r="EA27" i="3"/>
  <c r="DZ27" i="3"/>
  <c r="DY27" i="3"/>
  <c r="DX27" i="3"/>
  <c r="DW27" i="3"/>
  <c r="DV27" i="3"/>
  <c r="DU27" i="3"/>
  <c r="DT27" i="3"/>
  <c r="DS27" i="3"/>
  <c r="DR27" i="3"/>
  <c r="DQ27" i="3"/>
  <c r="DP27" i="3"/>
  <c r="DO27" i="3"/>
  <c r="DN27" i="3"/>
  <c r="DM27" i="3"/>
  <c r="DL27" i="3"/>
  <c r="DJ27" i="3"/>
  <c r="DI27" i="3"/>
  <c r="DH27" i="3"/>
  <c r="DG27" i="3"/>
  <c r="DF27" i="3"/>
  <c r="DE27" i="3"/>
  <c r="DD27" i="3"/>
  <c r="DC27" i="3"/>
  <c r="DA27" i="3"/>
  <c r="CZ27" i="3"/>
  <c r="CY27" i="3"/>
  <c r="CX27" i="3"/>
  <c r="CW27" i="3"/>
  <c r="CV27" i="3"/>
  <c r="CU27" i="3"/>
  <c r="CT27" i="3"/>
  <c r="CS27" i="3"/>
  <c r="CR27" i="3"/>
  <c r="CQ27" i="3"/>
  <c r="CP27" i="3"/>
  <c r="CO27" i="3"/>
  <c r="CN27" i="3"/>
  <c r="CM27" i="3"/>
  <c r="CL27" i="3"/>
  <c r="CK27" i="3"/>
  <c r="CJ27" i="3"/>
  <c r="CI27" i="3"/>
  <c r="CH27" i="3"/>
  <c r="CG27" i="3"/>
  <c r="CF27" i="3"/>
  <c r="CE27" i="3"/>
  <c r="BL27" i="3"/>
  <c r="CD27" i="3"/>
  <c r="BK27" i="3"/>
  <c r="CC27" i="3"/>
  <c r="BJ27" i="3"/>
  <c r="CB27" i="3"/>
  <c r="BI27" i="3"/>
  <c r="CA27" i="3"/>
  <c r="BH27" i="3"/>
  <c r="BZ27" i="3"/>
  <c r="BG27" i="3"/>
  <c r="BY27" i="3"/>
  <c r="BF27" i="3"/>
  <c r="BX27" i="3"/>
  <c r="BW27" i="3"/>
  <c r="BV27" i="3"/>
  <c r="BU27" i="3"/>
  <c r="BT27" i="3"/>
  <c r="BS27" i="3"/>
  <c r="BR27" i="3"/>
  <c r="BQ27" i="3"/>
  <c r="BP27" i="3"/>
  <c r="BO27" i="3"/>
  <c r="BN27" i="3"/>
  <c r="BM27" i="3"/>
  <c r="BE27" i="3"/>
  <c r="AC27" i="3"/>
  <c r="AB27" i="3"/>
  <c r="AA27" i="3"/>
  <c r="Z27" i="3"/>
  <c r="X27" i="3"/>
  <c r="W27" i="3"/>
  <c r="V27" i="3"/>
  <c r="U27" i="3"/>
  <c r="T27" i="3"/>
  <c r="G27" i="3"/>
  <c r="C27" i="3"/>
  <c r="B27" i="3"/>
  <c r="DK26" i="3"/>
  <c r="DB26" i="3"/>
  <c r="E26" i="3"/>
  <c r="F26" i="3"/>
  <c r="FF26" i="3"/>
  <c r="FG26" i="3"/>
  <c r="EG26" i="3"/>
  <c r="EF26" i="3"/>
  <c r="EE26" i="3"/>
  <c r="ED26" i="3"/>
  <c r="EC26" i="3"/>
  <c r="EB26" i="3"/>
  <c r="EA26" i="3"/>
  <c r="DZ26" i="3"/>
  <c r="DY26" i="3"/>
  <c r="DX26" i="3"/>
  <c r="DW26" i="3"/>
  <c r="DV26" i="3"/>
  <c r="DU26" i="3"/>
  <c r="DT26" i="3"/>
  <c r="DS26" i="3"/>
  <c r="DR26" i="3"/>
  <c r="DQ26" i="3"/>
  <c r="DP26" i="3"/>
  <c r="DO26" i="3"/>
  <c r="DN26" i="3"/>
  <c r="DM26" i="3"/>
  <c r="DL26" i="3"/>
  <c r="DJ26" i="3"/>
  <c r="DI26" i="3"/>
  <c r="DH26" i="3"/>
  <c r="DG26" i="3"/>
  <c r="DF26" i="3"/>
  <c r="DE26" i="3"/>
  <c r="DD26" i="3"/>
  <c r="DC26" i="3"/>
  <c r="DA26" i="3"/>
  <c r="CZ26" i="3"/>
  <c r="CY26" i="3"/>
  <c r="CX26" i="3"/>
  <c r="CW26" i="3"/>
  <c r="CV26" i="3"/>
  <c r="CU26" i="3"/>
  <c r="CT26" i="3"/>
  <c r="CS26" i="3"/>
  <c r="CR26" i="3"/>
  <c r="CQ26" i="3"/>
  <c r="CP26" i="3"/>
  <c r="CO26" i="3"/>
  <c r="CN26" i="3"/>
  <c r="CM26" i="3"/>
  <c r="CL26" i="3"/>
  <c r="CK26" i="3"/>
  <c r="CJ26" i="3"/>
  <c r="CI26" i="3"/>
  <c r="CH26" i="3"/>
  <c r="CG26" i="3"/>
  <c r="CF26" i="3"/>
  <c r="CE26" i="3"/>
  <c r="BL26" i="3"/>
  <c r="CD26" i="3"/>
  <c r="BK26" i="3"/>
  <c r="CC26" i="3"/>
  <c r="BJ26" i="3"/>
  <c r="CB26" i="3"/>
  <c r="BI26" i="3"/>
  <c r="CA26" i="3"/>
  <c r="BH26" i="3"/>
  <c r="BZ26" i="3"/>
  <c r="BG26" i="3"/>
  <c r="BY26" i="3"/>
  <c r="BF26" i="3"/>
  <c r="BX26" i="3"/>
  <c r="BW26" i="3"/>
  <c r="BV26" i="3"/>
  <c r="BU26" i="3"/>
  <c r="BT26" i="3"/>
  <c r="BS26" i="3"/>
  <c r="BR26" i="3"/>
  <c r="BQ26" i="3"/>
  <c r="BP26" i="3"/>
  <c r="BO26" i="3"/>
  <c r="BN26" i="3"/>
  <c r="BM26" i="3"/>
  <c r="BE26" i="3"/>
  <c r="AC26" i="3"/>
  <c r="AB26" i="3"/>
  <c r="AA26" i="3"/>
  <c r="Z26" i="3"/>
  <c r="X26" i="3"/>
  <c r="W26" i="3"/>
  <c r="V26" i="3"/>
  <c r="U26" i="3"/>
  <c r="T26" i="3"/>
  <c r="G26" i="3"/>
  <c r="C26" i="3"/>
  <c r="B26" i="3"/>
  <c r="DK25" i="3"/>
  <c r="DB25" i="3"/>
  <c r="E25" i="3"/>
  <c r="F25" i="3"/>
  <c r="FF25" i="3"/>
  <c r="FG25" i="3"/>
  <c r="EG25" i="3"/>
  <c r="EF25" i="3"/>
  <c r="EE25" i="3"/>
  <c r="ED25" i="3"/>
  <c r="EC25" i="3"/>
  <c r="EB25" i="3"/>
  <c r="EA25" i="3"/>
  <c r="DZ25" i="3"/>
  <c r="DY25" i="3"/>
  <c r="DX25" i="3"/>
  <c r="DW25" i="3"/>
  <c r="DV25" i="3"/>
  <c r="DU25" i="3"/>
  <c r="DT25" i="3"/>
  <c r="DS25" i="3"/>
  <c r="DR25" i="3"/>
  <c r="DQ25" i="3"/>
  <c r="DP25" i="3"/>
  <c r="DO25" i="3"/>
  <c r="DN25" i="3"/>
  <c r="DM25" i="3"/>
  <c r="DL25" i="3"/>
  <c r="DJ25" i="3"/>
  <c r="DI25" i="3"/>
  <c r="DH25" i="3"/>
  <c r="DG25" i="3"/>
  <c r="DF25" i="3"/>
  <c r="DE25" i="3"/>
  <c r="DD25" i="3"/>
  <c r="DC25" i="3"/>
  <c r="DA25" i="3"/>
  <c r="CZ25" i="3"/>
  <c r="CY25" i="3"/>
  <c r="CX25" i="3"/>
  <c r="CW25" i="3"/>
  <c r="CV25" i="3"/>
  <c r="CU25" i="3"/>
  <c r="CT25" i="3"/>
  <c r="CS25" i="3"/>
  <c r="CR25" i="3"/>
  <c r="CQ25" i="3"/>
  <c r="CP25" i="3"/>
  <c r="CO25" i="3"/>
  <c r="CN25" i="3"/>
  <c r="CM25" i="3"/>
  <c r="CL25" i="3"/>
  <c r="CK25" i="3"/>
  <c r="CJ25" i="3"/>
  <c r="CI25" i="3"/>
  <c r="CH25" i="3"/>
  <c r="CG25" i="3"/>
  <c r="CF25" i="3"/>
  <c r="CE25" i="3"/>
  <c r="BL25" i="3"/>
  <c r="CD25" i="3"/>
  <c r="BK25" i="3"/>
  <c r="CC25" i="3"/>
  <c r="BJ25" i="3"/>
  <c r="CB25" i="3"/>
  <c r="BI25" i="3"/>
  <c r="CA25" i="3"/>
  <c r="BH25" i="3"/>
  <c r="BZ25" i="3"/>
  <c r="BG25" i="3"/>
  <c r="BY25" i="3"/>
  <c r="BF25" i="3"/>
  <c r="BX25" i="3"/>
  <c r="BW25" i="3"/>
  <c r="BV25" i="3"/>
  <c r="BU25" i="3"/>
  <c r="BT25" i="3"/>
  <c r="BS25" i="3"/>
  <c r="BR25" i="3"/>
  <c r="BQ25" i="3"/>
  <c r="BP25" i="3"/>
  <c r="BO25" i="3"/>
  <c r="BN25" i="3"/>
  <c r="BM25" i="3"/>
  <c r="BE25" i="3"/>
  <c r="AC25" i="3"/>
  <c r="AB25" i="3"/>
  <c r="AA25" i="3"/>
  <c r="Z25" i="3"/>
  <c r="X25" i="3"/>
  <c r="W25" i="3"/>
  <c r="V25" i="3"/>
  <c r="U25" i="3"/>
  <c r="T25" i="3"/>
  <c r="G25" i="3"/>
  <c r="C25" i="3"/>
  <c r="B25" i="3"/>
  <c r="DK24" i="3"/>
  <c r="DB24" i="3"/>
  <c r="E24" i="3"/>
  <c r="F24" i="3"/>
  <c r="FF24" i="3"/>
  <c r="FG24" i="3"/>
  <c r="EG24" i="3"/>
  <c r="EF24" i="3"/>
  <c r="EE24" i="3"/>
  <c r="ED24" i="3"/>
  <c r="EC24" i="3"/>
  <c r="EB24" i="3"/>
  <c r="EA24" i="3"/>
  <c r="DZ24" i="3"/>
  <c r="DY24" i="3"/>
  <c r="DX24" i="3"/>
  <c r="DW24" i="3"/>
  <c r="DV24" i="3"/>
  <c r="DU24" i="3"/>
  <c r="DT24" i="3"/>
  <c r="DS24" i="3"/>
  <c r="DR24" i="3"/>
  <c r="DQ24" i="3"/>
  <c r="DP24" i="3"/>
  <c r="DO24" i="3"/>
  <c r="DN24" i="3"/>
  <c r="DM24" i="3"/>
  <c r="DL24" i="3"/>
  <c r="DJ24" i="3"/>
  <c r="DI24" i="3"/>
  <c r="DH24" i="3"/>
  <c r="DG24" i="3"/>
  <c r="DF24" i="3"/>
  <c r="DE24" i="3"/>
  <c r="DD24" i="3"/>
  <c r="DC24" i="3"/>
  <c r="DA24" i="3"/>
  <c r="CZ24" i="3"/>
  <c r="CY24" i="3"/>
  <c r="CX24" i="3"/>
  <c r="CW24" i="3"/>
  <c r="CV24" i="3"/>
  <c r="CU24" i="3"/>
  <c r="CT24" i="3"/>
  <c r="CS24" i="3"/>
  <c r="CR24" i="3"/>
  <c r="CQ24" i="3"/>
  <c r="CP24" i="3"/>
  <c r="CO24" i="3"/>
  <c r="CN24" i="3"/>
  <c r="CM24" i="3"/>
  <c r="CL24" i="3"/>
  <c r="CK24" i="3"/>
  <c r="CJ24" i="3"/>
  <c r="CI24" i="3"/>
  <c r="CH24" i="3"/>
  <c r="CG24" i="3"/>
  <c r="CF24" i="3"/>
  <c r="CE24" i="3"/>
  <c r="BL24" i="3"/>
  <c r="CD24" i="3"/>
  <c r="BK24" i="3"/>
  <c r="CC24" i="3"/>
  <c r="BJ24" i="3"/>
  <c r="CB24" i="3"/>
  <c r="BI24" i="3"/>
  <c r="CA24" i="3"/>
  <c r="BH24" i="3"/>
  <c r="BZ24" i="3"/>
  <c r="BG24" i="3"/>
  <c r="BY24" i="3"/>
  <c r="BF24" i="3"/>
  <c r="BX24" i="3"/>
  <c r="BW24" i="3"/>
  <c r="BV24" i="3"/>
  <c r="BU24" i="3"/>
  <c r="BT24" i="3"/>
  <c r="BS24" i="3"/>
  <c r="BR24" i="3"/>
  <c r="BQ24" i="3"/>
  <c r="BP24" i="3"/>
  <c r="BO24" i="3"/>
  <c r="BN24" i="3"/>
  <c r="BM24" i="3"/>
  <c r="BE24" i="3"/>
  <c r="AC24" i="3"/>
  <c r="AB24" i="3"/>
  <c r="AA24" i="3"/>
  <c r="Z24" i="3"/>
  <c r="X24" i="3"/>
  <c r="W24" i="3"/>
  <c r="V24" i="3"/>
  <c r="U24" i="3"/>
  <c r="T24" i="3"/>
  <c r="G24" i="3"/>
  <c r="C24" i="3"/>
  <c r="B24" i="3"/>
  <c r="DK23" i="3"/>
  <c r="DB23" i="3"/>
  <c r="E23" i="3"/>
  <c r="F23" i="3"/>
  <c r="FF23" i="3"/>
  <c r="FG23" i="3"/>
  <c r="EG23" i="3"/>
  <c r="EF23" i="3"/>
  <c r="EE23" i="3"/>
  <c r="ED23" i="3"/>
  <c r="EC23" i="3"/>
  <c r="EB23" i="3"/>
  <c r="EA23" i="3"/>
  <c r="DZ23" i="3"/>
  <c r="DY23" i="3"/>
  <c r="DX23" i="3"/>
  <c r="DW23" i="3"/>
  <c r="DV23" i="3"/>
  <c r="DU23" i="3"/>
  <c r="DT23" i="3"/>
  <c r="DS23" i="3"/>
  <c r="DR23" i="3"/>
  <c r="DQ23" i="3"/>
  <c r="DP23" i="3"/>
  <c r="DO23" i="3"/>
  <c r="DN23" i="3"/>
  <c r="DM23" i="3"/>
  <c r="DL23" i="3"/>
  <c r="DJ23" i="3"/>
  <c r="DI23" i="3"/>
  <c r="DH23" i="3"/>
  <c r="DG23" i="3"/>
  <c r="DF23" i="3"/>
  <c r="DE23" i="3"/>
  <c r="DD23" i="3"/>
  <c r="DC23" i="3"/>
  <c r="DA23" i="3"/>
  <c r="CZ23" i="3"/>
  <c r="CY23" i="3"/>
  <c r="CX23" i="3"/>
  <c r="CW23" i="3"/>
  <c r="CV23" i="3"/>
  <c r="CU23" i="3"/>
  <c r="CT23" i="3"/>
  <c r="CS23" i="3"/>
  <c r="CR23" i="3"/>
  <c r="CQ23" i="3"/>
  <c r="CP23" i="3"/>
  <c r="CO23" i="3"/>
  <c r="CN23" i="3"/>
  <c r="CM23" i="3"/>
  <c r="CL23" i="3"/>
  <c r="CK23" i="3"/>
  <c r="CJ23" i="3"/>
  <c r="CI23" i="3"/>
  <c r="CH23" i="3"/>
  <c r="CG23" i="3"/>
  <c r="CF23" i="3"/>
  <c r="CE23" i="3"/>
  <c r="BL23" i="3"/>
  <c r="CD23" i="3"/>
  <c r="BK23" i="3"/>
  <c r="CC23" i="3"/>
  <c r="BJ23" i="3"/>
  <c r="CB23" i="3"/>
  <c r="BI23" i="3"/>
  <c r="CA23" i="3"/>
  <c r="BH23" i="3"/>
  <c r="BZ23" i="3"/>
  <c r="BG23" i="3"/>
  <c r="BY23" i="3"/>
  <c r="BF23" i="3"/>
  <c r="BX23" i="3"/>
  <c r="BW23" i="3"/>
  <c r="BV23" i="3"/>
  <c r="BU23" i="3"/>
  <c r="BT23" i="3"/>
  <c r="BS23" i="3"/>
  <c r="BR23" i="3"/>
  <c r="BQ23" i="3"/>
  <c r="BP23" i="3"/>
  <c r="BO23" i="3"/>
  <c r="BN23" i="3"/>
  <c r="BM23" i="3"/>
  <c r="BE23" i="3"/>
  <c r="AC23" i="3"/>
  <c r="AB23" i="3"/>
  <c r="AA23" i="3"/>
  <c r="Z23" i="3"/>
  <c r="X23" i="3"/>
  <c r="W23" i="3"/>
  <c r="V23" i="3"/>
  <c r="U23" i="3"/>
  <c r="T23" i="3"/>
  <c r="G23" i="3"/>
  <c r="C23" i="3"/>
  <c r="B23" i="3"/>
  <c r="DK22" i="3"/>
  <c r="DB22" i="3"/>
  <c r="E22" i="3"/>
  <c r="F22" i="3"/>
  <c r="FF22" i="3"/>
  <c r="FG22" i="3"/>
  <c r="EG22" i="3"/>
  <c r="EF22" i="3"/>
  <c r="EE22" i="3"/>
  <c r="ED22" i="3"/>
  <c r="EC22" i="3"/>
  <c r="EB22" i="3"/>
  <c r="EA22" i="3"/>
  <c r="DZ22" i="3"/>
  <c r="DY22" i="3"/>
  <c r="DX22" i="3"/>
  <c r="DW22" i="3"/>
  <c r="DV22" i="3"/>
  <c r="DU22" i="3"/>
  <c r="DT22" i="3"/>
  <c r="DS22" i="3"/>
  <c r="DR22" i="3"/>
  <c r="DQ22" i="3"/>
  <c r="DP22" i="3"/>
  <c r="DO22" i="3"/>
  <c r="DN22" i="3"/>
  <c r="DM22" i="3"/>
  <c r="DL22" i="3"/>
  <c r="DJ22" i="3"/>
  <c r="DI22" i="3"/>
  <c r="DH22" i="3"/>
  <c r="DG22" i="3"/>
  <c r="DF22" i="3"/>
  <c r="DE22" i="3"/>
  <c r="DD22" i="3"/>
  <c r="DC22" i="3"/>
  <c r="DA22" i="3"/>
  <c r="CZ22" i="3"/>
  <c r="CY22" i="3"/>
  <c r="CX22" i="3"/>
  <c r="CW22" i="3"/>
  <c r="CV22" i="3"/>
  <c r="CU22" i="3"/>
  <c r="CT22" i="3"/>
  <c r="CS22" i="3"/>
  <c r="CR22" i="3"/>
  <c r="CQ22" i="3"/>
  <c r="CP22" i="3"/>
  <c r="CO22" i="3"/>
  <c r="CN22" i="3"/>
  <c r="CM22" i="3"/>
  <c r="CL22" i="3"/>
  <c r="CK22" i="3"/>
  <c r="CJ22" i="3"/>
  <c r="CI22" i="3"/>
  <c r="CH22" i="3"/>
  <c r="CG22" i="3"/>
  <c r="CF22" i="3"/>
  <c r="CE22" i="3"/>
  <c r="BL22" i="3"/>
  <c r="CD22" i="3"/>
  <c r="BK22" i="3"/>
  <c r="CC22" i="3"/>
  <c r="BJ22" i="3"/>
  <c r="CB22" i="3"/>
  <c r="BI22" i="3"/>
  <c r="CA22" i="3"/>
  <c r="BH22" i="3"/>
  <c r="BZ22" i="3"/>
  <c r="BG22" i="3"/>
  <c r="BY22" i="3"/>
  <c r="BF22" i="3"/>
  <c r="BX22" i="3"/>
  <c r="BW22" i="3"/>
  <c r="BV22" i="3"/>
  <c r="BU22" i="3"/>
  <c r="BT22" i="3"/>
  <c r="BS22" i="3"/>
  <c r="BR22" i="3"/>
  <c r="BQ22" i="3"/>
  <c r="BP22" i="3"/>
  <c r="BO22" i="3"/>
  <c r="BN22" i="3"/>
  <c r="BM22" i="3"/>
  <c r="BE22" i="3"/>
  <c r="AC22" i="3"/>
  <c r="AB22" i="3"/>
  <c r="AA22" i="3"/>
  <c r="Z22" i="3"/>
  <c r="X22" i="3"/>
  <c r="W22" i="3"/>
  <c r="V22" i="3"/>
  <c r="U22" i="3"/>
  <c r="T22" i="3"/>
  <c r="G22" i="3"/>
  <c r="C22" i="3"/>
  <c r="B22" i="3"/>
  <c r="DK21" i="3"/>
  <c r="DB21" i="3"/>
  <c r="E21" i="3"/>
  <c r="F21" i="3"/>
  <c r="FF21" i="3"/>
  <c r="FG21" i="3"/>
  <c r="EG21" i="3"/>
  <c r="EF21" i="3"/>
  <c r="EE21" i="3"/>
  <c r="ED21" i="3"/>
  <c r="EC21" i="3"/>
  <c r="EB21" i="3"/>
  <c r="EA21" i="3"/>
  <c r="DZ21" i="3"/>
  <c r="DY21" i="3"/>
  <c r="DX21" i="3"/>
  <c r="DW21" i="3"/>
  <c r="DV21" i="3"/>
  <c r="DU21" i="3"/>
  <c r="DT21" i="3"/>
  <c r="DS21" i="3"/>
  <c r="DR21" i="3"/>
  <c r="DQ21" i="3"/>
  <c r="DP21" i="3"/>
  <c r="DO21" i="3"/>
  <c r="DN21" i="3"/>
  <c r="DM21" i="3"/>
  <c r="DL21" i="3"/>
  <c r="DJ21" i="3"/>
  <c r="DI21" i="3"/>
  <c r="DH21" i="3"/>
  <c r="DG21" i="3"/>
  <c r="DF21" i="3"/>
  <c r="DE21" i="3"/>
  <c r="DD21" i="3"/>
  <c r="DC21" i="3"/>
  <c r="DA21" i="3"/>
  <c r="CZ21" i="3"/>
  <c r="CY21" i="3"/>
  <c r="CX21" i="3"/>
  <c r="CW21" i="3"/>
  <c r="CV21" i="3"/>
  <c r="CU21" i="3"/>
  <c r="CT21" i="3"/>
  <c r="CS21" i="3"/>
  <c r="CR21" i="3"/>
  <c r="CQ21" i="3"/>
  <c r="CP21" i="3"/>
  <c r="CO21" i="3"/>
  <c r="CN21" i="3"/>
  <c r="CM21" i="3"/>
  <c r="CL21" i="3"/>
  <c r="CK21" i="3"/>
  <c r="CJ21" i="3"/>
  <c r="CI21" i="3"/>
  <c r="CH21" i="3"/>
  <c r="CG21" i="3"/>
  <c r="CF21" i="3"/>
  <c r="CE21" i="3"/>
  <c r="BL21" i="3"/>
  <c r="CD21" i="3"/>
  <c r="BK21" i="3"/>
  <c r="CC21" i="3"/>
  <c r="BJ21" i="3"/>
  <c r="CB21" i="3"/>
  <c r="BI21" i="3"/>
  <c r="CA21" i="3"/>
  <c r="BH21" i="3"/>
  <c r="BZ21" i="3"/>
  <c r="BG21" i="3"/>
  <c r="BY21" i="3"/>
  <c r="BF21" i="3"/>
  <c r="BX21" i="3"/>
  <c r="BW21" i="3"/>
  <c r="BV21" i="3"/>
  <c r="BU21" i="3"/>
  <c r="BT21" i="3"/>
  <c r="BS21" i="3"/>
  <c r="BR21" i="3"/>
  <c r="BQ21" i="3"/>
  <c r="BP21" i="3"/>
  <c r="BO21" i="3"/>
  <c r="BN21" i="3"/>
  <c r="BM21" i="3"/>
  <c r="BE21" i="3"/>
  <c r="AC21" i="3"/>
  <c r="AB21" i="3"/>
  <c r="AA21" i="3"/>
  <c r="Z21" i="3"/>
  <c r="X21" i="3"/>
  <c r="W21" i="3"/>
  <c r="V21" i="3"/>
  <c r="U21" i="3"/>
  <c r="T21" i="3"/>
  <c r="G21" i="3"/>
  <c r="C21" i="3"/>
  <c r="B21" i="3"/>
  <c r="DK20" i="3"/>
  <c r="DB20" i="3"/>
  <c r="E20" i="3"/>
  <c r="F20" i="3"/>
  <c r="FF20" i="3"/>
  <c r="FG20" i="3"/>
  <c r="EG20" i="3"/>
  <c r="EF20" i="3"/>
  <c r="EE20" i="3"/>
  <c r="ED20" i="3"/>
  <c r="EC20" i="3"/>
  <c r="EB20" i="3"/>
  <c r="EA20" i="3"/>
  <c r="DZ20" i="3"/>
  <c r="DY20" i="3"/>
  <c r="DX20" i="3"/>
  <c r="DW20" i="3"/>
  <c r="DV20" i="3"/>
  <c r="DU20" i="3"/>
  <c r="DT20" i="3"/>
  <c r="DS20" i="3"/>
  <c r="DR20" i="3"/>
  <c r="DQ20" i="3"/>
  <c r="DP20" i="3"/>
  <c r="DO20" i="3"/>
  <c r="DN20" i="3"/>
  <c r="DM20" i="3"/>
  <c r="DL20" i="3"/>
  <c r="DJ20" i="3"/>
  <c r="DI20" i="3"/>
  <c r="DH20" i="3"/>
  <c r="DG20" i="3"/>
  <c r="DF20" i="3"/>
  <c r="DE20" i="3"/>
  <c r="DD20" i="3"/>
  <c r="DC20" i="3"/>
  <c r="DA20" i="3"/>
  <c r="CZ20" i="3"/>
  <c r="CY20" i="3"/>
  <c r="CX20" i="3"/>
  <c r="CW20" i="3"/>
  <c r="CV20" i="3"/>
  <c r="CU20" i="3"/>
  <c r="CT20" i="3"/>
  <c r="CS20" i="3"/>
  <c r="CR20" i="3"/>
  <c r="CQ20" i="3"/>
  <c r="CP20" i="3"/>
  <c r="CO20" i="3"/>
  <c r="CN20" i="3"/>
  <c r="CM20" i="3"/>
  <c r="CL20" i="3"/>
  <c r="CK20" i="3"/>
  <c r="CJ20" i="3"/>
  <c r="CI20" i="3"/>
  <c r="CH20" i="3"/>
  <c r="CG20" i="3"/>
  <c r="CF20" i="3"/>
  <c r="CE20" i="3"/>
  <c r="BL20" i="3"/>
  <c r="CD20" i="3"/>
  <c r="BK20" i="3"/>
  <c r="CC20" i="3"/>
  <c r="BJ20" i="3"/>
  <c r="CB20" i="3"/>
  <c r="BI20" i="3"/>
  <c r="CA20" i="3"/>
  <c r="BH20" i="3"/>
  <c r="BZ20" i="3"/>
  <c r="BG20" i="3"/>
  <c r="BY20" i="3"/>
  <c r="BF20" i="3"/>
  <c r="BX20" i="3"/>
  <c r="BW20" i="3"/>
  <c r="BV20" i="3"/>
  <c r="BU20" i="3"/>
  <c r="BT20" i="3"/>
  <c r="BS20" i="3"/>
  <c r="BR20" i="3"/>
  <c r="BQ20" i="3"/>
  <c r="BP20" i="3"/>
  <c r="BO20" i="3"/>
  <c r="BN20" i="3"/>
  <c r="BM20" i="3"/>
  <c r="BE20" i="3"/>
  <c r="AC20" i="3"/>
  <c r="AB20" i="3"/>
  <c r="AA20" i="3"/>
  <c r="Z20" i="3"/>
  <c r="X20" i="3"/>
  <c r="W20" i="3"/>
  <c r="V20" i="3"/>
  <c r="U20" i="3"/>
  <c r="T20" i="3"/>
  <c r="G20" i="3"/>
  <c r="C20" i="3"/>
  <c r="B20" i="3"/>
  <c r="DK19" i="3"/>
  <c r="DB19" i="3"/>
  <c r="E19" i="3"/>
  <c r="F19" i="3"/>
  <c r="FF19" i="3"/>
  <c r="FG19" i="3"/>
  <c r="EG19" i="3"/>
  <c r="EF19" i="3"/>
  <c r="EE19" i="3"/>
  <c r="ED19" i="3"/>
  <c r="EC19" i="3"/>
  <c r="EB19" i="3"/>
  <c r="EA19" i="3"/>
  <c r="DZ19" i="3"/>
  <c r="DY19" i="3"/>
  <c r="DX19" i="3"/>
  <c r="DW19" i="3"/>
  <c r="DV19" i="3"/>
  <c r="DU19" i="3"/>
  <c r="DT19" i="3"/>
  <c r="DS19" i="3"/>
  <c r="DR19" i="3"/>
  <c r="DQ19" i="3"/>
  <c r="DP19" i="3"/>
  <c r="DO19" i="3"/>
  <c r="DN19" i="3"/>
  <c r="DM19" i="3"/>
  <c r="DL19" i="3"/>
  <c r="DJ19" i="3"/>
  <c r="DI19" i="3"/>
  <c r="DH19" i="3"/>
  <c r="DG19" i="3"/>
  <c r="DF19" i="3"/>
  <c r="DE19" i="3"/>
  <c r="DD19" i="3"/>
  <c r="DC19" i="3"/>
  <c r="DA19" i="3"/>
  <c r="CZ19" i="3"/>
  <c r="CY19" i="3"/>
  <c r="CX19" i="3"/>
  <c r="CW19" i="3"/>
  <c r="CV19" i="3"/>
  <c r="CU19" i="3"/>
  <c r="CT19" i="3"/>
  <c r="CS19" i="3"/>
  <c r="CR19" i="3"/>
  <c r="CQ19" i="3"/>
  <c r="CP19" i="3"/>
  <c r="CO19" i="3"/>
  <c r="CN19" i="3"/>
  <c r="CM19" i="3"/>
  <c r="CL19" i="3"/>
  <c r="CK19" i="3"/>
  <c r="CJ19" i="3"/>
  <c r="CI19" i="3"/>
  <c r="CH19" i="3"/>
  <c r="CG19" i="3"/>
  <c r="CF19" i="3"/>
  <c r="CE19" i="3"/>
  <c r="BL19" i="3"/>
  <c r="CD19" i="3"/>
  <c r="BK19" i="3"/>
  <c r="CC19" i="3"/>
  <c r="BJ19" i="3"/>
  <c r="CB19" i="3"/>
  <c r="BI19" i="3"/>
  <c r="CA19" i="3"/>
  <c r="BH19" i="3"/>
  <c r="BZ19" i="3"/>
  <c r="BG19" i="3"/>
  <c r="BY19" i="3"/>
  <c r="BF19" i="3"/>
  <c r="BX19" i="3"/>
  <c r="BW19" i="3"/>
  <c r="BV19" i="3"/>
  <c r="BU19" i="3"/>
  <c r="BT19" i="3"/>
  <c r="BS19" i="3"/>
  <c r="BR19" i="3"/>
  <c r="BQ19" i="3"/>
  <c r="BP19" i="3"/>
  <c r="BO19" i="3"/>
  <c r="BN19" i="3"/>
  <c r="BM19" i="3"/>
  <c r="BE19" i="3"/>
  <c r="AC19" i="3"/>
  <c r="AB19" i="3"/>
  <c r="AA19" i="3"/>
  <c r="Z19" i="3"/>
  <c r="X19" i="3"/>
  <c r="W19" i="3"/>
  <c r="V19" i="3"/>
  <c r="U19" i="3"/>
  <c r="T19" i="3"/>
  <c r="G19" i="3"/>
  <c r="C19" i="3"/>
  <c r="B19" i="3"/>
  <c r="DK18" i="3"/>
  <c r="DB18" i="3"/>
  <c r="E18" i="3"/>
  <c r="F18" i="3"/>
  <c r="FF18" i="3"/>
  <c r="FG18" i="3"/>
  <c r="EG18" i="3"/>
  <c r="EF18" i="3"/>
  <c r="EE18" i="3"/>
  <c r="ED18" i="3"/>
  <c r="EC18" i="3"/>
  <c r="EB18" i="3"/>
  <c r="EA18" i="3"/>
  <c r="DZ18" i="3"/>
  <c r="DY18" i="3"/>
  <c r="DX18" i="3"/>
  <c r="DW18" i="3"/>
  <c r="DV18" i="3"/>
  <c r="DU18" i="3"/>
  <c r="DT18" i="3"/>
  <c r="DS18" i="3"/>
  <c r="DR18" i="3"/>
  <c r="DQ18" i="3"/>
  <c r="DP18" i="3"/>
  <c r="DO18" i="3"/>
  <c r="DN18" i="3"/>
  <c r="DM18" i="3"/>
  <c r="DL18" i="3"/>
  <c r="DJ18" i="3"/>
  <c r="DI18" i="3"/>
  <c r="DH18" i="3"/>
  <c r="DG18" i="3"/>
  <c r="DF18" i="3"/>
  <c r="DE18" i="3"/>
  <c r="DD18" i="3"/>
  <c r="DC18" i="3"/>
  <c r="DA18" i="3"/>
  <c r="CZ18" i="3"/>
  <c r="CY18" i="3"/>
  <c r="CX18" i="3"/>
  <c r="CW18" i="3"/>
  <c r="CV18" i="3"/>
  <c r="CU18" i="3"/>
  <c r="CT18" i="3"/>
  <c r="CS18" i="3"/>
  <c r="CR18" i="3"/>
  <c r="CQ18" i="3"/>
  <c r="CP18" i="3"/>
  <c r="CO18" i="3"/>
  <c r="CN18" i="3"/>
  <c r="CM18" i="3"/>
  <c r="CL18" i="3"/>
  <c r="CK18" i="3"/>
  <c r="CJ18" i="3"/>
  <c r="CI18" i="3"/>
  <c r="CH18" i="3"/>
  <c r="CG18" i="3"/>
  <c r="CF18" i="3"/>
  <c r="CE18" i="3"/>
  <c r="BL18" i="3"/>
  <c r="CD18" i="3"/>
  <c r="BK18" i="3"/>
  <c r="CC18" i="3"/>
  <c r="BJ18" i="3"/>
  <c r="CB18" i="3"/>
  <c r="BI18" i="3"/>
  <c r="CA18" i="3"/>
  <c r="BH18" i="3"/>
  <c r="BZ18" i="3"/>
  <c r="BG18" i="3"/>
  <c r="BY18" i="3"/>
  <c r="BF18" i="3"/>
  <c r="BX18" i="3"/>
  <c r="BW18" i="3"/>
  <c r="BV18" i="3"/>
  <c r="BU18" i="3"/>
  <c r="BT18" i="3"/>
  <c r="BS18" i="3"/>
  <c r="BR18" i="3"/>
  <c r="BQ18" i="3"/>
  <c r="BP18" i="3"/>
  <c r="BO18" i="3"/>
  <c r="BN18" i="3"/>
  <c r="BM18" i="3"/>
  <c r="BE18" i="3"/>
  <c r="AC18" i="3"/>
  <c r="AB18" i="3"/>
  <c r="AA18" i="3"/>
  <c r="Z18" i="3"/>
  <c r="X18" i="3"/>
  <c r="W18" i="3"/>
  <c r="V18" i="3"/>
  <c r="U18" i="3"/>
  <c r="T18" i="3"/>
  <c r="G18" i="3"/>
  <c r="C18" i="3"/>
  <c r="B18" i="3"/>
  <c r="DK17" i="3"/>
  <c r="DB17" i="3"/>
  <c r="E17" i="3"/>
  <c r="F17" i="3"/>
  <c r="FF17" i="3"/>
  <c r="FG17" i="3"/>
  <c r="EG17" i="3"/>
  <c r="EF17" i="3"/>
  <c r="EE17" i="3"/>
  <c r="ED17" i="3"/>
  <c r="EC17" i="3"/>
  <c r="EB17" i="3"/>
  <c r="EA17" i="3"/>
  <c r="DZ17" i="3"/>
  <c r="DY17" i="3"/>
  <c r="DX17" i="3"/>
  <c r="DW17" i="3"/>
  <c r="DV17" i="3"/>
  <c r="DU17" i="3"/>
  <c r="DT17" i="3"/>
  <c r="DS17" i="3"/>
  <c r="DR17" i="3"/>
  <c r="DQ17" i="3"/>
  <c r="DP17" i="3"/>
  <c r="DO17" i="3"/>
  <c r="DN17" i="3"/>
  <c r="DM17" i="3"/>
  <c r="DL17" i="3"/>
  <c r="DJ17" i="3"/>
  <c r="DI17" i="3"/>
  <c r="DH17" i="3"/>
  <c r="DG17" i="3"/>
  <c r="DF17" i="3"/>
  <c r="DE17" i="3"/>
  <c r="DD17" i="3"/>
  <c r="DC17" i="3"/>
  <c r="DA17" i="3"/>
  <c r="CZ17" i="3"/>
  <c r="CY17" i="3"/>
  <c r="CX17" i="3"/>
  <c r="CW17" i="3"/>
  <c r="CV17" i="3"/>
  <c r="CU17" i="3"/>
  <c r="CT17" i="3"/>
  <c r="CS17" i="3"/>
  <c r="CR17" i="3"/>
  <c r="CQ17" i="3"/>
  <c r="CP17" i="3"/>
  <c r="CO17" i="3"/>
  <c r="CN17" i="3"/>
  <c r="CM17" i="3"/>
  <c r="CL17" i="3"/>
  <c r="CK17" i="3"/>
  <c r="CJ17" i="3"/>
  <c r="CI17" i="3"/>
  <c r="CH17" i="3"/>
  <c r="CG17" i="3"/>
  <c r="CF17" i="3"/>
  <c r="CE17" i="3"/>
  <c r="BL17" i="3"/>
  <c r="CD17" i="3"/>
  <c r="BK17" i="3"/>
  <c r="CC17" i="3"/>
  <c r="BJ17" i="3"/>
  <c r="CB17" i="3"/>
  <c r="BI17" i="3"/>
  <c r="CA17" i="3"/>
  <c r="BH17" i="3"/>
  <c r="BZ17" i="3"/>
  <c r="BG17" i="3"/>
  <c r="BY17" i="3"/>
  <c r="BF17" i="3"/>
  <c r="BX17" i="3"/>
  <c r="BW17" i="3"/>
  <c r="BV17" i="3"/>
  <c r="BU17" i="3"/>
  <c r="BT17" i="3"/>
  <c r="BS17" i="3"/>
  <c r="BR17" i="3"/>
  <c r="BQ17" i="3"/>
  <c r="BP17" i="3"/>
  <c r="BO17" i="3"/>
  <c r="BN17" i="3"/>
  <c r="BM17" i="3"/>
  <c r="BE17" i="3"/>
  <c r="AC17" i="3"/>
  <c r="AB17" i="3"/>
  <c r="AA17" i="3"/>
  <c r="Z17" i="3"/>
  <c r="X17" i="3"/>
  <c r="W17" i="3"/>
  <c r="V17" i="3"/>
  <c r="U17" i="3"/>
  <c r="T17" i="3"/>
  <c r="G17" i="3"/>
  <c r="C17" i="3"/>
  <c r="B17" i="3"/>
  <c r="DK16" i="3"/>
  <c r="DB16" i="3"/>
  <c r="E16" i="3"/>
  <c r="F16" i="3"/>
  <c r="FF16" i="3"/>
  <c r="FG16" i="3"/>
  <c r="EG16" i="3"/>
  <c r="EF16" i="3"/>
  <c r="EE16" i="3"/>
  <c r="ED16" i="3"/>
  <c r="EC16" i="3"/>
  <c r="EB16" i="3"/>
  <c r="EA16" i="3"/>
  <c r="DZ16" i="3"/>
  <c r="DY16" i="3"/>
  <c r="DX16" i="3"/>
  <c r="DW16" i="3"/>
  <c r="DV16" i="3"/>
  <c r="DU16" i="3"/>
  <c r="DT16" i="3"/>
  <c r="DS16" i="3"/>
  <c r="DR16" i="3"/>
  <c r="DQ16" i="3"/>
  <c r="DP16" i="3"/>
  <c r="DO16" i="3"/>
  <c r="DN16" i="3"/>
  <c r="DM16" i="3"/>
  <c r="DL16" i="3"/>
  <c r="DJ16" i="3"/>
  <c r="DI16" i="3"/>
  <c r="DH16" i="3"/>
  <c r="DG16" i="3"/>
  <c r="DF16" i="3"/>
  <c r="DE16" i="3"/>
  <c r="DD16" i="3"/>
  <c r="DC16" i="3"/>
  <c r="DA16" i="3"/>
  <c r="CZ16" i="3"/>
  <c r="CY16" i="3"/>
  <c r="CX16" i="3"/>
  <c r="CW16" i="3"/>
  <c r="CV16" i="3"/>
  <c r="CU16" i="3"/>
  <c r="CT16" i="3"/>
  <c r="CS16" i="3"/>
  <c r="CR16" i="3"/>
  <c r="CQ16" i="3"/>
  <c r="CP16" i="3"/>
  <c r="CO16" i="3"/>
  <c r="CN16" i="3"/>
  <c r="CM16" i="3"/>
  <c r="CL16" i="3"/>
  <c r="CK16" i="3"/>
  <c r="CJ16" i="3"/>
  <c r="CI16" i="3"/>
  <c r="CH16" i="3"/>
  <c r="CG16" i="3"/>
  <c r="CF16" i="3"/>
  <c r="CE16" i="3"/>
  <c r="BL16" i="3"/>
  <c r="CD16" i="3"/>
  <c r="BK16" i="3"/>
  <c r="CC16" i="3"/>
  <c r="BJ16" i="3"/>
  <c r="CB16" i="3"/>
  <c r="BI16" i="3"/>
  <c r="CA16" i="3"/>
  <c r="BH16" i="3"/>
  <c r="BZ16" i="3"/>
  <c r="BG16" i="3"/>
  <c r="BY16" i="3"/>
  <c r="BF16" i="3"/>
  <c r="BX16" i="3"/>
  <c r="BW16" i="3"/>
  <c r="BV16" i="3"/>
  <c r="BU16" i="3"/>
  <c r="BT16" i="3"/>
  <c r="BS16" i="3"/>
  <c r="BR16" i="3"/>
  <c r="BQ16" i="3"/>
  <c r="BP16" i="3"/>
  <c r="BO16" i="3"/>
  <c r="BN16" i="3"/>
  <c r="BM16" i="3"/>
  <c r="BE16" i="3"/>
  <c r="AC16" i="3"/>
  <c r="AB16" i="3"/>
  <c r="AA16" i="3"/>
  <c r="Z16" i="3"/>
  <c r="X16" i="3"/>
  <c r="W16" i="3"/>
  <c r="V16" i="3"/>
  <c r="U16" i="3"/>
  <c r="T16" i="3"/>
  <c r="G16" i="3"/>
  <c r="C16" i="3"/>
  <c r="B16" i="3"/>
  <c r="DK15" i="3"/>
  <c r="DB15" i="3"/>
  <c r="E15" i="3"/>
  <c r="F15" i="3"/>
  <c r="FF15" i="3"/>
  <c r="FG15" i="3"/>
  <c r="EG15" i="3"/>
  <c r="EF15" i="3"/>
  <c r="EE15" i="3"/>
  <c r="ED15" i="3"/>
  <c r="EC15" i="3"/>
  <c r="EB15" i="3"/>
  <c r="EA15" i="3"/>
  <c r="DZ15" i="3"/>
  <c r="DY15" i="3"/>
  <c r="DX15" i="3"/>
  <c r="DW15" i="3"/>
  <c r="DV15" i="3"/>
  <c r="DU15" i="3"/>
  <c r="DT15" i="3"/>
  <c r="DS15" i="3"/>
  <c r="DR15" i="3"/>
  <c r="DQ15" i="3"/>
  <c r="DP15" i="3"/>
  <c r="DO15" i="3"/>
  <c r="DN15" i="3"/>
  <c r="DM15" i="3"/>
  <c r="DL15" i="3"/>
  <c r="DJ15" i="3"/>
  <c r="DI15" i="3"/>
  <c r="DH15" i="3"/>
  <c r="DG15" i="3"/>
  <c r="DF15" i="3"/>
  <c r="DE15" i="3"/>
  <c r="DD15" i="3"/>
  <c r="DC15" i="3"/>
  <c r="DA15" i="3"/>
  <c r="CZ15" i="3"/>
  <c r="CY15" i="3"/>
  <c r="CX15" i="3"/>
  <c r="CW15" i="3"/>
  <c r="CV15" i="3"/>
  <c r="CU15" i="3"/>
  <c r="CT15" i="3"/>
  <c r="CS15" i="3"/>
  <c r="CR15" i="3"/>
  <c r="CQ15" i="3"/>
  <c r="CP15" i="3"/>
  <c r="CO15" i="3"/>
  <c r="CN15" i="3"/>
  <c r="CM15" i="3"/>
  <c r="CL15" i="3"/>
  <c r="CK15" i="3"/>
  <c r="CJ15" i="3"/>
  <c r="CI15" i="3"/>
  <c r="CH15" i="3"/>
  <c r="CG15" i="3"/>
  <c r="CF15" i="3"/>
  <c r="CE15" i="3"/>
  <c r="BL15" i="3"/>
  <c r="CD15" i="3"/>
  <c r="BK15" i="3"/>
  <c r="CC15" i="3"/>
  <c r="BJ15" i="3"/>
  <c r="CB15" i="3"/>
  <c r="BI15" i="3"/>
  <c r="CA15" i="3"/>
  <c r="BH15" i="3"/>
  <c r="BZ15" i="3"/>
  <c r="BG15" i="3"/>
  <c r="BY15" i="3"/>
  <c r="BF15" i="3"/>
  <c r="BX15" i="3"/>
  <c r="BW15" i="3"/>
  <c r="BV15" i="3"/>
  <c r="BU15" i="3"/>
  <c r="BT15" i="3"/>
  <c r="BS15" i="3"/>
  <c r="BR15" i="3"/>
  <c r="BQ15" i="3"/>
  <c r="BP15" i="3"/>
  <c r="BO15" i="3"/>
  <c r="BN15" i="3"/>
  <c r="BM15" i="3"/>
  <c r="BE15" i="3"/>
  <c r="AC15" i="3"/>
  <c r="AB15" i="3"/>
  <c r="AA15" i="3"/>
  <c r="Z15" i="3"/>
  <c r="X15" i="3"/>
  <c r="W15" i="3"/>
  <c r="V15" i="3"/>
  <c r="U15" i="3"/>
  <c r="T15" i="3"/>
  <c r="G15" i="3"/>
  <c r="C15" i="3"/>
  <c r="B15" i="3"/>
  <c r="DK14" i="3"/>
  <c r="DB14" i="3"/>
  <c r="E14" i="3"/>
  <c r="F14" i="3"/>
  <c r="FF14" i="3"/>
  <c r="FG14" i="3"/>
  <c r="EG14" i="3"/>
  <c r="EF14" i="3"/>
  <c r="EE14" i="3"/>
  <c r="ED14" i="3"/>
  <c r="EC14" i="3"/>
  <c r="EB14" i="3"/>
  <c r="EA14" i="3"/>
  <c r="DZ14" i="3"/>
  <c r="DY14" i="3"/>
  <c r="DX14" i="3"/>
  <c r="DW14" i="3"/>
  <c r="DV14" i="3"/>
  <c r="DU14" i="3"/>
  <c r="DT14" i="3"/>
  <c r="DS14" i="3"/>
  <c r="DR14" i="3"/>
  <c r="DQ14" i="3"/>
  <c r="DP14" i="3"/>
  <c r="DO14" i="3"/>
  <c r="DN14" i="3"/>
  <c r="DM14" i="3"/>
  <c r="DL14" i="3"/>
  <c r="DJ14" i="3"/>
  <c r="DI14" i="3"/>
  <c r="DH14" i="3"/>
  <c r="DG14" i="3"/>
  <c r="DF14" i="3"/>
  <c r="DE14" i="3"/>
  <c r="DD14" i="3"/>
  <c r="DC14" i="3"/>
  <c r="DA14" i="3"/>
  <c r="CZ14" i="3"/>
  <c r="CY14" i="3"/>
  <c r="CX14" i="3"/>
  <c r="CW14" i="3"/>
  <c r="CV14" i="3"/>
  <c r="CU14" i="3"/>
  <c r="CT14" i="3"/>
  <c r="CS14" i="3"/>
  <c r="CR14" i="3"/>
  <c r="CQ14" i="3"/>
  <c r="CP14" i="3"/>
  <c r="CO14" i="3"/>
  <c r="CN14" i="3"/>
  <c r="CM14" i="3"/>
  <c r="CL14" i="3"/>
  <c r="CK14" i="3"/>
  <c r="CJ14" i="3"/>
  <c r="CI14" i="3"/>
  <c r="CH14" i="3"/>
  <c r="CG14" i="3"/>
  <c r="CF14" i="3"/>
  <c r="CE14" i="3"/>
  <c r="BL14" i="3"/>
  <c r="CD14" i="3"/>
  <c r="BK14" i="3"/>
  <c r="CC14" i="3"/>
  <c r="BJ14" i="3"/>
  <c r="CB14" i="3"/>
  <c r="BI14" i="3"/>
  <c r="CA14" i="3"/>
  <c r="BH14" i="3"/>
  <c r="BZ14" i="3"/>
  <c r="BG14" i="3"/>
  <c r="BY14" i="3"/>
  <c r="BF14" i="3"/>
  <c r="BX14" i="3"/>
  <c r="BE14" i="3"/>
  <c r="BW14" i="3"/>
  <c r="BV14" i="3"/>
  <c r="BU14" i="3"/>
  <c r="BT14" i="3"/>
  <c r="BS14" i="3"/>
  <c r="BR14" i="3"/>
  <c r="BQ14" i="3"/>
  <c r="BP14" i="3"/>
  <c r="BO14" i="3"/>
  <c r="BN14" i="3"/>
  <c r="BM14" i="3"/>
  <c r="AC14" i="3"/>
  <c r="AB14" i="3"/>
  <c r="AA14" i="3"/>
  <c r="Z14" i="3"/>
  <c r="X14" i="3"/>
  <c r="W14" i="3"/>
  <c r="V14" i="3"/>
  <c r="U14" i="3"/>
  <c r="T14" i="3"/>
  <c r="G14" i="3"/>
  <c r="C14" i="3"/>
  <c r="B14" i="3"/>
  <c r="DK13" i="3"/>
  <c r="DB13" i="3"/>
  <c r="E13" i="3"/>
  <c r="F13" i="3"/>
  <c r="FF13" i="3"/>
  <c r="FG13" i="3"/>
  <c r="EG13" i="3"/>
  <c r="EF13" i="3"/>
  <c r="EE13" i="3"/>
  <c r="ED13" i="3"/>
  <c r="EC13" i="3"/>
  <c r="EB13" i="3"/>
  <c r="EA13" i="3"/>
  <c r="DZ13" i="3"/>
  <c r="DY13" i="3"/>
  <c r="DX13" i="3"/>
  <c r="DW13" i="3"/>
  <c r="DV13" i="3"/>
  <c r="DU13" i="3"/>
  <c r="DT13" i="3"/>
  <c r="DS13" i="3"/>
  <c r="DR13" i="3"/>
  <c r="DQ13" i="3"/>
  <c r="DP13" i="3"/>
  <c r="DO13" i="3"/>
  <c r="DN13" i="3"/>
  <c r="DM13" i="3"/>
  <c r="DL13" i="3"/>
  <c r="DJ13" i="3"/>
  <c r="DI13" i="3"/>
  <c r="DH13" i="3"/>
  <c r="DG13" i="3"/>
  <c r="DF13" i="3"/>
  <c r="DE13" i="3"/>
  <c r="DD13" i="3"/>
  <c r="DC13" i="3"/>
  <c r="DA13" i="3"/>
  <c r="CZ13" i="3"/>
  <c r="CY13" i="3"/>
  <c r="CX13" i="3"/>
  <c r="CW13" i="3"/>
  <c r="CV13" i="3"/>
  <c r="CU13" i="3"/>
  <c r="CT13" i="3"/>
  <c r="CS13" i="3"/>
  <c r="CR13" i="3"/>
  <c r="CQ13" i="3"/>
  <c r="CP13" i="3"/>
  <c r="CO13" i="3"/>
  <c r="CN13" i="3"/>
  <c r="CM13" i="3"/>
  <c r="CL13" i="3"/>
  <c r="CK13" i="3"/>
  <c r="CJ13" i="3"/>
  <c r="CI13" i="3"/>
  <c r="CH13" i="3"/>
  <c r="CG13" i="3"/>
  <c r="CF13" i="3"/>
  <c r="CE13" i="3"/>
  <c r="BL13" i="3"/>
  <c r="CD13" i="3"/>
  <c r="BK13" i="3"/>
  <c r="CC13" i="3"/>
  <c r="BJ13" i="3"/>
  <c r="CB13" i="3"/>
  <c r="BI13" i="3"/>
  <c r="CA13" i="3"/>
  <c r="BH13" i="3"/>
  <c r="BZ13" i="3"/>
  <c r="BG13" i="3"/>
  <c r="BY13" i="3"/>
  <c r="BF13" i="3"/>
  <c r="BX13" i="3"/>
  <c r="BE13" i="3"/>
  <c r="BW13" i="3"/>
  <c r="BV13" i="3"/>
  <c r="BU13" i="3"/>
  <c r="BT13" i="3"/>
  <c r="BS13" i="3"/>
  <c r="BR13" i="3"/>
  <c r="BQ13" i="3"/>
  <c r="BP13" i="3"/>
  <c r="BO13" i="3"/>
  <c r="BN13" i="3"/>
  <c r="BM13" i="3"/>
  <c r="AC13" i="3"/>
  <c r="AB13" i="3"/>
  <c r="AA13" i="3"/>
  <c r="Z13" i="3"/>
  <c r="X13" i="3"/>
  <c r="W13" i="3"/>
  <c r="V13" i="3"/>
  <c r="U13" i="3"/>
  <c r="T13" i="3"/>
  <c r="G13" i="3"/>
  <c r="C13" i="3"/>
  <c r="B13" i="3"/>
  <c r="DK12" i="3"/>
  <c r="DB12" i="3"/>
  <c r="E12" i="3"/>
  <c r="F12" i="3"/>
  <c r="FF12" i="3"/>
  <c r="FG12" i="3"/>
  <c r="EG12" i="3"/>
  <c r="EF12" i="3"/>
  <c r="EE12" i="3"/>
  <c r="ED12" i="3"/>
  <c r="EC12" i="3"/>
  <c r="EB12" i="3"/>
  <c r="EA12" i="3"/>
  <c r="DZ12" i="3"/>
  <c r="DY12" i="3"/>
  <c r="DX12" i="3"/>
  <c r="DW12" i="3"/>
  <c r="DV12" i="3"/>
  <c r="DU12" i="3"/>
  <c r="DT12" i="3"/>
  <c r="DS12" i="3"/>
  <c r="DR12" i="3"/>
  <c r="DQ12" i="3"/>
  <c r="DP12" i="3"/>
  <c r="DO12" i="3"/>
  <c r="DN12" i="3"/>
  <c r="DM12" i="3"/>
  <c r="DL12" i="3"/>
  <c r="DJ12" i="3"/>
  <c r="DI12" i="3"/>
  <c r="DH12" i="3"/>
  <c r="DG12" i="3"/>
  <c r="DF12" i="3"/>
  <c r="DE12" i="3"/>
  <c r="DD12" i="3"/>
  <c r="DC12" i="3"/>
  <c r="DA12" i="3"/>
  <c r="CZ12" i="3"/>
  <c r="CY12" i="3"/>
  <c r="CX12" i="3"/>
  <c r="CW12" i="3"/>
  <c r="CV12" i="3"/>
  <c r="CU12" i="3"/>
  <c r="CT12" i="3"/>
  <c r="CS12" i="3"/>
  <c r="CR12" i="3"/>
  <c r="CQ12" i="3"/>
  <c r="CP12" i="3"/>
  <c r="CO12" i="3"/>
  <c r="CN12" i="3"/>
  <c r="CM12" i="3"/>
  <c r="CL12" i="3"/>
  <c r="CK12" i="3"/>
  <c r="CJ12" i="3"/>
  <c r="CI12" i="3"/>
  <c r="CH12" i="3"/>
  <c r="CG12" i="3"/>
  <c r="CF12" i="3"/>
  <c r="CE12" i="3"/>
  <c r="BL12" i="3"/>
  <c r="CD12" i="3"/>
  <c r="BK12" i="3"/>
  <c r="CC12" i="3"/>
  <c r="BJ12" i="3"/>
  <c r="CB12" i="3"/>
  <c r="BI12" i="3"/>
  <c r="CA12" i="3"/>
  <c r="BH12" i="3"/>
  <c r="BZ12" i="3"/>
  <c r="BG12" i="3"/>
  <c r="BY12" i="3"/>
  <c r="BF12" i="3"/>
  <c r="BX12" i="3"/>
  <c r="BE12" i="3"/>
  <c r="BW12" i="3"/>
  <c r="BV12" i="3"/>
  <c r="BU12" i="3"/>
  <c r="BT12" i="3"/>
  <c r="BS12" i="3"/>
  <c r="BR12" i="3"/>
  <c r="BQ12" i="3"/>
  <c r="BP12" i="3"/>
  <c r="BO12" i="3"/>
  <c r="BN12" i="3"/>
  <c r="BM12" i="3"/>
  <c r="AC12" i="3"/>
  <c r="AB12" i="3"/>
  <c r="AA12" i="3"/>
  <c r="Z12" i="3"/>
  <c r="X12" i="3"/>
  <c r="W12" i="3"/>
  <c r="V12" i="3"/>
  <c r="U12" i="3"/>
  <c r="T12" i="3"/>
  <c r="G12" i="3"/>
  <c r="C12" i="3"/>
  <c r="B12" i="3"/>
  <c r="DK11" i="3"/>
  <c r="DB11" i="3"/>
  <c r="E11" i="3"/>
  <c r="F11" i="3"/>
  <c r="FF11" i="3"/>
  <c r="FG11" i="3"/>
  <c r="EG11" i="3"/>
  <c r="EF11" i="3"/>
  <c r="EE11" i="3"/>
  <c r="ED11" i="3"/>
  <c r="EC11" i="3"/>
  <c r="EB11" i="3"/>
  <c r="EA11" i="3"/>
  <c r="DZ11" i="3"/>
  <c r="DY11" i="3"/>
  <c r="DX11" i="3"/>
  <c r="DW11" i="3"/>
  <c r="DV11" i="3"/>
  <c r="DU11" i="3"/>
  <c r="DT11" i="3"/>
  <c r="DS11" i="3"/>
  <c r="DR11" i="3"/>
  <c r="DQ11" i="3"/>
  <c r="DP11" i="3"/>
  <c r="DO11" i="3"/>
  <c r="DN11" i="3"/>
  <c r="DM11" i="3"/>
  <c r="DL11" i="3"/>
  <c r="DJ11" i="3"/>
  <c r="DI11" i="3"/>
  <c r="DH11" i="3"/>
  <c r="DG11" i="3"/>
  <c r="DF11" i="3"/>
  <c r="DE11" i="3"/>
  <c r="DD11" i="3"/>
  <c r="DC11" i="3"/>
  <c r="DA11" i="3"/>
  <c r="CZ11" i="3"/>
  <c r="CY11" i="3"/>
  <c r="CX11" i="3"/>
  <c r="CW11" i="3"/>
  <c r="CV11" i="3"/>
  <c r="CU11" i="3"/>
  <c r="CT11" i="3"/>
  <c r="CS11" i="3"/>
  <c r="CR11" i="3"/>
  <c r="CQ11" i="3"/>
  <c r="CP11" i="3"/>
  <c r="CO11" i="3"/>
  <c r="CN11" i="3"/>
  <c r="CM11" i="3"/>
  <c r="CL11" i="3"/>
  <c r="CK11" i="3"/>
  <c r="CJ11" i="3"/>
  <c r="CI11" i="3"/>
  <c r="CH11" i="3"/>
  <c r="CG11" i="3"/>
  <c r="CF11" i="3"/>
  <c r="CE11" i="3"/>
  <c r="BL11" i="3"/>
  <c r="CD11" i="3"/>
  <c r="BK11" i="3"/>
  <c r="CC11" i="3"/>
  <c r="BJ11" i="3"/>
  <c r="CB11" i="3"/>
  <c r="BI11" i="3"/>
  <c r="CA11" i="3"/>
  <c r="BH11" i="3"/>
  <c r="BZ11" i="3"/>
  <c r="BG11" i="3"/>
  <c r="BY11" i="3"/>
  <c r="BF11" i="3"/>
  <c r="BX11" i="3"/>
  <c r="BE11" i="3"/>
  <c r="BW11" i="3"/>
  <c r="BV11" i="3"/>
  <c r="BU11" i="3"/>
  <c r="BT11" i="3"/>
  <c r="BS11" i="3"/>
  <c r="BR11" i="3"/>
  <c r="BQ11" i="3"/>
  <c r="BP11" i="3"/>
  <c r="BO11" i="3"/>
  <c r="BN11" i="3"/>
  <c r="BM11" i="3"/>
  <c r="AC11" i="3"/>
  <c r="AB11" i="3"/>
  <c r="AA11" i="3"/>
  <c r="Z11" i="3"/>
  <c r="X11" i="3"/>
  <c r="W11" i="3"/>
  <c r="V11" i="3"/>
  <c r="U11" i="3"/>
  <c r="T11" i="3"/>
  <c r="G11" i="3"/>
  <c r="C11" i="3"/>
  <c r="B11" i="3"/>
  <c r="DK10" i="3"/>
  <c r="DB10" i="3"/>
  <c r="E10" i="3"/>
  <c r="F10" i="3"/>
  <c r="FF10" i="3"/>
  <c r="FG10" i="3"/>
  <c r="EG10" i="3"/>
  <c r="EF10" i="3"/>
  <c r="EE10" i="3"/>
  <c r="ED10" i="3"/>
  <c r="EC10" i="3"/>
  <c r="EB10" i="3"/>
  <c r="EA10" i="3"/>
  <c r="DZ10" i="3"/>
  <c r="DY10" i="3"/>
  <c r="DX10" i="3"/>
  <c r="DW10" i="3"/>
  <c r="DV10" i="3"/>
  <c r="DU10" i="3"/>
  <c r="DT10" i="3"/>
  <c r="DS10" i="3"/>
  <c r="DR10" i="3"/>
  <c r="DQ10" i="3"/>
  <c r="DP10" i="3"/>
  <c r="DO10" i="3"/>
  <c r="DN10" i="3"/>
  <c r="DM10" i="3"/>
  <c r="DL10" i="3"/>
  <c r="DJ10" i="3"/>
  <c r="DI10" i="3"/>
  <c r="DH10" i="3"/>
  <c r="DG10" i="3"/>
  <c r="DF10" i="3"/>
  <c r="DE10" i="3"/>
  <c r="DD10" i="3"/>
  <c r="DC10" i="3"/>
  <c r="DA10" i="3"/>
  <c r="CZ10" i="3"/>
  <c r="CY10" i="3"/>
  <c r="CX10" i="3"/>
  <c r="CW10" i="3"/>
  <c r="CV10" i="3"/>
  <c r="CU10" i="3"/>
  <c r="CT10" i="3"/>
  <c r="CS10" i="3"/>
  <c r="CR10" i="3"/>
  <c r="CQ10" i="3"/>
  <c r="CP10" i="3"/>
  <c r="CO10" i="3"/>
  <c r="CN10" i="3"/>
  <c r="CM10" i="3"/>
  <c r="CL10" i="3"/>
  <c r="CK10" i="3"/>
  <c r="CJ10" i="3"/>
  <c r="CI10" i="3"/>
  <c r="CH10" i="3"/>
  <c r="CG10" i="3"/>
  <c r="CF10" i="3"/>
  <c r="BM10" i="3"/>
  <c r="CE10" i="3"/>
  <c r="BL10" i="3"/>
  <c r="CD10" i="3"/>
  <c r="BK10" i="3"/>
  <c r="CC10" i="3"/>
  <c r="BJ10" i="3"/>
  <c r="CB10" i="3"/>
  <c r="BI10" i="3"/>
  <c r="CA10" i="3"/>
  <c r="BH10" i="3"/>
  <c r="BZ10" i="3"/>
  <c r="BG10" i="3"/>
  <c r="BY10" i="3"/>
  <c r="BF10" i="3"/>
  <c r="BX10" i="3"/>
  <c r="BE10" i="3"/>
  <c r="BW10" i="3"/>
  <c r="BV10" i="3"/>
  <c r="BU10" i="3"/>
  <c r="BT10" i="3"/>
  <c r="BS10" i="3"/>
  <c r="BR10" i="3"/>
  <c r="BQ10" i="3"/>
  <c r="BP10" i="3"/>
  <c r="BO10" i="3"/>
  <c r="BN10" i="3"/>
  <c r="AC10" i="3"/>
  <c r="AB10" i="3"/>
  <c r="AA10" i="3"/>
  <c r="Z10" i="3"/>
  <c r="X10" i="3"/>
  <c r="W10" i="3"/>
  <c r="V10" i="3"/>
  <c r="U10" i="3"/>
  <c r="T10" i="3"/>
  <c r="G10" i="3"/>
  <c r="C10" i="3"/>
  <c r="B10" i="3"/>
  <c r="DK9" i="3"/>
  <c r="DB9" i="3"/>
  <c r="E9" i="3"/>
  <c r="F9" i="3"/>
  <c r="FF9" i="3"/>
  <c r="FG9" i="3"/>
  <c r="EG9" i="3"/>
  <c r="EF9" i="3"/>
  <c r="EE9" i="3"/>
  <c r="ED9" i="3"/>
  <c r="EC9" i="3"/>
  <c r="EB9" i="3"/>
  <c r="EA9" i="3"/>
  <c r="DZ9" i="3"/>
  <c r="DY9" i="3"/>
  <c r="DX9" i="3"/>
  <c r="DW9" i="3"/>
  <c r="DV9" i="3"/>
  <c r="DU9" i="3"/>
  <c r="DT9" i="3"/>
  <c r="DS9" i="3"/>
  <c r="DR9" i="3"/>
  <c r="DQ9" i="3"/>
  <c r="DP9" i="3"/>
  <c r="DO9" i="3"/>
  <c r="DN9" i="3"/>
  <c r="DM9" i="3"/>
  <c r="DL9" i="3"/>
  <c r="DJ9" i="3"/>
  <c r="DI9" i="3"/>
  <c r="DH9" i="3"/>
  <c r="DG9" i="3"/>
  <c r="DF9" i="3"/>
  <c r="DE9" i="3"/>
  <c r="DD9" i="3"/>
  <c r="DC9" i="3"/>
  <c r="DA9" i="3"/>
  <c r="CZ9" i="3"/>
  <c r="CY9" i="3"/>
  <c r="CX9" i="3"/>
  <c r="CW9" i="3"/>
  <c r="CV9" i="3"/>
  <c r="CU9" i="3"/>
  <c r="CT9" i="3"/>
  <c r="CS9" i="3"/>
  <c r="CR9" i="3"/>
  <c r="CQ9" i="3"/>
  <c r="CP9" i="3"/>
  <c r="CO9" i="3"/>
  <c r="CN9" i="3"/>
  <c r="CM9" i="3"/>
  <c r="CL9" i="3"/>
  <c r="CK9" i="3"/>
  <c r="CJ9" i="3"/>
  <c r="CI9" i="3"/>
  <c r="CH9" i="3"/>
  <c r="CG9" i="3"/>
  <c r="CF9" i="3"/>
  <c r="BM9" i="3"/>
  <c r="CE9" i="3"/>
  <c r="BL9" i="3"/>
  <c r="CD9" i="3"/>
  <c r="BK9" i="3"/>
  <c r="CC9" i="3"/>
  <c r="BJ9" i="3"/>
  <c r="CB9" i="3"/>
  <c r="BI9" i="3"/>
  <c r="CA9" i="3"/>
  <c r="BH9" i="3"/>
  <c r="BZ9" i="3"/>
  <c r="BG9" i="3"/>
  <c r="BY9" i="3"/>
  <c r="BF9" i="3"/>
  <c r="BX9" i="3"/>
  <c r="BE9" i="3"/>
  <c r="BW9" i="3"/>
  <c r="BV9" i="3"/>
  <c r="BU9" i="3"/>
  <c r="BT9" i="3"/>
  <c r="BS9" i="3"/>
  <c r="BR9" i="3"/>
  <c r="BQ9" i="3"/>
  <c r="BP9" i="3"/>
  <c r="BO9" i="3"/>
  <c r="BN9" i="3"/>
  <c r="AC9" i="3"/>
  <c r="AB9" i="3"/>
  <c r="AA9" i="3"/>
  <c r="Z9" i="3"/>
  <c r="X9" i="3"/>
  <c r="W9" i="3"/>
  <c r="V9" i="3"/>
  <c r="U9" i="3"/>
  <c r="T9" i="3"/>
  <c r="G9" i="3"/>
  <c r="C9" i="3"/>
  <c r="B9" i="3"/>
  <c r="DK8" i="3"/>
  <c r="DB8" i="3"/>
  <c r="E8" i="3"/>
  <c r="F8" i="3"/>
  <c r="FF8" i="3"/>
  <c r="FG8" i="3"/>
  <c r="EG8" i="3"/>
  <c r="EF8" i="3"/>
  <c r="EE8" i="3"/>
  <c r="ED8" i="3"/>
  <c r="EC8" i="3"/>
  <c r="EB8" i="3"/>
  <c r="EA8" i="3"/>
  <c r="DZ8" i="3"/>
  <c r="DY8" i="3"/>
  <c r="DX8" i="3"/>
  <c r="DW8" i="3"/>
  <c r="DV8" i="3"/>
  <c r="DU8" i="3"/>
  <c r="DT8" i="3"/>
  <c r="DS8" i="3"/>
  <c r="DR8" i="3"/>
  <c r="DQ8" i="3"/>
  <c r="DP8" i="3"/>
  <c r="DO8" i="3"/>
  <c r="DN8" i="3"/>
  <c r="DM8" i="3"/>
  <c r="DL8" i="3"/>
  <c r="DJ8" i="3"/>
  <c r="DI8" i="3"/>
  <c r="DH8" i="3"/>
  <c r="DG8" i="3"/>
  <c r="DF8" i="3"/>
  <c r="DE8" i="3"/>
  <c r="DD8" i="3"/>
  <c r="DC8" i="3"/>
  <c r="DA8" i="3"/>
  <c r="CZ8" i="3"/>
  <c r="CY8" i="3"/>
  <c r="CX8" i="3"/>
  <c r="CW8" i="3"/>
  <c r="CV8" i="3"/>
  <c r="CU8" i="3"/>
  <c r="CT8" i="3"/>
  <c r="CS8" i="3"/>
  <c r="CR8" i="3"/>
  <c r="CQ8" i="3"/>
  <c r="CP8" i="3"/>
  <c r="CO8" i="3"/>
  <c r="CN8" i="3"/>
  <c r="CM8" i="3"/>
  <c r="CL8" i="3"/>
  <c r="CK8" i="3"/>
  <c r="CJ8" i="3"/>
  <c r="CI8" i="3"/>
  <c r="CH8" i="3"/>
  <c r="CG8" i="3"/>
  <c r="CF8" i="3"/>
  <c r="BM8" i="3"/>
  <c r="CE8" i="3"/>
  <c r="BL8" i="3"/>
  <c r="CD8" i="3"/>
  <c r="BK8" i="3"/>
  <c r="CC8" i="3"/>
  <c r="BJ8" i="3"/>
  <c r="CB8" i="3"/>
  <c r="BI8" i="3"/>
  <c r="CA8" i="3"/>
  <c r="BH8" i="3"/>
  <c r="BZ8" i="3"/>
  <c r="BG8" i="3"/>
  <c r="BY8" i="3"/>
  <c r="BF8" i="3"/>
  <c r="BX8" i="3"/>
  <c r="BE8" i="3"/>
  <c r="BW8" i="3"/>
  <c r="BV8" i="3"/>
  <c r="BU8" i="3"/>
  <c r="BT8" i="3"/>
  <c r="BS8" i="3"/>
  <c r="BR8" i="3"/>
  <c r="BQ8" i="3"/>
  <c r="BP8" i="3"/>
  <c r="BO8" i="3"/>
  <c r="BN8" i="3"/>
  <c r="AC8" i="3"/>
  <c r="AB8" i="3"/>
  <c r="AA8" i="3"/>
  <c r="Z8" i="3"/>
  <c r="X8" i="3"/>
  <c r="W8" i="3"/>
  <c r="V8" i="3"/>
  <c r="U8" i="3"/>
  <c r="T8" i="3"/>
  <c r="G8" i="3"/>
  <c r="C8" i="3"/>
  <c r="B8" i="3"/>
  <c r="DK7" i="3"/>
  <c r="DB7" i="3"/>
  <c r="E7" i="3"/>
  <c r="F7" i="3"/>
  <c r="FF7" i="3"/>
  <c r="FG7" i="3"/>
  <c r="EG7" i="3"/>
  <c r="EF7" i="3"/>
  <c r="EE7" i="3"/>
  <c r="ED7" i="3"/>
  <c r="EC7" i="3"/>
  <c r="EB7" i="3"/>
  <c r="EA7" i="3"/>
  <c r="DZ7" i="3"/>
  <c r="DY7" i="3"/>
  <c r="DX7" i="3"/>
  <c r="DW7" i="3"/>
  <c r="DV7" i="3"/>
  <c r="DU7" i="3"/>
  <c r="DT7" i="3"/>
  <c r="DS7" i="3"/>
  <c r="DR7" i="3"/>
  <c r="DQ7" i="3"/>
  <c r="DP7" i="3"/>
  <c r="DO7" i="3"/>
  <c r="DN7" i="3"/>
  <c r="DM7" i="3"/>
  <c r="DL7" i="3"/>
  <c r="DJ7" i="3"/>
  <c r="DI7" i="3"/>
  <c r="DH7" i="3"/>
  <c r="DG7" i="3"/>
  <c r="DF7" i="3"/>
  <c r="DE7" i="3"/>
  <c r="DD7" i="3"/>
  <c r="DC7" i="3"/>
  <c r="DA7" i="3"/>
  <c r="CZ7" i="3"/>
  <c r="CY7" i="3"/>
  <c r="CX7" i="3"/>
  <c r="CW7" i="3"/>
  <c r="CV7" i="3"/>
  <c r="CU7" i="3"/>
  <c r="CT7" i="3"/>
  <c r="CS7" i="3"/>
  <c r="CR7" i="3"/>
  <c r="CQ7" i="3"/>
  <c r="CP7" i="3"/>
  <c r="CO7" i="3"/>
  <c r="CN7" i="3"/>
  <c r="CM7" i="3"/>
  <c r="CL7" i="3"/>
  <c r="CK7" i="3"/>
  <c r="CJ7" i="3"/>
  <c r="CI7" i="3"/>
  <c r="CH7" i="3"/>
  <c r="CG7" i="3"/>
  <c r="CF7" i="3"/>
  <c r="BM7" i="3"/>
  <c r="CE7" i="3"/>
  <c r="BL7" i="3"/>
  <c r="CD7" i="3"/>
  <c r="BK7" i="3"/>
  <c r="CC7" i="3"/>
  <c r="BJ7" i="3"/>
  <c r="CB7" i="3"/>
  <c r="BI7" i="3"/>
  <c r="CA7" i="3"/>
  <c r="BH7" i="3"/>
  <c r="BZ7" i="3"/>
  <c r="BG7" i="3"/>
  <c r="BY7" i="3"/>
  <c r="BF7" i="3"/>
  <c r="BX7" i="3"/>
  <c r="BE7" i="3"/>
  <c r="BW7" i="3"/>
  <c r="BV7" i="3"/>
  <c r="BU7" i="3"/>
  <c r="BT7" i="3"/>
  <c r="BS7" i="3"/>
  <c r="BR7" i="3"/>
  <c r="BQ7" i="3"/>
  <c r="BP7" i="3"/>
  <c r="BO7" i="3"/>
  <c r="BN7" i="3"/>
  <c r="AC7" i="3"/>
  <c r="AB7" i="3"/>
  <c r="AA7" i="3"/>
  <c r="Z7" i="3"/>
  <c r="X7" i="3"/>
  <c r="W7" i="3"/>
  <c r="V7" i="3"/>
  <c r="U7" i="3"/>
  <c r="T7" i="3"/>
  <c r="G7" i="3"/>
  <c r="C7" i="3"/>
  <c r="B7" i="3"/>
</calcChain>
</file>

<file path=xl/comments1.xml><?xml version="1.0" encoding="utf-8"?>
<comments xmlns="http://schemas.openxmlformats.org/spreadsheetml/2006/main">
  <authors>
    <author/>
    <author>bristowp</author>
  </authors>
  <commentList>
    <comment ref="U1" authorId="0">
      <text>
        <r>
          <rPr>
            <sz val="11"/>
            <color rgb="FF000000"/>
            <rFont val="Calibri"/>
            <family val="2"/>
            <charset val="1"/>
          </rPr>
          <t>Author:
Shouldbe propagated to headers</t>
        </r>
      </text>
    </comment>
    <comment ref="AD1" authorId="0">
      <text>
        <r>
          <rPr>
            <sz val="11"/>
            <color rgb="FF000000"/>
            <rFont val="Calibri"/>
            <family val="2"/>
            <charset val="1"/>
          </rPr>
          <t>Author:
Should be propagated to headers for DRS</t>
        </r>
      </text>
    </comment>
    <comment ref="BE1" authorId="0">
      <text>
        <r>
          <rPr>
            <sz val="11"/>
            <color rgb="FF000000"/>
            <rFont val="Calibri"/>
            <family val="2"/>
            <charset val="1"/>
          </rPr>
          <t>Author:
Useful for development, does not need to be in the online database or propagated to headers.</t>
        </r>
      </text>
    </comment>
    <comment ref="BN1" authorId="0">
      <text>
        <r>
          <rPr>
            <sz val="11"/>
            <color rgb="FF000000"/>
            <rFont val="Calibri"/>
            <family val="2"/>
            <charset val="1"/>
          </rPr>
          <t>Author:
Useful for development, should be propagated to headers.</t>
        </r>
      </text>
    </comment>
    <comment ref="CF1" authorId="0">
      <text>
        <r>
          <rPr>
            <sz val="11"/>
            <color rgb="FF000000"/>
            <rFont val="Calibri"/>
            <family val="2"/>
            <charset val="1"/>
          </rPr>
          <t>Author:
Should be propagated to headers for DRS</t>
        </r>
      </text>
    </comment>
    <comment ref="EH1" authorId="0">
      <text>
        <r>
          <rPr>
            <sz val="11"/>
            <color rgb="FF000000"/>
            <rFont val="Calibri"/>
            <family val="2"/>
            <charset val="1"/>
          </rPr>
          <t>Author:
The x, y piezo ratios should be in the online DB, at least for the metrology. They do not need to be propagated to headers.</t>
        </r>
      </text>
    </comment>
    <comment ref="EJ1" authorId="0">
      <text>
        <r>
          <rPr>
            <sz val="11"/>
            <color rgb="FF000000"/>
            <rFont val="Calibri"/>
            <family val="2"/>
            <charset val="1"/>
          </rPr>
          <t>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E1" authorId="0">
      <text>
        <r>
          <rPr>
            <sz val="11"/>
            <color rgb="FF000000"/>
            <rFont val="Calibri"/>
            <family val="2"/>
            <charset val="1"/>
          </rPr>
          <t>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H1" authorId="1">
      <text>
        <r>
          <rPr>
            <b/>
            <sz val="10"/>
            <color indexed="81"/>
            <rFont val="Calibri"/>
          </rPr>
          <t>bristowp:</t>
        </r>
        <r>
          <rPr>
            <sz val="10"/>
            <color indexed="81"/>
            <rFont val="Calibri"/>
          </rPr>
          <t xml:space="preserve">
I have allowed for up to 10 spectral features from each source in each setting. In practise we will probably only use 2-5 from the ES source and 2 from the MF source.</t>
        </r>
      </text>
    </comment>
    <comment ref="D2" authorId="0">
      <text>
        <r>
          <rPr>
            <sz val="11"/>
            <color rgb="FF000000"/>
            <rFont val="Calibri"/>
            <family val="2"/>
            <charset val="1"/>
          </rPr>
          <t>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I2" authorId="1">
      <text>
        <r>
          <rPr>
            <b/>
            <sz val="10"/>
            <color indexed="81"/>
            <rFont val="Calibri"/>
          </rPr>
          <t>bristowp:</t>
        </r>
        <r>
          <rPr>
            <sz val="10"/>
            <color indexed="81"/>
            <rFont val="Calibri"/>
          </rPr>
          <t xml:space="preserve">
Only OSF is here.
SV filter setting is not part of this table because it is not uniquely determined by the wavelength setting.</t>
        </r>
      </text>
    </comment>
    <comment ref="M2" authorId="1">
      <text>
        <r>
          <rPr>
            <b/>
            <sz val="10"/>
            <color indexed="81"/>
            <rFont val="Calibri"/>
          </rPr>
          <t>bristowp:</t>
        </r>
        <r>
          <rPr>
            <sz val="10"/>
            <color indexed="81"/>
            <rFont val="Calibri"/>
          </rPr>
          <t xml:space="preserve">
Only OSF is here.
SV filter setting is not part of this table because it is not uniquely determined by the wavelength setting.</t>
        </r>
      </text>
    </comment>
    <comment ref="K3" authorId="0">
      <text>
        <r>
          <rPr>
            <sz val="11"/>
            <color rgb="FF000000"/>
            <rFont val="Calibri"/>
            <family val="2"/>
            <charset val="1"/>
          </rPr>
          <t>Author:
was in um for oCRIRES</t>
        </r>
      </text>
    </comment>
    <comment ref="FH5" authorId="0">
      <text>
        <r>
          <rPr>
            <sz val="11"/>
            <color rgb="FF000000"/>
            <rFont val="Calibri"/>
            <family val="2"/>
            <charset val="1"/>
          </rPr>
          <t>Author:
All of the MetroID_ES[ES/MF][N] are marked as new here because oCRIRES did not record them</t>
        </r>
      </text>
    </comment>
    <comment ref="FI5" authorId="0">
      <text>
        <r>
          <rPr>
            <sz val="11"/>
            <color rgb="FF000000"/>
            <rFont val="Calibri"/>
            <family val="2"/>
            <charset val="1"/>
          </rPr>
          <t>Author:
All of the MetroWav[ES/MF][N] are marked as new here because oCRIRES did not record them</t>
        </r>
      </text>
    </comment>
    <comment ref="FJ5" authorId="0">
      <text>
        <r>
          <rPr>
            <sz val="11"/>
            <color rgb="FF000000"/>
            <rFont val="Calibri"/>
            <family val="2"/>
            <charset val="1"/>
          </rPr>
          <t>Author:
All of the MetroPos[ES/MF][N]D are marked as new here because oCRIRES did not record the detector number (instead x took values up to 4096)</t>
        </r>
      </text>
    </comment>
    <comment ref="GI5" authorId="0">
      <text>
        <r>
          <rPr>
            <sz val="11"/>
            <color rgb="FF000000"/>
            <rFont val="Calibri"/>
            <family val="2"/>
            <charset val="1"/>
          </rPr>
          <t>Author:
MetroPosES5x onwards are maked as new here because for oCRIRES only 4 features were alllowed for</t>
        </r>
      </text>
    </comment>
    <comment ref="GK5" authorId="0">
      <text>
        <r>
          <rPr>
            <sz val="11"/>
            <color rgb="FF000000"/>
            <rFont val="Calibri"/>
            <family val="2"/>
            <charset val="1"/>
          </rPr>
          <t>Author:
MetroPosES5y onwards are maked as new here because for oCRIRES only 4 features were alllowed for</t>
        </r>
      </text>
    </comment>
    <comment ref="IM5" authorId="0">
      <text>
        <r>
          <rPr>
            <sz val="11"/>
            <color rgb="FF000000"/>
            <rFont val="Calibri"/>
            <family val="2"/>
            <charset val="1"/>
          </rPr>
          <t>Author:
MetroPosMF5x onwards are maked as new here because for oCRIRES only 4 features were alllowed for</t>
        </r>
      </text>
    </comment>
    <comment ref="IN5" authorId="0">
      <text>
        <r>
          <rPr>
            <sz val="11"/>
            <color rgb="FF000000"/>
            <rFont val="Calibri"/>
            <family val="2"/>
            <charset val="1"/>
          </rPr>
          <t>Author:
MetroPosMF5y onwards are maked as new here because for oCRIRES only 4 features were alllowed for</t>
        </r>
      </text>
    </comment>
    <comment ref="D6" authorId="0">
      <text>
        <r>
          <rPr>
            <sz val="11"/>
            <color rgb="FF000000"/>
            <rFont val="Calibri"/>
            <family val="2"/>
            <charset val="1"/>
          </rPr>
          <t>Author:
this is different for CRIRES+ because it only indicates the central order</t>
        </r>
      </text>
    </comment>
    <comment ref="H6" authorId="0">
      <text>
        <r>
          <rPr>
            <sz val="11"/>
            <color rgb="FF000000"/>
            <rFont val="Calibri"/>
            <family val="2"/>
            <charset val="1"/>
          </rPr>
          <t>Author:
In the ICS upgrade plan this is INS.GRAT3.ENC</t>
        </r>
      </text>
    </comment>
    <comment ref="P6" authorId="0">
      <text>
        <r>
          <rPr>
            <sz val="11"/>
            <color rgb="FF000000"/>
            <rFont val="Calibri"/>
            <family val="2"/>
            <charset val="1"/>
          </rPr>
          <t>Author:
In the ICS upgrade plan this is INS.GRAT2.ENC</t>
        </r>
      </text>
    </comment>
  </commentList>
</comments>
</file>

<file path=xl/comments2.xml><?xml version="1.0" encoding="utf-8"?>
<comments xmlns="http://schemas.openxmlformats.org/spreadsheetml/2006/main">
  <authors>
    <author/>
  </authors>
  <commentList>
    <comment ref="B2" authorId="0">
      <text>
        <r>
          <rPr>
            <sz val="11"/>
            <color rgb="FF000000"/>
            <rFont val="Calibri"/>
            <family val="2"/>
            <charset val="1"/>
          </rPr>
          <t>Author:
We should probably allow for two different sized gaps to fit the real instrument</t>
        </r>
      </text>
    </comment>
    <comment ref="A3" authorId="0">
      <text>
        <r>
          <rPr>
            <sz val="11"/>
            <color rgb="FF000000"/>
            <rFont val="Calibri"/>
            <family val="2"/>
            <charset val="1"/>
          </rPr>
          <t>Author:
Not actually used</t>
        </r>
      </text>
    </comment>
    <comment ref="J3" authorId="0">
      <text>
        <r>
          <rPr>
            <sz val="11"/>
            <color rgb="FF000000"/>
            <rFont val="Calibri"/>
            <family val="2"/>
            <charset val="1"/>
          </rPr>
          <t>Author:
Will need to calculate directly (instead of -1x Beta wlmax #1 cell) if we have two gaps of different sizes.</t>
        </r>
      </text>
    </comment>
    <comment ref="K3" authorId="0">
      <text>
        <r>
          <rPr>
            <sz val="11"/>
            <color rgb="FF000000"/>
            <rFont val="Calibri"/>
            <family val="2"/>
            <charset val="1"/>
          </rPr>
          <t>Author:
Will need to calculate directly (instead of -1x Beta wlmin #1 cell) if we have two gaps of different sizes.</t>
        </r>
      </text>
    </comment>
    <comment ref="Q3" authorId="0">
      <text>
        <r>
          <rPr>
            <sz val="11"/>
            <color rgb="FF000000"/>
            <rFont val="Calibri"/>
            <family val="2"/>
            <charset val="1"/>
          </rPr>
          <t>Author:
This is a wild guess and must be updated with the real vlue.</t>
        </r>
      </text>
    </comment>
  </commentList>
</comments>
</file>

<file path=xl/sharedStrings.xml><?xml version="1.0" encoding="utf-8"?>
<sst xmlns="http://schemas.openxmlformats.org/spreadsheetml/2006/main" count="1604" uniqueCount="811">
  <si>
    <t>European Organisation for Astronomical Research in the Southern Hemisphere</t>
  </si>
  <si>
    <t>Programme:</t>
  </si>
  <si>
    <t>INS</t>
  </si>
  <si>
    <t>Job:</t>
  </si>
  <si>
    <t>PDM Write Training</t>
  </si>
  <si>
    <t>Doc. Name:</t>
  </si>
  <si>
    <t>Approval Process Using a Template</t>
  </si>
  <si>
    <t>Doc. Number:</t>
  </si>
  <si>
    <t>ESO-239920</t>
  </si>
  <si>
    <t>Doc. Version:</t>
  </si>
  <si>
    <t>1</t>
  </si>
  <si>
    <t>Doc. Type:</t>
  </si>
  <si>
    <t>Procedure (PRO)</t>
  </si>
  <si>
    <t>Released On:</t>
  </si>
  <si>
    <t>2014-04-01</t>
  </si>
  <si>
    <t>Doc. Classification:</t>
  </si>
  <si>
    <t>ESO Internal</t>
  </si>
  <si>
    <t>Prepared by:</t>
  </si>
  <si>
    <t>PDM_Edit</t>
  </si>
  <si>
    <t>Validated by:</t>
  </si>
  <si>
    <t>Approved by:</t>
  </si>
  <si>
    <t>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</si>
  <si>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</si>
  <si>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</si>
  <si>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Ref WLEN</t>
  </si>
  <si>
    <t>Ref Name</t>
  </si>
  <si>
    <t>Central Order</t>
  </si>
  <si>
    <t>Central Dispersion</t>
  </si>
  <si>
    <t>GratAngleWlenRatio</t>
  </si>
  <si>
    <t>CDU Setting name</t>
  </si>
  <si>
    <t>CDU setting</t>
  </si>
  <si>
    <t>OSF setting name</t>
  </si>
  <si>
    <t>OSF setting</t>
  </si>
  <si>
    <t>PIEZOX</t>
  </si>
  <si>
    <t>PIEZOY</t>
  </si>
  <si>
    <t>Grating Setting</t>
  </si>
  <si>
    <t>Minimum order</t>
  </si>
  <si>
    <t>Maximum order</t>
  </si>
  <si>
    <t>O0</t>
  </si>
  <si>
    <t>O9</t>
  </si>
  <si>
    <t>O0 Central Wavelength</t>
  </si>
  <si>
    <t>O1 Central Wavelength</t>
  </si>
  <si>
    <t>O2 Central Wavelength</t>
  </si>
  <si>
    <t>O3 Central Wavelength</t>
  </si>
  <si>
    <t>O4 Central Wavelength</t>
  </si>
  <si>
    <t>O5 Central Wavelength</t>
  </si>
  <si>
    <t>O6 Central Wavelength</t>
  </si>
  <si>
    <t>O7 Central Wavelength</t>
  </si>
  <si>
    <t>O8 Central Wavelength</t>
  </si>
  <si>
    <t>O0 Central Y Det1</t>
  </si>
  <si>
    <t>O1 Central Y Det1</t>
  </si>
  <si>
    <t>O2 Central Y Det1</t>
  </si>
  <si>
    <t>O3 Central Y Det1</t>
  </si>
  <si>
    <t>O4 Central Y Det1</t>
  </si>
  <si>
    <t>O5 Central Y Det1</t>
  </si>
  <si>
    <t>O6 Central Y Det1</t>
  </si>
  <si>
    <t>O7 Central Y Det1</t>
  </si>
  <si>
    <t>O8 Central Y Det1</t>
  </si>
  <si>
    <t>O0 Central Y Det2</t>
  </si>
  <si>
    <t>O1 Central Y Det2</t>
  </si>
  <si>
    <t>O2 Central Y Det2</t>
  </si>
  <si>
    <t>O3 Central Y Det2</t>
  </si>
  <si>
    <t>O4 Central Y Det2</t>
  </si>
  <si>
    <t>O5 Central Y Det2</t>
  </si>
  <si>
    <t>O6 Central Y Det2</t>
  </si>
  <si>
    <t>O7 Central Y Det2</t>
  </si>
  <si>
    <t>O8 Central Y Det2</t>
  </si>
  <si>
    <t>O0 Central Y Det3</t>
  </si>
  <si>
    <t>O1 Central Y Det3</t>
  </si>
  <si>
    <t>O2 Central Y Det3</t>
  </si>
  <si>
    <t>O3 Central Y Det3</t>
  </si>
  <si>
    <t>O4 Central Y Det3</t>
  </si>
  <si>
    <t>O5 Central Y Det3</t>
  </si>
  <si>
    <t>O6 Central Y Det3</t>
  </si>
  <si>
    <t>O7 Central Y Det3</t>
  </si>
  <si>
    <t>O8 Central Y Det3</t>
  </si>
  <si>
    <t>O0 Blaze WVLEN</t>
  </si>
  <si>
    <t>O1 Blaze WVLEN</t>
  </si>
  <si>
    <t>O2 Blaze WVLEN</t>
  </si>
  <si>
    <t>O3 Blaze WVLEN</t>
  </si>
  <si>
    <t>O4 Blaze WVLEN</t>
  </si>
  <si>
    <t>O5 Blaze WVLEN</t>
  </si>
  <si>
    <t>O6 Blaze WVLEN</t>
  </si>
  <si>
    <t>O7 Blaze WVLEN</t>
  </si>
  <si>
    <t>O8 Blaze WVLEN</t>
  </si>
  <si>
    <t>O0 FSR -</t>
  </si>
  <si>
    <t>O1 FSR -</t>
  </si>
  <si>
    <t>O2 FSR -</t>
  </si>
  <si>
    <t>O3 FSR -</t>
  </si>
  <si>
    <t>O4 FSR -</t>
  </si>
  <si>
    <t>O5 FSR -</t>
  </si>
  <si>
    <t>O6 FSR -</t>
  </si>
  <si>
    <t>O7 FSR -</t>
  </si>
  <si>
    <t>O8 FSR -</t>
  </si>
  <si>
    <t>O0 FSR +</t>
  </si>
  <si>
    <t>O1 FSR +</t>
  </si>
  <si>
    <t>O2 FSR +</t>
  </si>
  <si>
    <t>O3 FSR +</t>
  </si>
  <si>
    <t>O4 FSR +</t>
  </si>
  <si>
    <t>O5 FSR +</t>
  </si>
  <si>
    <t>O6 FSR +</t>
  </si>
  <si>
    <t>O7 FSR +</t>
  </si>
  <si>
    <t>O8 FSR +</t>
  </si>
  <si>
    <t>O0 BEG DET1</t>
  </si>
  <si>
    <t>O1 BEG DET1</t>
  </si>
  <si>
    <t>O2 BEG DET1</t>
  </si>
  <si>
    <t>O3 BEG DET1</t>
  </si>
  <si>
    <t>O4 BEG DET1</t>
  </si>
  <si>
    <t>O5 BEG DET1</t>
  </si>
  <si>
    <t>O6 BEG DET1</t>
  </si>
  <si>
    <t>O7 BEG DET1</t>
  </si>
  <si>
    <t>O8 BEG DET1</t>
  </si>
  <si>
    <t>O0 END DET1</t>
  </si>
  <si>
    <t>O1 END DET1</t>
  </si>
  <si>
    <t>O2 END DET1</t>
  </si>
  <si>
    <t>O3 END DET1</t>
  </si>
  <si>
    <t>O4 END DET1</t>
  </si>
  <si>
    <t>O5 END DET1</t>
  </si>
  <si>
    <t>O6 END DET1</t>
  </si>
  <si>
    <t>O7 END DET1</t>
  </si>
  <si>
    <t>O8 END DET1</t>
  </si>
  <si>
    <t>O0 BEG DET2</t>
  </si>
  <si>
    <t>O1 BEG DET2</t>
  </si>
  <si>
    <t>O2 BEG DET2</t>
  </si>
  <si>
    <t>O3 BEG DET2</t>
  </si>
  <si>
    <t>O4 BEG DET2</t>
  </si>
  <si>
    <t>O5 BEG DET2</t>
  </si>
  <si>
    <t>O6 BEG DET2</t>
  </si>
  <si>
    <t>O7 BEG DET2</t>
  </si>
  <si>
    <t>O8 BEG DET2</t>
  </si>
  <si>
    <t>O0 END DET2</t>
  </si>
  <si>
    <t>O1 END DET2</t>
  </si>
  <si>
    <t>O2 END DET2</t>
  </si>
  <si>
    <t>O3 END DET2</t>
  </si>
  <si>
    <t>O4 END DET2</t>
  </si>
  <si>
    <t>O5 END DET2</t>
  </si>
  <si>
    <t>O6 END DET2</t>
  </si>
  <si>
    <t>O7 END DET2</t>
  </si>
  <si>
    <t>O8 END DET2</t>
  </si>
  <si>
    <t>O0 BEG DET3</t>
  </si>
  <si>
    <t>O1 BEG DET3</t>
  </si>
  <si>
    <t>O2 BEG DET3</t>
  </si>
  <si>
    <t>O3 BEG DET3</t>
  </si>
  <si>
    <t>O4 BEG DET3</t>
  </si>
  <si>
    <t>O5 BEG DET3</t>
  </si>
  <si>
    <t>O6 BEG DET3</t>
  </si>
  <si>
    <t>O7 BEG DET3</t>
  </si>
  <si>
    <t>O8 BEG DET3</t>
  </si>
  <si>
    <t>O0 END DET3</t>
  </si>
  <si>
    <t>O1 END DET3</t>
  </si>
  <si>
    <t>O2 END DET3</t>
  </si>
  <si>
    <t>O3 END DET3</t>
  </si>
  <si>
    <t>O4 END DET3</t>
  </si>
  <si>
    <t>O5 END DET3</t>
  </si>
  <si>
    <t>O6 END DET3</t>
  </si>
  <si>
    <t>O7 END DET3</t>
  </si>
  <si>
    <t>O8 END DET3</t>
  </si>
  <si>
    <t>Grating Angle</t>
  </si>
  <si>
    <t>WLEN Piezo X Ratio</t>
  </si>
  <si>
    <t>SLIT Piezo Y Ratio</t>
  </si>
  <si>
    <t>U/Ne Slit DIT</t>
  </si>
  <si>
    <t>Kr Slit DIT</t>
  </si>
  <si>
    <t>Kr Slit Baff</t>
  </si>
  <si>
    <t>Ne Slit DIT</t>
  </si>
  <si>
    <t>Ne Slit Baff</t>
  </si>
  <si>
    <t>HAL Slit DIT</t>
  </si>
  <si>
    <t>Hal Slit Baff</t>
  </si>
  <si>
    <t>IR Em Slit DIT</t>
  </si>
  <si>
    <t>IR Em Slit Baff</t>
  </si>
  <si>
    <t>Laser Slit DIT</t>
  </si>
  <si>
    <t>FPET Slit DIT</t>
  </si>
  <si>
    <t>Kr PH DIT</t>
  </si>
  <si>
    <t>Kr PH Baff</t>
  </si>
  <si>
    <t>Ne PH DIT</t>
  </si>
  <si>
    <t>Ne PH Baff</t>
  </si>
  <si>
    <t>Hal PH DIT</t>
  </si>
  <si>
    <t>Hal PH Baff</t>
  </si>
  <si>
    <t>IR Em PH DIT</t>
  </si>
  <si>
    <t>IR Em PH Baff</t>
  </si>
  <si>
    <t>Laser PH Baff</t>
  </si>
  <si>
    <t>FPET PH DIT</t>
  </si>
  <si>
    <t>Metro DIT</t>
  </si>
  <si>
    <t>Encoder Grat Wlen Ratio</t>
  </si>
  <si>
    <t>Encoder Grat Pix Ratio</t>
  </si>
  <si>
    <t>MetroID_ES1</t>
  </si>
  <si>
    <t>MetroWavES1</t>
  </si>
  <si>
    <t>MetroPosES1D</t>
  </si>
  <si>
    <t>MetroPosES1x</t>
  </si>
  <si>
    <t>MetroPosES1y</t>
  </si>
  <si>
    <t>MetroTiltES1</t>
  </si>
  <si>
    <t>MetroID_ES2</t>
  </si>
  <si>
    <t>MetroWavES2</t>
  </si>
  <si>
    <t>MetroPosES2D</t>
  </si>
  <si>
    <t>MetroPosES2x</t>
  </si>
  <si>
    <t>MetroPosES2y</t>
  </si>
  <si>
    <t>MetroTiltES2</t>
  </si>
  <si>
    <t>MetroID_ES3</t>
  </si>
  <si>
    <t>MetroWavES3</t>
  </si>
  <si>
    <t>MetroPosES3D</t>
  </si>
  <si>
    <t>MetroPosES3x</t>
  </si>
  <si>
    <t>MetroPosES3y</t>
  </si>
  <si>
    <t>MetroTiltES3</t>
  </si>
  <si>
    <t>MetroID_ES4</t>
  </si>
  <si>
    <t>MetroWavES4</t>
  </si>
  <si>
    <t>MetroPosES4D</t>
  </si>
  <si>
    <t>MetroPosES4x</t>
  </si>
  <si>
    <t>MetroPosES4y</t>
  </si>
  <si>
    <t>MetroTiltES4</t>
  </si>
  <si>
    <t>MetroID_ES5</t>
  </si>
  <si>
    <t>MetroWavES5</t>
  </si>
  <si>
    <t>MetroPosES5D</t>
  </si>
  <si>
    <t>MetroPosES5x</t>
  </si>
  <si>
    <t>MetroPosES5y</t>
  </si>
  <si>
    <t>MetroTiltES5</t>
  </si>
  <si>
    <t>MetroID_ES6</t>
  </si>
  <si>
    <t>MetroWavES6</t>
  </si>
  <si>
    <t>MetroPosES6D</t>
  </si>
  <si>
    <t>MetroPosES6x</t>
  </si>
  <si>
    <t>MetroPosES6y</t>
  </si>
  <si>
    <t>MetroTiltES6</t>
  </si>
  <si>
    <t>MetroID_ES7</t>
  </si>
  <si>
    <t>MetroWavES7</t>
  </si>
  <si>
    <t>MetroPosES7D</t>
  </si>
  <si>
    <t>MetroPosES7x</t>
  </si>
  <si>
    <t>MetroPosES7y</t>
  </si>
  <si>
    <t>MetroTiltES7</t>
  </si>
  <si>
    <t>MetroID_ES8</t>
  </si>
  <si>
    <t>MetroWavES8</t>
  </si>
  <si>
    <t>MetroPosES8D</t>
  </si>
  <si>
    <t>MetroPosES8x</t>
  </si>
  <si>
    <t>MetroPosES8y</t>
  </si>
  <si>
    <t>MetroTiltES8</t>
  </si>
  <si>
    <t>MetroID_ES9</t>
  </si>
  <si>
    <t>MetroWavES9</t>
  </si>
  <si>
    <t>MetroPosES9D</t>
  </si>
  <si>
    <t>MetroPosES9x</t>
  </si>
  <si>
    <t>MetroPosES9y</t>
  </si>
  <si>
    <t>MetroTiltES9</t>
  </si>
  <si>
    <t>MetroID_ES10</t>
  </si>
  <si>
    <t>MetroWavES10</t>
  </si>
  <si>
    <t>MetroPosES10D</t>
  </si>
  <si>
    <t>MetroPosES10x</t>
  </si>
  <si>
    <t>MetroPosES10y</t>
  </si>
  <si>
    <t>MetroTiltES10</t>
  </si>
  <si>
    <t>MetroID_MF1</t>
  </si>
  <si>
    <t>MetroWavMF1</t>
  </si>
  <si>
    <t xml:space="preserve">MetroPosMF1_D </t>
  </si>
  <si>
    <t xml:space="preserve">MetroPosMF1_x </t>
  </si>
  <si>
    <t>MetroPosMF1_y</t>
  </si>
  <si>
    <t>MetroID_MF2</t>
  </si>
  <si>
    <t>MetroWavMF2</t>
  </si>
  <si>
    <t xml:space="preserve">MetroPosMF2_D </t>
  </si>
  <si>
    <t xml:space="preserve">MetroPosMF2_x </t>
  </si>
  <si>
    <t>MetroPosMF2_y</t>
  </si>
  <si>
    <t>MetroID_MF3</t>
  </si>
  <si>
    <t>MetroWavMF3</t>
  </si>
  <si>
    <t xml:space="preserve">MetroPosMF3_D </t>
  </si>
  <si>
    <t xml:space="preserve">MetroPosMF3_x </t>
  </si>
  <si>
    <t>MetroPosMF3_y</t>
  </si>
  <si>
    <t>MetroID_MF4</t>
  </si>
  <si>
    <t>MetroWavMF4</t>
  </si>
  <si>
    <t xml:space="preserve">MetroPosMF4_D </t>
  </si>
  <si>
    <t xml:space="preserve">MetroPosMF4_x </t>
  </si>
  <si>
    <t>MetroPosMF4_y</t>
  </si>
  <si>
    <t>MetroID_MF5</t>
  </si>
  <si>
    <t>MetroWavMF5</t>
  </si>
  <si>
    <t xml:space="preserve">MetroPosMF5_D </t>
  </si>
  <si>
    <t xml:space="preserve">MetroPosMF5_x </t>
  </si>
  <si>
    <t>MetroPosMF5_y</t>
  </si>
  <si>
    <t>MetroID_MF6</t>
  </si>
  <si>
    <t>MetroWavMF6</t>
  </si>
  <si>
    <t xml:space="preserve">MetroPosMF6_D </t>
  </si>
  <si>
    <t xml:space="preserve">MetroPosMF6_x </t>
  </si>
  <si>
    <t>MetroPosMF6_y</t>
  </si>
  <si>
    <t>MetroID_MF7</t>
  </si>
  <si>
    <t>MetroWavMF7</t>
  </si>
  <si>
    <t xml:space="preserve">MetroPosMF7_D </t>
  </si>
  <si>
    <t xml:space="preserve">MetroPosMF7_x </t>
  </si>
  <si>
    <t>MetroPosMF7_y</t>
  </si>
  <si>
    <t>MetroID_MF8</t>
  </si>
  <si>
    <t>MetroWavMF8</t>
  </si>
  <si>
    <t xml:space="preserve">MetroPosMF8_D </t>
  </si>
  <si>
    <t xml:space="preserve">MetroPosMF8_x </t>
  </si>
  <si>
    <t>MetroPosMF8_y</t>
  </si>
  <si>
    <t>MetroID_MF9</t>
  </si>
  <si>
    <t>MetroWavMF9</t>
  </si>
  <si>
    <t xml:space="preserve">MetroPosMF9_D </t>
  </si>
  <si>
    <t xml:space="preserve">MetroPosMF9_x </t>
  </si>
  <si>
    <t>MetroPosMF9_y</t>
  </si>
  <si>
    <t>MetroID_MF10</t>
  </si>
  <si>
    <t>MetroWavMF10</t>
  </si>
  <si>
    <t xml:space="preserve">MetroPosMF10_D </t>
  </si>
  <si>
    <t xml:space="preserve">MetroPosMF10_x </t>
  </si>
  <si>
    <t>MetroPosMF10_y</t>
  </si>
  <si>
    <t>Units</t>
  </si>
  <si>
    <t>nm</t>
  </si>
  <si>
    <t>nm/pix</t>
  </si>
  <si>
    <t>nm/deg</t>
  </si>
  <si>
    <t>encoder steps</t>
  </si>
  <si>
    <t>Volts</t>
  </si>
  <si>
    <t>pix</t>
  </si>
  <si>
    <t>deg</t>
  </si>
  <si>
    <t>pix/volt</t>
  </si>
  <si>
    <t>s</t>
  </si>
  <si>
    <t>steps</t>
  </si>
  <si>
    <t>step/nm</t>
  </si>
  <si>
    <t>step/pix</t>
  </si>
  <si>
    <t>Format</t>
  </si>
  <si>
    <t>xxxx.x</t>
  </si>
  <si>
    <t>########</t>
  </si>
  <si>
    <t>xx</t>
  </si>
  <si>
    <t>xx.xxxxxx</t>
  </si>
  <si>
    <t>xx.xxx</t>
  </si>
  <si>
    <t>#</t>
  </si>
  <si>
    <t>xxxxx</t>
  </si>
  <si>
    <t>##</t>
  </si>
  <si>
    <t>x.xx</t>
  </si>
  <si>
    <t>xxxxxx</t>
  </si>
  <si>
    <t>xxxx.xxx</t>
  </si>
  <si>
    <t>xxxx.xx</t>
  </si>
  <si>
    <t>xx.xxxxx</t>
  </si>
  <si>
    <t>xx.xxxx</t>
  </si>
  <si>
    <t>xxx.x</t>
  </si>
  <si>
    <t>xxxx</t>
  </si>
  <si>
    <t>xxxxx.x</t>
  </si>
  <si>
    <t>#####</t>
  </si>
  <si>
    <t>x</t>
  </si>
  <si>
    <t>xx.xx</t>
  </si>
  <si>
    <t>xxx.xxx</t>
  </si>
  <si>
    <t>Online DB parameter</t>
  </si>
  <si>
    <t>cwlen</t>
  </si>
  <si>
    <t>WlenId</t>
  </si>
  <si>
    <t>wlenGratRatio</t>
  </si>
  <si>
    <t>grat2</t>
  </si>
  <si>
    <t>grat2enc</t>
  </si>
  <si>
    <t>filt2</t>
  </si>
  <si>
    <t>filt2enc</t>
  </si>
  <si>
    <t>piezox</t>
  </si>
  <si>
    <t>piezoy</t>
  </si>
  <si>
    <t>gratenc</t>
  </si>
  <si>
    <t>minord</t>
  </si>
  <si>
    <t>maxord</t>
  </si>
  <si>
    <t>grat1</t>
  </si>
  <si>
    <t>wlenPiezoRatioX</t>
  </si>
  <si>
    <t>wlenPiezoRatioY</t>
  </si>
  <si>
    <t>crmcfgWLEN equivalent</t>
  </si>
  <si>
    <t>Central Wavelength</t>
  </si>
  <si>
    <t>Reference</t>
  </si>
  <si>
    <t>*NEW*</t>
  </si>
  <si>
    <t>Angle Prism</t>
  </si>
  <si>
    <t>Intermediate Slit</t>
  </si>
  <si>
    <t>Piezo</t>
  </si>
  <si>
    <t>Angle Grating</t>
  </si>
  <si>
    <t>Wavelength Limit+</t>
  </si>
  <si>
    <t>Beg Det 1</t>
  </si>
  <si>
    <t>End Det 1</t>
  </si>
  <si>
    <t>Beg Det 2</t>
  </si>
  <si>
    <t>End Det 2</t>
  </si>
  <si>
    <t>Beg Det 3</t>
  </si>
  <si>
    <t>End Det 3</t>
  </si>
  <si>
    <t>wlenPiezoRatio</t>
  </si>
  <si>
    <t>spectrDITMetr</t>
  </si>
  <si>
    <t>preDisPosMetr1x</t>
  </si>
  <si>
    <t>preDisPosMetr1y</t>
  </si>
  <si>
    <t>preDisPosMetr2x</t>
  </si>
  <si>
    <t>preDisPosMetr2y</t>
  </si>
  <si>
    <t>preDisPosMetr3x</t>
  </si>
  <si>
    <t>preDisPosMetr3y</t>
  </si>
  <si>
    <t>preDisPosMetr4x</t>
  </si>
  <si>
    <t>preDisPosMetr4y</t>
  </si>
  <si>
    <t>spectrPosMetr1x</t>
  </si>
  <si>
    <t>spectrPosMetr1y</t>
  </si>
  <si>
    <t>spectrPosMetr2x</t>
  </si>
  <si>
    <t>spectrPosMetr2y</t>
  </si>
  <si>
    <t>spectrPosMetr3x</t>
  </si>
  <si>
    <t>spectrPosMetr3y</t>
  </si>
  <si>
    <t>spectrPosMetr4x</t>
  </si>
  <si>
    <t>spectrPosMetr4y</t>
  </si>
  <si>
    <t>spectrPosMetr10y</t>
  </si>
  <si>
    <t>FITS HKW</t>
  </si>
  <si>
    <t>INS.WLEN.CWLEN</t>
  </si>
  <si>
    <t>INS.WLEN.ID</t>
  </si>
  <si>
    <t>INS.GRAT1.ORDER</t>
  </si>
  <si>
    <t>INS.CDISP ?</t>
  </si>
  <si>
    <t>INS.GRAT1.??</t>
  </si>
  <si>
    <t>INS.GRAT2.BAND ?</t>
  </si>
  <si>
    <t>INS.GRAT2.ENC</t>
  </si>
  <si>
    <t>INS.FILT1.??</t>
  </si>
  <si>
    <t>INS.FILT1.ENC</t>
  </si>
  <si>
    <t>INS.PIEZOX.VAL</t>
  </si>
  <si>
    <t>INS.PIEZOY.VAL</t>
  </si>
  <si>
    <t>INS.GRAT1.ENC</t>
  </si>
  <si>
    <t>INS.WLEN.CWLEN0</t>
  </si>
  <si>
    <t>INS.WLEN.CWLEN1</t>
  </si>
  <si>
    <t>INS.WLEN.CWLEN2</t>
  </si>
  <si>
    <t>INS.WLEN.CWLEN3</t>
  </si>
  <si>
    <t>INS.WLEN.CWLEN4</t>
  </si>
  <si>
    <t>INS.WLEN.CWLEN5</t>
  </si>
  <si>
    <t>INS.WLEN.CWLEN6</t>
  </si>
  <si>
    <t>INS.WLEN.CWLEN7</t>
  </si>
  <si>
    <t>INS.WLEN.CWLEN8</t>
  </si>
  <si>
    <t>INS.WLEN.CENY11</t>
  </si>
  <si>
    <t>INS.WLEN.CENY21</t>
  </si>
  <si>
    <t>INS.WLEN.CENY31</t>
  </si>
  <si>
    <t>INS.WLEN.CENY12</t>
  </si>
  <si>
    <t>INS.WLEN.CENY22</t>
  </si>
  <si>
    <t>INS.WLEN.CENY32</t>
  </si>
  <si>
    <t>INS.WLEN.CENY13</t>
  </si>
  <si>
    <t>INS.WLEN.CENY23</t>
  </si>
  <si>
    <t>INS.WLEN.CENY33</t>
  </si>
  <si>
    <t>INS.WLEN.MIN0</t>
  </si>
  <si>
    <t>INS.WLEN.MIN1</t>
  </si>
  <si>
    <t>INS.WLEN.MIN2</t>
  </si>
  <si>
    <t>INS.WLEN.MIN3</t>
  </si>
  <si>
    <t>INS.WLEN.MIN4</t>
  </si>
  <si>
    <t>INS.WLEN.MIN5</t>
  </si>
  <si>
    <t>INS.WLEN.MIN6</t>
  </si>
  <si>
    <t>INS.WLEN.MIN7</t>
  </si>
  <si>
    <t>INS.WLEN.MIN8</t>
  </si>
  <si>
    <t>INS.WLEN.MAX0</t>
  </si>
  <si>
    <t>INS.WLEN.MAX1</t>
  </si>
  <si>
    <t>INS.WLEN.MAX2</t>
  </si>
  <si>
    <t>INS.WLEN.MAX3</t>
  </si>
  <si>
    <t>INS.WLEN.MAX4</t>
  </si>
  <si>
    <t>INS.WLEN.MAX5</t>
  </si>
  <si>
    <t>INS.WLEN.MAX6</t>
  </si>
  <si>
    <t>INS.WLEN.MAX7</t>
  </si>
  <si>
    <t>INS.WLEN.MAX8</t>
  </si>
  <si>
    <t>INS.WLEN.STRT11</t>
  </si>
  <si>
    <t>INS.WLEN.STRT21</t>
  </si>
  <si>
    <t>INS.WLEN.STRT31</t>
  </si>
  <si>
    <t>INS.WLEN.END11</t>
  </si>
  <si>
    <t>INS.WLEN.END21</t>
  </si>
  <si>
    <t>INS.WLEN.END31</t>
  </si>
  <si>
    <t>INS.WLEN.STRT12</t>
  </si>
  <si>
    <t>INS.WLEN.STRT22</t>
  </si>
  <si>
    <t>INS.WLEN.STRT32</t>
  </si>
  <si>
    <t>INS.WLEN.END12</t>
  </si>
  <si>
    <t>INS.WLEN.END22</t>
  </si>
  <si>
    <t>INS.WLEN.END32</t>
  </si>
  <si>
    <t>INS.WLEN.STRT13</t>
  </si>
  <si>
    <t>INS.WLEN.STRT23</t>
  </si>
  <si>
    <t>INS.WLEN.STRT33</t>
  </si>
  <si>
    <t>INS.WLEN.END13</t>
  </si>
  <si>
    <t>INS.WLEN.END23</t>
  </si>
  <si>
    <t>INS.WLEN.END33</t>
  </si>
  <si>
    <t>Order</t>
  </si>
  <si>
    <t>!</t>
  </si>
  <si>
    <t>Input parameters</t>
  </si>
  <si>
    <t>Configutation parameters, do not modify!</t>
  </si>
  <si>
    <t>Echelle angle (deg)</t>
  </si>
  <si>
    <t>Gap btw detectors (mm)</t>
  </si>
  <si>
    <t>Array size (mm)</t>
  </si>
  <si>
    <t>F-coll (mm)</t>
  </si>
  <si>
    <t>Beta wlmin  #1</t>
  </si>
  <si>
    <t>Beta wlmax #1</t>
  </si>
  <si>
    <t>Beta wlmin  #2</t>
  </si>
  <si>
    <t>Beta wlmax #2</t>
  </si>
  <si>
    <t>Beta wlmin  #3</t>
  </si>
  <si>
    <t>Beta wlmax #3</t>
  </si>
  <si>
    <t>alpha echelle (rad)</t>
  </si>
  <si>
    <t>D-alpha echelle (rad)</t>
  </si>
  <si>
    <t>pi</t>
  </si>
  <si>
    <t>Encoder Grat Ratio (deg/step)</t>
  </si>
  <si>
    <t>sigma echelle (nm)</t>
  </si>
  <si>
    <t>Blaze Angle</t>
  </si>
  <si>
    <t>theta</t>
  </si>
  <si>
    <t>sin(alpha-blaze)</t>
  </si>
  <si>
    <t>sin(beta-blaze), wlmin1</t>
  </si>
  <si>
    <t>sin(beta-blaze), wlmax3</t>
  </si>
  <si>
    <t>Setting WLEN</t>
  </si>
  <si>
    <t>Setting ref</t>
  </si>
  <si>
    <t>Band</t>
  </si>
  <si>
    <t>CDU</t>
  </si>
  <si>
    <t>Echelle Grating angle (deg)</t>
  </si>
  <si>
    <t>Echelle Grating angle (rad)</t>
  </si>
  <si>
    <t>Order min</t>
  </si>
  <si>
    <t>Order max</t>
  </si>
  <si>
    <t>Y/1/2</t>
  </si>
  <si>
    <t>Y</t>
  </si>
  <si>
    <t>YJ</t>
  </si>
  <si>
    <t>Y/2/2</t>
  </si>
  <si>
    <t>J/1/2</t>
  </si>
  <si>
    <t>J</t>
  </si>
  <si>
    <t>J/2/2</t>
  </si>
  <si>
    <t>H/1/4</t>
  </si>
  <si>
    <t>H</t>
  </si>
  <si>
    <t>HK</t>
  </si>
  <si>
    <t>H/2/4</t>
  </si>
  <si>
    <t>H/3/4</t>
  </si>
  <si>
    <t>H/4/4</t>
  </si>
  <si>
    <t>K/1/4</t>
  </si>
  <si>
    <t>K</t>
  </si>
  <si>
    <t>K/2/4</t>
  </si>
  <si>
    <t>K/3/4</t>
  </si>
  <si>
    <t>K/4/4</t>
  </si>
  <si>
    <t>L/1/7</t>
  </si>
  <si>
    <t>L</t>
  </si>
  <si>
    <t>LM</t>
  </si>
  <si>
    <t>L/2/7</t>
  </si>
  <si>
    <t>L/3/7</t>
  </si>
  <si>
    <t>L/4/7</t>
  </si>
  <si>
    <t>L/5/7</t>
  </si>
  <si>
    <t>L/6/7</t>
  </si>
  <si>
    <t>L/7/7</t>
  </si>
  <si>
    <t>M/1/9</t>
  </si>
  <si>
    <t>M</t>
  </si>
  <si>
    <t>M/2/9</t>
  </si>
  <si>
    <t>M/3/9</t>
  </si>
  <si>
    <t>M/4/9</t>
  </si>
  <si>
    <t>M/5/9</t>
  </si>
  <si>
    <t>M/6/9</t>
  </si>
  <si>
    <t>M/7/9</t>
  </si>
  <si>
    <t>M/8/9</t>
  </si>
  <si>
    <t>M/9/9</t>
  </si>
  <si>
    <t>N/A</t>
  </si>
  <si>
    <t>SPU Turret Setting</t>
  </si>
  <si>
    <t>SPU Setting Name</t>
  </si>
  <si>
    <t>INS.GRAT1.MINORD</t>
  </si>
  <si>
    <t>INS.GRAT1.MAXORD</t>
  </si>
  <si>
    <t>Parameter Name</t>
  </si>
  <si>
    <t>INS.GRAT1.ANGLE</t>
  </si>
  <si>
    <t>cenY11</t>
  </si>
  <si>
    <t>cenY21</t>
  </si>
  <si>
    <t>cenY31</t>
  </si>
  <si>
    <t>cenY33</t>
  </si>
  <si>
    <t>cenY23</t>
  </si>
  <si>
    <t>cenY13</t>
  </si>
  <si>
    <t>cenY32</t>
  </si>
  <si>
    <t>cenY22</t>
  </si>
  <si>
    <t>cenY12</t>
  </si>
  <si>
    <t>UNeSDIT</t>
  </si>
  <si>
    <t>KrSDIT</t>
  </si>
  <si>
    <t>KrSbaff</t>
  </si>
  <si>
    <t>NeSDIT</t>
  </si>
  <si>
    <t>NeSbaff</t>
  </si>
  <si>
    <t>HalSDIT</t>
  </si>
  <si>
    <t>HalSbaff</t>
  </si>
  <si>
    <t>IRSDIT</t>
  </si>
  <si>
    <t>IRSbaff</t>
  </si>
  <si>
    <t>LaserSDIT</t>
  </si>
  <si>
    <t>FPEtSDIT</t>
  </si>
  <si>
    <t>KrPHDIT</t>
  </si>
  <si>
    <t>KrPHbaff</t>
  </si>
  <si>
    <t>NePHDIT</t>
  </si>
  <si>
    <t>NePHbaff</t>
  </si>
  <si>
    <t>HalPHDIT</t>
  </si>
  <si>
    <t>HalPHbaff</t>
  </si>
  <si>
    <t>IRPHDIT</t>
  </si>
  <si>
    <t>IRPHbaff</t>
  </si>
  <si>
    <t>LaserPHDIT</t>
  </si>
  <si>
    <t>FPEtPHDIT</t>
  </si>
  <si>
    <t>gratencPixRatio</t>
  </si>
  <si>
    <t>corder</t>
  </si>
  <si>
    <t>sputurret</t>
  </si>
  <si>
    <t>sputurretenc</t>
  </si>
  <si>
    <t>wlenMinO0</t>
  </si>
  <si>
    <t>wlenMinO1</t>
  </si>
  <si>
    <t>wlenMinO2</t>
  </si>
  <si>
    <t>wlenMinO3</t>
  </si>
  <si>
    <t>wlenMinO4</t>
  </si>
  <si>
    <t>wlenMinO5</t>
  </si>
  <si>
    <t>wlenMinO6</t>
  </si>
  <si>
    <t>wlenMinO7</t>
  </si>
  <si>
    <t>wlenMinO8</t>
  </si>
  <si>
    <t>wlenMaxO0</t>
  </si>
  <si>
    <t>wlenMaxO1</t>
  </si>
  <si>
    <t>wlenMaxO2</t>
  </si>
  <si>
    <t>wlenMaxO3</t>
  </si>
  <si>
    <t>wlenMaxO4</t>
  </si>
  <si>
    <t>wlenMaxO5</t>
  </si>
  <si>
    <t>wlenMaxO6</t>
  </si>
  <si>
    <t>wlenMaxO7</t>
  </si>
  <si>
    <t>wlenMaxO8</t>
  </si>
  <si>
    <t>Wavelength Limit-</t>
  </si>
  <si>
    <t>wlenEndDet1O1</t>
  </si>
  <si>
    <t>wlenEndDet1O2</t>
  </si>
  <si>
    <t>wlenEndDet1O3</t>
  </si>
  <si>
    <t>wlenEndDet1O4</t>
  </si>
  <si>
    <t>wlenEndDet1O5</t>
  </si>
  <si>
    <t>wlenEndDet1O6</t>
  </si>
  <si>
    <t>wlenEndDet1O7</t>
  </si>
  <si>
    <t>wlenEndDet1O8</t>
  </si>
  <si>
    <t>wlenStartDet1O0</t>
  </si>
  <si>
    <t>wlenStartDet1O1</t>
  </si>
  <si>
    <t>wlenStartDet1O2</t>
  </si>
  <si>
    <t>wlenStartDet1O3</t>
  </si>
  <si>
    <t>wlenStartDet1O4</t>
  </si>
  <si>
    <t>wlenStartDet1O5</t>
  </si>
  <si>
    <t>wlenStartDet1O6</t>
  </si>
  <si>
    <t>wlenStartDet1O7</t>
  </si>
  <si>
    <t>wlenStartDet1O8</t>
  </si>
  <si>
    <t>wlenEndDet1O0</t>
  </si>
  <si>
    <t>wlenEndDet3O8</t>
  </si>
  <si>
    <t>wlenEndDet3O7</t>
  </si>
  <si>
    <t>wlenEndDet3O6</t>
  </si>
  <si>
    <t>wlenEndDet3O5</t>
  </si>
  <si>
    <t>wlenEndDet3O4</t>
  </si>
  <si>
    <t>wlenEndDet3O3</t>
  </si>
  <si>
    <t>wlenEndDet3O2</t>
  </si>
  <si>
    <t>wlenEndDet3O1</t>
  </si>
  <si>
    <t>wlenEndDet3O0</t>
  </si>
  <si>
    <t>wlenStartDet3O8</t>
  </si>
  <si>
    <t>wlenStartDet3O7</t>
  </si>
  <si>
    <t>wlenStartDet3O6</t>
  </si>
  <si>
    <t>wlenStartDet3O5</t>
  </si>
  <si>
    <t>wlenStartDet3O4</t>
  </si>
  <si>
    <t>wlenStartDet3O3</t>
  </si>
  <si>
    <t>wlenStartDet3O2</t>
  </si>
  <si>
    <t>wlenStartDet3O1</t>
  </si>
  <si>
    <t>wlenStartDet3O0</t>
  </si>
  <si>
    <t>wlenEndDet2O8</t>
  </si>
  <si>
    <t>wlenEndDet2O7</t>
  </si>
  <si>
    <t>wlenEndDet2O6</t>
  </si>
  <si>
    <t>wlenEndDet2O5</t>
  </si>
  <si>
    <t>wlenEndDet2O4</t>
  </si>
  <si>
    <t>wlenEndDet2O3</t>
  </si>
  <si>
    <t>wlenEndDet2O2</t>
  </si>
  <si>
    <t>wlenEndDet2O1</t>
  </si>
  <si>
    <t>wlenEndDet2O0</t>
  </si>
  <si>
    <t>wlenStartDet2O8</t>
  </si>
  <si>
    <t>wlenStartDet2O7</t>
  </si>
  <si>
    <t>wlenStartDet2O6</t>
  </si>
  <si>
    <t>wlenStartDet2O5</t>
  </si>
  <si>
    <t>wlenStartDet2O4</t>
  </si>
  <si>
    <t>wlenStartDet2O3</t>
  </si>
  <si>
    <t>wlenStartDet2O2</t>
  </si>
  <si>
    <t>wlenStartDet2O1</t>
  </si>
  <si>
    <t>wlenStartDet2O0</t>
  </si>
  <si>
    <t>INS.WLEN.STRT14</t>
  </si>
  <si>
    <t>INS.WLEN.STRT15</t>
  </si>
  <si>
    <t>INS.WLEN.STRT16</t>
  </si>
  <si>
    <t>INS.WLEN.STRT17</t>
  </si>
  <si>
    <t>INS.WLEN.STRT18</t>
  </si>
  <si>
    <t>INS.WLEN.END10</t>
  </si>
  <si>
    <t>INS.WLEN.STRT10</t>
  </si>
  <si>
    <t>INS.WLEN.END14</t>
  </si>
  <si>
    <t>INS.WLEN.END15</t>
  </si>
  <si>
    <t>INS.WLEN.END16</t>
  </si>
  <si>
    <t>INS.WLEN.END18</t>
  </si>
  <si>
    <t>INS.WLEN.STRT20</t>
  </si>
  <si>
    <t>INS.WLEN.STRT24</t>
  </si>
  <si>
    <t>INS.WLEN.STRT25</t>
  </si>
  <si>
    <t>INS.WLEN.STRT26</t>
  </si>
  <si>
    <t>INS.WLEN.STRT27</t>
  </si>
  <si>
    <t>INS.WLEN.STRT28</t>
  </si>
  <si>
    <t>INS.WLEN.END20</t>
  </si>
  <si>
    <t>INS.WLEN.END24</t>
  </si>
  <si>
    <t>INS.WLEN.END25</t>
  </si>
  <si>
    <t>INS.WLEN.END26</t>
  </si>
  <si>
    <t>INS.WLEN.END27</t>
  </si>
  <si>
    <t>INS.WLEN.END28</t>
  </si>
  <si>
    <t>INS.WLEN.STRT30</t>
  </si>
  <si>
    <t>INS.WLEN.STRT34</t>
  </si>
  <si>
    <t>INS.WLEN.STRT35</t>
  </si>
  <si>
    <t>INS.WLEN.STRT36</t>
  </si>
  <si>
    <t>INS.WLEN.STRT37</t>
  </si>
  <si>
    <t>INS.WLEN.STRT38</t>
  </si>
  <si>
    <t>INS.WLEN.END30</t>
  </si>
  <si>
    <t>INS.WLEN.END34</t>
  </si>
  <si>
    <t>INS.WLEN.END35</t>
  </si>
  <si>
    <t>INS.WLEN.END36</t>
  </si>
  <si>
    <t>INS.WLEN.END37</t>
  </si>
  <si>
    <t>INS.WLEN.END38</t>
  </si>
  <si>
    <t>metDIT</t>
  </si>
  <si>
    <t>metroIdES1</t>
  </si>
  <si>
    <t>metroWavES1</t>
  </si>
  <si>
    <t>metroPosES1D</t>
  </si>
  <si>
    <t>metroPosES1x</t>
  </si>
  <si>
    <t>metroPosES1y</t>
  </si>
  <si>
    <t>metroTiltES1</t>
  </si>
  <si>
    <t>metroIdES2</t>
  </si>
  <si>
    <t>metroWavES2</t>
  </si>
  <si>
    <t>metroPosES2D</t>
  </si>
  <si>
    <t>metroPosES2x</t>
  </si>
  <si>
    <t>metroPosES2y</t>
  </si>
  <si>
    <t>metroTiltES2</t>
  </si>
  <si>
    <t>metroIdES3</t>
  </si>
  <si>
    <t>metroWavES3</t>
  </si>
  <si>
    <t>metroPosES3D</t>
  </si>
  <si>
    <t>metroPosES3x</t>
  </si>
  <si>
    <t>metroPosES3y</t>
  </si>
  <si>
    <t>metroTiltES3</t>
  </si>
  <si>
    <t>metroIdES4</t>
  </si>
  <si>
    <t>metroWavES4</t>
  </si>
  <si>
    <t>metroPosES4D</t>
  </si>
  <si>
    <t>metroPosES4x</t>
  </si>
  <si>
    <t>metroPosES4y</t>
  </si>
  <si>
    <t>metroTiltES4</t>
  </si>
  <si>
    <t>metroIdES5</t>
  </si>
  <si>
    <t>metroWavES5</t>
  </si>
  <si>
    <t>metroPosES5D</t>
  </si>
  <si>
    <t>metroPosES5x</t>
  </si>
  <si>
    <t>metroPosES5y</t>
  </si>
  <si>
    <t>metroTiltES5</t>
  </si>
  <si>
    <t>metroIdES6</t>
  </si>
  <si>
    <t>metroWavES6</t>
  </si>
  <si>
    <t>metroPosES6D</t>
  </si>
  <si>
    <t>metroPosES6x</t>
  </si>
  <si>
    <t>metroPosES6y</t>
  </si>
  <si>
    <t>metroTiltES6</t>
  </si>
  <si>
    <t>metroIdES7</t>
  </si>
  <si>
    <t>metroWavES7</t>
  </si>
  <si>
    <t>metroPosES7D</t>
  </si>
  <si>
    <t>metroPosES7x</t>
  </si>
  <si>
    <t>metroPosES7y</t>
  </si>
  <si>
    <t>metroTiltES7</t>
  </si>
  <si>
    <t>metroIdES8</t>
  </si>
  <si>
    <t>metroWavES8</t>
  </si>
  <si>
    <t>metroPosES8D</t>
  </si>
  <si>
    <t>metroPosES8x</t>
  </si>
  <si>
    <t>metroPosES8y</t>
  </si>
  <si>
    <t>metroTiltES8</t>
  </si>
  <si>
    <t>metroIdES9</t>
  </si>
  <si>
    <t>metroWavES9</t>
  </si>
  <si>
    <t>metroPosES9D</t>
  </si>
  <si>
    <t>metroPosES9x</t>
  </si>
  <si>
    <t>metroPosES9y</t>
  </si>
  <si>
    <t>metroTiltES9</t>
  </si>
  <si>
    <t>metroIdES10</t>
  </si>
  <si>
    <t>metroWavES10</t>
  </si>
  <si>
    <t>metroPosES10D</t>
  </si>
  <si>
    <t>metroPosES10x</t>
  </si>
  <si>
    <t>metroPosES10y</t>
  </si>
  <si>
    <t>metroTiltES10</t>
  </si>
  <si>
    <t>metroIdMF1</t>
  </si>
  <si>
    <t>metroWavMF1</t>
  </si>
  <si>
    <t>metroPosMF1D</t>
  </si>
  <si>
    <t>metroPosMF1x</t>
  </si>
  <si>
    <t>metroPosMF1y</t>
  </si>
  <si>
    <t>metroIdPH2</t>
  </si>
  <si>
    <t>metroWavPH2</t>
  </si>
  <si>
    <t>metroPosPH2D</t>
  </si>
  <si>
    <t>metroPosPH2x</t>
  </si>
  <si>
    <t>metroPosPH2y</t>
  </si>
  <si>
    <t>metroIdPH3</t>
  </si>
  <si>
    <t>metroWavPH3</t>
  </si>
  <si>
    <t>metroPosPH3D</t>
  </si>
  <si>
    <t>metroPosPH3x</t>
  </si>
  <si>
    <t>metroPosPH3y</t>
  </si>
  <si>
    <t>metroIdPH4</t>
  </si>
  <si>
    <t>metroWavPH4</t>
  </si>
  <si>
    <t>metroPosPH4D</t>
  </si>
  <si>
    <t>metroPosPH4x</t>
  </si>
  <si>
    <t>metroPosPH4y</t>
  </si>
  <si>
    <t>metroIdPH5</t>
  </si>
  <si>
    <t>metroWavPH5</t>
  </si>
  <si>
    <t>metroPosPH5D</t>
  </si>
  <si>
    <t>metroPosPH5x</t>
  </si>
  <si>
    <t>metroPosPH5y</t>
  </si>
  <si>
    <t>metroIdPH6</t>
  </si>
  <si>
    <t>metroWavPH6</t>
  </si>
  <si>
    <t>metroPosPH6D</t>
  </si>
  <si>
    <t>metroPosPH6x</t>
  </si>
  <si>
    <t>metroPosPH6y</t>
  </si>
  <si>
    <t>metroIdPH7</t>
  </si>
  <si>
    <t>metroWavPH7</t>
  </si>
  <si>
    <t>metroPosPH7D</t>
  </si>
  <si>
    <t>metroPosPH7x</t>
  </si>
  <si>
    <t>metroPosPH7y</t>
  </si>
  <si>
    <t>metroIdPH8</t>
  </si>
  <si>
    <t>metroWavPH8</t>
  </si>
  <si>
    <t>metroPosPH8D</t>
  </si>
  <si>
    <t>metroPosPH8x</t>
  </si>
  <si>
    <t>metroPosPH8y</t>
  </si>
  <si>
    <t>metroIdPH9</t>
  </si>
  <si>
    <t>metroWavPH9</t>
  </si>
  <si>
    <t>metroPosPH9D</t>
  </si>
  <si>
    <t>metroPosPH9x</t>
  </si>
  <si>
    <t>metroPosPH9y</t>
  </si>
  <si>
    <t>metroIdPH10</t>
  </si>
  <si>
    <t>metroWavPH10</t>
  </si>
  <si>
    <t>metroPosPH10D</t>
  </si>
  <si>
    <t>metroPosPH10x</t>
  </si>
  <si>
    <t>metroPosPH10y</t>
  </si>
  <si>
    <t>cenY10</t>
  </si>
  <si>
    <t>cenY14</t>
  </si>
  <si>
    <t>cenY15</t>
  </si>
  <si>
    <t>cenY16</t>
  </si>
  <si>
    <t>cenY17</t>
  </si>
  <si>
    <t>cenY18</t>
  </si>
  <si>
    <t>cenY20</t>
  </si>
  <si>
    <t>cenY24</t>
  </si>
  <si>
    <t>cenY25</t>
  </si>
  <si>
    <t>cenY26</t>
  </si>
  <si>
    <t>cenY27</t>
  </si>
  <si>
    <t>cenY28</t>
  </si>
  <si>
    <t>cenY30</t>
  </si>
  <si>
    <t>cenY34</t>
  </si>
  <si>
    <t>cenY35</t>
  </si>
  <si>
    <t>cenY36</t>
  </si>
  <si>
    <t>cenY37</t>
  </si>
  <si>
    <t>cenY38</t>
  </si>
  <si>
    <t>INS.WLEN.CENY38</t>
  </si>
  <si>
    <t>INS.WLEN.CENY37</t>
  </si>
  <si>
    <t>INS.WLEN.CENY36</t>
  </si>
  <si>
    <t>INS.WLEN.CENY35</t>
  </si>
  <si>
    <t>INS.WLEN.CENY34</t>
  </si>
  <si>
    <t>INS.WLEN.CENY30</t>
  </si>
  <si>
    <t>INS.WLEN.CENY28</t>
  </si>
  <si>
    <t>INS.WLEN.CENY27</t>
  </si>
  <si>
    <t>INS.WLEN.CENY26</t>
  </si>
  <si>
    <t>INS.WLEN.CENY25</t>
  </si>
  <si>
    <t>INS.WLEN.CENY24</t>
  </si>
  <si>
    <t>INS.WLEN.CENY20</t>
  </si>
  <si>
    <t>INS.WLEN.CENY18</t>
  </si>
  <si>
    <t>INS.WLEN.CENY17</t>
  </si>
  <si>
    <t>INS.WLEN.CENY16</t>
  </si>
  <si>
    <t>INS.WLEN.CENY15</t>
  </si>
  <si>
    <t>INS.WLEN.CENY14</t>
  </si>
  <si>
    <t>INS.WLEN.CENY10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</si>
</sst>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00"/>
    <numFmt numFmtId="166" formatCode="0.0"/>
    <numFmt numFmtId="167" formatCode="0.00000"/>
    <numFmt numFmtId="168" formatCode="0.0000000"/>
  </numFmts>
  <fonts count="20" x14ac:knownFonts="1">
    <font>
      <sz val="11"/>
      <color rgb="FF000000"/>
      <name val="Calibri"/>
      <family val="2"/>
      <charset val="1"/>
    </font>
    <font>
      <sz val="10"/>
      <color rgb="FF000000"/>
      <name val="Arial"/>
    </font>
    <font>
      <sz val="10"/>
      <color rgb="FF000000"/>
      <name val="Arial"/>
      <family val="2"/>
      <charset val="1"/>
    </font>
    <font>
      <sz val="11"/>
      <color rgb="FF000000"/>
      <name val="Arial"/>
      <family val="2"/>
      <charset val="1"/>
    </font>
    <font>
      <sz val="12"/>
      <color rgb="FF000000"/>
      <name val="Arial"/>
      <family val="2"/>
      <charset val="1"/>
    </font>
    <font>
      <b/>
      <sz val="12"/>
      <color rgb="FF000000"/>
      <name val="Arial"/>
      <family val="2"/>
      <charset val="1"/>
    </font>
    <font>
      <b/>
      <sz val="16"/>
      <color rgb="FF000000"/>
      <name val="Arial"/>
      <family val="2"/>
      <charset val="1"/>
    </font>
    <font>
      <sz val="18"/>
      <color rgb="FF000000"/>
      <name val="Arial"/>
      <family val="2"/>
      <charset val="1"/>
    </font>
    <font>
      <i/>
      <sz val="10"/>
      <color rgb="FF000000"/>
      <name val="Arial"/>
      <family val="2"/>
      <charset val="1"/>
    </font>
    <font>
      <sz val="10"/>
      <color rgb="FF000000"/>
      <name val="Arial Unicode MS"/>
      <family val="2"/>
      <charset val="1"/>
    </font>
    <font>
      <sz val="10"/>
      <color rgb="FFA6A6A6"/>
      <name val="Arial"/>
      <family val="2"/>
      <charset val="1"/>
    </font>
    <font>
      <b/>
      <sz val="11"/>
      <color rgb="FF000000"/>
      <name val="Arial"/>
      <family val="2"/>
      <charset val="1"/>
    </font>
    <font>
      <sz val="11"/>
      <color rgb="FF000000"/>
      <name val="Arial"/>
      <family val="2"/>
      <charset val="1"/>
    </font>
    <font>
      <sz val="11"/>
      <color rgb="FF000000"/>
      <name val="Calibri"/>
      <family val="2"/>
      <charset val="1"/>
    </font>
    <font>
      <sz val="11"/>
      <color theme="0"/>
      <name val="Calibri"/>
      <family val="2"/>
      <charset val="1"/>
    </font>
    <font>
      <sz val="10"/>
      <color indexed="81"/>
      <name val="Calibri"/>
    </font>
    <font>
      <b/>
      <sz val="10"/>
      <color indexed="81"/>
      <name val="Calibri"/>
    </font>
    <font>
      <sz val="10"/>
      <color theme="0"/>
      <name val="Arial"/>
      <family val="2"/>
      <charset val="1"/>
    </font>
    <font>
      <sz val="11"/>
      <color theme="1"/>
      <name val="Arial"/>
      <family val="2"/>
      <charset val="1"/>
    </font>
    <font>
      <sz val="10"/>
      <color theme="1"/>
      <name val="Arial"/>
      <family val="2"/>
      <charset val="1"/>
    </font>
  </fonts>
  <fills count="13">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E6E0EC"/>
        <bgColor rgb="FFDCE6F2"/>
      </patternFill>
    </fill>
    <fill>
      <patternFill patternType="solid">
        <fgColor rgb="FFDDD9C3"/>
        <bgColor rgb="FFD9D9D9"/>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800000"/>
      </patternFill>
    </fill>
    <fill>
      <patternFill patternType="solid">
        <fgColor rgb="FFC00000"/>
        <bgColor indexed="64"/>
      </patternFill>
    </fill>
    <fill>
      <patternFill patternType="solid">
        <fgColor rgb="FFC00000"/>
        <bgColor rgb="FFDDD9C3"/>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67">
    <xf numFmtId="0" fontId="0" fillId="0" borderId="0" xfId="0" applyAlignment="1"/>
    <xf numFmtId="0" fontId="3" fillId="0" borderId="0" xfId="1" applyFont="1" applyAlignment="1"/>
    <xf numFmtId="0" fontId="3" fillId="0" borderId="0" xfId="1" applyFont="1" applyAlignment="1">
      <alignment wrapText="1"/>
    </xf>
    <xf numFmtId="0" fontId="3" fillId="0" borderId="0" xfId="1" applyFont="1" applyAlignment="1">
      <alignment horizontal="left" vertical="center" wrapText="1"/>
    </xf>
    <xf numFmtId="0" fontId="5" fillId="0" borderId="0" xfId="1" applyFont="1" applyAlignment="1">
      <alignment vertical="center"/>
    </xf>
    <xf numFmtId="0" fontId="4" fillId="0" borderId="0" xfId="1" applyFont="1" applyAlignment="1">
      <alignment vertical="center"/>
    </xf>
    <xf numFmtId="0" fontId="6" fillId="0" borderId="0" xfId="1" applyFont="1" applyAlignment="1">
      <alignment vertical="center" wrapText="1"/>
    </xf>
    <xf numFmtId="0" fontId="7" fillId="0" borderId="0" xfId="1" applyFont="1" applyAlignment="1">
      <alignment wrapText="1"/>
    </xf>
    <xf numFmtId="0" fontId="4" fillId="0" borderId="1" xfId="1" applyFont="1" applyBorder="1" applyAlignment="1">
      <alignment vertical="center"/>
    </xf>
    <xf numFmtId="0" fontId="5" fillId="0" borderId="1" xfId="1" applyFont="1" applyBorder="1" applyAlignment="1">
      <alignment vertical="center"/>
    </xf>
    <xf numFmtId="0" fontId="2" fillId="0" borderId="0" xfId="1" applyFont="1" applyAlignment="1"/>
    <xf numFmtId="0" fontId="2" fillId="0" borderId="0" xfId="1" applyFont="1" applyAlignment="1">
      <alignment wrapText="1"/>
    </xf>
    <xf numFmtId="2" fontId="2" fillId="0" borderId="0" xfId="1" applyNumberFormat="1" applyFont="1" applyAlignment="1">
      <alignment horizontal="left" vertical="top" wrapText="1"/>
    </xf>
    <xf numFmtId="0" fontId="2" fillId="2" borderId="0" xfId="1" applyFont="1" applyFill="1" applyAlignment="1">
      <alignment horizontal="left" vertical="top" wrapText="1"/>
    </xf>
    <xf numFmtId="0" fontId="3" fillId="2" borderId="0" xfId="1" applyFont="1" applyFill="1" applyAlignment="1">
      <alignment vertical="top"/>
    </xf>
    <xf numFmtId="0" fontId="3" fillId="0" borderId="0" xfId="1" applyFont="1" applyAlignment="1">
      <alignment vertical="top"/>
    </xf>
    <xf numFmtId="0" fontId="8" fillId="0" borderId="0" xfId="1" applyFont="1" applyAlignment="1">
      <alignment horizontal="left" vertical="top" wrapText="1"/>
    </xf>
    <xf numFmtId="2" fontId="8" fillId="0" borderId="0" xfId="1" applyNumberFormat="1" applyFont="1" applyAlignment="1">
      <alignment horizontal="left" vertical="top" wrapText="1"/>
    </xf>
    <xf numFmtId="0" fontId="9" fillId="0" borderId="0" xfId="1" applyFont="1" applyAlignment="1"/>
    <xf numFmtId="164" fontId="2" fillId="0" borderId="0" xfId="1" applyNumberFormat="1" applyFont="1" applyAlignment="1">
      <alignment horizontal="left" vertical="top" wrapText="1"/>
    </xf>
    <xf numFmtId="2" fontId="2" fillId="3" borderId="0" xfId="1" applyNumberFormat="1" applyFont="1" applyFill="1" applyAlignment="1">
      <alignment horizontal="left" vertical="top" wrapText="1"/>
    </xf>
    <xf numFmtId="165" fontId="2" fillId="0" borderId="0" xfId="1" applyNumberFormat="1" applyFont="1" applyAlignment="1">
      <alignment horizontal="left" vertical="top" wrapText="1"/>
    </xf>
    <xf numFmtId="0" fontId="2" fillId="3" borderId="0" xfId="1" applyFont="1" applyFill="1" applyAlignment="1">
      <alignment horizontal="left" vertical="top" wrapText="1"/>
    </xf>
    <xf numFmtId="1" fontId="2" fillId="0" borderId="0" xfId="1" applyNumberFormat="1" applyFont="1" applyAlignment="1">
      <alignment horizontal="left" vertical="top" wrapText="1"/>
    </xf>
    <xf numFmtId="1" fontId="10" fillId="0" borderId="0" xfId="1" applyNumberFormat="1" applyFont="1" applyAlignment="1">
      <alignment horizontal="left" vertical="top" wrapText="1"/>
    </xf>
    <xf numFmtId="164" fontId="2" fillId="4" borderId="0" xfId="1" applyNumberFormat="1" applyFont="1" applyFill="1" applyAlignment="1">
      <alignment horizontal="left" vertical="top" wrapText="1"/>
    </xf>
    <xf numFmtId="0" fontId="2" fillId="5" borderId="0" xfId="1" applyFont="1" applyFill="1" applyAlignment="1">
      <alignment horizontal="left" vertical="top" wrapText="1"/>
    </xf>
    <xf numFmtId="164" fontId="2" fillId="6" borderId="0" xfId="1" applyNumberFormat="1" applyFont="1" applyFill="1" applyAlignment="1">
      <alignment horizontal="left" vertical="top" wrapText="1"/>
    </xf>
    <xf numFmtId="164" fontId="2" fillId="7" borderId="0" xfId="1" applyNumberFormat="1" applyFont="1" applyFill="1" applyAlignment="1">
      <alignment horizontal="left" vertical="top" wrapText="1"/>
    </xf>
    <xf numFmtId="164" fontId="2" fillId="8" borderId="0" xfId="1" applyNumberFormat="1" applyFont="1" applyFill="1" applyAlignment="1">
      <alignment horizontal="left" vertical="top" wrapText="1"/>
    </xf>
    <xf numFmtId="166" fontId="2" fillId="2" borderId="0" xfId="1" applyNumberFormat="1" applyFont="1" applyFill="1" applyAlignment="1">
      <alignment horizontal="left" vertical="top" wrapText="1"/>
    </xf>
    <xf numFmtId="0" fontId="2" fillId="0" borderId="0" xfId="1" applyFont="1" applyAlignment="1">
      <alignment horizontal="left" vertical="top" wrapText="1"/>
    </xf>
    <xf numFmtId="0" fontId="2" fillId="0" borderId="0" xfId="1" applyFont="1" applyAlignment="1">
      <alignment horizontal="center"/>
    </xf>
    <xf numFmtId="167" fontId="2" fillId="0" borderId="0" xfId="1" applyNumberFormat="1" applyFont="1" applyAlignment="1"/>
    <xf numFmtId="165" fontId="2" fillId="0" borderId="0" xfId="1" applyNumberFormat="1" applyFont="1" applyAlignment="1"/>
    <xf numFmtId="0" fontId="11" fillId="0" borderId="0" xfId="1" applyFont="1" applyAlignment="1">
      <alignment horizontal="center" vertical="center" wrapText="1"/>
    </xf>
    <xf numFmtId="0" fontId="12" fillId="0" borderId="0" xfId="1" applyFont="1" applyAlignment="1">
      <alignment vertical="center" wrapText="1"/>
    </xf>
    <xf numFmtId="0" fontId="8" fillId="0" borderId="0" xfId="1" applyFont="1" applyAlignment="1">
      <alignment horizontal="center" vertical="center" wrapText="1"/>
    </xf>
    <xf numFmtId="0" fontId="8" fillId="0" borderId="0" xfId="1" applyFont="1" applyAlignment="1">
      <alignment vertical="center" wrapText="1"/>
    </xf>
    <xf numFmtId="167" fontId="8" fillId="0" borderId="0" xfId="1" applyNumberFormat="1" applyFont="1" applyAlignment="1">
      <alignment horizontal="center" vertical="center" wrapText="1"/>
    </xf>
    <xf numFmtId="165" fontId="8" fillId="0" borderId="0" xfId="1" applyNumberFormat="1" applyFont="1" applyAlignment="1">
      <alignment horizontal="center" vertical="center" wrapText="1"/>
    </xf>
    <xf numFmtId="0" fontId="2" fillId="0" borderId="0" xfId="1" applyFont="1" applyAlignment="1">
      <alignment vertical="center" wrapText="1"/>
    </xf>
    <xf numFmtId="2" fontId="11" fillId="0" borderId="0" xfId="1" applyNumberFormat="1" applyFont="1" applyAlignment="1"/>
    <xf numFmtId="2" fontId="11" fillId="9" borderId="0" xfId="1" applyNumberFormat="1" applyFont="1" applyFill="1" applyAlignment="1"/>
    <xf numFmtId="2" fontId="2" fillId="9" borderId="0" xfId="1" applyNumberFormat="1" applyFont="1" applyFill="1" applyAlignment="1"/>
    <xf numFmtId="0" fontId="2" fillId="9" borderId="0" xfId="1" applyFont="1" applyFill="1" applyAlignment="1"/>
    <xf numFmtId="164" fontId="2" fillId="0" borderId="0" xfId="1" applyNumberFormat="1" applyFont="1" applyAlignment="1"/>
    <xf numFmtId="164" fontId="2" fillId="9" borderId="0" xfId="1" applyNumberFormat="1" applyFont="1" applyFill="1" applyAlignment="1"/>
    <xf numFmtId="168" fontId="2" fillId="0" borderId="0" xfId="1" applyNumberFormat="1" applyFont="1" applyAlignment="1"/>
    <xf numFmtId="165" fontId="2" fillId="10" borderId="0" xfId="1" applyNumberFormat="1" applyFont="1" applyFill="1" applyAlignment="1"/>
    <xf numFmtId="1" fontId="2" fillId="9" borderId="0" xfId="1" applyNumberFormat="1" applyFont="1" applyFill="1" applyAlignment="1"/>
    <xf numFmtId="0" fontId="2" fillId="3" borderId="0" xfId="1" applyFont="1" applyFill="1" applyAlignment="1"/>
    <xf numFmtId="2" fontId="2" fillId="0" borderId="0" xfId="1" applyNumberFormat="1" applyFont="1" applyAlignment="1">
      <alignment horizontal="center"/>
    </xf>
    <xf numFmtId="0" fontId="2" fillId="3" borderId="0" xfId="1" applyFont="1" applyFill="1" applyAlignment="1">
      <alignment horizontal="center"/>
    </xf>
    <xf numFmtId="0" fontId="14" fillId="11" borderId="0" xfId="0" applyFont="1" applyFill="1" applyAlignment="1"/>
    <xf numFmtId="0" fontId="1" fillId="0" borderId="0" xfId="1" applyFont="1" applyAlignment="1">
      <alignment horizontal="left" vertical="top" wrapText="1"/>
    </xf>
    <xf numFmtId="2" fontId="17" fillId="11" borderId="0" xfId="1" applyNumberFormat="1" applyFont="1" applyFill="1" applyAlignment="1">
      <alignment horizontal="left" vertical="top" wrapText="1"/>
    </xf>
    <xf numFmtId="2" fontId="1" fillId="0" borderId="0" xfId="1" applyNumberFormat="1" applyFont="1" applyAlignment="1">
      <alignment horizontal="left" vertical="top" wrapText="1"/>
    </xf>
    <xf numFmtId="0" fontId="1" fillId="0" borderId="0" xfId="1" applyFont="1" applyFill="1" applyAlignment="1">
      <alignment horizontal="left" vertical="top" wrapText="1"/>
    </xf>
    <xf numFmtId="0" fontId="17" fillId="11" borderId="0" xfId="1" applyFont="1" applyFill="1" applyAlignment="1">
      <alignment horizontal="left" vertical="top" wrapText="1"/>
    </xf>
    <xf numFmtId="0" fontId="17" fillId="12" borderId="0" xfId="1" applyFont="1" applyFill="1" applyAlignment="1">
      <alignment horizontal="left" vertical="top" wrapText="1"/>
    </xf>
    <xf numFmtId="0" fontId="18" fillId="0" borderId="0" xfId="1" applyFont="1" applyFill="1" applyAlignment="1">
      <alignment vertical="top"/>
    </xf>
    <xf numFmtId="0" fontId="19" fillId="0" borderId="0" xfId="1" applyFont="1" applyFill="1" applyAlignment="1">
      <alignment horizontal="left" vertical="top" wrapText="1"/>
    </xf>
    <xf numFmtId="0" fontId="0" fillId="0" borderId="0" xfId="0" applyAlignment="1">
      <alignment horizontal="center"/>
    </xf>
    <xf numFmtId="0" fontId="1" fillId="2" borderId="0" xfId="1" applyFont="1" applyFill="1" applyAlignment="1">
      <alignment horizontal="left" vertical="top" wrapText="1"/>
    </xf>
    <xf numFmtId="0" fontId="11" fillId="0" borderId="0" xfId="1" applyFont="1" applyAlignment="1">
      <alignment horizontal="center" vertical="center"/>
    </xf>
    <xf numFmtId="0" fontId="8" fillId="0" borderId="0" xfId="1" applyFont="1" applyAlignment="1">
      <alignment horizontal="center" vertical="center"/>
    </xf>
  </cellXfs>
  <cellStyles count="2">
    <cellStyle name="Currency [0]" xfId="1" builtinId="7"/>
    <cellStyle name="Normal" xfId="0" builtinId="0"/>
  </cellStyles>
  <dxfs count="4">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s>
  <tableStyles count="0" defaultTableStyle="TableStyleMedium9" defaultPivotStyle="PivotStyleLight16"/>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workbookViewId="0">
      <selection activeCell="B25" sqref="B25"/>
    </sheetView>
  </sheetViews>
  <sheetFormatPr baseColWidth="10" defaultRowHeight="15" x14ac:dyDescent="0.2"/>
  <cols>
    <col min="1" max="1" width="24.5" style="1" customWidth="1"/>
    <col min="2" max="2" width="77.1640625" style="1" customWidth="1"/>
    <col min="3" max="1024" width="10.5" style="1" customWidth="1"/>
    <col min="1025" max="1025" width="10.5" customWidth="1"/>
  </cols>
  <sheetData>
    <row r="1" spans="1:1024" ht="14" customHeight="1"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14" customHeight="1" x14ac:dyDescent="0.2">
      <c r="A3" s="2"/>
      <c r="B3" s="3" t="s">
        <v>0</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14" spans="1:1024" ht="16" customHeight="1" x14ac:dyDescent="0.2">
      <c r="A14" s="5" t="s">
        <v>1</v>
      </c>
      <c r="B14" s="4" t="s">
        <v>2</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6" customHeight="1" x14ac:dyDescent="0.2">
      <c r="A15" s="5" t="s">
        <v>3</v>
      </c>
      <c r="B15" s="4" t="s">
        <v>4</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6" customHeight="1" x14ac:dyDescent="0.2">
      <c r="A16" s="5"/>
      <c r="B16" s="5"/>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2" s="7" customFormat="1" ht="55.5" customHeight="1" x14ac:dyDescent="0.25">
      <c r="A17" s="5" t="s">
        <v>5</v>
      </c>
      <c r="B17" s="6" t="s">
        <v>6</v>
      </c>
    </row>
    <row r="18" spans="1:2" ht="16" customHeight="1" x14ac:dyDescent="0.2">
      <c r="A18" s="5"/>
      <c r="B18" s="5"/>
    </row>
    <row r="19" spans="1:2" ht="16" customHeight="1" x14ac:dyDescent="0.2">
      <c r="A19" s="5" t="s">
        <v>7</v>
      </c>
      <c r="B19" s="4" t="s">
        <v>8</v>
      </c>
    </row>
    <row r="20" spans="1:2" ht="16" customHeight="1" x14ac:dyDescent="0.2">
      <c r="A20" s="5" t="s">
        <v>9</v>
      </c>
      <c r="B20" s="4" t="s">
        <v>10</v>
      </c>
    </row>
    <row r="21" spans="1:2" ht="16" customHeight="1" x14ac:dyDescent="0.2">
      <c r="A21" s="5" t="s">
        <v>11</v>
      </c>
      <c r="B21" s="4" t="s">
        <v>12</v>
      </c>
    </row>
    <row r="22" spans="1:2" ht="16" customHeight="1" x14ac:dyDescent="0.2">
      <c r="A22" s="5" t="s">
        <v>13</v>
      </c>
      <c r="B22" s="4" t="s">
        <v>14</v>
      </c>
    </row>
    <row r="23" spans="1:2" ht="16" customHeight="1" x14ac:dyDescent="0.2">
      <c r="A23" s="5" t="s">
        <v>15</v>
      </c>
      <c r="B23" s="4" t="s">
        <v>16</v>
      </c>
    </row>
    <row r="24" spans="1:2" ht="16" customHeight="1" x14ac:dyDescent="0.2">
      <c r="A24" s="5"/>
      <c r="B24" s="4"/>
    </row>
    <row r="25" spans="1:2" ht="16" customHeight="1" x14ac:dyDescent="0.2">
      <c r="A25" s="5"/>
      <c r="B25" s="4"/>
    </row>
    <row r="26" spans="1:2" ht="16" customHeight="1" x14ac:dyDescent="0.2">
      <c r="A26" s="5"/>
      <c r="B26" s="4"/>
    </row>
    <row r="27" spans="1:2" ht="16" customHeight="1" x14ac:dyDescent="0.2">
      <c r="A27" s="5"/>
      <c r="B27" s="4"/>
    </row>
    <row r="28" spans="1:2" ht="16" customHeight="1" x14ac:dyDescent="0.2">
      <c r="A28" s="5"/>
      <c r="B28" s="4"/>
    </row>
    <row r="29" spans="1:2" ht="16" customHeight="1" x14ac:dyDescent="0.2">
      <c r="A29" s="5"/>
      <c r="B29" s="4"/>
    </row>
    <row r="30" spans="1:2" ht="16" customHeight="1" x14ac:dyDescent="0.2">
      <c r="A30" s="5"/>
      <c r="B30" s="4"/>
    </row>
    <row r="31" spans="1:2" ht="16" customHeight="1" x14ac:dyDescent="0.2">
      <c r="A31" s="5"/>
      <c r="B31" s="4"/>
    </row>
    <row r="32" spans="1:2" ht="16" customHeight="1" x14ac:dyDescent="0.2">
      <c r="A32" s="5"/>
      <c r="B32" s="4"/>
    </row>
    <row r="33" spans="1:2" ht="16" customHeight="1" x14ac:dyDescent="0.2">
      <c r="A33" s="5"/>
      <c r="B33" s="4"/>
    </row>
    <row r="34" spans="1:2" ht="16" customHeight="1" x14ac:dyDescent="0.2">
      <c r="A34" s="5"/>
      <c r="B34" s="4"/>
    </row>
    <row r="35" spans="1:2" ht="16" customHeight="1" x14ac:dyDescent="0.2">
      <c r="A35" s="5"/>
      <c r="B35" s="5"/>
    </row>
    <row r="36" spans="1:2" ht="16" customHeight="1" x14ac:dyDescent="0.2">
      <c r="A36" s="8" t="s">
        <v>17</v>
      </c>
      <c r="B36" s="9" t="s">
        <v>18</v>
      </c>
    </row>
    <row r="37" spans="1:2" ht="16" customHeight="1" x14ac:dyDescent="0.2">
      <c r="A37" s="8" t="s">
        <v>19</v>
      </c>
      <c r="B37" s="9"/>
    </row>
    <row r="38" spans="1:2" ht="16" customHeight="1" x14ac:dyDescent="0.2">
      <c r="A38" s="8" t="s">
        <v>20</v>
      </c>
      <c r="B38" s="9" t="s">
        <v>21</v>
      </c>
    </row>
  </sheetData>
  <pageMargins left="0.75" right="0.75" top="1" bottom="1" header="0.5" footer="0.5"/>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RowHeight="15" x14ac:dyDescent="0.2"/>
  <cols>
    <col min="1" max="1" width="173.6640625" style="10" customWidth="1"/>
    <col min="2" max="1025" width="10.6640625" customWidth="1"/>
  </cols>
  <sheetData>
    <row r="1" spans="1:1" ht="409" customHeight="1" x14ac:dyDescent="0.2">
      <c r="A1" s="11" t="s">
        <v>22</v>
      </c>
    </row>
    <row r="2" spans="1:1" ht="409" customHeight="1" x14ac:dyDescent="0.2">
      <c r="A2" s="11" t="s">
        <v>23</v>
      </c>
    </row>
  </sheetData>
  <pageMargins left="0.75" right="0.75" top="1" bottom="1" header="0.5" footer="0.5"/>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O52"/>
  <sheetViews>
    <sheetView tabSelected="1" topLeftCell="BP1" zoomScale="112" workbookViewId="0">
      <selection activeCell="AD6" sqref="AD6"/>
    </sheetView>
  </sheetViews>
  <sheetFormatPr baseColWidth="10" defaultRowHeight="15" x14ac:dyDescent="0.2"/>
  <cols>
    <col min="1" max="1" width="20.83203125" style="31" customWidth="1"/>
    <col min="2" max="2" width="10.6640625" style="31" customWidth="1"/>
    <col min="3" max="3" width="10.33203125" style="31" customWidth="1"/>
    <col min="4" max="4" width="11.83203125" style="31" customWidth="1"/>
    <col min="5" max="5" width="15.33203125" style="31" customWidth="1"/>
    <col min="6" max="6" width="16.83203125" style="31" customWidth="1"/>
    <col min="7" max="7" width="15.33203125" style="31" customWidth="1"/>
    <col min="8" max="10" width="13.6640625" style="31" customWidth="1"/>
    <col min="11" max="12" width="13.6640625" style="12" customWidth="1"/>
    <col min="13" max="14" width="13.6640625" style="31" customWidth="1"/>
    <col min="15" max="15" width="16.6640625" style="31" customWidth="1"/>
    <col min="16" max="20" width="13.6640625" style="12" customWidth="1"/>
    <col min="21" max="65" width="13.6640625" style="31" customWidth="1"/>
    <col min="66" max="66" width="14.6640625" style="31" customWidth="1"/>
    <col min="67" max="67" width="14.5" style="31" customWidth="1"/>
    <col min="68" max="68" width="15.5" style="31" customWidth="1"/>
    <col min="69" max="71" width="14.5" style="31" customWidth="1"/>
    <col min="72" max="72" width="15.1640625" style="31" customWidth="1"/>
    <col min="73" max="73" width="14.6640625" style="31" customWidth="1"/>
    <col min="74" max="74" width="14.5" style="31" customWidth="1"/>
    <col min="75" max="75" width="14.6640625" style="31" customWidth="1"/>
    <col min="76" max="76" width="15.33203125" style="31" customWidth="1"/>
    <col min="77" max="77" width="15.83203125" style="31" customWidth="1"/>
    <col min="78" max="78" width="15.1640625" style="31" customWidth="1"/>
    <col min="79" max="79" width="16.1640625" style="31" customWidth="1"/>
    <col min="80" max="80" width="15.1640625" style="31" customWidth="1"/>
    <col min="81" max="81" width="13.83203125" style="31" customWidth="1"/>
    <col min="82" max="83" width="14.5" style="31" customWidth="1"/>
    <col min="84" max="84" width="15.33203125" style="31" customWidth="1"/>
    <col min="85" max="165" width="13.6640625" style="31" customWidth="1"/>
    <col min="166" max="166" width="16.83203125" style="31" customWidth="1"/>
    <col min="167" max="167" width="16.6640625" style="31" customWidth="1"/>
    <col min="168" max="168" width="16" style="31" customWidth="1"/>
    <col min="169" max="171" width="13.6640625" style="31" customWidth="1"/>
    <col min="172" max="172" width="15.33203125" style="31" customWidth="1"/>
    <col min="173" max="173" width="15.6640625" style="31" customWidth="1"/>
    <col min="174" max="177" width="13.6640625" style="31" customWidth="1"/>
    <col min="178" max="178" width="16.6640625" style="31" customWidth="1"/>
    <col min="179" max="179" width="15.83203125" style="31" customWidth="1"/>
    <col min="180" max="182" width="13.6640625" style="31" customWidth="1"/>
    <col min="183" max="183" width="14.83203125" style="31" customWidth="1"/>
    <col min="184" max="184" width="16" style="31" customWidth="1"/>
    <col min="185" max="185" width="16.5" style="31" customWidth="1"/>
    <col min="186" max="186" width="14.1640625" style="31" customWidth="1"/>
    <col min="187" max="189" width="13.6640625" style="31" customWidth="1"/>
    <col min="190" max="190" width="15.1640625" style="31" customWidth="1"/>
    <col min="191" max="191" width="14.5" style="31" customWidth="1"/>
    <col min="192" max="195" width="13.6640625" style="31" customWidth="1"/>
    <col min="196" max="197" width="14.5" style="31" customWidth="1"/>
    <col min="198" max="201" width="13.6640625" style="31" customWidth="1"/>
    <col min="202" max="202" width="14.6640625" style="31" customWidth="1"/>
    <col min="203" max="203" width="14.5" style="31" customWidth="1"/>
    <col min="204" max="207" width="13.6640625" style="31" customWidth="1"/>
    <col min="208" max="208" width="14.1640625" style="31" customWidth="1"/>
    <col min="209" max="209" width="14.5" style="31" customWidth="1"/>
    <col min="210" max="213" width="13.6640625" style="31" customWidth="1"/>
    <col min="214" max="214" width="14.5" style="31" customWidth="1"/>
    <col min="215" max="215" width="14.1640625" style="31" customWidth="1"/>
    <col min="216" max="219" width="13.6640625" style="31" customWidth="1"/>
    <col min="220" max="220" width="16" style="31" customWidth="1"/>
    <col min="221" max="221" width="15.33203125" style="31" customWidth="1"/>
    <col min="222" max="222" width="14.5" style="31" customWidth="1"/>
    <col min="223" max="225" width="13.6640625" style="31" customWidth="1"/>
    <col min="226" max="226" width="16.5" style="31" customWidth="1"/>
    <col min="227" max="227" width="16.6640625" style="31" customWidth="1"/>
    <col min="228" max="230" width="16.5" style="31" customWidth="1"/>
    <col min="231" max="231" width="16" style="31" customWidth="1"/>
    <col min="232" max="232" width="15.5" style="31" customWidth="1"/>
    <col min="233" max="235" width="16.83203125" style="31" customWidth="1"/>
    <col min="236" max="236" width="15.6640625" style="31" customWidth="1"/>
    <col min="237" max="237" width="16.6640625" style="31" customWidth="1"/>
    <col min="238" max="241" width="16" style="31" customWidth="1"/>
    <col min="242" max="242" width="15.6640625" style="31" customWidth="1"/>
    <col min="243" max="245" width="16.5" style="31" customWidth="1"/>
    <col min="246" max="246" width="16.6640625" style="31" customWidth="1"/>
    <col min="247" max="247" width="17.33203125" style="31" customWidth="1"/>
    <col min="248" max="250" width="16" style="31" customWidth="1"/>
    <col min="251" max="251" width="16.6640625" style="31" customWidth="1"/>
    <col min="252" max="252" width="15.83203125" style="31" customWidth="1"/>
    <col min="253" max="256" width="16.6640625" style="31" customWidth="1"/>
    <col min="257" max="257" width="16.1640625" style="31" customWidth="1"/>
    <col min="258" max="260" width="16.6640625" style="31" customWidth="1"/>
    <col min="261" max="262" width="16" style="31" customWidth="1"/>
    <col min="263" max="265" width="17.33203125" style="31" customWidth="1"/>
    <col min="266" max="266" width="16" style="31" customWidth="1"/>
    <col min="267" max="267" width="15.6640625" style="31" customWidth="1"/>
    <col min="268" max="270" width="15.5" style="31" customWidth="1"/>
    <col min="271" max="271" width="17.83203125" style="31" customWidth="1"/>
    <col min="272" max="272" width="16.83203125" style="31" customWidth="1"/>
    <col min="273" max="273" width="16.6640625" style="31" customWidth="1"/>
    <col min="274" max="275" width="13.6640625" style="31" customWidth="1"/>
    <col min="276" max="1027" width="13.6640625" customWidth="1"/>
  </cols>
  <sheetData>
    <row r="1" spans="1:275" ht="27" customHeight="1" x14ac:dyDescent="0.2">
      <c r="A1" t="s">
        <v>520</v>
      </c>
      <c r="B1" s="31" t="s">
        <v>24</v>
      </c>
      <c r="C1" s="31" t="s">
        <v>25</v>
      </c>
      <c r="D1" s="31" t="s">
        <v>26</v>
      </c>
      <c r="E1" s="31" t="s">
        <v>27</v>
      </c>
      <c r="F1" s="31" t="s">
        <v>28</v>
      </c>
      <c r="G1" s="31" t="s">
        <v>29</v>
      </c>
      <c r="H1" s="31" t="s">
        <v>30</v>
      </c>
      <c r="I1" s="31" t="s">
        <v>31</v>
      </c>
      <c r="J1" s="31" t="s">
        <v>32</v>
      </c>
      <c r="K1" s="12" t="s">
        <v>33</v>
      </c>
      <c r="L1" s="12" t="s">
        <v>34</v>
      </c>
      <c r="M1" s="55" t="s">
        <v>517</v>
      </c>
      <c r="N1" s="55" t="s">
        <v>516</v>
      </c>
      <c r="O1" s="31" t="s">
        <v>157</v>
      </c>
      <c r="P1" s="12" t="s">
        <v>35</v>
      </c>
      <c r="Q1" s="12" t="s">
        <v>36</v>
      </c>
      <c r="R1" s="12" t="s">
        <v>37</v>
      </c>
      <c r="S1" s="12" t="s">
        <v>38</v>
      </c>
      <c r="T1" s="12" t="s">
        <v>39</v>
      </c>
      <c r="U1" s="31" t="s">
        <v>40</v>
      </c>
      <c r="V1" s="31" t="s">
        <v>41</v>
      </c>
      <c r="W1" s="31" t="s">
        <v>42</v>
      </c>
      <c r="X1" s="31" t="s">
        <v>43</v>
      </c>
      <c r="Y1" s="31" t="s">
        <v>44</v>
      </c>
      <c r="Z1" s="31" t="s">
        <v>45</v>
      </c>
      <c r="AA1" s="31" t="s">
        <v>46</v>
      </c>
      <c r="AB1" s="31" t="s">
        <v>47</v>
      </c>
      <c r="AC1" s="31" t="s">
        <v>48</v>
      </c>
      <c r="AD1" s="31" t="s">
        <v>49</v>
      </c>
      <c r="AE1" s="31" t="s">
        <v>50</v>
      </c>
      <c r="AF1" s="31" t="s">
        <v>51</v>
      </c>
      <c r="AG1" s="31" t="s">
        <v>52</v>
      </c>
      <c r="AH1" s="31" t="s">
        <v>53</v>
      </c>
      <c r="AI1" s="31" t="s">
        <v>54</v>
      </c>
      <c r="AJ1" s="31" t="s">
        <v>55</v>
      </c>
      <c r="AK1" s="31" t="s">
        <v>56</v>
      </c>
      <c r="AL1" s="31" t="s">
        <v>57</v>
      </c>
      <c r="AM1" s="31" t="s">
        <v>58</v>
      </c>
      <c r="AN1" s="31" t="s">
        <v>59</v>
      </c>
      <c r="AO1" s="31" t="s">
        <v>60</v>
      </c>
      <c r="AP1" s="31" t="s">
        <v>61</v>
      </c>
      <c r="AQ1" s="31" t="s">
        <v>62</v>
      </c>
      <c r="AR1" s="31" t="s">
        <v>63</v>
      </c>
      <c r="AS1" s="31" t="s">
        <v>64</v>
      </c>
      <c r="AT1" s="31" t="s">
        <v>65</v>
      </c>
      <c r="AU1" s="31" t="s">
        <v>66</v>
      </c>
      <c r="AV1" s="31" t="s">
        <v>67</v>
      </c>
      <c r="AW1" s="31" t="s">
        <v>68</v>
      </c>
      <c r="AX1" s="31" t="s">
        <v>69</v>
      </c>
      <c r="AY1" s="31" t="s">
        <v>70</v>
      </c>
      <c r="AZ1" s="31" t="s">
        <v>71</v>
      </c>
      <c r="BA1" s="31" t="s">
        <v>72</v>
      </c>
      <c r="BB1" s="31" t="s">
        <v>73</v>
      </c>
      <c r="BC1" s="31" t="s">
        <v>74</v>
      </c>
      <c r="BD1" s="31" t="s">
        <v>75</v>
      </c>
      <c r="BE1" s="31" t="s">
        <v>76</v>
      </c>
      <c r="BF1" s="31" t="s">
        <v>77</v>
      </c>
      <c r="BG1" s="31" t="s">
        <v>78</v>
      </c>
      <c r="BH1" s="31" t="s">
        <v>79</v>
      </c>
      <c r="BI1" s="31" t="s">
        <v>80</v>
      </c>
      <c r="BJ1" s="31" t="s">
        <v>81</v>
      </c>
      <c r="BK1" s="31" t="s">
        <v>82</v>
      </c>
      <c r="BL1" s="31" t="s">
        <v>83</v>
      </c>
      <c r="BM1" s="31" t="s">
        <v>84</v>
      </c>
      <c r="BN1" s="31" t="s">
        <v>85</v>
      </c>
      <c r="BO1" s="31" t="s">
        <v>86</v>
      </c>
      <c r="BP1" s="31" t="s">
        <v>87</v>
      </c>
      <c r="BQ1" s="31" t="s">
        <v>88</v>
      </c>
      <c r="BR1" s="31" t="s">
        <v>89</v>
      </c>
      <c r="BS1" s="31" t="s">
        <v>90</v>
      </c>
      <c r="BT1" s="31" t="s">
        <v>91</v>
      </c>
      <c r="BU1" s="31" t="s">
        <v>92</v>
      </c>
      <c r="BV1" s="31" t="s">
        <v>93</v>
      </c>
      <c r="BW1" s="31" t="s">
        <v>94</v>
      </c>
      <c r="BX1" s="31" t="s">
        <v>95</v>
      </c>
      <c r="BY1" s="31" t="s">
        <v>96</v>
      </c>
      <c r="BZ1" s="31" t="s">
        <v>97</v>
      </c>
      <c r="CA1" s="31" t="s">
        <v>98</v>
      </c>
      <c r="CB1" s="31" t="s">
        <v>99</v>
      </c>
      <c r="CC1" s="31" t="s">
        <v>100</v>
      </c>
      <c r="CD1" s="31" t="s">
        <v>101</v>
      </c>
      <c r="CE1" s="31" t="s">
        <v>102</v>
      </c>
      <c r="CF1" s="31" t="s">
        <v>103</v>
      </c>
      <c r="CG1" s="31" t="s">
        <v>104</v>
      </c>
      <c r="CH1" s="31" t="s">
        <v>105</v>
      </c>
      <c r="CI1" s="31" t="s">
        <v>106</v>
      </c>
      <c r="CJ1" s="31" t="s">
        <v>107</v>
      </c>
      <c r="CK1" s="31" t="s">
        <v>108</v>
      </c>
      <c r="CL1" s="31" t="s">
        <v>109</v>
      </c>
      <c r="CM1" s="31" t="s">
        <v>110</v>
      </c>
      <c r="CN1" s="31" t="s">
        <v>111</v>
      </c>
      <c r="CO1" s="31" t="s">
        <v>112</v>
      </c>
      <c r="CP1" s="31" t="s">
        <v>113</v>
      </c>
      <c r="CQ1" s="31" t="s">
        <v>114</v>
      </c>
      <c r="CR1" s="31" t="s">
        <v>115</v>
      </c>
      <c r="CS1" s="31" t="s">
        <v>116</v>
      </c>
      <c r="CT1" s="31" t="s">
        <v>117</v>
      </c>
      <c r="CU1" s="31" t="s">
        <v>118</v>
      </c>
      <c r="CV1" s="31" t="s">
        <v>119</v>
      </c>
      <c r="CW1" s="31" t="s">
        <v>120</v>
      </c>
      <c r="CX1" s="31" t="s">
        <v>121</v>
      </c>
      <c r="CY1" s="31" t="s">
        <v>122</v>
      </c>
      <c r="CZ1" s="31" t="s">
        <v>123</v>
      </c>
      <c r="DA1" s="31" t="s">
        <v>124</v>
      </c>
      <c r="DB1" s="31" t="s">
        <v>125</v>
      </c>
      <c r="DC1" s="31" t="s">
        <v>126</v>
      </c>
      <c r="DD1" s="31" t="s">
        <v>127</v>
      </c>
      <c r="DE1" s="31" t="s">
        <v>128</v>
      </c>
      <c r="DF1" s="31" t="s">
        <v>129</v>
      </c>
      <c r="DG1" s="31" t="s">
        <v>130</v>
      </c>
      <c r="DH1" s="31" t="s">
        <v>131</v>
      </c>
      <c r="DI1" s="31" t="s">
        <v>132</v>
      </c>
      <c r="DJ1" s="31" t="s">
        <v>133</v>
      </c>
      <c r="DK1" s="31" t="s">
        <v>134</v>
      </c>
      <c r="DL1" s="31" t="s">
        <v>135</v>
      </c>
      <c r="DM1" s="31" t="s">
        <v>136</v>
      </c>
      <c r="DN1" s="31" t="s">
        <v>137</v>
      </c>
      <c r="DO1" s="31" t="s">
        <v>138</v>
      </c>
      <c r="DP1" s="31" t="s">
        <v>139</v>
      </c>
      <c r="DQ1" s="31" t="s">
        <v>140</v>
      </c>
      <c r="DR1" s="31" t="s">
        <v>141</v>
      </c>
      <c r="DS1" s="31" t="s">
        <v>142</v>
      </c>
      <c r="DT1" s="31" t="s">
        <v>143</v>
      </c>
      <c r="DU1" s="31" t="s">
        <v>144</v>
      </c>
      <c r="DV1" s="31" t="s">
        <v>145</v>
      </c>
      <c r="DW1" s="31" t="s">
        <v>146</v>
      </c>
      <c r="DX1" s="31" t="s">
        <v>147</v>
      </c>
      <c r="DY1" s="31" t="s">
        <v>148</v>
      </c>
      <c r="DZ1" s="31" t="s">
        <v>149</v>
      </c>
      <c r="EA1" s="31" t="s">
        <v>150</v>
      </c>
      <c r="EB1" s="31" t="s">
        <v>151</v>
      </c>
      <c r="EC1" s="31" t="s">
        <v>152</v>
      </c>
      <c r="ED1" s="31" t="s">
        <v>153</v>
      </c>
      <c r="EE1" s="31" t="s">
        <v>154</v>
      </c>
      <c r="EF1" s="31" t="s">
        <v>155</v>
      </c>
      <c r="EG1" s="31" t="s">
        <v>156</v>
      </c>
      <c r="EH1" s="31" t="s">
        <v>158</v>
      </c>
      <c r="EI1" s="31" t="s">
        <v>159</v>
      </c>
      <c r="EJ1" s="55" t="s">
        <v>160</v>
      </c>
      <c r="EK1" s="31" t="s">
        <v>161</v>
      </c>
      <c r="EL1" s="31" t="s">
        <v>162</v>
      </c>
      <c r="EM1" s="31" t="s">
        <v>163</v>
      </c>
      <c r="EN1" s="31" t="s">
        <v>164</v>
      </c>
      <c r="EO1" s="31" t="s">
        <v>165</v>
      </c>
      <c r="EP1" s="31" t="s">
        <v>166</v>
      </c>
      <c r="EQ1" s="31" t="s">
        <v>167</v>
      </c>
      <c r="ER1" s="31" t="s">
        <v>168</v>
      </c>
      <c r="ES1" s="31" t="s">
        <v>169</v>
      </c>
      <c r="ET1" s="31" t="s">
        <v>170</v>
      </c>
      <c r="EU1" s="31" t="s">
        <v>171</v>
      </c>
      <c r="EV1" s="31" t="s">
        <v>172</v>
      </c>
      <c r="EW1" s="31" t="s">
        <v>173</v>
      </c>
      <c r="EX1" s="31" t="s">
        <v>174</v>
      </c>
      <c r="EY1" s="31" t="s">
        <v>175</v>
      </c>
      <c r="EZ1" s="31" t="s">
        <v>176</v>
      </c>
      <c r="FA1" s="31" t="s">
        <v>177</v>
      </c>
      <c r="FB1" s="31" t="s">
        <v>178</v>
      </c>
      <c r="FC1" s="31" t="s">
        <v>179</v>
      </c>
      <c r="FD1" s="31" t="s">
        <v>180</v>
      </c>
      <c r="FE1" s="13" t="s">
        <v>181</v>
      </c>
      <c r="FF1" s="13" t="s">
        <v>182</v>
      </c>
      <c r="FG1" s="13" t="s">
        <v>183</v>
      </c>
      <c r="FH1" s="13" t="s">
        <v>184</v>
      </c>
      <c r="FI1" s="13" t="s">
        <v>185</v>
      </c>
      <c r="FJ1" s="14" t="s">
        <v>186</v>
      </c>
      <c r="FK1" s="14" t="s">
        <v>187</v>
      </c>
      <c r="FL1" s="13" t="s">
        <v>188</v>
      </c>
      <c r="FM1" s="13" t="s">
        <v>189</v>
      </c>
      <c r="FN1" s="13" t="s">
        <v>190</v>
      </c>
      <c r="FO1" s="13" t="s">
        <v>191</v>
      </c>
      <c r="FP1" s="14" t="s">
        <v>192</v>
      </c>
      <c r="FQ1" s="14" t="s">
        <v>193</v>
      </c>
      <c r="FR1" s="13" t="s">
        <v>194</v>
      </c>
      <c r="FS1" s="13" t="s">
        <v>195</v>
      </c>
      <c r="FT1" s="13" t="s">
        <v>196</v>
      </c>
      <c r="FU1" s="13" t="s">
        <v>197</v>
      </c>
      <c r="FV1" s="14" t="s">
        <v>198</v>
      </c>
      <c r="FW1" s="14" t="s">
        <v>199</v>
      </c>
      <c r="FX1" s="13" t="s">
        <v>200</v>
      </c>
      <c r="FY1" s="13" t="s">
        <v>201</v>
      </c>
      <c r="FZ1" s="13" t="s">
        <v>202</v>
      </c>
      <c r="GA1" s="13" t="s">
        <v>203</v>
      </c>
      <c r="GB1" s="14" t="s">
        <v>204</v>
      </c>
      <c r="GC1" s="14" t="s">
        <v>205</v>
      </c>
      <c r="GD1" s="13" t="s">
        <v>206</v>
      </c>
      <c r="GE1" s="13" t="s">
        <v>207</v>
      </c>
      <c r="GF1" s="13" t="s">
        <v>208</v>
      </c>
      <c r="GG1" s="13" t="s">
        <v>209</v>
      </c>
      <c r="GH1" s="14" t="s">
        <v>210</v>
      </c>
      <c r="GI1" s="14" t="s">
        <v>211</v>
      </c>
      <c r="GJ1" s="13" t="s">
        <v>212</v>
      </c>
      <c r="GK1" s="13" t="s">
        <v>213</v>
      </c>
      <c r="GL1" s="13" t="s">
        <v>214</v>
      </c>
      <c r="GM1" s="13" t="s">
        <v>215</v>
      </c>
      <c r="GN1" s="14" t="s">
        <v>216</v>
      </c>
      <c r="GO1" s="14" t="s">
        <v>217</v>
      </c>
      <c r="GP1" s="13" t="s">
        <v>218</v>
      </c>
      <c r="GQ1" s="13" t="s">
        <v>219</v>
      </c>
      <c r="GR1" s="13" t="s">
        <v>220</v>
      </c>
      <c r="GS1" s="13" t="s">
        <v>221</v>
      </c>
      <c r="GT1" s="14" t="s">
        <v>222</v>
      </c>
      <c r="GU1" s="14" t="s">
        <v>223</v>
      </c>
      <c r="GV1" s="13" t="s">
        <v>224</v>
      </c>
      <c r="GW1" s="13" t="s">
        <v>225</v>
      </c>
      <c r="GX1" s="13" t="s">
        <v>226</v>
      </c>
      <c r="GY1" s="13" t="s">
        <v>227</v>
      </c>
      <c r="GZ1" s="14" t="s">
        <v>228</v>
      </c>
      <c r="HA1" s="14" t="s">
        <v>229</v>
      </c>
      <c r="HB1" s="13" t="s">
        <v>230</v>
      </c>
      <c r="HC1" s="13" t="s">
        <v>231</v>
      </c>
      <c r="HD1" s="13" t="s">
        <v>232</v>
      </c>
      <c r="HE1" s="13" t="s">
        <v>233</v>
      </c>
      <c r="HF1" s="14" t="s">
        <v>234</v>
      </c>
      <c r="HG1" s="14" t="s">
        <v>235</v>
      </c>
      <c r="HH1" s="13" t="s">
        <v>236</v>
      </c>
      <c r="HI1" s="13" t="s">
        <v>237</v>
      </c>
      <c r="HJ1" s="13" t="s">
        <v>238</v>
      </c>
      <c r="HK1" s="13" t="s">
        <v>239</v>
      </c>
      <c r="HL1" s="14" t="s">
        <v>240</v>
      </c>
      <c r="HM1" s="14" t="s">
        <v>241</v>
      </c>
      <c r="HN1" s="13" t="s">
        <v>242</v>
      </c>
      <c r="HO1" s="13" t="s">
        <v>243</v>
      </c>
      <c r="HP1" s="13" t="s">
        <v>244</v>
      </c>
      <c r="HQ1" s="13" t="s">
        <v>245</v>
      </c>
      <c r="HR1" s="14" t="s">
        <v>246</v>
      </c>
      <c r="HS1" s="14" t="s">
        <v>247</v>
      </c>
      <c r="HT1" s="13" t="s">
        <v>248</v>
      </c>
      <c r="HU1" s="13" t="s">
        <v>249</v>
      </c>
      <c r="HV1" s="13" t="s">
        <v>250</v>
      </c>
      <c r="HW1" s="14" t="s">
        <v>251</v>
      </c>
      <c r="HX1" s="14" t="s">
        <v>252</v>
      </c>
      <c r="HY1" s="13" t="s">
        <v>253</v>
      </c>
      <c r="HZ1" s="13" t="s">
        <v>254</v>
      </c>
      <c r="IA1" s="13" t="s">
        <v>255</v>
      </c>
      <c r="IB1" s="14" t="s">
        <v>256</v>
      </c>
      <c r="IC1" s="14" t="s">
        <v>257</v>
      </c>
      <c r="ID1" s="13" t="s">
        <v>258</v>
      </c>
      <c r="IE1" s="13" t="s">
        <v>259</v>
      </c>
      <c r="IF1" s="13" t="s">
        <v>260</v>
      </c>
      <c r="IG1" s="14" t="s">
        <v>261</v>
      </c>
      <c r="IH1" s="14" t="s">
        <v>262</v>
      </c>
      <c r="II1" s="13" t="s">
        <v>263</v>
      </c>
      <c r="IJ1" s="13" t="s">
        <v>264</v>
      </c>
      <c r="IK1" s="13" t="s">
        <v>265</v>
      </c>
      <c r="IL1" s="14" t="s">
        <v>266</v>
      </c>
      <c r="IM1" s="14" t="s">
        <v>267</v>
      </c>
      <c r="IN1" s="13" t="s">
        <v>268</v>
      </c>
      <c r="IO1" s="13" t="s">
        <v>269</v>
      </c>
      <c r="IP1" s="13" t="s">
        <v>270</v>
      </c>
      <c r="IQ1" s="14" t="s">
        <v>271</v>
      </c>
      <c r="IR1" s="14" t="s">
        <v>272</v>
      </c>
      <c r="IS1" s="13" t="s">
        <v>273</v>
      </c>
      <c r="IT1" s="13" t="s">
        <v>274</v>
      </c>
      <c r="IU1" s="13" t="s">
        <v>275</v>
      </c>
      <c r="IV1" s="14" t="s">
        <v>276</v>
      </c>
      <c r="IW1" s="14" t="s">
        <v>277</v>
      </c>
      <c r="IX1" s="13" t="s">
        <v>278</v>
      </c>
      <c r="IY1" s="13" t="s">
        <v>279</v>
      </c>
      <c r="IZ1" s="13" t="s">
        <v>280</v>
      </c>
      <c r="JA1" s="14" t="s">
        <v>281</v>
      </c>
      <c r="JB1" s="14" t="s">
        <v>282</v>
      </c>
      <c r="JC1" s="13" t="s">
        <v>283</v>
      </c>
      <c r="JD1" s="13" t="s">
        <v>284</v>
      </c>
      <c r="JE1" s="13" t="s">
        <v>285</v>
      </c>
      <c r="JF1" s="14" t="s">
        <v>286</v>
      </c>
      <c r="JG1" s="14" t="s">
        <v>287</v>
      </c>
      <c r="JH1" s="13" t="s">
        <v>288</v>
      </c>
      <c r="JI1" s="13" t="s">
        <v>289</v>
      </c>
      <c r="JJ1" s="13" t="s">
        <v>290</v>
      </c>
      <c r="JK1" s="14" t="s">
        <v>291</v>
      </c>
      <c r="JL1" s="14" t="s">
        <v>292</v>
      </c>
      <c r="JM1" s="13" t="s">
        <v>293</v>
      </c>
      <c r="JN1" s="61"/>
      <c r="JO1" s="15"/>
    </row>
    <row r="2" spans="1:275" ht="24" customHeight="1" x14ac:dyDescent="0.2">
      <c r="A2" s="31" t="s">
        <v>329</v>
      </c>
      <c r="B2" s="31" t="s">
        <v>330</v>
      </c>
      <c r="C2" s="31" t="s">
        <v>331</v>
      </c>
      <c r="D2" s="55" t="s">
        <v>553</v>
      </c>
      <c r="E2" s="58" t="s">
        <v>515</v>
      </c>
      <c r="F2" s="31" t="s">
        <v>332</v>
      </c>
      <c r="G2" s="16" t="s">
        <v>333</v>
      </c>
      <c r="H2" s="16" t="s">
        <v>334</v>
      </c>
      <c r="I2" s="16" t="s">
        <v>335</v>
      </c>
      <c r="J2" s="16" t="s">
        <v>336</v>
      </c>
      <c r="K2" s="17" t="s">
        <v>337</v>
      </c>
      <c r="L2" s="17" t="s">
        <v>338</v>
      </c>
      <c r="M2" s="16" t="s">
        <v>554</v>
      </c>
      <c r="N2" s="16" t="s">
        <v>555</v>
      </c>
      <c r="O2" s="16" t="s">
        <v>342</v>
      </c>
      <c r="P2" s="12" t="s">
        <v>339</v>
      </c>
      <c r="Q2" s="17" t="s">
        <v>340</v>
      </c>
      <c r="R2" s="17" t="s">
        <v>341</v>
      </c>
      <c r="S2" t="s">
        <v>515</v>
      </c>
      <c r="T2" t="s">
        <v>515</v>
      </c>
      <c r="U2" t="s">
        <v>515</v>
      </c>
      <c r="V2" t="s">
        <v>515</v>
      </c>
      <c r="W2" t="s">
        <v>515</v>
      </c>
      <c r="X2" t="s">
        <v>515</v>
      </c>
      <c r="Y2" t="s">
        <v>515</v>
      </c>
      <c r="Z2" t="s">
        <v>515</v>
      </c>
      <c r="AA2" t="s">
        <v>515</v>
      </c>
      <c r="AB2" t="s">
        <v>515</v>
      </c>
      <c r="AC2" t="s">
        <v>515</v>
      </c>
      <c r="AD2" s="58" t="s">
        <v>775</v>
      </c>
      <c r="AE2" s="58" t="s">
        <v>522</v>
      </c>
      <c r="AF2" s="58" t="s">
        <v>530</v>
      </c>
      <c r="AG2" s="58" t="s">
        <v>527</v>
      </c>
      <c r="AH2" s="58" t="s">
        <v>776</v>
      </c>
      <c r="AI2" s="58" t="s">
        <v>777</v>
      </c>
      <c r="AJ2" s="58" t="s">
        <v>778</v>
      </c>
      <c r="AK2" s="58" t="s">
        <v>779</v>
      </c>
      <c r="AL2" s="58" t="s">
        <v>780</v>
      </c>
      <c r="AM2" s="58" t="s">
        <v>781</v>
      </c>
      <c r="AN2" s="58" t="s">
        <v>523</v>
      </c>
      <c r="AO2" s="58" t="s">
        <v>529</v>
      </c>
      <c r="AP2" s="58" t="s">
        <v>526</v>
      </c>
      <c r="AQ2" s="58" t="s">
        <v>782</v>
      </c>
      <c r="AR2" s="58" t="s">
        <v>783</v>
      </c>
      <c r="AS2" s="58" t="s">
        <v>784</v>
      </c>
      <c r="AT2" s="58" t="s">
        <v>785</v>
      </c>
      <c r="AU2" s="58" t="s">
        <v>786</v>
      </c>
      <c r="AV2" s="58" t="s">
        <v>787</v>
      </c>
      <c r="AW2" s="58" t="s">
        <v>524</v>
      </c>
      <c r="AX2" s="58" t="s">
        <v>528</v>
      </c>
      <c r="AY2" s="58" t="s">
        <v>525</v>
      </c>
      <c r="AZ2" s="58" t="s">
        <v>788</v>
      </c>
      <c r="BA2" s="58" t="s">
        <v>789</v>
      </c>
      <c r="BB2" s="58" t="s">
        <v>790</v>
      </c>
      <c r="BC2" s="58" t="s">
        <v>791</v>
      </c>
      <c r="BD2" s="58" t="s">
        <v>792</v>
      </c>
      <c r="BE2" s="57" t="s">
        <v>515</v>
      </c>
      <c r="BF2" s="57" t="s">
        <v>515</v>
      </c>
      <c r="BG2" s="57" t="s">
        <v>515</v>
      </c>
      <c r="BH2" s="57" t="s">
        <v>515</v>
      </c>
      <c r="BI2" s="57" t="s">
        <v>515</v>
      </c>
      <c r="BJ2" s="57" t="s">
        <v>515</v>
      </c>
      <c r="BK2" s="57" t="s">
        <v>515</v>
      </c>
      <c r="BL2" s="57" t="s">
        <v>515</v>
      </c>
      <c r="BM2" s="57" t="s">
        <v>515</v>
      </c>
      <c r="BN2" s="58" t="s">
        <v>556</v>
      </c>
      <c r="BO2" s="58" t="s">
        <v>557</v>
      </c>
      <c r="BP2" s="58" t="s">
        <v>558</v>
      </c>
      <c r="BQ2" s="58" t="s">
        <v>559</v>
      </c>
      <c r="BR2" s="58" t="s">
        <v>560</v>
      </c>
      <c r="BS2" s="58" t="s">
        <v>561</v>
      </c>
      <c r="BT2" s="58" t="s">
        <v>562</v>
      </c>
      <c r="BU2" s="58" t="s">
        <v>563</v>
      </c>
      <c r="BV2" s="58" t="s">
        <v>564</v>
      </c>
      <c r="BW2" s="58" t="s">
        <v>565</v>
      </c>
      <c r="BX2" s="58" t="s">
        <v>566</v>
      </c>
      <c r="BY2" s="58" t="s">
        <v>567</v>
      </c>
      <c r="BZ2" s="58" t="s">
        <v>568</v>
      </c>
      <c r="CA2" s="58" t="s">
        <v>569</v>
      </c>
      <c r="CB2" s="58" t="s">
        <v>570</v>
      </c>
      <c r="CC2" s="58" t="s">
        <v>571</v>
      </c>
      <c r="CD2" s="58" t="s">
        <v>572</v>
      </c>
      <c r="CE2" s="58" t="s">
        <v>573</v>
      </c>
      <c r="CF2" s="58" t="s">
        <v>583</v>
      </c>
      <c r="CG2" s="58" t="s">
        <v>584</v>
      </c>
      <c r="CH2" s="58" t="s">
        <v>585</v>
      </c>
      <c r="CI2" s="58" t="s">
        <v>586</v>
      </c>
      <c r="CJ2" s="58" t="s">
        <v>587</v>
      </c>
      <c r="CK2" s="58" t="s">
        <v>588</v>
      </c>
      <c r="CL2" s="58" t="s">
        <v>589</v>
      </c>
      <c r="CM2" s="58" t="s">
        <v>590</v>
      </c>
      <c r="CN2" s="58" t="s">
        <v>591</v>
      </c>
      <c r="CO2" s="58" t="s">
        <v>592</v>
      </c>
      <c r="CP2" s="58" t="s">
        <v>575</v>
      </c>
      <c r="CQ2" s="58" t="s">
        <v>576</v>
      </c>
      <c r="CR2" s="58" t="s">
        <v>577</v>
      </c>
      <c r="CS2" s="58" t="s">
        <v>578</v>
      </c>
      <c r="CT2" s="58" t="s">
        <v>579</v>
      </c>
      <c r="CU2" s="58" t="s">
        <v>580</v>
      </c>
      <c r="CV2" s="58" t="s">
        <v>581</v>
      </c>
      <c r="CW2" s="58" t="s">
        <v>582</v>
      </c>
      <c r="CX2" s="58" t="s">
        <v>628</v>
      </c>
      <c r="CY2" s="58" t="s">
        <v>627</v>
      </c>
      <c r="CZ2" s="58" t="s">
        <v>626</v>
      </c>
      <c r="DA2" s="58" t="s">
        <v>625</v>
      </c>
      <c r="DB2" s="58" t="s">
        <v>624</v>
      </c>
      <c r="DC2" s="58" t="s">
        <v>623</v>
      </c>
      <c r="DD2" s="58" t="s">
        <v>622</v>
      </c>
      <c r="DE2" s="58" t="s">
        <v>621</v>
      </c>
      <c r="DF2" s="58" t="s">
        <v>620</v>
      </c>
      <c r="DG2" s="58" t="s">
        <v>619</v>
      </c>
      <c r="DH2" s="58" t="s">
        <v>618</v>
      </c>
      <c r="DI2" s="58" t="s">
        <v>617</v>
      </c>
      <c r="DJ2" s="58" t="s">
        <v>616</v>
      </c>
      <c r="DK2" s="58" t="s">
        <v>615</v>
      </c>
      <c r="DL2" s="58" t="s">
        <v>614</v>
      </c>
      <c r="DM2" s="58" t="s">
        <v>613</v>
      </c>
      <c r="DN2" s="58" t="s">
        <v>612</v>
      </c>
      <c r="DO2" s="58" t="s">
        <v>611</v>
      </c>
      <c r="DP2" s="58" t="s">
        <v>610</v>
      </c>
      <c r="DQ2" s="58" t="s">
        <v>609</v>
      </c>
      <c r="DR2" s="58" t="s">
        <v>608</v>
      </c>
      <c r="DS2" s="58" t="s">
        <v>607</v>
      </c>
      <c r="DT2" s="58" t="s">
        <v>606</v>
      </c>
      <c r="DU2" s="58" t="s">
        <v>605</v>
      </c>
      <c r="DV2" s="58" t="s">
        <v>604</v>
      </c>
      <c r="DW2" s="58" t="s">
        <v>603</v>
      </c>
      <c r="DX2" s="58" t="s">
        <v>602</v>
      </c>
      <c r="DY2" s="58" t="s">
        <v>601</v>
      </c>
      <c r="DZ2" s="58" t="s">
        <v>600</v>
      </c>
      <c r="EA2" s="58" t="s">
        <v>599</v>
      </c>
      <c r="EB2" s="58" t="s">
        <v>598</v>
      </c>
      <c r="EC2" s="58" t="s">
        <v>597</v>
      </c>
      <c r="ED2" s="58" t="s">
        <v>596</v>
      </c>
      <c r="EE2" s="58" t="s">
        <v>595</v>
      </c>
      <c r="EF2" s="58" t="s">
        <v>594</v>
      </c>
      <c r="EG2" s="58" t="s">
        <v>593</v>
      </c>
      <c r="EH2" s="16" t="s">
        <v>343</v>
      </c>
      <c r="EI2" s="16" t="s">
        <v>344</v>
      </c>
      <c r="EJ2" s="58" t="s">
        <v>531</v>
      </c>
      <c r="EK2" s="58" t="s">
        <v>532</v>
      </c>
      <c r="EL2" s="58" t="s">
        <v>533</v>
      </c>
      <c r="EM2" s="58" t="s">
        <v>534</v>
      </c>
      <c r="EN2" s="58" t="s">
        <v>535</v>
      </c>
      <c r="EO2" s="58" t="s">
        <v>536</v>
      </c>
      <c r="EP2" s="58" t="s">
        <v>537</v>
      </c>
      <c r="EQ2" s="58" t="s">
        <v>538</v>
      </c>
      <c r="ER2" s="58" t="s">
        <v>539</v>
      </c>
      <c r="ES2" s="58" t="s">
        <v>540</v>
      </c>
      <c r="ET2" s="58" t="s">
        <v>541</v>
      </c>
      <c r="EU2" s="58" t="s">
        <v>542</v>
      </c>
      <c r="EV2" s="58" t="s">
        <v>543</v>
      </c>
      <c r="EW2" s="58" t="s">
        <v>544</v>
      </c>
      <c r="EX2" s="58" t="s">
        <v>545</v>
      </c>
      <c r="EY2" s="58" t="s">
        <v>546</v>
      </c>
      <c r="EZ2" s="58" t="s">
        <v>547</v>
      </c>
      <c r="FA2" s="58" t="s">
        <v>548</v>
      </c>
      <c r="FB2" s="58" t="s">
        <v>549</v>
      </c>
      <c r="FC2" s="58" t="s">
        <v>550</v>
      </c>
      <c r="FD2" s="58" t="s">
        <v>551</v>
      </c>
      <c r="FE2" s="64" t="s">
        <v>664</v>
      </c>
      <c r="FF2" s="64" t="s">
        <v>515</v>
      </c>
      <c r="FG2" s="64" t="s">
        <v>552</v>
      </c>
      <c r="FH2" s="64" t="s">
        <v>665</v>
      </c>
      <c r="FI2" s="64" t="s">
        <v>666</v>
      </c>
      <c r="FJ2" s="64" t="s">
        <v>667</v>
      </c>
      <c r="FK2" s="64" t="s">
        <v>668</v>
      </c>
      <c r="FL2" s="64" t="s">
        <v>669</v>
      </c>
      <c r="FM2" s="64" t="s">
        <v>670</v>
      </c>
      <c r="FN2" s="64" t="s">
        <v>671</v>
      </c>
      <c r="FO2" s="64" t="s">
        <v>672</v>
      </c>
      <c r="FP2" s="64" t="s">
        <v>673</v>
      </c>
      <c r="FQ2" s="64" t="s">
        <v>674</v>
      </c>
      <c r="FR2" s="64" t="s">
        <v>675</v>
      </c>
      <c r="FS2" s="64" t="s">
        <v>676</v>
      </c>
      <c r="FT2" s="64" t="s">
        <v>677</v>
      </c>
      <c r="FU2" s="64" t="s">
        <v>678</v>
      </c>
      <c r="FV2" s="64" t="s">
        <v>679</v>
      </c>
      <c r="FW2" s="64" t="s">
        <v>680</v>
      </c>
      <c r="FX2" s="64" t="s">
        <v>681</v>
      </c>
      <c r="FY2" s="64" t="s">
        <v>682</v>
      </c>
      <c r="FZ2" s="64" t="s">
        <v>683</v>
      </c>
      <c r="GA2" s="64" t="s">
        <v>684</v>
      </c>
      <c r="GB2" s="64" t="s">
        <v>685</v>
      </c>
      <c r="GC2" s="64" t="s">
        <v>686</v>
      </c>
      <c r="GD2" s="64" t="s">
        <v>687</v>
      </c>
      <c r="GE2" s="64" t="s">
        <v>688</v>
      </c>
      <c r="GF2" s="64" t="s">
        <v>689</v>
      </c>
      <c r="GG2" s="64" t="s">
        <v>690</v>
      </c>
      <c r="GH2" s="64" t="s">
        <v>691</v>
      </c>
      <c r="GI2" s="64" t="s">
        <v>692</v>
      </c>
      <c r="GJ2" s="64" t="s">
        <v>693</v>
      </c>
      <c r="GK2" s="64" t="s">
        <v>694</v>
      </c>
      <c r="GL2" s="64" t="s">
        <v>695</v>
      </c>
      <c r="GM2" s="64" t="s">
        <v>696</v>
      </c>
      <c r="GN2" s="64" t="s">
        <v>697</v>
      </c>
      <c r="GO2" s="64" t="s">
        <v>698</v>
      </c>
      <c r="GP2" s="64" t="s">
        <v>699</v>
      </c>
      <c r="GQ2" s="64" t="s">
        <v>700</v>
      </c>
      <c r="GR2" s="64" t="s">
        <v>701</v>
      </c>
      <c r="GS2" s="64" t="s">
        <v>702</v>
      </c>
      <c r="GT2" s="64" t="s">
        <v>703</v>
      </c>
      <c r="GU2" s="64" t="s">
        <v>704</v>
      </c>
      <c r="GV2" s="64" t="s">
        <v>705</v>
      </c>
      <c r="GW2" s="64" t="s">
        <v>706</v>
      </c>
      <c r="GX2" s="64" t="s">
        <v>707</v>
      </c>
      <c r="GY2" s="64" t="s">
        <v>708</v>
      </c>
      <c r="GZ2" s="64" t="s">
        <v>709</v>
      </c>
      <c r="HA2" s="64" t="s">
        <v>710</v>
      </c>
      <c r="HB2" s="64" t="s">
        <v>711</v>
      </c>
      <c r="HC2" s="64" t="s">
        <v>712</v>
      </c>
      <c r="HD2" s="64" t="s">
        <v>713</v>
      </c>
      <c r="HE2" s="64" t="s">
        <v>714</v>
      </c>
      <c r="HF2" s="64" t="s">
        <v>715</v>
      </c>
      <c r="HG2" s="64" t="s">
        <v>716</v>
      </c>
      <c r="HH2" s="64" t="s">
        <v>717</v>
      </c>
      <c r="HI2" s="64" t="s">
        <v>718</v>
      </c>
      <c r="HJ2" s="64" t="s">
        <v>719</v>
      </c>
      <c r="HK2" s="64" t="s">
        <v>720</v>
      </c>
      <c r="HL2" s="64" t="s">
        <v>721</v>
      </c>
      <c r="HM2" s="64" t="s">
        <v>722</v>
      </c>
      <c r="HN2" s="64" t="s">
        <v>723</v>
      </c>
      <c r="HO2" s="64" t="s">
        <v>724</v>
      </c>
      <c r="HP2" s="64" t="s">
        <v>725</v>
      </c>
      <c r="HQ2" s="64" t="s">
        <v>726</v>
      </c>
      <c r="HR2" s="64" t="s">
        <v>727</v>
      </c>
      <c r="HS2" s="64" t="s">
        <v>728</v>
      </c>
      <c r="HT2" s="64" t="s">
        <v>729</v>
      </c>
      <c r="HU2" s="64" t="s">
        <v>730</v>
      </c>
      <c r="HV2" s="64" t="s">
        <v>731</v>
      </c>
      <c r="HW2" s="64" t="s">
        <v>732</v>
      </c>
      <c r="HX2" s="64" t="s">
        <v>733</v>
      </c>
      <c r="HY2" s="64" t="s">
        <v>734</v>
      </c>
      <c r="HZ2" s="64" t="s">
        <v>735</v>
      </c>
      <c r="IA2" s="64" t="s">
        <v>736</v>
      </c>
      <c r="IB2" s="64" t="s">
        <v>737</v>
      </c>
      <c r="IC2" s="64" t="s">
        <v>738</v>
      </c>
      <c r="ID2" s="64" t="s">
        <v>739</v>
      </c>
      <c r="IE2" s="64" t="s">
        <v>740</v>
      </c>
      <c r="IF2" s="64" t="s">
        <v>741</v>
      </c>
      <c r="IG2" s="64" t="s">
        <v>742</v>
      </c>
      <c r="IH2" s="64" t="s">
        <v>743</v>
      </c>
      <c r="II2" s="64" t="s">
        <v>744</v>
      </c>
      <c r="IJ2" s="64" t="s">
        <v>745</v>
      </c>
      <c r="IK2" s="64" t="s">
        <v>746</v>
      </c>
      <c r="IL2" s="64" t="s">
        <v>747</v>
      </c>
      <c r="IM2" s="64" t="s">
        <v>748</v>
      </c>
      <c r="IN2" s="64" t="s">
        <v>749</v>
      </c>
      <c r="IO2" s="64" t="s">
        <v>750</v>
      </c>
      <c r="IP2" s="64" t="s">
        <v>751</v>
      </c>
      <c r="IQ2" s="64" t="s">
        <v>752</v>
      </c>
      <c r="IR2" s="64" t="s">
        <v>753</v>
      </c>
      <c r="IS2" s="64" t="s">
        <v>754</v>
      </c>
      <c r="IT2" s="64" t="s">
        <v>755</v>
      </c>
      <c r="IU2" s="64" t="s">
        <v>756</v>
      </c>
      <c r="IV2" s="64" t="s">
        <v>757</v>
      </c>
      <c r="IW2" s="64" t="s">
        <v>758</v>
      </c>
      <c r="IX2" s="64" t="s">
        <v>759</v>
      </c>
      <c r="IY2" s="64" t="s">
        <v>760</v>
      </c>
      <c r="IZ2" s="64" t="s">
        <v>761</v>
      </c>
      <c r="JA2" s="64" t="s">
        <v>762</v>
      </c>
      <c r="JB2" s="64" t="s">
        <v>763</v>
      </c>
      <c r="JC2" s="64" t="s">
        <v>764</v>
      </c>
      <c r="JD2" s="64" t="s">
        <v>765</v>
      </c>
      <c r="JE2" s="64" t="s">
        <v>766</v>
      </c>
      <c r="JF2" s="64" t="s">
        <v>767</v>
      </c>
      <c r="JG2" s="64" t="s">
        <v>768</v>
      </c>
      <c r="JH2" s="64" t="s">
        <v>769</v>
      </c>
      <c r="JI2" s="64" t="s">
        <v>770</v>
      </c>
      <c r="JJ2" s="64" t="s">
        <v>771</v>
      </c>
      <c r="JK2" s="64" t="s">
        <v>772</v>
      </c>
      <c r="JL2" s="64" t="s">
        <v>773</v>
      </c>
      <c r="JM2" s="64" t="s">
        <v>774</v>
      </c>
      <c r="JN2" s="62"/>
    </row>
    <row r="3" spans="1:275" ht="30" customHeight="1" x14ac:dyDescent="0.2">
      <c r="A3" s="31" t="s">
        <v>294</v>
      </c>
      <c r="B3" s="31" t="s">
        <v>295</v>
      </c>
      <c r="C3"/>
      <c r="D3"/>
      <c r="E3" s="31" t="s">
        <v>296</v>
      </c>
      <c r="F3" s="31" t="s">
        <v>297</v>
      </c>
      <c r="G3"/>
      <c r="H3" s="31" t="s">
        <v>298</v>
      </c>
      <c r="I3"/>
      <c r="J3" s="31" t="s">
        <v>298</v>
      </c>
      <c r="K3" s="12" t="s">
        <v>299</v>
      </c>
      <c r="L3" s="12" t="s">
        <v>299</v>
      </c>
      <c r="M3"/>
      <c r="N3" s="31" t="s">
        <v>298</v>
      </c>
      <c r="O3" s="31" t="s">
        <v>301</v>
      </c>
      <c r="P3" s="12" t="s">
        <v>298</v>
      </c>
      <c r="Q3"/>
      <c r="R3"/>
      <c r="S3"/>
      <c r="T3"/>
      <c r="U3" s="31" t="s">
        <v>295</v>
      </c>
      <c r="V3" s="31" t="s">
        <v>295</v>
      </c>
      <c r="W3" s="31" t="s">
        <v>295</v>
      </c>
      <c r="X3" s="31" t="s">
        <v>295</v>
      </c>
      <c r="Y3" s="31" t="s">
        <v>295</v>
      </c>
      <c r="Z3" s="31" t="s">
        <v>295</v>
      </c>
      <c r="AA3" s="31" t="s">
        <v>295</v>
      </c>
      <c r="AB3" s="31" t="s">
        <v>295</v>
      </c>
      <c r="AC3" s="31" t="s">
        <v>295</v>
      </c>
      <c r="AD3" s="31" t="s">
        <v>300</v>
      </c>
      <c r="AE3" s="31" t="s">
        <v>300</v>
      </c>
      <c r="AF3" s="31" t="s">
        <v>300</v>
      </c>
      <c r="AG3" s="31" t="s">
        <v>300</v>
      </c>
      <c r="AH3" s="31" t="s">
        <v>300</v>
      </c>
      <c r="AI3" s="31" t="s">
        <v>300</v>
      </c>
      <c r="AJ3" s="31" t="s">
        <v>300</v>
      </c>
      <c r="AK3" s="31" t="s">
        <v>300</v>
      </c>
      <c r="AL3" s="31" t="s">
        <v>300</v>
      </c>
      <c r="AM3" s="31" t="s">
        <v>300</v>
      </c>
      <c r="AN3" s="31" t="s">
        <v>300</v>
      </c>
      <c r="AO3" s="31" t="s">
        <v>300</v>
      </c>
      <c r="AP3" s="31" t="s">
        <v>300</v>
      </c>
      <c r="AQ3" s="31" t="s">
        <v>300</v>
      </c>
      <c r="AR3" s="31" t="s">
        <v>300</v>
      </c>
      <c r="AS3" s="31" t="s">
        <v>300</v>
      </c>
      <c r="AT3" s="31" t="s">
        <v>300</v>
      </c>
      <c r="AU3" s="31" t="s">
        <v>300</v>
      </c>
      <c r="AV3" s="31" t="s">
        <v>300</v>
      </c>
      <c r="AW3" s="31" t="s">
        <v>300</v>
      </c>
      <c r="AX3" s="31" t="s">
        <v>300</v>
      </c>
      <c r="AY3" s="31" t="s">
        <v>300</v>
      </c>
      <c r="AZ3" s="31" t="s">
        <v>300</v>
      </c>
      <c r="BA3" s="31" t="s">
        <v>300</v>
      </c>
      <c r="BB3" s="31" t="s">
        <v>300</v>
      </c>
      <c r="BC3" s="31" t="s">
        <v>300</v>
      </c>
      <c r="BD3" s="31" t="s">
        <v>300</v>
      </c>
      <c r="BE3" s="31" t="s">
        <v>295</v>
      </c>
      <c r="BF3" s="31" t="s">
        <v>295</v>
      </c>
      <c r="BG3" s="31" t="s">
        <v>295</v>
      </c>
      <c r="BH3" s="31" t="s">
        <v>295</v>
      </c>
      <c r="BI3" s="31" t="s">
        <v>295</v>
      </c>
      <c r="BJ3" s="31" t="s">
        <v>295</v>
      </c>
      <c r="BK3" s="31" t="s">
        <v>295</v>
      </c>
      <c r="BL3" s="31" t="s">
        <v>295</v>
      </c>
      <c r="BM3" s="31" t="s">
        <v>295</v>
      </c>
      <c r="BN3" s="31" t="s">
        <v>295</v>
      </c>
      <c r="BO3" s="31" t="s">
        <v>295</v>
      </c>
      <c r="BP3" s="31" t="s">
        <v>295</v>
      </c>
      <c r="BQ3" s="31" t="s">
        <v>295</v>
      </c>
      <c r="BR3" s="31" t="s">
        <v>295</v>
      </c>
      <c r="BS3" s="31" t="s">
        <v>295</v>
      </c>
      <c r="BT3" s="31" t="s">
        <v>295</v>
      </c>
      <c r="BU3" s="31" t="s">
        <v>295</v>
      </c>
      <c r="BV3" s="31" t="s">
        <v>295</v>
      </c>
      <c r="BW3" s="31" t="s">
        <v>295</v>
      </c>
      <c r="BX3" s="31" t="s">
        <v>295</v>
      </c>
      <c r="BY3" s="31" t="s">
        <v>295</v>
      </c>
      <c r="BZ3" s="31" t="s">
        <v>295</v>
      </c>
      <c r="CA3" s="31" t="s">
        <v>295</v>
      </c>
      <c r="CB3" s="31" t="s">
        <v>295</v>
      </c>
      <c r="CC3" s="31" t="s">
        <v>295</v>
      </c>
      <c r="CD3" s="31" t="s">
        <v>295</v>
      </c>
      <c r="CE3" s="31" t="s">
        <v>295</v>
      </c>
      <c r="CF3" s="31" t="s">
        <v>295</v>
      </c>
      <c r="CG3" s="31" t="s">
        <v>295</v>
      </c>
      <c r="CH3" s="31" t="s">
        <v>295</v>
      </c>
      <c r="CI3" s="31" t="s">
        <v>295</v>
      </c>
      <c r="CJ3" s="31" t="s">
        <v>295</v>
      </c>
      <c r="CK3" s="31" t="s">
        <v>295</v>
      </c>
      <c r="CL3" s="31" t="s">
        <v>295</v>
      </c>
      <c r="CM3" s="31" t="s">
        <v>295</v>
      </c>
      <c r="CN3" s="31" t="s">
        <v>295</v>
      </c>
      <c r="CO3" s="31" t="s">
        <v>295</v>
      </c>
      <c r="CP3" s="31" t="s">
        <v>295</v>
      </c>
      <c r="CQ3" s="31" t="s">
        <v>295</v>
      </c>
      <c r="CR3" s="31" t="s">
        <v>295</v>
      </c>
      <c r="CS3" s="31" t="s">
        <v>295</v>
      </c>
      <c r="CT3" s="31" t="s">
        <v>295</v>
      </c>
      <c r="CU3" s="31" t="s">
        <v>295</v>
      </c>
      <c r="CV3" s="31" t="s">
        <v>295</v>
      </c>
      <c r="CW3" s="31" t="s">
        <v>295</v>
      </c>
      <c r="CX3" s="31" t="s">
        <v>295</v>
      </c>
      <c r="CY3" s="31" t="s">
        <v>295</v>
      </c>
      <c r="CZ3" s="31" t="s">
        <v>295</v>
      </c>
      <c r="DA3" s="31" t="s">
        <v>295</v>
      </c>
      <c r="DB3" s="31" t="s">
        <v>295</v>
      </c>
      <c r="DC3" s="31" t="s">
        <v>295</v>
      </c>
      <c r="DD3" s="31" t="s">
        <v>295</v>
      </c>
      <c r="DE3" s="31" t="s">
        <v>295</v>
      </c>
      <c r="DF3" s="31" t="s">
        <v>295</v>
      </c>
      <c r="DG3" s="31" t="s">
        <v>295</v>
      </c>
      <c r="DH3" s="31" t="s">
        <v>295</v>
      </c>
      <c r="DI3" s="31" t="s">
        <v>295</v>
      </c>
      <c r="DJ3" s="31" t="s">
        <v>295</v>
      </c>
      <c r="DK3" s="31" t="s">
        <v>295</v>
      </c>
      <c r="DL3" s="31" t="s">
        <v>295</v>
      </c>
      <c r="DM3" s="31" t="s">
        <v>295</v>
      </c>
      <c r="DN3" s="31" t="s">
        <v>295</v>
      </c>
      <c r="DO3" s="31" t="s">
        <v>295</v>
      </c>
      <c r="DP3" s="31" t="s">
        <v>295</v>
      </c>
      <c r="DQ3" s="31" t="s">
        <v>295</v>
      </c>
      <c r="DR3" s="31" t="s">
        <v>295</v>
      </c>
      <c r="DS3" s="31" t="s">
        <v>295</v>
      </c>
      <c r="DT3" s="31" t="s">
        <v>295</v>
      </c>
      <c r="DU3" s="31" t="s">
        <v>295</v>
      </c>
      <c r="DV3" s="31" t="s">
        <v>295</v>
      </c>
      <c r="DW3" s="31" t="s">
        <v>295</v>
      </c>
      <c r="DX3" s="31" t="s">
        <v>295</v>
      </c>
      <c r="DY3" s="31" t="s">
        <v>295</v>
      </c>
      <c r="DZ3" s="31" t="s">
        <v>295</v>
      </c>
      <c r="EA3" s="31" t="s">
        <v>295</v>
      </c>
      <c r="EB3" s="31" t="s">
        <v>295</v>
      </c>
      <c r="EC3" s="31" t="s">
        <v>295</v>
      </c>
      <c r="ED3" s="31" t="s">
        <v>295</v>
      </c>
      <c r="EE3" s="31" t="s">
        <v>295</v>
      </c>
      <c r="EF3" s="31" t="s">
        <v>295</v>
      </c>
      <c r="EG3" s="31" t="s">
        <v>295</v>
      </c>
      <c r="EH3" s="31" t="s">
        <v>302</v>
      </c>
      <c r="EI3" s="31" t="s">
        <v>302</v>
      </c>
      <c r="EJ3" s="31" t="s">
        <v>303</v>
      </c>
      <c r="EK3" s="31" t="s">
        <v>303</v>
      </c>
      <c r="EL3" s="31" t="s">
        <v>304</v>
      </c>
      <c r="EM3" s="31" t="s">
        <v>303</v>
      </c>
      <c r="EN3" s="31" t="s">
        <v>304</v>
      </c>
      <c r="EO3" s="31" t="s">
        <v>303</v>
      </c>
      <c r="EP3" s="31" t="s">
        <v>304</v>
      </c>
      <c r="EQ3" s="31" t="s">
        <v>303</v>
      </c>
      <c r="ER3" s="31" t="s">
        <v>304</v>
      </c>
      <c r="ES3" s="31" t="s">
        <v>303</v>
      </c>
      <c r="ET3" s="31" t="s">
        <v>303</v>
      </c>
      <c r="EU3" s="31" t="s">
        <v>303</v>
      </c>
      <c r="EV3" s="31" t="s">
        <v>304</v>
      </c>
      <c r="EW3" s="31" t="s">
        <v>303</v>
      </c>
      <c r="EX3" s="31" t="s">
        <v>304</v>
      </c>
      <c r="EY3" s="31" t="s">
        <v>303</v>
      </c>
      <c r="EZ3" s="31" t="s">
        <v>304</v>
      </c>
      <c r="FA3" s="31" t="s">
        <v>303</v>
      </c>
      <c r="FB3" s="31" t="s">
        <v>304</v>
      </c>
      <c r="FC3" s="31" t="s">
        <v>303</v>
      </c>
      <c r="FD3" s="31" t="s">
        <v>303</v>
      </c>
      <c r="FE3" s="13" t="s">
        <v>303</v>
      </c>
      <c r="FF3" s="13" t="s">
        <v>305</v>
      </c>
      <c r="FG3" s="13" t="s">
        <v>306</v>
      </c>
      <c r="FH3" s="13"/>
      <c r="FI3" s="13" t="s">
        <v>295</v>
      </c>
      <c r="FJ3" s="13"/>
      <c r="FK3" s="13" t="s">
        <v>300</v>
      </c>
      <c r="FL3" s="13" t="s">
        <v>300</v>
      </c>
      <c r="FM3" s="13" t="s">
        <v>300</v>
      </c>
      <c r="FN3" s="13"/>
      <c r="FO3" s="13" t="s">
        <v>295</v>
      </c>
      <c r="FP3" s="13"/>
      <c r="FQ3" s="13" t="s">
        <v>300</v>
      </c>
      <c r="FR3" s="13" t="s">
        <v>300</v>
      </c>
      <c r="FS3" s="13" t="s">
        <v>300</v>
      </c>
      <c r="FT3" s="13"/>
      <c r="FU3" s="13" t="s">
        <v>295</v>
      </c>
      <c r="FV3" s="13"/>
      <c r="FW3" s="13" t="s">
        <v>300</v>
      </c>
      <c r="FX3" s="13" t="s">
        <v>300</v>
      </c>
      <c r="FY3" s="13" t="s">
        <v>300</v>
      </c>
      <c r="FZ3" s="13"/>
      <c r="GA3" s="13" t="s">
        <v>295</v>
      </c>
      <c r="GB3" s="13"/>
      <c r="GC3" s="13" t="s">
        <v>300</v>
      </c>
      <c r="GD3" s="13" t="s">
        <v>300</v>
      </c>
      <c r="GE3" s="13" t="s">
        <v>300</v>
      </c>
      <c r="GF3" s="13"/>
      <c r="GG3" s="13" t="s">
        <v>295</v>
      </c>
      <c r="GH3" s="13"/>
      <c r="GI3" s="13" t="s">
        <v>300</v>
      </c>
      <c r="GJ3" s="13" t="s">
        <v>300</v>
      </c>
      <c r="GK3" s="13" t="s">
        <v>300</v>
      </c>
      <c r="GL3" s="13"/>
      <c r="GM3" s="13" t="s">
        <v>295</v>
      </c>
      <c r="GN3" s="13"/>
      <c r="GO3" s="13" t="s">
        <v>300</v>
      </c>
      <c r="GP3" s="13" t="s">
        <v>300</v>
      </c>
      <c r="GQ3" s="13" t="s">
        <v>300</v>
      </c>
      <c r="GR3" s="13"/>
      <c r="GS3" s="13" t="s">
        <v>295</v>
      </c>
      <c r="GT3" s="13"/>
      <c r="GU3" s="13" t="s">
        <v>300</v>
      </c>
      <c r="GV3" s="13" t="s">
        <v>300</v>
      </c>
      <c r="GW3" s="13" t="s">
        <v>300</v>
      </c>
      <c r="GX3" s="13"/>
      <c r="GY3" s="13" t="s">
        <v>295</v>
      </c>
      <c r="GZ3" s="13"/>
      <c r="HA3" s="13" t="s">
        <v>300</v>
      </c>
      <c r="HB3" s="13" t="s">
        <v>300</v>
      </c>
      <c r="HC3" s="13" t="s">
        <v>300</v>
      </c>
      <c r="HD3" s="13"/>
      <c r="HE3" s="13" t="s">
        <v>295</v>
      </c>
      <c r="HF3" s="13"/>
      <c r="HG3" s="13" t="s">
        <v>300</v>
      </c>
      <c r="HH3" s="13" t="s">
        <v>300</v>
      </c>
      <c r="HI3" s="13" t="s">
        <v>300</v>
      </c>
      <c r="HJ3" s="13"/>
      <c r="HK3" s="13" t="s">
        <v>295</v>
      </c>
      <c r="HL3" s="13"/>
      <c r="HM3" s="13" t="s">
        <v>300</v>
      </c>
      <c r="HN3" s="13" t="s">
        <v>300</v>
      </c>
      <c r="HO3" s="13" t="s">
        <v>300</v>
      </c>
      <c r="HP3" s="13"/>
      <c r="HQ3" s="13" t="s">
        <v>295</v>
      </c>
      <c r="HR3" s="13"/>
      <c r="HS3" s="13" t="s">
        <v>300</v>
      </c>
      <c r="HT3" s="13" t="s">
        <v>300</v>
      </c>
      <c r="HU3" s="13"/>
      <c r="HV3" s="13" t="s">
        <v>295</v>
      </c>
      <c r="HW3" s="13"/>
      <c r="HX3" s="13" t="s">
        <v>300</v>
      </c>
      <c r="HY3" s="13" t="s">
        <v>300</v>
      </c>
      <c r="HZ3" s="13"/>
      <c r="IA3" s="13" t="s">
        <v>295</v>
      </c>
      <c r="IB3" s="13"/>
      <c r="IC3" s="13" t="s">
        <v>300</v>
      </c>
      <c r="ID3" s="13" t="s">
        <v>300</v>
      </c>
      <c r="IE3" s="13"/>
      <c r="IF3" s="13" t="s">
        <v>295</v>
      </c>
      <c r="IG3" s="13"/>
      <c r="IH3" s="13" t="s">
        <v>300</v>
      </c>
      <c r="II3" s="13" t="s">
        <v>300</v>
      </c>
      <c r="IJ3" s="13"/>
      <c r="IK3" s="13" t="s">
        <v>295</v>
      </c>
      <c r="IL3" s="13"/>
      <c r="IM3" s="13" t="s">
        <v>300</v>
      </c>
      <c r="IN3" s="13" t="s">
        <v>300</v>
      </c>
      <c r="IO3" s="13"/>
      <c r="IP3" s="13" t="s">
        <v>295</v>
      </c>
      <c r="IQ3" s="13"/>
      <c r="IR3" s="13" t="s">
        <v>300</v>
      </c>
      <c r="IS3" s="13" t="s">
        <v>300</v>
      </c>
      <c r="IT3" s="13"/>
      <c r="IU3" s="13" t="s">
        <v>295</v>
      </c>
      <c r="IV3" s="13"/>
      <c r="IW3" s="13" t="s">
        <v>300</v>
      </c>
      <c r="IX3" s="13" t="s">
        <v>300</v>
      </c>
      <c r="IY3" s="13"/>
      <c r="IZ3" s="13" t="s">
        <v>295</v>
      </c>
      <c r="JA3" s="13"/>
      <c r="JB3" s="13" t="s">
        <v>300</v>
      </c>
      <c r="JC3" s="13" t="s">
        <v>300</v>
      </c>
      <c r="JD3" s="13"/>
      <c r="JE3" s="13" t="s">
        <v>295</v>
      </c>
      <c r="JF3" s="13"/>
      <c r="JG3" s="13" t="s">
        <v>300</v>
      </c>
      <c r="JH3" s="13" t="s">
        <v>300</v>
      </c>
      <c r="JI3" s="13"/>
      <c r="JJ3" s="13" t="s">
        <v>295</v>
      </c>
      <c r="JK3" s="13"/>
      <c r="JL3" s="13" t="s">
        <v>300</v>
      </c>
      <c r="JM3" s="13" t="s">
        <v>300</v>
      </c>
      <c r="JN3" s="62"/>
    </row>
    <row r="4" spans="1:275" ht="12.75" customHeight="1" x14ac:dyDescent="0.2">
      <c r="A4" s="31" t="s">
        <v>307</v>
      </c>
      <c r="B4" s="31" t="s">
        <v>308</v>
      </c>
      <c r="C4" s="31" t="s">
        <v>309</v>
      </c>
      <c r="D4" s="31" t="s">
        <v>310</v>
      </c>
      <c r="E4" s="31" t="s">
        <v>311</v>
      </c>
      <c r="F4" s="31" t="s">
        <v>312</v>
      </c>
      <c r="G4" s="31" t="s">
        <v>313</v>
      </c>
      <c r="H4" s="31" t="s">
        <v>314</v>
      </c>
      <c r="I4" s="31" t="s">
        <v>315</v>
      </c>
      <c r="J4" s="31" t="s">
        <v>314</v>
      </c>
      <c r="K4" s="12" t="s">
        <v>316</v>
      </c>
      <c r="L4" s="12" t="s">
        <v>316</v>
      </c>
      <c r="M4" s="31" t="s">
        <v>315</v>
      </c>
      <c r="N4" s="31" t="s">
        <v>314</v>
      </c>
      <c r="O4" s="31" t="s">
        <v>320</v>
      </c>
      <c r="P4" s="12" t="s">
        <v>317</v>
      </c>
      <c r="Q4" s="12" t="s">
        <v>310</v>
      </c>
      <c r="R4" s="12" t="s">
        <v>310</v>
      </c>
      <c r="S4" s="12" t="s">
        <v>310</v>
      </c>
      <c r="T4" s="12" t="s">
        <v>310</v>
      </c>
      <c r="U4" s="31" t="s">
        <v>318</v>
      </c>
      <c r="V4" s="31" t="s">
        <v>318</v>
      </c>
      <c r="W4" s="31" t="s">
        <v>318</v>
      </c>
      <c r="X4" s="31" t="s">
        <v>318</v>
      </c>
      <c r="Y4" s="31" t="s">
        <v>318</v>
      </c>
      <c r="Z4" s="31" t="s">
        <v>318</v>
      </c>
      <c r="AA4" s="31" t="s">
        <v>318</v>
      </c>
      <c r="AB4" s="31" t="s">
        <v>318</v>
      </c>
      <c r="AC4" s="31" t="s">
        <v>318</v>
      </c>
      <c r="AD4" s="31" t="s">
        <v>319</v>
      </c>
      <c r="AE4" s="31" t="s">
        <v>319</v>
      </c>
      <c r="AF4" s="31" t="s">
        <v>319</v>
      </c>
      <c r="AG4" s="31" t="s">
        <v>319</v>
      </c>
      <c r="AH4" s="31" t="s">
        <v>319</v>
      </c>
      <c r="AI4" s="31" t="s">
        <v>319</v>
      </c>
      <c r="AJ4" s="31" t="s">
        <v>319</v>
      </c>
      <c r="AK4" s="31" t="s">
        <v>319</v>
      </c>
      <c r="AL4" s="31" t="s">
        <v>319</v>
      </c>
      <c r="AM4" s="31" t="s">
        <v>319</v>
      </c>
      <c r="AN4" s="31" t="s">
        <v>319</v>
      </c>
      <c r="AO4" s="31" t="s">
        <v>319</v>
      </c>
      <c r="AP4" s="31" t="s">
        <v>319</v>
      </c>
      <c r="AQ4" s="31" t="s">
        <v>319</v>
      </c>
      <c r="AR4" s="31" t="s">
        <v>319</v>
      </c>
      <c r="AS4" s="31" t="s">
        <v>319</v>
      </c>
      <c r="AT4" s="31" t="s">
        <v>319</v>
      </c>
      <c r="AU4" s="31" t="s">
        <v>319</v>
      </c>
      <c r="AV4" s="31" t="s">
        <v>319</v>
      </c>
      <c r="AW4" s="31" t="s">
        <v>319</v>
      </c>
      <c r="AX4" s="31" t="s">
        <v>319</v>
      </c>
      <c r="AY4" s="31" t="s">
        <v>319</v>
      </c>
      <c r="AZ4" s="31" t="s">
        <v>319</v>
      </c>
      <c r="BA4" s="31" t="s">
        <v>319</v>
      </c>
      <c r="BB4" s="31" t="s">
        <v>319</v>
      </c>
      <c r="BC4" s="31" t="s">
        <v>319</v>
      </c>
      <c r="BD4" s="31" t="s">
        <v>319</v>
      </c>
      <c r="BE4" s="31" t="s">
        <v>318</v>
      </c>
      <c r="BF4" s="31" t="s">
        <v>318</v>
      </c>
      <c r="BG4" s="31" t="s">
        <v>318</v>
      </c>
      <c r="BH4" s="31" t="s">
        <v>318</v>
      </c>
      <c r="BI4" s="31" t="s">
        <v>318</v>
      </c>
      <c r="BJ4" s="31" t="s">
        <v>318</v>
      </c>
      <c r="BK4" s="31" t="s">
        <v>318</v>
      </c>
      <c r="BL4" s="31" t="s">
        <v>318</v>
      </c>
      <c r="BM4" s="31" t="s">
        <v>318</v>
      </c>
      <c r="BN4" s="31" t="s">
        <v>318</v>
      </c>
      <c r="BO4" s="31" t="s">
        <v>318</v>
      </c>
      <c r="BP4" s="31" t="s">
        <v>318</v>
      </c>
      <c r="BQ4" s="31" t="s">
        <v>318</v>
      </c>
      <c r="BR4" s="31" t="s">
        <v>318</v>
      </c>
      <c r="BS4" s="31" t="s">
        <v>318</v>
      </c>
      <c r="BT4" s="31" t="s">
        <v>318</v>
      </c>
      <c r="BU4" s="31" t="s">
        <v>318</v>
      </c>
      <c r="BV4" s="31" t="s">
        <v>318</v>
      </c>
      <c r="BW4" s="31" t="s">
        <v>318</v>
      </c>
      <c r="BX4" s="31" t="s">
        <v>318</v>
      </c>
      <c r="BY4" s="31" t="s">
        <v>318</v>
      </c>
      <c r="BZ4" s="31" t="s">
        <v>318</v>
      </c>
      <c r="CA4" s="31" t="s">
        <v>318</v>
      </c>
      <c r="CB4" s="31" t="s">
        <v>318</v>
      </c>
      <c r="CC4" s="31" t="s">
        <v>318</v>
      </c>
      <c r="CD4" s="31" t="s">
        <v>318</v>
      </c>
      <c r="CE4" s="31" t="s">
        <v>318</v>
      </c>
      <c r="CF4" s="31" t="s">
        <v>318</v>
      </c>
      <c r="CG4" s="31" t="s">
        <v>318</v>
      </c>
      <c r="CH4" s="31" t="s">
        <v>318</v>
      </c>
      <c r="CI4" s="31" t="s">
        <v>318</v>
      </c>
      <c r="CJ4" s="31" t="s">
        <v>318</v>
      </c>
      <c r="CK4" s="31" t="s">
        <v>318</v>
      </c>
      <c r="CL4" s="31" t="s">
        <v>318</v>
      </c>
      <c r="CM4" s="31" t="s">
        <v>318</v>
      </c>
      <c r="CN4" s="31" t="s">
        <v>318</v>
      </c>
      <c r="CO4" s="31" t="s">
        <v>318</v>
      </c>
      <c r="CP4" s="31" t="s">
        <v>318</v>
      </c>
      <c r="CQ4" s="31" t="s">
        <v>318</v>
      </c>
      <c r="CR4" s="31" t="s">
        <v>318</v>
      </c>
      <c r="CS4" s="31" t="s">
        <v>318</v>
      </c>
      <c r="CT4" s="31" t="s">
        <v>318</v>
      </c>
      <c r="CU4" s="31" t="s">
        <v>318</v>
      </c>
      <c r="CV4" s="31" t="s">
        <v>318</v>
      </c>
      <c r="CW4" s="31" t="s">
        <v>318</v>
      </c>
      <c r="CX4" s="31" t="s">
        <v>318</v>
      </c>
      <c r="CY4" s="31" t="s">
        <v>318</v>
      </c>
      <c r="CZ4" s="31" t="s">
        <v>318</v>
      </c>
      <c r="DA4" s="31" t="s">
        <v>318</v>
      </c>
      <c r="DB4" s="31" t="s">
        <v>318</v>
      </c>
      <c r="DC4" s="31" t="s">
        <v>318</v>
      </c>
      <c r="DD4" s="31" t="s">
        <v>318</v>
      </c>
      <c r="DE4" s="31" t="s">
        <v>318</v>
      </c>
      <c r="DF4" s="31" t="s">
        <v>318</v>
      </c>
      <c r="DG4" s="31" t="s">
        <v>318</v>
      </c>
      <c r="DH4" s="31" t="s">
        <v>318</v>
      </c>
      <c r="DI4" s="31" t="s">
        <v>318</v>
      </c>
      <c r="DJ4" s="31" t="s">
        <v>318</v>
      </c>
      <c r="DK4" s="31" t="s">
        <v>318</v>
      </c>
      <c r="DL4" s="31" t="s">
        <v>318</v>
      </c>
      <c r="DM4" s="31" t="s">
        <v>318</v>
      </c>
      <c r="DN4" s="31" t="s">
        <v>318</v>
      </c>
      <c r="DO4" s="31" t="s">
        <v>318</v>
      </c>
      <c r="DP4" s="31" t="s">
        <v>318</v>
      </c>
      <c r="DQ4" s="31" t="s">
        <v>318</v>
      </c>
      <c r="DR4" s="31" t="s">
        <v>318</v>
      </c>
      <c r="DS4" s="31" t="s">
        <v>318</v>
      </c>
      <c r="DT4" s="31" t="s">
        <v>318</v>
      </c>
      <c r="DU4" s="31" t="s">
        <v>318</v>
      </c>
      <c r="DV4" s="31" t="s">
        <v>318</v>
      </c>
      <c r="DW4" s="31" t="s">
        <v>318</v>
      </c>
      <c r="DX4" s="31" t="s">
        <v>318</v>
      </c>
      <c r="DY4" s="31" t="s">
        <v>318</v>
      </c>
      <c r="DZ4" s="31" t="s">
        <v>318</v>
      </c>
      <c r="EA4" s="31" t="s">
        <v>318</v>
      </c>
      <c r="EB4" s="31" t="s">
        <v>318</v>
      </c>
      <c r="EC4" s="31" t="s">
        <v>318</v>
      </c>
      <c r="ED4" s="31" t="s">
        <v>318</v>
      </c>
      <c r="EE4" s="31" t="s">
        <v>318</v>
      </c>
      <c r="EF4" s="31" t="s">
        <v>318</v>
      </c>
      <c r="EG4" s="31" t="s">
        <v>318</v>
      </c>
      <c r="EH4" s="31" t="s">
        <v>321</v>
      </c>
      <c r="EI4" s="31" t="s">
        <v>321</v>
      </c>
      <c r="EJ4" s="31" t="s">
        <v>322</v>
      </c>
      <c r="EK4" s="31" t="s">
        <v>322</v>
      </c>
      <c r="EL4" s="31" t="s">
        <v>323</v>
      </c>
      <c r="EM4" s="31" t="s">
        <v>322</v>
      </c>
      <c r="EN4" s="31" t="s">
        <v>323</v>
      </c>
      <c r="EO4" s="31" t="s">
        <v>322</v>
      </c>
      <c r="EP4" s="31" t="s">
        <v>323</v>
      </c>
      <c r="EQ4" s="31" t="s">
        <v>322</v>
      </c>
      <c r="ER4" s="31" t="s">
        <v>323</v>
      </c>
      <c r="ES4" s="31" t="s">
        <v>322</v>
      </c>
      <c r="ET4" s="31" t="s">
        <v>322</v>
      </c>
      <c r="EU4" s="31" t="s">
        <v>322</v>
      </c>
      <c r="EV4" s="31" t="s">
        <v>323</v>
      </c>
      <c r="EW4" s="31" t="s">
        <v>322</v>
      </c>
      <c r="EX4" s="31" t="s">
        <v>323</v>
      </c>
      <c r="EY4" s="31" t="s">
        <v>322</v>
      </c>
      <c r="EZ4" s="31" t="s">
        <v>323</v>
      </c>
      <c r="FA4" s="31" t="s">
        <v>322</v>
      </c>
      <c r="FB4" s="31" t="s">
        <v>323</v>
      </c>
      <c r="FC4" s="31" t="s">
        <v>322</v>
      </c>
      <c r="FD4" s="31" t="s">
        <v>322</v>
      </c>
      <c r="FE4" s="13" t="s">
        <v>322</v>
      </c>
      <c r="FF4" s="13" t="s">
        <v>324</v>
      </c>
      <c r="FG4" s="13" t="s">
        <v>322</v>
      </c>
      <c r="FH4" s="13" t="s">
        <v>325</v>
      </c>
      <c r="FI4" s="13" t="s">
        <v>318</v>
      </c>
      <c r="FJ4" s="13" t="s">
        <v>326</v>
      </c>
      <c r="FK4" s="13" t="s">
        <v>319</v>
      </c>
      <c r="FL4" s="13" t="s">
        <v>319</v>
      </c>
      <c r="FM4" s="13" t="s">
        <v>327</v>
      </c>
      <c r="FN4" s="13" t="s">
        <v>325</v>
      </c>
      <c r="FO4" s="13" t="s">
        <v>318</v>
      </c>
      <c r="FP4" s="13" t="s">
        <v>326</v>
      </c>
      <c r="FQ4" s="13" t="s">
        <v>319</v>
      </c>
      <c r="FR4" s="13" t="s">
        <v>319</v>
      </c>
      <c r="FS4" s="13" t="s">
        <v>327</v>
      </c>
      <c r="FT4" s="13" t="s">
        <v>325</v>
      </c>
      <c r="FU4" s="13" t="s">
        <v>318</v>
      </c>
      <c r="FV4" s="13" t="s">
        <v>326</v>
      </c>
      <c r="FW4" s="13" t="s">
        <v>319</v>
      </c>
      <c r="FX4" s="13" t="s">
        <v>319</v>
      </c>
      <c r="FY4" s="13" t="s">
        <v>327</v>
      </c>
      <c r="FZ4" s="13" t="s">
        <v>325</v>
      </c>
      <c r="GA4" s="13" t="s">
        <v>318</v>
      </c>
      <c r="GB4" s="13" t="s">
        <v>326</v>
      </c>
      <c r="GC4" s="13" t="s">
        <v>319</v>
      </c>
      <c r="GD4" s="13" t="s">
        <v>319</v>
      </c>
      <c r="GE4" s="13" t="s">
        <v>327</v>
      </c>
      <c r="GF4" s="13" t="s">
        <v>325</v>
      </c>
      <c r="GG4" s="13" t="s">
        <v>318</v>
      </c>
      <c r="GH4" s="13" t="s">
        <v>326</v>
      </c>
      <c r="GI4" s="13" t="s">
        <v>319</v>
      </c>
      <c r="GJ4" s="13" t="s">
        <v>319</v>
      </c>
      <c r="GK4" s="13" t="s">
        <v>327</v>
      </c>
      <c r="GL4" s="13" t="s">
        <v>325</v>
      </c>
      <c r="GM4" s="13" t="s">
        <v>318</v>
      </c>
      <c r="GN4" s="13" t="s">
        <v>326</v>
      </c>
      <c r="GO4" s="13" t="s">
        <v>319</v>
      </c>
      <c r="GP4" s="13" t="s">
        <v>319</v>
      </c>
      <c r="GQ4" s="13" t="s">
        <v>327</v>
      </c>
      <c r="GR4" s="13" t="s">
        <v>325</v>
      </c>
      <c r="GS4" s="13" t="s">
        <v>318</v>
      </c>
      <c r="GT4" s="13" t="s">
        <v>326</v>
      </c>
      <c r="GU4" s="13" t="s">
        <v>319</v>
      </c>
      <c r="GV4" s="13" t="s">
        <v>319</v>
      </c>
      <c r="GW4" s="13" t="s">
        <v>327</v>
      </c>
      <c r="GX4" s="13" t="s">
        <v>325</v>
      </c>
      <c r="GY4" s="13" t="s">
        <v>318</v>
      </c>
      <c r="GZ4" s="13" t="s">
        <v>326</v>
      </c>
      <c r="HA4" s="13" t="s">
        <v>319</v>
      </c>
      <c r="HB4" s="13" t="s">
        <v>319</v>
      </c>
      <c r="HC4" s="13" t="s">
        <v>327</v>
      </c>
      <c r="HD4" s="13" t="s">
        <v>325</v>
      </c>
      <c r="HE4" s="13" t="s">
        <v>318</v>
      </c>
      <c r="HF4" s="13" t="s">
        <v>326</v>
      </c>
      <c r="HG4" s="13" t="s">
        <v>319</v>
      </c>
      <c r="HH4" s="13" t="s">
        <v>319</v>
      </c>
      <c r="HI4" s="13" t="s">
        <v>327</v>
      </c>
      <c r="HJ4" s="13" t="s">
        <v>325</v>
      </c>
      <c r="HK4" s="13" t="s">
        <v>318</v>
      </c>
      <c r="HL4" s="13" t="s">
        <v>326</v>
      </c>
      <c r="HM4" s="13" t="s">
        <v>319</v>
      </c>
      <c r="HN4" s="13" t="s">
        <v>319</v>
      </c>
      <c r="HO4" s="13" t="s">
        <v>327</v>
      </c>
      <c r="HP4" s="13" t="s">
        <v>325</v>
      </c>
      <c r="HQ4" s="13" t="s">
        <v>328</v>
      </c>
      <c r="HR4" s="13" t="s">
        <v>326</v>
      </c>
      <c r="HS4" s="13" t="s">
        <v>319</v>
      </c>
      <c r="HT4" s="13" t="s">
        <v>319</v>
      </c>
      <c r="HU4" s="13" t="s">
        <v>325</v>
      </c>
      <c r="HV4" s="13" t="s">
        <v>328</v>
      </c>
      <c r="HW4" s="13" t="s">
        <v>326</v>
      </c>
      <c r="HX4" s="13" t="s">
        <v>319</v>
      </c>
      <c r="HY4" s="13" t="s">
        <v>319</v>
      </c>
      <c r="HZ4" s="13" t="s">
        <v>325</v>
      </c>
      <c r="IA4" s="13" t="s">
        <v>328</v>
      </c>
      <c r="IB4" s="13" t="s">
        <v>326</v>
      </c>
      <c r="IC4" s="13" t="s">
        <v>319</v>
      </c>
      <c r="ID4" s="13" t="s">
        <v>319</v>
      </c>
      <c r="IE4" s="13" t="s">
        <v>325</v>
      </c>
      <c r="IF4" s="13" t="s">
        <v>328</v>
      </c>
      <c r="IG4" s="13" t="s">
        <v>326</v>
      </c>
      <c r="IH4" s="13" t="s">
        <v>319</v>
      </c>
      <c r="II4" s="13" t="s">
        <v>319</v>
      </c>
      <c r="IJ4" s="13" t="s">
        <v>325</v>
      </c>
      <c r="IK4" s="13" t="s">
        <v>328</v>
      </c>
      <c r="IL4" s="13" t="s">
        <v>326</v>
      </c>
      <c r="IM4" s="13" t="s">
        <v>319</v>
      </c>
      <c r="IN4" s="13" t="s">
        <v>319</v>
      </c>
      <c r="IO4" s="13" t="s">
        <v>325</v>
      </c>
      <c r="IP4" s="13" t="s">
        <v>328</v>
      </c>
      <c r="IQ4" s="13" t="s">
        <v>326</v>
      </c>
      <c r="IR4" s="13" t="s">
        <v>319</v>
      </c>
      <c r="IS4" s="13" t="s">
        <v>319</v>
      </c>
      <c r="IT4" s="13" t="s">
        <v>325</v>
      </c>
      <c r="IU4" s="13" t="s">
        <v>328</v>
      </c>
      <c r="IV4" s="13" t="s">
        <v>326</v>
      </c>
      <c r="IW4" s="13" t="s">
        <v>319</v>
      </c>
      <c r="IX4" s="13" t="s">
        <v>319</v>
      </c>
      <c r="IY4" s="13" t="s">
        <v>325</v>
      </c>
      <c r="IZ4" s="13" t="s">
        <v>328</v>
      </c>
      <c r="JA4" s="13" t="s">
        <v>326</v>
      </c>
      <c r="JB4" s="13" t="s">
        <v>319</v>
      </c>
      <c r="JC4" s="13" t="s">
        <v>319</v>
      </c>
      <c r="JD4" s="13" t="s">
        <v>325</v>
      </c>
      <c r="JE4" s="13" t="s">
        <v>328</v>
      </c>
      <c r="JF4" s="13" t="s">
        <v>326</v>
      </c>
      <c r="JG4" s="13" t="s">
        <v>319</v>
      </c>
      <c r="JH4" s="13" t="s">
        <v>319</v>
      </c>
      <c r="JI4" s="13" t="s">
        <v>325</v>
      </c>
      <c r="JJ4" s="13" t="s">
        <v>328</v>
      </c>
      <c r="JK4" s="13" t="s">
        <v>326</v>
      </c>
      <c r="JL4" s="13" t="s">
        <v>319</v>
      </c>
      <c r="JM4" s="13" t="s">
        <v>319</v>
      </c>
      <c r="JN4" s="62"/>
    </row>
    <row r="5" spans="1:275" ht="24" customHeight="1" x14ac:dyDescent="0.25">
      <c r="A5" s="31" t="s">
        <v>345</v>
      </c>
      <c r="B5" s="31" t="s">
        <v>346</v>
      </c>
      <c r="C5" s="31" t="s">
        <v>347</v>
      </c>
      <c r="D5"/>
      <c r="E5" s="31" t="s">
        <v>348</v>
      </c>
      <c r="F5" s="18" t="s">
        <v>332</v>
      </c>
      <c r="G5" s="31" t="s">
        <v>348</v>
      </c>
      <c r="H5" s="16" t="s">
        <v>349</v>
      </c>
      <c r="I5" s="31" t="s">
        <v>348</v>
      </c>
      <c r="J5" s="16" t="s">
        <v>350</v>
      </c>
      <c r="K5" s="12" t="s">
        <v>351</v>
      </c>
      <c r="L5"/>
      <c r="M5" s="31" t="s">
        <v>348</v>
      </c>
      <c r="N5" s="55" t="s">
        <v>348</v>
      </c>
      <c r="O5" s="58" t="s">
        <v>348</v>
      </c>
      <c r="P5" s="12" t="s">
        <v>352</v>
      </c>
      <c r="Q5" s="12" t="s">
        <v>348</v>
      </c>
      <c r="R5" s="12" t="s">
        <v>348</v>
      </c>
      <c r="S5"/>
      <c r="T5"/>
      <c r="U5" s="31" t="s">
        <v>346</v>
      </c>
      <c r="V5" s="31" t="s">
        <v>346</v>
      </c>
      <c r="W5" s="31" t="s">
        <v>346</v>
      </c>
      <c r="X5" s="31" t="s">
        <v>346</v>
      </c>
      <c r="Y5" s="31" t="s">
        <v>346</v>
      </c>
      <c r="Z5" s="31" t="s">
        <v>346</v>
      </c>
      <c r="AA5" s="31" t="s">
        <v>346</v>
      </c>
      <c r="AB5" s="31" t="s">
        <v>346</v>
      </c>
      <c r="AC5" s="31" t="s">
        <v>346</v>
      </c>
      <c r="AD5" s="12" t="s">
        <v>348</v>
      </c>
      <c r="AE5" s="12" t="s">
        <v>348</v>
      </c>
      <c r="AF5" s="12" t="s">
        <v>348</v>
      </c>
      <c r="AG5" s="12" t="s">
        <v>348</v>
      </c>
      <c r="AH5" s="12" t="s">
        <v>348</v>
      </c>
      <c r="AI5" s="12" t="s">
        <v>348</v>
      </c>
      <c r="AJ5" s="12" t="s">
        <v>348</v>
      </c>
      <c r="AK5" s="12" t="s">
        <v>348</v>
      </c>
      <c r="AL5" s="12" t="s">
        <v>348</v>
      </c>
      <c r="AM5" s="12" t="s">
        <v>348</v>
      </c>
      <c r="AN5" s="12" t="s">
        <v>348</v>
      </c>
      <c r="AO5" s="12" t="s">
        <v>348</v>
      </c>
      <c r="AP5" s="12" t="s">
        <v>348</v>
      </c>
      <c r="AQ5" s="12" t="s">
        <v>348</v>
      </c>
      <c r="AR5" s="12" t="s">
        <v>348</v>
      </c>
      <c r="AS5" s="12" t="s">
        <v>348</v>
      </c>
      <c r="AT5" s="12" t="s">
        <v>348</v>
      </c>
      <c r="AU5" s="12" t="s">
        <v>348</v>
      </c>
      <c r="AV5" s="12" t="s">
        <v>348</v>
      </c>
      <c r="AW5" s="12" t="s">
        <v>348</v>
      </c>
      <c r="AX5" s="12" t="s">
        <v>348</v>
      </c>
      <c r="AY5" s="12" t="s">
        <v>348</v>
      </c>
      <c r="AZ5" s="12" t="s">
        <v>348</v>
      </c>
      <c r="BA5" s="12" t="s">
        <v>348</v>
      </c>
      <c r="BB5" s="12" t="s">
        <v>348</v>
      </c>
      <c r="BC5" s="12" t="s">
        <v>348</v>
      </c>
      <c r="BD5" s="12" t="s">
        <v>348</v>
      </c>
      <c r="BE5"/>
      <c r="BF5"/>
      <c r="BG5"/>
      <c r="BH5"/>
      <c r="BI5"/>
      <c r="BJ5"/>
      <c r="BK5"/>
      <c r="BL5"/>
      <c r="BM5"/>
      <c r="BN5" s="18" t="s">
        <v>574</v>
      </c>
      <c r="BO5" s="18" t="s">
        <v>574</v>
      </c>
      <c r="BP5" s="18" t="s">
        <v>574</v>
      </c>
      <c r="BQ5" s="18" t="s">
        <v>574</v>
      </c>
      <c r="BR5" s="18" t="s">
        <v>574</v>
      </c>
      <c r="BS5" s="18" t="s">
        <v>574</v>
      </c>
      <c r="BT5" s="18" t="s">
        <v>574</v>
      </c>
      <c r="BU5" s="18" t="s">
        <v>574</v>
      </c>
      <c r="BV5" s="18" t="s">
        <v>574</v>
      </c>
      <c r="BW5" s="55" t="s">
        <v>353</v>
      </c>
      <c r="BX5" s="55" t="s">
        <v>353</v>
      </c>
      <c r="BY5" s="55" t="s">
        <v>353</v>
      </c>
      <c r="BZ5" s="55" t="s">
        <v>353</v>
      </c>
      <c r="CA5" s="55" t="s">
        <v>353</v>
      </c>
      <c r="CB5" s="55" t="s">
        <v>353</v>
      </c>
      <c r="CC5" s="55" t="s">
        <v>353</v>
      </c>
      <c r="CD5" s="55" t="s">
        <v>353</v>
      </c>
      <c r="CE5" s="55" t="s">
        <v>353</v>
      </c>
      <c r="CF5" s="55" t="s">
        <v>354</v>
      </c>
      <c r="CG5" s="55" t="s">
        <v>354</v>
      </c>
      <c r="CH5" s="31" t="s">
        <v>354</v>
      </c>
      <c r="CI5" s="31" t="s">
        <v>354</v>
      </c>
      <c r="CJ5" s="31" t="s">
        <v>354</v>
      </c>
      <c r="CK5" s="31" t="s">
        <v>354</v>
      </c>
      <c r="CL5" s="31" t="s">
        <v>354</v>
      </c>
      <c r="CM5" s="31" t="s">
        <v>354</v>
      </c>
      <c r="CN5" s="31" t="s">
        <v>354</v>
      </c>
      <c r="CO5" s="31" t="s">
        <v>355</v>
      </c>
      <c r="CP5" s="31" t="s">
        <v>355</v>
      </c>
      <c r="CQ5" s="31" t="s">
        <v>355</v>
      </c>
      <c r="CR5" s="31" t="s">
        <v>355</v>
      </c>
      <c r="CS5" s="31" t="s">
        <v>355</v>
      </c>
      <c r="CT5" s="31" t="s">
        <v>355</v>
      </c>
      <c r="CU5" s="31" t="s">
        <v>355</v>
      </c>
      <c r="CV5" s="31" t="s">
        <v>355</v>
      </c>
      <c r="CW5" s="31" t="s">
        <v>355</v>
      </c>
      <c r="CX5" s="31" t="s">
        <v>356</v>
      </c>
      <c r="CY5" s="31" t="s">
        <v>356</v>
      </c>
      <c r="CZ5" s="31" t="s">
        <v>356</v>
      </c>
      <c r="DA5" s="31" t="s">
        <v>356</v>
      </c>
      <c r="DB5" s="31" t="s">
        <v>356</v>
      </c>
      <c r="DC5" s="31" t="s">
        <v>356</v>
      </c>
      <c r="DD5" s="31" t="s">
        <v>356</v>
      </c>
      <c r="DE5" s="31" t="s">
        <v>356</v>
      </c>
      <c r="DF5" s="31" t="s">
        <v>356</v>
      </c>
      <c r="DG5" s="31" t="s">
        <v>357</v>
      </c>
      <c r="DH5" s="31" t="s">
        <v>357</v>
      </c>
      <c r="DI5" s="31" t="s">
        <v>357</v>
      </c>
      <c r="DJ5" s="31" t="s">
        <v>357</v>
      </c>
      <c r="DK5" s="31" t="s">
        <v>357</v>
      </c>
      <c r="DL5" s="31" t="s">
        <v>357</v>
      </c>
      <c r="DM5" s="31" t="s">
        <v>357</v>
      </c>
      <c r="DN5" s="31" t="s">
        <v>357</v>
      </c>
      <c r="DO5" s="31" t="s">
        <v>357</v>
      </c>
      <c r="DP5" s="31" t="s">
        <v>358</v>
      </c>
      <c r="DQ5" s="31" t="s">
        <v>358</v>
      </c>
      <c r="DR5" s="31" t="s">
        <v>358</v>
      </c>
      <c r="DS5" s="31" t="s">
        <v>358</v>
      </c>
      <c r="DT5" s="31" t="s">
        <v>358</v>
      </c>
      <c r="DU5" s="31" t="s">
        <v>358</v>
      </c>
      <c r="DV5" s="31" t="s">
        <v>358</v>
      </c>
      <c r="DW5" s="31" t="s">
        <v>358</v>
      </c>
      <c r="DX5" s="31" t="s">
        <v>358</v>
      </c>
      <c r="DY5" s="31" t="s">
        <v>359</v>
      </c>
      <c r="DZ5" s="31" t="s">
        <v>359</v>
      </c>
      <c r="EA5" s="31" t="s">
        <v>359</v>
      </c>
      <c r="EB5" s="31" t="s">
        <v>359</v>
      </c>
      <c r="EC5" s="31" t="s">
        <v>359</v>
      </c>
      <c r="ED5" s="31" t="s">
        <v>359</v>
      </c>
      <c r="EE5" s="31" t="s">
        <v>359</v>
      </c>
      <c r="EF5" s="31" t="s">
        <v>359</v>
      </c>
      <c r="EG5" s="31" t="s">
        <v>359</v>
      </c>
      <c r="EH5" s="31" t="s">
        <v>360</v>
      </c>
      <c r="EI5" s="31" t="s">
        <v>348</v>
      </c>
      <c r="EJ5" s="31" t="s">
        <v>348</v>
      </c>
      <c r="EK5" s="31" t="s">
        <v>348</v>
      </c>
      <c r="EL5" s="31" t="s">
        <v>348</v>
      </c>
      <c r="EM5" s="31" t="s">
        <v>348</v>
      </c>
      <c r="EN5" s="31" t="s">
        <v>348</v>
      </c>
      <c r="EO5" s="31" t="s">
        <v>348</v>
      </c>
      <c r="EP5" s="31" t="s">
        <v>348</v>
      </c>
      <c r="EQ5" s="31" t="s">
        <v>348</v>
      </c>
      <c r="ER5" s="31" t="s">
        <v>348</v>
      </c>
      <c r="ES5" s="31" t="s">
        <v>348</v>
      </c>
      <c r="ET5" s="31" t="s">
        <v>348</v>
      </c>
      <c r="EU5" s="31" t="s">
        <v>348</v>
      </c>
      <c r="EV5" s="31" t="s">
        <v>348</v>
      </c>
      <c r="EW5" s="31" t="s">
        <v>348</v>
      </c>
      <c r="EX5" s="31" t="s">
        <v>348</v>
      </c>
      <c r="EY5" s="31" t="s">
        <v>348</v>
      </c>
      <c r="EZ5" s="31" t="s">
        <v>348</v>
      </c>
      <c r="FA5" s="31" t="s">
        <v>348</v>
      </c>
      <c r="FB5" s="31" t="s">
        <v>348</v>
      </c>
      <c r="FC5" s="31" t="s">
        <v>348</v>
      </c>
      <c r="FD5" s="31" t="s">
        <v>348</v>
      </c>
      <c r="FE5" s="13" t="s">
        <v>361</v>
      </c>
      <c r="FF5" s="13" t="s">
        <v>348</v>
      </c>
      <c r="FG5" s="13" t="s">
        <v>348</v>
      </c>
      <c r="FH5" s="13" t="s">
        <v>348</v>
      </c>
      <c r="FI5" s="13" t="s">
        <v>348</v>
      </c>
      <c r="FJ5" s="13" t="s">
        <v>348</v>
      </c>
      <c r="FK5" s="13" t="s">
        <v>362</v>
      </c>
      <c r="FL5" s="13" t="s">
        <v>363</v>
      </c>
      <c r="FM5" s="13" t="s">
        <v>348</v>
      </c>
      <c r="FN5" s="13" t="s">
        <v>348</v>
      </c>
      <c r="FO5" s="13" t="s">
        <v>348</v>
      </c>
      <c r="FP5" s="13" t="s">
        <v>348</v>
      </c>
      <c r="FQ5" s="13" t="s">
        <v>364</v>
      </c>
      <c r="FR5" s="13" t="s">
        <v>365</v>
      </c>
      <c r="FS5" s="13" t="s">
        <v>348</v>
      </c>
      <c r="FT5" s="13" t="s">
        <v>348</v>
      </c>
      <c r="FU5" s="13" t="s">
        <v>348</v>
      </c>
      <c r="FV5" s="13" t="s">
        <v>348</v>
      </c>
      <c r="FW5" s="13" t="s">
        <v>366</v>
      </c>
      <c r="FX5" s="13" t="s">
        <v>367</v>
      </c>
      <c r="FY5" s="13" t="s">
        <v>348</v>
      </c>
      <c r="FZ5" s="13" t="s">
        <v>348</v>
      </c>
      <c r="GA5" s="13" t="s">
        <v>348</v>
      </c>
      <c r="GB5" s="13" t="s">
        <v>348</v>
      </c>
      <c r="GC5" s="13" t="s">
        <v>368</v>
      </c>
      <c r="GD5" s="13" t="s">
        <v>369</v>
      </c>
      <c r="GE5" s="13" t="s">
        <v>348</v>
      </c>
      <c r="GF5" s="13" t="s">
        <v>348</v>
      </c>
      <c r="GG5" s="13" t="s">
        <v>348</v>
      </c>
      <c r="GH5" s="13" t="s">
        <v>348</v>
      </c>
      <c r="GI5" s="13" t="s">
        <v>348</v>
      </c>
      <c r="GJ5" s="13" t="s">
        <v>348</v>
      </c>
      <c r="GK5" s="13" t="s">
        <v>348</v>
      </c>
      <c r="GL5" s="13" t="s">
        <v>348</v>
      </c>
      <c r="GM5" s="13" t="s">
        <v>348</v>
      </c>
      <c r="GN5" s="13" t="s">
        <v>348</v>
      </c>
      <c r="GO5" s="13" t="s">
        <v>348</v>
      </c>
      <c r="GP5" s="13" t="s">
        <v>348</v>
      </c>
      <c r="GQ5" s="13" t="s">
        <v>348</v>
      </c>
      <c r="GR5" s="13" t="s">
        <v>348</v>
      </c>
      <c r="GS5" s="13" t="s">
        <v>348</v>
      </c>
      <c r="GT5" s="13" t="s">
        <v>348</v>
      </c>
      <c r="GU5" s="13" t="s">
        <v>348</v>
      </c>
      <c r="GV5" s="13" t="s">
        <v>348</v>
      </c>
      <c r="GW5" s="13" t="s">
        <v>348</v>
      </c>
      <c r="GX5" s="13" t="s">
        <v>348</v>
      </c>
      <c r="GY5" s="13" t="s">
        <v>348</v>
      </c>
      <c r="GZ5" s="13" t="s">
        <v>348</v>
      </c>
      <c r="HA5" s="13" t="s">
        <v>348</v>
      </c>
      <c r="HB5" s="13" t="s">
        <v>348</v>
      </c>
      <c r="HC5" s="13" t="s">
        <v>348</v>
      </c>
      <c r="HD5" s="13" t="s">
        <v>348</v>
      </c>
      <c r="HE5" s="13" t="s">
        <v>348</v>
      </c>
      <c r="HF5" s="13" t="s">
        <v>348</v>
      </c>
      <c r="HG5" s="13" t="s">
        <v>348</v>
      </c>
      <c r="HH5" s="13" t="s">
        <v>348</v>
      </c>
      <c r="HI5" s="13" t="s">
        <v>348</v>
      </c>
      <c r="HJ5" s="13" t="s">
        <v>348</v>
      </c>
      <c r="HK5" s="13" t="s">
        <v>348</v>
      </c>
      <c r="HL5" s="13" t="s">
        <v>348</v>
      </c>
      <c r="HM5" s="13" t="s">
        <v>348</v>
      </c>
      <c r="HN5" s="13" t="s">
        <v>348</v>
      </c>
      <c r="HO5" s="13" t="s">
        <v>348</v>
      </c>
      <c r="HP5" s="13" t="s">
        <v>348</v>
      </c>
      <c r="HQ5" s="13" t="s">
        <v>348</v>
      </c>
      <c r="HR5" s="13" t="s">
        <v>348</v>
      </c>
      <c r="HS5" s="13" t="s">
        <v>370</v>
      </c>
      <c r="HT5" s="13" t="s">
        <v>371</v>
      </c>
      <c r="HU5" s="13" t="s">
        <v>348</v>
      </c>
      <c r="HV5" s="13" t="s">
        <v>348</v>
      </c>
      <c r="HW5" s="13" t="s">
        <v>348</v>
      </c>
      <c r="HX5" s="13" t="s">
        <v>372</v>
      </c>
      <c r="HY5" s="13" t="s">
        <v>373</v>
      </c>
      <c r="HZ5" s="13" t="s">
        <v>348</v>
      </c>
      <c r="IA5" s="13" t="s">
        <v>348</v>
      </c>
      <c r="IB5" s="13" t="s">
        <v>348</v>
      </c>
      <c r="IC5" s="13" t="s">
        <v>374</v>
      </c>
      <c r="ID5" s="13" t="s">
        <v>375</v>
      </c>
      <c r="IE5" s="13" t="s">
        <v>348</v>
      </c>
      <c r="IF5" s="13" t="s">
        <v>348</v>
      </c>
      <c r="IG5" s="13" t="s">
        <v>348</v>
      </c>
      <c r="IH5" s="13" t="s">
        <v>376</v>
      </c>
      <c r="II5" s="13" t="s">
        <v>377</v>
      </c>
      <c r="IJ5" s="13" t="s">
        <v>348</v>
      </c>
      <c r="IK5" s="13" t="s">
        <v>348</v>
      </c>
      <c r="IL5" s="13" t="s">
        <v>348</v>
      </c>
      <c r="IM5" s="13" t="s">
        <v>348</v>
      </c>
      <c r="IN5" s="13" t="s">
        <v>348</v>
      </c>
      <c r="IO5" s="13" t="s">
        <v>348</v>
      </c>
      <c r="IP5" s="13" t="s">
        <v>348</v>
      </c>
      <c r="IQ5" s="13" t="s">
        <v>348</v>
      </c>
      <c r="IR5" s="13" t="s">
        <v>348</v>
      </c>
      <c r="IS5" s="13" t="s">
        <v>348</v>
      </c>
      <c r="IT5" s="13" t="s">
        <v>348</v>
      </c>
      <c r="IU5" s="13" t="s">
        <v>348</v>
      </c>
      <c r="IV5" s="13" t="s">
        <v>348</v>
      </c>
      <c r="IW5" s="13" t="s">
        <v>348</v>
      </c>
      <c r="IX5" s="13" t="s">
        <v>348</v>
      </c>
      <c r="IY5" s="13" t="s">
        <v>348</v>
      </c>
      <c r="IZ5" s="13" t="s">
        <v>348</v>
      </c>
      <c r="JA5" s="13" t="s">
        <v>348</v>
      </c>
      <c r="JB5" s="13" t="s">
        <v>348</v>
      </c>
      <c r="JC5" s="13" t="s">
        <v>348</v>
      </c>
      <c r="JD5" s="13" t="s">
        <v>348</v>
      </c>
      <c r="JE5" s="13" t="s">
        <v>348</v>
      </c>
      <c r="JF5" s="13" t="s">
        <v>348</v>
      </c>
      <c r="JG5" s="13" t="s">
        <v>348</v>
      </c>
      <c r="JH5" s="13" t="s">
        <v>348</v>
      </c>
      <c r="JI5" s="13" t="s">
        <v>348</v>
      </c>
      <c r="JJ5" s="13" t="s">
        <v>348</v>
      </c>
      <c r="JK5" s="13" t="s">
        <v>348</v>
      </c>
      <c r="JL5" s="13" t="s">
        <v>348</v>
      </c>
      <c r="JM5" s="13" t="s">
        <v>378</v>
      </c>
      <c r="JN5" s="62"/>
    </row>
    <row r="6" spans="1:275" ht="26" customHeight="1" x14ac:dyDescent="0.2">
      <c r="A6" s="31" t="s">
        <v>379</v>
      </c>
      <c r="B6" s="31" t="s">
        <v>380</v>
      </c>
      <c r="C6" s="31" t="s">
        <v>381</v>
      </c>
      <c r="D6" s="31" t="s">
        <v>382</v>
      </c>
      <c r="E6" s="31" t="s">
        <v>383</v>
      </c>
      <c r="F6" s="31" t="s">
        <v>384</v>
      </c>
      <c r="G6" s="31" t="s">
        <v>385</v>
      </c>
      <c r="H6" s="31" t="s">
        <v>386</v>
      </c>
      <c r="I6" s="31" t="s">
        <v>387</v>
      </c>
      <c r="J6" s="31" t="s">
        <v>388</v>
      </c>
      <c r="K6" s="12" t="s">
        <v>389</v>
      </c>
      <c r="L6" s="12" t="s">
        <v>390</v>
      </c>
      <c r="M6" s="31" t="s">
        <v>387</v>
      </c>
      <c r="N6" s="31" t="s">
        <v>388</v>
      </c>
      <c r="O6" s="58" t="s">
        <v>521</v>
      </c>
      <c r="P6" s="57" t="s">
        <v>391</v>
      </c>
      <c r="Q6" s="57" t="s">
        <v>518</v>
      </c>
      <c r="R6" s="57" t="s">
        <v>519</v>
      </c>
      <c r="S6"/>
      <c r="T6"/>
      <c r="U6" s="31" t="s">
        <v>392</v>
      </c>
      <c r="V6" s="31" t="s">
        <v>393</v>
      </c>
      <c r="W6" s="31" t="s">
        <v>394</v>
      </c>
      <c r="X6" s="31" t="s">
        <v>395</v>
      </c>
      <c r="Y6" s="31" t="s">
        <v>396</v>
      </c>
      <c r="Z6" s="31" t="s">
        <v>397</v>
      </c>
      <c r="AA6" s="31" t="s">
        <v>398</v>
      </c>
      <c r="AB6" s="31" t="s">
        <v>399</v>
      </c>
      <c r="AC6" s="31" t="s">
        <v>400</v>
      </c>
      <c r="AD6" s="55" t="s">
        <v>810</v>
      </c>
      <c r="AE6" s="31" t="s">
        <v>401</v>
      </c>
      <c r="AF6" s="55" t="s">
        <v>404</v>
      </c>
      <c r="AG6" s="55" t="s">
        <v>407</v>
      </c>
      <c r="AH6" s="55" t="s">
        <v>809</v>
      </c>
      <c r="AI6" s="55" t="s">
        <v>808</v>
      </c>
      <c r="AJ6" s="55" t="s">
        <v>807</v>
      </c>
      <c r="AK6" s="55" t="s">
        <v>806</v>
      </c>
      <c r="AL6" s="55" t="s">
        <v>805</v>
      </c>
      <c r="AM6" s="55" t="s">
        <v>804</v>
      </c>
      <c r="AN6" s="55" t="s">
        <v>402</v>
      </c>
      <c r="AO6" s="31" t="s">
        <v>405</v>
      </c>
      <c r="AP6" s="55" t="s">
        <v>408</v>
      </c>
      <c r="AQ6" s="55" t="s">
        <v>803</v>
      </c>
      <c r="AR6" s="55" t="s">
        <v>802</v>
      </c>
      <c r="AS6" s="55" t="s">
        <v>801</v>
      </c>
      <c r="AT6" s="55" t="s">
        <v>800</v>
      </c>
      <c r="AU6" s="55" t="s">
        <v>799</v>
      </c>
      <c r="AV6" s="55" t="s">
        <v>798</v>
      </c>
      <c r="AW6" s="55" t="s">
        <v>403</v>
      </c>
      <c r="AX6" s="55" t="s">
        <v>406</v>
      </c>
      <c r="AY6" s="31" t="s">
        <v>409</v>
      </c>
      <c r="AZ6" s="55" t="s">
        <v>797</v>
      </c>
      <c r="BA6" s="55" t="s">
        <v>796</v>
      </c>
      <c r="BB6" s="55" t="s">
        <v>795</v>
      </c>
      <c r="BC6" s="55" t="s">
        <v>794</v>
      </c>
      <c r="BD6" s="55" t="s">
        <v>793</v>
      </c>
      <c r="BE6" s="19"/>
      <c r="BF6"/>
      <c r="BG6"/>
      <c r="BH6"/>
      <c r="BI6"/>
      <c r="BJ6"/>
      <c r="BK6"/>
      <c r="BL6"/>
      <c r="BM6"/>
      <c r="BN6" s="31" t="s">
        <v>410</v>
      </c>
      <c r="BO6" s="31" t="s">
        <v>411</v>
      </c>
      <c r="BP6" s="31" t="s">
        <v>412</v>
      </c>
      <c r="BQ6" s="31" t="s">
        <v>413</v>
      </c>
      <c r="BR6" s="31" t="s">
        <v>414</v>
      </c>
      <c r="BS6" s="31" t="s">
        <v>415</v>
      </c>
      <c r="BT6" s="31" t="s">
        <v>416</v>
      </c>
      <c r="BU6" s="31" t="s">
        <v>417</v>
      </c>
      <c r="BV6" s="31" t="s">
        <v>418</v>
      </c>
      <c r="BW6" s="31" t="s">
        <v>419</v>
      </c>
      <c r="BX6" s="31" t="s">
        <v>420</v>
      </c>
      <c r="BY6" s="31" t="s">
        <v>421</v>
      </c>
      <c r="BZ6" s="31" t="s">
        <v>422</v>
      </c>
      <c r="CA6" s="31" t="s">
        <v>423</v>
      </c>
      <c r="CB6" s="31" t="s">
        <v>424</v>
      </c>
      <c r="CC6" s="31" t="s">
        <v>425</v>
      </c>
      <c r="CD6" s="31" t="s">
        <v>426</v>
      </c>
      <c r="CE6" s="31" t="s">
        <v>427</v>
      </c>
      <c r="CF6" s="55" t="s">
        <v>635</v>
      </c>
      <c r="CG6" s="31" t="s">
        <v>428</v>
      </c>
      <c r="CH6" s="55" t="s">
        <v>434</v>
      </c>
      <c r="CI6" s="55" t="s">
        <v>440</v>
      </c>
      <c r="CJ6" s="55" t="s">
        <v>629</v>
      </c>
      <c r="CK6" s="55" t="s">
        <v>630</v>
      </c>
      <c r="CL6" s="55" t="s">
        <v>631</v>
      </c>
      <c r="CM6" s="55" t="s">
        <v>632</v>
      </c>
      <c r="CN6" s="55" t="s">
        <v>633</v>
      </c>
      <c r="CO6" s="55" t="s">
        <v>634</v>
      </c>
      <c r="CP6" s="55" t="s">
        <v>431</v>
      </c>
      <c r="CQ6" s="55" t="s">
        <v>437</v>
      </c>
      <c r="CR6" s="55" t="s">
        <v>443</v>
      </c>
      <c r="CS6" s="55" t="s">
        <v>636</v>
      </c>
      <c r="CT6" s="55" t="s">
        <v>637</v>
      </c>
      <c r="CU6" s="55" t="s">
        <v>638</v>
      </c>
      <c r="CV6" s="55" t="s">
        <v>639</v>
      </c>
      <c r="CW6" s="55" t="s">
        <v>639</v>
      </c>
      <c r="CX6" s="55" t="s">
        <v>640</v>
      </c>
      <c r="CY6" s="55" t="s">
        <v>429</v>
      </c>
      <c r="CZ6" s="31" t="s">
        <v>435</v>
      </c>
      <c r="DA6" s="55" t="s">
        <v>441</v>
      </c>
      <c r="DB6" s="55" t="s">
        <v>641</v>
      </c>
      <c r="DC6" s="55" t="s">
        <v>642</v>
      </c>
      <c r="DD6" s="55" t="s">
        <v>643</v>
      </c>
      <c r="DE6" s="55" t="s">
        <v>644</v>
      </c>
      <c r="DF6" s="55" t="s">
        <v>645</v>
      </c>
      <c r="DG6" s="55" t="s">
        <v>646</v>
      </c>
      <c r="DH6" s="55" t="s">
        <v>432</v>
      </c>
      <c r="DI6" s="31" t="s">
        <v>438</v>
      </c>
      <c r="DJ6" s="55" t="s">
        <v>444</v>
      </c>
      <c r="DK6" s="55" t="s">
        <v>647</v>
      </c>
      <c r="DL6" s="55" t="s">
        <v>648</v>
      </c>
      <c r="DM6" s="55" t="s">
        <v>649</v>
      </c>
      <c r="DN6" s="55" t="s">
        <v>650</v>
      </c>
      <c r="DO6" s="55" t="s">
        <v>651</v>
      </c>
      <c r="DP6" s="55" t="s">
        <v>652</v>
      </c>
      <c r="DQ6" s="55" t="s">
        <v>430</v>
      </c>
      <c r="DR6" s="55" t="s">
        <v>436</v>
      </c>
      <c r="DS6" s="31" t="s">
        <v>442</v>
      </c>
      <c r="DT6" s="55" t="s">
        <v>653</v>
      </c>
      <c r="DU6" s="55" t="s">
        <v>654</v>
      </c>
      <c r="DV6" s="55" t="s">
        <v>655</v>
      </c>
      <c r="DW6" s="55" t="s">
        <v>656</v>
      </c>
      <c r="DX6" s="55" t="s">
        <v>657</v>
      </c>
      <c r="DY6" s="55" t="s">
        <v>658</v>
      </c>
      <c r="DZ6" s="55" t="s">
        <v>433</v>
      </c>
      <c r="EA6" s="55" t="s">
        <v>439</v>
      </c>
      <c r="EB6" s="31" t="s">
        <v>445</v>
      </c>
      <c r="EC6" s="55" t="s">
        <v>659</v>
      </c>
      <c r="ED6" s="55" t="s">
        <v>660</v>
      </c>
      <c r="EE6" s="55" t="s">
        <v>661</v>
      </c>
      <c r="EF6" s="55" t="s">
        <v>662</v>
      </c>
      <c r="EG6" s="55" t="s">
        <v>663</v>
      </c>
      <c r="EJ6"/>
      <c r="EK6"/>
      <c r="EL6"/>
      <c r="EM6"/>
      <c r="EN6"/>
      <c r="EO6"/>
      <c r="EP6"/>
      <c r="EQ6"/>
      <c r="ER6"/>
      <c r="ES6"/>
      <c r="ET6"/>
      <c r="EU6"/>
      <c r="EV6"/>
      <c r="EW6"/>
      <c r="EX6"/>
      <c r="EY6"/>
      <c r="EZ6"/>
      <c r="FA6"/>
      <c r="FB6"/>
      <c r="FC6"/>
      <c r="FD6"/>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62"/>
    </row>
    <row r="7" spans="1:275" ht="13.75" customHeight="1" x14ac:dyDescent="0.2">
      <c r="A7" s="63">
        <v>1</v>
      </c>
      <c r="B7" s="20">
        <f t="shared" ref="B7:B34" si="0">Y7</f>
        <v>1028.4165788644671</v>
      </c>
      <c r="C7" s="31" t="str">
        <f>'Standard Settings'!B2</f>
        <v>Y/1/2</v>
      </c>
      <c r="D7" s="31">
        <f>'Standard Settings'!H2</f>
        <v>55</v>
      </c>
      <c r="E7" s="21">
        <f t="shared" ref="E7:E34" si="1">(DK7-DB7)/2048</f>
        <v>3.3099998960789412E-3</v>
      </c>
      <c r="F7" s="19">
        <f>((EchelleFPAparam!$S$3/(cpmcfgWVLEN_Table.csv!$S7+E$52))*(SIN('Standard Settings'!$F2+0.0005)+SIN('Standard Settings'!$F2+0.0005+EchelleFPAparam!$M$3))-(EchelleFPAparam!$S$3/(cpmcfgWVLEN_Table.csv!$S7+E$52))*(SIN('Standard Settings'!$F2-0.0005)+SIN('Standard Settings'!$F2-0.0005+EchelleFPAparam!$M$3)))*1000*EchelleFPAparam!$O$3/180</f>
        <v>9.1607543468667316</v>
      </c>
      <c r="G7" s="22" t="str">
        <f>'Standard Settings'!C2</f>
        <v>Y</v>
      </c>
      <c r="H7" s="54"/>
      <c r="I7" s="31" t="str">
        <f>'Standard Settings'!$D2</f>
        <v>YJ</v>
      </c>
      <c r="J7" s="54"/>
      <c r="K7" s="12">
        <v>0</v>
      </c>
      <c r="L7" s="12">
        <v>0</v>
      </c>
      <c r="M7" s="31" t="str">
        <f>'Standard Settings'!$D2</f>
        <v>YJ</v>
      </c>
      <c r="N7" s="54"/>
      <c r="O7" s="31">
        <f>'Standard Settings'!$E2</f>
        <v>65</v>
      </c>
      <c r="P7" s="56"/>
      <c r="Q7" s="23">
        <f>'Standard Settings'!$G2</f>
        <v>51</v>
      </c>
      <c r="R7" s="23">
        <f>'Standard Settings'!$I2</f>
        <v>59</v>
      </c>
      <c r="S7" s="24">
        <f t="shared" ref="S7:S34" si="2">D7-4</f>
        <v>51</v>
      </c>
      <c r="T7" s="24">
        <f t="shared" ref="T7:T34" si="3">D7+4</f>
        <v>59</v>
      </c>
      <c r="U7" s="25">
        <f>IF(OR($S7+B$52&lt;$Q7,$S7+B$52&gt;$R7),-1,(EchelleFPAparam!$S$3/(cpmcfgWVLEN_Table.csv!$S7+B$52))*(SIN('Standard Settings'!$F2)+SIN('Standard Settings'!$F2+EchelleFPAparam!$M$3)))</f>
        <v>1109.0767026969743</v>
      </c>
      <c r="V7" s="25">
        <f>IF(OR($S7+C$52&lt;$Q7,$S7+C$52&gt;$R7),-1,(EchelleFPAparam!$S$3/(cpmcfgWVLEN_Table.csv!$S7+C$52))*(SIN('Standard Settings'!$F2)+SIN('Standard Settings'!$F2+EchelleFPAparam!$M$3)))</f>
        <v>1087.7483045681863</v>
      </c>
      <c r="W7" s="25">
        <f>IF(OR($S7+D$52&lt;$Q7,$S7+D$52&gt;$R7),-1,(EchelleFPAparam!$S$3/(cpmcfgWVLEN_Table.csv!$S7+D$52))*(SIN('Standard Settings'!$F2)+SIN('Standard Settings'!$F2+EchelleFPAparam!$M$3)))</f>
        <v>1067.2247516518055</v>
      </c>
      <c r="X7" s="25">
        <f>IF(OR($S7+E$52&lt;$Q7,$S7+E$52&gt;$R7),-1,(EchelleFPAparam!$S$3/(cpmcfgWVLEN_Table.csv!$S7+E$52))*(SIN('Standard Settings'!$F2)+SIN('Standard Settings'!$F2+EchelleFPAparam!$M$3)))</f>
        <v>1047.4613303249203</v>
      </c>
      <c r="Y7" s="25">
        <f>IF(OR($S7+F$52&lt;$Q7,$S7+F$52&gt;$R7),-1,(EchelleFPAparam!$S$3/(cpmcfgWVLEN_Table.csv!$S7+F$52))*(SIN('Standard Settings'!$F2)+SIN('Standard Settings'!$F2+EchelleFPAparam!$M$3)))</f>
        <v>1028.4165788644671</v>
      </c>
      <c r="Z7" s="25">
        <f>IF(OR($S7+G$52&lt;$Q7,$S7+G$52&gt;$R7),-1,(EchelleFPAparam!$S$3/(cpmcfgWVLEN_Table.csv!$S7+G$52))*(SIN('Standard Settings'!$F2)+SIN('Standard Settings'!$F2+EchelleFPAparam!$M$3)))</f>
        <v>1010.0519970990302</v>
      </c>
      <c r="AA7" s="25">
        <f>IF(OR($S7+H$52&lt;$Q7,$S7+H$52&gt;$R7),-1,(EchelleFPAparam!$S$3/(cpmcfgWVLEN_Table.csv!$S7+H$52))*(SIN('Standard Settings'!$F2)+SIN('Standard Settings'!$F2+EchelleFPAparam!$M$3)))</f>
        <v>992.33178662360865</v>
      </c>
      <c r="AB7" s="25">
        <f>IF(OR($S7+I$52&lt;$Q7,$S7+I$52&gt;$R7),-1,(EchelleFPAparam!$S$3/(cpmcfgWVLEN_Table.csv!$S7+I$52))*(SIN('Standard Settings'!$F2)+SIN('Standard Settings'!$F2+EchelleFPAparam!$M$3)))</f>
        <v>975.2226178887189</v>
      </c>
      <c r="AC7" s="25">
        <f>IF(OR($S7+J$52&lt;$Q7,$S7+J$52&gt;$R7),-1,(EchelleFPAparam!$S$3/(cpmcfgWVLEN_Table.csv!$S7+J$52))*(SIN('Standard Settings'!$F2)+SIN('Standard Settings'!$F2+EchelleFPAparam!$M$3)))</f>
        <v>958.69342097535082</v>
      </c>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7">
        <f>IF(OR($S7+B$52&lt;'Standard Settings'!$G2,$S7+B$52&gt;'Standard Settings'!$I2),-1,(EchelleFPAparam!$S$3/(cpmcfgWVLEN_Table.csv!$S7+B$52))*(SIN(EchelleFPAparam!$T$3-EchelleFPAparam!$M$3/2)+SIN('Standard Settings'!$F2+EchelleFPAparam!$M$3)))</f>
        <v>1110.7809940824573</v>
      </c>
      <c r="BF7" s="27">
        <f>IF(OR($S7+C$52&lt;'Standard Settings'!$G2,$S7+C$52&gt;'Standard Settings'!$I2),-1,(EchelleFPAparam!$S$3/(cpmcfgWVLEN_Table.csv!$S7+C$52))*(SIN(EchelleFPAparam!$T$3-EchelleFPAparam!$M$3/2)+SIN('Standard Settings'!$F2+EchelleFPAparam!$M$3)))</f>
        <v>1089.4198211193329</v>
      </c>
      <c r="BG7" s="27">
        <f>IF(OR($S7+D$52&lt;'Standard Settings'!$G2,$S7+D$52&gt;'Standard Settings'!$I2),-1,(EchelleFPAparam!$S$3/(cpmcfgWVLEN_Table.csv!$S7+D$52))*(SIN(EchelleFPAparam!$T$3-EchelleFPAparam!$M$3/2)+SIN('Standard Settings'!$F2+EchelleFPAparam!$M$3)))</f>
        <v>1068.8647301548174</v>
      </c>
      <c r="BH7" s="27">
        <f>IF(OR($S7+E$52&lt;'Standard Settings'!$G2,$S7+E$52&gt;'Standard Settings'!$I2),-1,(EchelleFPAparam!$S$3/(cpmcfgWVLEN_Table.csv!$S7+E$52))*(SIN(EchelleFPAparam!$T$3-EchelleFPAparam!$M$3/2)+SIN('Standard Settings'!$F2+EchelleFPAparam!$M$3)))</f>
        <v>1049.070938855654</v>
      </c>
      <c r="BI7" s="27">
        <f>IF(OR($S7+F$52&lt;'Standard Settings'!$G2,$S7+F$52&gt;'Standard Settings'!$I2),-1,(EchelleFPAparam!$S$3/(cpmcfgWVLEN_Table.csv!$S7+F$52))*(SIN(EchelleFPAparam!$T$3-EchelleFPAparam!$M$3/2)+SIN('Standard Settings'!$F2+EchelleFPAparam!$M$3)))</f>
        <v>1029.9969217855512</v>
      </c>
      <c r="BJ7" s="27">
        <f>IF(OR($S7+G$52&lt;'Standard Settings'!$G2,$S7+G$52&gt;'Standard Settings'!$I2),-1,(EchelleFPAparam!$S$3/(cpmcfgWVLEN_Table.csv!$S7+G$52))*(SIN(EchelleFPAparam!$T$3-EchelleFPAparam!$M$3/2)+SIN('Standard Settings'!$F2+EchelleFPAparam!$M$3)))</f>
        <v>1011.6041196108092</v>
      </c>
      <c r="BK7" s="27">
        <f>IF(OR($S7+H$52&lt;'Standard Settings'!$G2,$S7+H$52&gt;'Standard Settings'!$I2),-1,(EchelleFPAparam!$S$3/(cpmcfgWVLEN_Table.csv!$S7+H$52))*(SIN(EchelleFPAparam!$T$3-EchelleFPAparam!$M$3/2)+SIN('Standard Settings'!$F2+EchelleFPAparam!$M$3)))</f>
        <v>993.85667891588275</v>
      </c>
      <c r="BL7" s="27">
        <f>IF(OR($S7+I$52&lt;'Standard Settings'!$G2,$S7+I$52&gt;'Standard Settings'!$I2),-1,(EchelleFPAparam!$S$3/(cpmcfgWVLEN_Table.csv!$S7+I$52))*(SIN(EchelleFPAparam!$T$3-EchelleFPAparam!$M$3/2)+SIN('Standard Settings'!$F2+EchelleFPAparam!$M$3)))</f>
        <v>976.72121893457449</v>
      </c>
      <c r="BM7" s="27">
        <f>IF(OR($S7+J$52&lt;'Standard Settings'!$G2,$S7+J$52&gt;'Standard Settings'!$I2),-1,(EchelleFPAparam!$S$3/(cpmcfgWVLEN_Table.csv!$S7+J$52))*(SIN(EchelleFPAparam!$T$3-EchelleFPAparam!$M$3/2)+SIN('Standard Settings'!$F2+EchelleFPAparam!$M$3)))</f>
        <v>960.16662200348003</v>
      </c>
      <c r="BN7" s="28">
        <f>IF(OR($S7+B$52&lt;'Standard Settings'!$G2,$S7+B$52&gt;'Standard Settings'!$I2),-1,BE7*(($D7+B$52)/($D7+B$52+0.5)))</f>
        <v>1100.7739580997325</v>
      </c>
      <c r="BO7" s="28">
        <f>IF(OR($S7+C$52&lt;'Standard Settings'!$G2,$S7+C$52&gt;'Standard Settings'!$I2),-1,BF7*(($D7+C$52)/($D7+C$52+0.5)))</f>
        <v>1079.7789377465954</v>
      </c>
      <c r="BP7" s="28">
        <f>IF(OR($S7+D$52&lt;'Standard Settings'!$G2,$S7+D$52&gt;'Standard Settings'!$I2),-1,BG7*(($D7+D$52)/($D7+D$52+0.5)))</f>
        <v>1059.5702542404276</v>
      </c>
      <c r="BQ7" s="28">
        <f>IF(OR($S7+E$52&lt;'Standard Settings'!$G2,$S7+E$52&gt;'Standard Settings'!$I2),-1,BH7*(($D7+E$52)/($D7+E$52+0.5)))</f>
        <v>1040.1045205748364</v>
      </c>
      <c r="BR7" s="28">
        <f>IF(OR($S7+F$52&lt;'Standard Settings'!$G2,$S7+F$52&gt;'Standard Settings'!$I2),-1,BI7*(($D7+F$52)/($D7+F$52+0.5)))</f>
        <v>1021.3414854680256</v>
      </c>
      <c r="BS7" s="28">
        <f>IF(OR($S7+G$52&lt;'Standard Settings'!$G2,$S7+G$52&gt;'Standard Settings'!$I2),-1,BJ7*(($D7+G$52)/($D7+G$52+0.5)))</f>
        <v>1003.2437549859266</v>
      </c>
      <c r="BT7" s="28">
        <f>IF(OR($S7+H$52&lt;'Standard Settings'!$G2,$S7+H$52&gt;'Standard Settings'!$I2),-1,BK7*(($D7+H$52)/($D7+H$52+0.5)))</f>
        <v>985.77654331494057</v>
      </c>
      <c r="BU7" s="28">
        <f>IF(OR($S7+I$52&lt;'Standard Settings'!$G2,$S7+I$52&gt;'Standard Settings'!$I2),-1,BL7*(($D7+I$52)/($D7+I$52+0.5)))</f>
        <v>968.90744918309792</v>
      </c>
      <c r="BV7" s="28">
        <f>IF(OR($S7+J$52&lt;'Standard Settings'!$G2,$S7+J$52&gt;'Standard Settings'!$I2),-1,BM7*(($D7+J$52)/($D7+J$52+0.5)))</f>
        <v>952.60625490109044</v>
      </c>
      <c r="BW7" s="28">
        <f>IF(OR($S7+B$52&lt;'Standard Settings'!$G2,$S7+B$52&gt;'Standard Settings'!$I2),-1,BE7*(($D7+B$52)/($D7+B$52-0.5)))</f>
        <v>1120.9716454043146</v>
      </c>
      <c r="BX7" s="28">
        <f>IF(OR($S7+C$52&lt;'Standard Settings'!$G2,$S7+C$52&gt;'Standard Settings'!$I2),-1,BF7*(($D7+C$52)/($D7+C$52-0.5)))</f>
        <v>1099.2344141023898</v>
      </c>
      <c r="BY7" s="28">
        <f>IF(OR($S7+D$52&lt;'Standard Settings'!$G2,$S7+D$52&gt;'Standard Settings'!$I2),-1,BG7*(($D7+D$52)/($D7+D$52-0.5)))</f>
        <v>1078.323710067692</v>
      </c>
      <c r="BZ7" s="28">
        <f>IF(OR($S7+E$52&lt;'Standard Settings'!$G2,$S7+E$52&gt;'Standard Settings'!$I2),-1,BH7*(($D7+E$52)/($D7+E$52-0.5)))</f>
        <v>1058.1932948457031</v>
      </c>
      <c r="CA7" s="28">
        <f>IF(OR($S7+F$52&lt;'Standard Settings'!$G2,$S7+F$52&gt;'Standard Settings'!$I2),-1,BI7*(($D7+F$52)/($D7+F$52-0.5)))</f>
        <v>1038.8003142794448</v>
      </c>
      <c r="CB7" s="28">
        <f>IF(OR($S7+G$52&lt;'Standard Settings'!$G2,$S7+G$52&gt;'Standard Settings'!$I2),-1,BJ7*(($D7+G$52)/($D7+G$52-0.5)))</f>
        <v>1020.1049945655219</v>
      </c>
      <c r="CC7" s="28">
        <f>IF(OR($S7+H$52&lt;'Standard Settings'!$G2,$S7+H$52&gt;'Standard Settings'!$I2),-1,BK7*(($D7+H$52)/($D7+H$52-0.5)))</f>
        <v>1002.070370477171</v>
      </c>
      <c r="CD7" s="28">
        <f>IF(OR($S7+I$52&lt;'Standard Settings'!$G2,$S7+I$52&gt;'Standard Settings'!$I2),-1,BL7*(($D7+I$52)/($D7+I$52-0.5)))</f>
        <v>984.66204185274171</v>
      </c>
      <c r="CE7" s="28">
        <f>IF(OR($S7+J$52&lt;'Standard Settings'!$G2,$S7+J$52&gt;'Standard Settings'!$I2),-1,BM7*(($D7+J$52)/($D7+J$52-0.5)))</f>
        <v>967.8479549795079</v>
      </c>
      <c r="CF7" s="29">
        <f>IF(OR($S7+B$52&lt;'Standard Settings'!$G2,$S7+B$52&gt;'Standard Settings'!$I2),-1,(EchelleFPAparam!$S$3/(cpmcfgWVLEN_Table.csv!$S7+B$52))*(SIN('Standard Settings'!$F2)+SIN('Standard Settings'!$F2+EchelleFPAparam!$M$3+EchelleFPAparam!$F$3)))</f>
        <v>1097.3071577892117</v>
      </c>
      <c r="CG7" s="29">
        <f>IF(OR($S7+C$52&lt;'Standard Settings'!$G2,$S7+C$52&gt;'Standard Settings'!$I2),-1,(EchelleFPAparam!$S$3/(cpmcfgWVLEN_Table.csv!$S7+C$52))*(SIN('Standard Settings'!$F2)+SIN('Standard Settings'!$F2+EchelleFPAparam!$M$3+EchelleFPAparam!$F$3)))</f>
        <v>1076.2050970624962</v>
      </c>
      <c r="CH7" s="29">
        <f>IF(OR($S7+D$52&lt;'Standard Settings'!$G2,$S7+D$52&gt;'Standard Settings'!$I2),-1,(EchelleFPAparam!$S$3/(cpmcfgWVLEN_Table.csv!$S7+D$52))*(SIN('Standard Settings'!$F2)+SIN('Standard Settings'!$F2+EchelleFPAparam!$M$3+EchelleFPAparam!$F$3)))</f>
        <v>1055.8993405141473</v>
      </c>
      <c r="CI7" s="29">
        <f>IF(OR($S7+E$52&lt;'Standard Settings'!$G2,$S7+E$52&gt;'Standard Settings'!$I2),-1,(EchelleFPAparam!$S$3/(cpmcfgWVLEN_Table.csv!$S7+E$52))*(SIN('Standard Settings'!$F2)+SIN('Standard Settings'!$F2+EchelleFPAparam!$M$3+EchelleFPAparam!$F$3)))</f>
        <v>1036.3456490231445</v>
      </c>
      <c r="CJ7" s="29">
        <f>IF(OR($S7+F$52&lt;'Standard Settings'!$G2,$S7+F$52&gt;'Standard Settings'!$I2),-1,(EchelleFPAparam!$S$3/(cpmcfgWVLEN_Table.csv!$S7+F$52))*(SIN('Standard Settings'!$F2)+SIN('Standard Settings'!$F2+EchelleFPAparam!$M$3+EchelleFPAparam!$F$3)))</f>
        <v>1017.5030008590873</v>
      </c>
      <c r="CK7" s="29">
        <f>IF(OR($S7+G$52&lt;'Standard Settings'!$G2,$S7+G$52&gt;'Standard Settings'!$I2),-1,(EchelleFPAparam!$S$3/(cpmcfgWVLEN_Table.csv!$S7+G$52))*(SIN('Standard Settings'!$F2)+SIN('Standard Settings'!$F2+EchelleFPAparam!$M$3+EchelleFPAparam!$F$3)))</f>
        <v>999.33330441517512</v>
      </c>
      <c r="CL7" s="29">
        <f>IF(OR($S7+H$52&lt;'Standard Settings'!$G2,$S7+H$52&gt;'Standard Settings'!$I2),-1,(EchelleFPAparam!$S$3/(cpmcfgWVLEN_Table.csv!$S7+H$52))*(SIN('Standard Settings'!$F2)+SIN('Standard Settings'!$F2+EchelleFPAparam!$M$3+EchelleFPAparam!$F$3)))</f>
        <v>981.80114117982112</v>
      </c>
      <c r="CM7" s="29">
        <f>IF(OR($S7+I$52&lt;'Standard Settings'!$G2,$S7+I$52&gt;'Standard Settings'!$I2),-1,(EchelleFPAparam!$S$3/(cpmcfgWVLEN_Table.csv!$S7+I$52))*(SIN('Standard Settings'!$F2)+SIN('Standard Settings'!$F2+EchelleFPAparam!$M$3+EchelleFPAparam!$F$3)))</f>
        <v>964.8735352974104</v>
      </c>
      <c r="CN7" s="29">
        <f>IF(OR($S7+J$52&lt;'Standard Settings'!$G2,$S7+J$52&gt;'Standard Settings'!$I2),-1,(EchelleFPAparam!$S$3/(cpmcfgWVLEN_Table.csv!$S7+J$52))*(SIN('Standard Settings'!$F2)+SIN('Standard Settings'!$F2+EchelleFPAparam!$M$3+EchelleFPAparam!$F$3)))</f>
        <v>948.51974656355605</v>
      </c>
      <c r="CO7" s="29">
        <f>IF(OR($S7+B$52&lt;'Standard Settings'!$G2,$S7+B$52&gt;'Standard Settings'!$I2),-1,(EchelleFPAparam!$S$3/(cpmcfgWVLEN_Table.csv!$S7+B$52))*(SIN('Standard Settings'!$F2)+SIN('Standard Settings'!$F2+EchelleFPAparam!$M$3+EchelleFPAparam!$G$3)))</f>
        <v>1104.9727281629739</v>
      </c>
      <c r="CP7" s="29">
        <f>IF(OR($S7+C$52&lt;'Standard Settings'!$G2,$S7+C$52&gt;'Standard Settings'!$I2),-1,(EchelleFPAparam!$S$3/(cpmcfgWVLEN_Table.csv!$S7+C$52))*(SIN('Standard Settings'!$F2)+SIN('Standard Settings'!$F2+EchelleFPAparam!$M$3+EchelleFPAparam!$G$3)))</f>
        <v>1083.7232526213784</v>
      </c>
      <c r="CQ7" s="29">
        <f>IF(OR($S7+D$52&lt;'Standard Settings'!$G2,$S7+D$52&gt;'Standard Settings'!$I2),-1,(EchelleFPAparam!$S$3/(cpmcfgWVLEN_Table.csv!$S7+D$52))*(SIN('Standard Settings'!$F2)+SIN('Standard Settings'!$F2+EchelleFPAparam!$M$3+EchelleFPAparam!$G$3)))</f>
        <v>1063.2756440813523</v>
      </c>
      <c r="CR7" s="29">
        <f>IF(OR($S7+E$52&lt;'Standard Settings'!$G2,$S7+E$52&gt;'Standard Settings'!$I2),-1,(EchelleFPAparam!$S$3/(cpmcfgWVLEN_Table.csv!$S7+E$52))*(SIN('Standard Settings'!$F2)+SIN('Standard Settings'!$F2+EchelleFPAparam!$M$3+EchelleFPAparam!$G$3)))</f>
        <v>1043.5853543761423</v>
      </c>
      <c r="CS7" s="29">
        <f>IF(OR($S7+F$52&lt;'Standard Settings'!$G2,$S7+F$52&gt;'Standard Settings'!$I2),-1,(EchelleFPAparam!$S$3/(cpmcfgWVLEN_Table.csv!$S7+F$52))*(SIN('Standard Settings'!$F2)+SIN('Standard Settings'!$F2+EchelleFPAparam!$M$3+EchelleFPAparam!$G$3)))</f>
        <v>1024.6110752056668</v>
      </c>
      <c r="CT7" s="29">
        <f>IF(OR($S7+G$52&lt;'Standard Settings'!$G2,$S7+G$52&gt;'Standard Settings'!$I2),-1,(EchelleFPAparam!$S$3/(cpmcfgWVLEN_Table.csv!$S7+G$52))*(SIN('Standard Settings'!$F2)+SIN('Standard Settings'!$F2+EchelleFPAparam!$M$3+EchelleFPAparam!$G$3)))</f>
        <v>1006.3144488627086</v>
      </c>
      <c r="CU7" s="29">
        <f>IF(OR($S7+H$52&lt;'Standard Settings'!$G2,$S7+H$52&gt;'Standard Settings'!$I2),-1,(EchelleFPAparam!$S$3/(cpmcfgWVLEN_Table.csv!$S7+H$52))*(SIN('Standard Settings'!$F2)+SIN('Standard Settings'!$F2+EchelleFPAparam!$M$3+EchelleFPAparam!$G$3)))</f>
        <v>988.6598094089768</v>
      </c>
      <c r="CV7" s="29">
        <f>IF(OR($S7+I$52&lt;'Standard Settings'!$G2,$S7+I$52&gt;'Standard Settings'!$I2),-1,(EchelleFPAparam!$S$3/(cpmcfgWVLEN_Table.csv!$S7+I$52))*(SIN('Standard Settings'!$F2)+SIN('Standard Settings'!$F2+EchelleFPAparam!$M$3+EchelleFPAparam!$G$3)))</f>
        <v>971.61395062606346</v>
      </c>
      <c r="CW7" s="29">
        <f>IF(OR($S7+J$52&lt;'Standard Settings'!$G2,$S7+J$52&gt;'Standard Settings'!$I2),-1,(EchelleFPAparam!$S$3/(cpmcfgWVLEN_Table.csv!$S7+J$52))*(SIN('Standard Settings'!$F2)+SIN('Standard Settings'!$F2+EchelleFPAparam!$M$3+EchelleFPAparam!$G$3)))</f>
        <v>955.1459175646047</v>
      </c>
      <c r="CX7" s="29">
        <f>IF(OR($S7+B$52&lt;'Standard Settings'!$G2,$S7+B$52&gt;'Standard Settings'!$I2),-1,(EchelleFPAparam!$S$3/(cpmcfgWVLEN_Table.csv!$S7+B$52))*(SIN('Standard Settings'!$F2)+SIN('Standard Settings'!$F2+EchelleFPAparam!$M$3+EchelleFPAparam!$H$3)))</f>
        <v>1105.3790270998161</v>
      </c>
      <c r="CY7" s="29">
        <f>IF(OR($S7+C$52&lt;'Standard Settings'!$G2,$S7+C$52&gt;'Standard Settings'!$I2),-1,(EchelleFPAparam!$S$3/(cpmcfgWVLEN_Table.csv!$S7+C$52))*(SIN('Standard Settings'!$F2)+SIN('Standard Settings'!$F2+EchelleFPAparam!$M$3+EchelleFPAparam!$H$3)))</f>
        <v>1084.1217381171273</v>
      </c>
      <c r="CZ7" s="29">
        <f>IF(OR($S7+D$52&lt;'Standard Settings'!$G2,$S7+D$52&gt;'Standard Settings'!$I2),-1,(EchelleFPAparam!$S$3/(cpmcfgWVLEN_Table.csv!$S7+D$52))*(SIN('Standard Settings'!$F2)+SIN('Standard Settings'!$F2+EchelleFPAparam!$M$3+EchelleFPAparam!$H$3)))</f>
        <v>1063.666610982842</v>
      </c>
      <c r="DA7" s="29">
        <f>IF(OR($S7+E$52&lt;'Standard Settings'!$G2,$S7+E$52&gt;'Standard Settings'!$I2),-1,(EchelleFPAparam!$S$3/(cpmcfgWVLEN_Table.csv!$S7+E$52))*(SIN('Standard Settings'!$F2)+SIN('Standard Settings'!$F2+EchelleFPAparam!$M$3+EchelleFPAparam!$H$3)))</f>
        <v>1043.9690811498265</v>
      </c>
      <c r="DB7" s="29">
        <f>IF(OR($S7+F$52&lt;'Standard Settings'!$G2,$S7+F$52&gt;'Standard Settings'!$I2),-1,(EchelleFPAparam!$S$3/(cpmcfgWVLEN_Table.csv!$S7+F$52))*(SIN('Standard Settings'!$F2)+SIN('Standard Settings'!$F2+EchelleFPAparam!$M$3+EchelleFPAparam!$H$3)))</f>
        <v>1024.9878251289203</v>
      </c>
      <c r="DC7" s="29">
        <f>IF(OR($S7+G$52&lt;'Standard Settings'!$G2,$S7+G$52&gt;'Standard Settings'!$I2),-1,(EchelleFPAparam!$S$3/(cpmcfgWVLEN_Table.csv!$S7+G$52))*(SIN('Standard Settings'!$F2)+SIN('Standard Settings'!$F2+EchelleFPAparam!$M$3+EchelleFPAparam!$H$3)))</f>
        <v>1006.6844711087612</v>
      </c>
      <c r="DD7" s="29">
        <f>IF(OR($S7+H$52&lt;'Standard Settings'!$G2,$S7+H$52&gt;'Standard Settings'!$I2),-1,(EchelleFPAparam!$S$3/(cpmcfgWVLEN_Table.csv!$S7+H$52))*(SIN('Standard Settings'!$F2)+SIN('Standard Settings'!$F2+EchelleFPAparam!$M$3+EchelleFPAparam!$H$3)))</f>
        <v>989.02334003667761</v>
      </c>
      <c r="DE7" s="29">
        <f>IF(OR($S7+I$52&lt;'Standard Settings'!$G2,$S7+I$52&gt;'Standard Settings'!$I2),-1,(EchelleFPAparam!$S$3/(cpmcfgWVLEN_Table.csv!$S7+I$52))*(SIN('Standard Settings'!$F2)+SIN('Standard Settings'!$F2+EchelleFPAparam!$M$3+EchelleFPAparam!$H$3)))</f>
        <v>971.97121348432108</v>
      </c>
      <c r="DF7" s="29">
        <f>IF(OR($S7+J$52&lt;'Standard Settings'!$G2,$S7+J$52&gt;'Standard Settings'!$I2),-1,(EchelleFPAparam!$S$3/(cpmcfgWVLEN_Table.csv!$S7+J$52))*(SIN('Standard Settings'!$F2)+SIN('Standard Settings'!$F2+EchelleFPAparam!$M$3+EchelleFPAparam!$H$3)))</f>
        <v>955.49712512018004</v>
      </c>
      <c r="DG7" s="29">
        <f>IF(OR($S7+B$52&lt;'Standard Settings'!$G2,$S7+B$52&gt;'Standard Settings'!$I2),-1,(EchelleFPAparam!$S$3/(cpmcfgWVLEN_Table.csv!$S7+B$52))*(SIN('Standard Settings'!$F2)+SIN('Standard Settings'!$F2+EchelleFPAparam!$M$3+EchelleFPAparam!$I$3)))</f>
        <v>1112.6895837330383</v>
      </c>
      <c r="DH7" s="29">
        <f>IF(OR($S7+C$52&lt;'Standard Settings'!$G2,$S7+C$52&gt;'Standard Settings'!$I2),-1,(EchelleFPAparam!$S$3/(cpmcfgWVLEN_Table.csv!$S7+C$52))*(SIN('Standard Settings'!$F2)+SIN('Standard Settings'!$F2+EchelleFPAparam!$M$3+EchelleFPAparam!$I$3)))</f>
        <v>1091.2917071227876</v>
      </c>
      <c r="DI7" s="29">
        <f>IF(OR($S7+D$52&lt;'Standard Settings'!$G2,$S7+D$52&gt;'Standard Settings'!$I2),-1,(EchelleFPAparam!$S$3/(cpmcfgWVLEN_Table.csv!$S7+D$52))*(SIN('Standard Settings'!$F2)+SIN('Standard Settings'!$F2+EchelleFPAparam!$M$3+EchelleFPAparam!$I$3)))</f>
        <v>1070.7012975544333</v>
      </c>
      <c r="DJ7" s="29">
        <f>IF(OR($S7+E$52&lt;'Standard Settings'!$G2,$S7+E$52&gt;'Standard Settings'!$I2),-1,(EchelleFPAparam!$S$3/(cpmcfgWVLEN_Table.csv!$S7+E$52))*(SIN('Standard Settings'!$F2)+SIN('Standard Settings'!$F2+EchelleFPAparam!$M$3+EchelleFPAparam!$I$3)))</f>
        <v>1050.8734957478696</v>
      </c>
      <c r="DK7" s="29">
        <f>IF(OR($S7+F$52&lt;'Standard Settings'!$G2,$S7+F$52&gt;'Standard Settings'!$I2),-1,(EchelleFPAparam!$S$3/(cpmcfgWVLEN_Table.csv!$S7+F$52))*(SIN('Standard Settings'!$F2)+SIN('Standard Settings'!$F2+EchelleFPAparam!$M$3+EchelleFPAparam!$I$3)))</f>
        <v>1031.76670491609</v>
      </c>
      <c r="DL7" s="29">
        <f>IF(OR($S7+G$52&lt;'Standard Settings'!$G2,$S7+G$52&gt;'Standard Settings'!$I2),-1,(EchelleFPAparam!$S$3/(cpmcfgWVLEN_Table.csv!$S7+G$52))*(SIN('Standard Settings'!$F2)+SIN('Standard Settings'!$F2+EchelleFPAparam!$M$3+EchelleFPAparam!$I$3)))</f>
        <v>1013.34229947116</v>
      </c>
      <c r="DM7" s="29">
        <f>IF(OR($S7+H$52&lt;'Standard Settings'!$G2,$S7+H$52&gt;'Standard Settings'!$I2),-1,(EchelleFPAparam!$S$3/(cpmcfgWVLEN_Table.csv!$S7+H$52))*(SIN('Standard Settings'!$F2)+SIN('Standard Settings'!$F2+EchelleFPAparam!$M$3+EchelleFPAparam!$I$3)))</f>
        <v>995.56436439271852</v>
      </c>
      <c r="DN7" s="29">
        <f>IF(OR($S7+I$52&lt;'Standard Settings'!$G2,$S7+I$52&gt;'Standard Settings'!$I2),-1,(EchelleFPAparam!$S$3/(cpmcfgWVLEN_Table.csv!$S7+I$52))*(SIN('Standard Settings'!$F2)+SIN('Standard Settings'!$F2+EchelleFPAparam!$M$3+EchelleFPAparam!$I$3)))</f>
        <v>978.39946155836128</v>
      </c>
      <c r="DO7" s="29">
        <f>IF(OR($S7+J$52&lt;'Standard Settings'!$G2,$S7+J$52&gt;'Standard Settings'!$I2),-1,(EchelleFPAparam!$S$3/(cpmcfgWVLEN_Table.csv!$S7+J$52))*(SIN('Standard Settings'!$F2)+SIN('Standard Settings'!$F2+EchelleFPAparam!$M$3+EchelleFPAparam!$I$3)))</f>
        <v>961.81641983703321</v>
      </c>
      <c r="DP7" s="29">
        <f>IF(OR($S7+B$52&lt;'Standard Settings'!$G2,$S7+B$52&gt;'Standard Settings'!$I2),-1,(EchelleFPAparam!$S$3/(cpmcfgWVLEN_Table.csv!$S7+B$52))*(SIN('Standard Settings'!$F2)+SIN('Standard Settings'!$F2+EchelleFPAparam!$M$3+EchelleFPAparam!$J$3)))</f>
        <v>1113.0764830299829</v>
      </c>
      <c r="DQ7" s="29">
        <f>IF(OR($S7+C$52&lt;'Standard Settings'!$G2,$S7+C$52&gt;'Standard Settings'!$I2),-1,(EchelleFPAparam!$S$3/(cpmcfgWVLEN_Table.csv!$S7+C$52))*(SIN('Standard Settings'!$F2)+SIN('Standard Settings'!$F2+EchelleFPAparam!$M$3+EchelleFPAparam!$J$3)))</f>
        <v>1091.6711660486371</v>
      </c>
      <c r="DR7" s="29">
        <f>IF(OR($S7+D$52&lt;'Standard Settings'!$G2,$S7+D$52&gt;'Standard Settings'!$I2),-1,(EchelleFPAparam!$S$3/(cpmcfgWVLEN_Table.csv!$S7+D$52))*(SIN('Standard Settings'!$F2)+SIN('Standard Settings'!$F2+EchelleFPAparam!$M$3+EchelleFPAparam!$J$3)))</f>
        <v>1071.0735968779081</v>
      </c>
      <c r="DS7" s="29">
        <f>IF(OR($S7+E$52&lt;'Standard Settings'!$G2,$S7+E$52&gt;'Standard Settings'!$I2),-1,(EchelleFPAparam!$S$3/(cpmcfgWVLEN_Table.csv!$S7+E$52))*(SIN('Standard Settings'!$F2)+SIN('Standard Settings'!$F2+EchelleFPAparam!$M$3+EchelleFPAparam!$J$3)))</f>
        <v>1051.2389006394283</v>
      </c>
      <c r="DT7" s="29">
        <f>IF(OR($S7+F$52&lt;'Standard Settings'!$G2,$S7+F$52&gt;'Standard Settings'!$I2),-1,(EchelleFPAparam!$S$3/(cpmcfgWVLEN_Table.csv!$S7+F$52))*(SIN('Standard Settings'!$F2)+SIN('Standard Settings'!$F2+EchelleFPAparam!$M$3+EchelleFPAparam!$J$3)))</f>
        <v>1032.1254660823479</v>
      </c>
      <c r="DU7" s="29">
        <f>IF(OR($S7+G$52&lt;'Standard Settings'!$G2,$S7+G$52&gt;'Standard Settings'!$I2),-1,(EchelleFPAparam!$S$3/(cpmcfgWVLEN_Table.csv!$S7+G$52))*(SIN('Standard Settings'!$F2)+SIN('Standard Settings'!$F2+EchelleFPAparam!$M$3+EchelleFPAparam!$J$3)))</f>
        <v>1013.6946541880202</v>
      </c>
      <c r="DV7" s="29">
        <f>IF(OR($S7+H$52&lt;'Standard Settings'!$G2,$S7+H$52&gt;'Standard Settings'!$I2),-1,(EchelleFPAparam!$S$3/(cpmcfgWVLEN_Table.csv!$S7+H$52))*(SIN('Standard Settings'!$F2)+SIN('Standard Settings'!$F2+EchelleFPAparam!$M$3+EchelleFPAparam!$J$3)))</f>
        <v>995.91053744787951</v>
      </c>
      <c r="DW7" s="29">
        <f>IF(OR($S7+I$52&lt;'Standard Settings'!$G2,$S7+I$52&gt;'Standard Settings'!$I2),-1,(EchelleFPAparam!$S$3/(cpmcfgWVLEN_Table.csv!$S7+I$52))*(SIN('Standard Settings'!$F2)+SIN('Standard Settings'!$F2+EchelleFPAparam!$M$3+EchelleFPAparam!$J$3)))</f>
        <v>978.73966611257117</v>
      </c>
      <c r="DX7" s="29">
        <f>IF(OR($S7+J$52&lt;'Standard Settings'!$G2,$S7+J$52&gt;'Standard Settings'!$I2),-1,(EchelleFPAparam!$S$3/(cpmcfgWVLEN_Table.csv!$S7+J$52))*(SIN('Standard Settings'!$F2)+SIN('Standard Settings'!$F2+EchelleFPAparam!$M$3+EchelleFPAparam!$J$3)))</f>
        <v>962.15085821235812</v>
      </c>
      <c r="DY7" s="29">
        <f>IF(OR($S7+B$52&lt;$Q7,$S7+B$52&gt;$R7),-1,(EchelleFPAparam!$S$3/(cpmcfgWVLEN_Table.csv!$S7+B$52))*(SIN('Standard Settings'!$F2)+SIN('Standard Settings'!$F2+EchelleFPAparam!$M$3+EchelleFPAparam!$K$3)))</f>
        <v>1120.0269851506696</v>
      </c>
      <c r="DZ7" s="29">
        <f>IF(OR($S7+C$52&lt;$Q7,$S7+C$52&gt;$R7),-1,(EchelleFPAparam!$S$3/(cpmcfgWVLEN_Table.csv!$S7+C$52))*(SIN('Standard Settings'!$F2)+SIN('Standard Settings'!$F2+EchelleFPAparam!$M$3+EchelleFPAparam!$K$3)))</f>
        <v>1098.488004667003</v>
      </c>
      <c r="EA7" s="29">
        <f>IF(OR($S7+D$52&lt;$Q7,$S7+D$52&gt;$R7),-1,(EchelleFPAparam!$S$3/(cpmcfgWVLEN_Table.csv!$S7+D$52))*(SIN('Standard Settings'!$F2)+SIN('Standard Settings'!$F2+EchelleFPAparam!$M$3+EchelleFPAparam!$K$3)))</f>
        <v>1077.7618158997011</v>
      </c>
      <c r="EB7" s="29">
        <f>IF(OR($S7+E$52&lt;$Q7,$S7+E$52&gt;$R7),-1,(EchelleFPAparam!$S$3/(cpmcfgWVLEN_Table.csv!$S7+E$52))*(SIN('Standard Settings'!$F2)+SIN('Standard Settings'!$F2+EchelleFPAparam!$M$3+EchelleFPAparam!$K$3)))</f>
        <v>1057.8032637534102</v>
      </c>
      <c r="EC7" s="29">
        <f>IF(OR($S7+F$52&lt;$Q7,$S7+F$52&gt;$R7),-1,(EchelleFPAparam!$S$3/(cpmcfgWVLEN_Table.csv!$S7+F$52))*(SIN('Standard Settings'!$F2)+SIN('Standard Settings'!$F2+EchelleFPAparam!$M$3+EchelleFPAparam!$K$3)))</f>
        <v>1038.5704771397118</v>
      </c>
      <c r="ED7" s="29">
        <f>IF(OR($S7+G$52&lt;$Q7,$S7+G$52&gt;$R7),-1,(EchelleFPAparam!$S$3/(cpmcfgWVLEN_Table.csv!$S7+G$52))*(SIN('Standard Settings'!$F2)+SIN('Standard Settings'!$F2+EchelleFPAparam!$M$3+EchelleFPAparam!$K$3)))</f>
        <v>1020.0245757622171</v>
      </c>
      <c r="EE7" s="29">
        <f>IF(OR($S7+H$52&lt;$Q7,$S7+H$52&gt;$R7),-1,(EchelleFPAparam!$S$3/(cpmcfgWVLEN_Table.csv!$S7+H$52))*(SIN('Standard Settings'!$F2)+SIN('Standard Settings'!$F2+EchelleFPAparam!$M$3+EchelleFPAparam!$K$3)))</f>
        <v>1002.1294077663887</v>
      </c>
      <c r="EF7" s="29">
        <f>IF(OR($S7+I$52&lt;$Q7,$S7+I$52&gt;$R7),-1,(EchelleFPAparam!$S$3/(cpmcfgWVLEN_Table.csv!$S7+I$52))*(SIN('Standard Settings'!$F2)+SIN('Standard Settings'!$F2+EchelleFPAparam!$M$3+EchelleFPAparam!$K$3)))</f>
        <v>984.85131452903715</v>
      </c>
      <c r="EG7" s="29">
        <f>IF(OR($S7+J$52&lt;$Q7,$S7+J$52&gt;$R7),-1,(EchelleFPAparam!$S$3/(cpmcfgWVLEN_Table.csv!$S7+J$52))*(SIN('Standard Settings'!$F2)+SIN('Standard Settings'!$F2+EchelleFPAparam!$M$3+EchelleFPAparam!$K$3)))</f>
        <v>968.15891936752803</v>
      </c>
      <c r="EH7" s="59"/>
      <c r="EI7" s="59"/>
      <c r="EJ7" s="60"/>
      <c r="EK7" s="60"/>
      <c r="EL7" s="60"/>
      <c r="EM7" s="60"/>
      <c r="EN7" s="60"/>
      <c r="EO7" s="60"/>
      <c r="EP7" s="60"/>
      <c r="EQ7" s="60"/>
      <c r="ER7" s="60"/>
      <c r="ES7" s="60"/>
      <c r="ET7" s="60"/>
      <c r="EU7" s="60"/>
      <c r="EV7" s="60"/>
      <c r="EW7" s="60"/>
      <c r="EX7" s="60"/>
      <c r="EY7" s="60"/>
      <c r="EZ7" s="60"/>
      <c r="FA7" s="60"/>
      <c r="FB7" s="60"/>
      <c r="FC7" s="60"/>
      <c r="FD7" s="60"/>
      <c r="FE7" s="60"/>
      <c r="FF7" s="30">
        <f>1/(F7*EchelleFPAparam!$Q$3)</f>
        <v>3638.7105331270441</v>
      </c>
      <c r="FG7" s="30">
        <f t="shared" ref="FG7:FG34" si="4">E7*FF7</f>
        <v>12.044131486511864</v>
      </c>
      <c r="FH7" s="60"/>
      <c r="FI7" s="60"/>
      <c r="FJ7" s="60"/>
      <c r="FK7" s="60"/>
      <c r="FL7" s="60"/>
      <c r="FM7" s="60"/>
      <c r="FN7" s="60"/>
      <c r="FO7" s="60"/>
      <c r="FP7" s="60"/>
      <c r="FQ7" s="60"/>
      <c r="FR7" s="60"/>
      <c r="FS7" s="60"/>
      <c r="FT7" s="60"/>
      <c r="FU7" s="60"/>
      <c r="FV7" s="60"/>
      <c r="FW7" s="60"/>
      <c r="FX7" s="60"/>
      <c r="FY7" s="60"/>
      <c r="FZ7" s="60"/>
      <c r="GA7" s="60"/>
      <c r="GB7" s="60"/>
      <c r="GC7" s="60"/>
      <c r="GD7" s="60"/>
      <c r="GE7" s="60"/>
      <c r="GF7" s="60"/>
      <c r="GG7" s="60"/>
      <c r="GH7" s="60"/>
      <c r="GI7" s="60"/>
      <c r="GJ7" s="60"/>
      <c r="GK7" s="60"/>
      <c r="GL7" s="60"/>
      <c r="GM7" s="60"/>
      <c r="GN7" s="60"/>
      <c r="GO7" s="60"/>
      <c r="GP7" s="60"/>
      <c r="GQ7" s="60"/>
      <c r="GR7" s="60"/>
      <c r="GS7" s="60"/>
      <c r="GT7" s="60"/>
      <c r="GU7" s="60"/>
      <c r="GV7" s="60"/>
      <c r="GW7" s="60"/>
      <c r="GX7" s="60"/>
      <c r="GY7" s="60"/>
      <c r="GZ7" s="60"/>
      <c r="HA7" s="60"/>
      <c r="HB7" s="60"/>
      <c r="HC7" s="60"/>
      <c r="HD7" s="60"/>
      <c r="HE7" s="60"/>
      <c r="HF7" s="60"/>
      <c r="HG7" s="60"/>
      <c r="HH7" s="60"/>
      <c r="HI7" s="60"/>
      <c r="HJ7" s="60"/>
      <c r="HK7" s="60"/>
      <c r="HL7" s="60"/>
      <c r="HM7" s="60"/>
      <c r="HN7" s="60"/>
      <c r="HO7" s="60"/>
      <c r="HP7" s="60"/>
      <c r="HQ7" s="60"/>
      <c r="HR7" s="60"/>
      <c r="HS7" s="60"/>
      <c r="HT7" s="60"/>
      <c r="HU7" s="60"/>
      <c r="HV7" s="60"/>
      <c r="HW7" s="60"/>
      <c r="HX7" s="60"/>
      <c r="HY7" s="60"/>
      <c r="HZ7" s="60"/>
      <c r="IA7" s="60"/>
      <c r="IB7" s="60"/>
      <c r="IC7" s="60"/>
      <c r="ID7" s="60"/>
      <c r="IE7" s="60"/>
      <c r="IF7" s="60"/>
      <c r="IG7" s="60"/>
      <c r="IH7" s="60"/>
      <c r="II7" s="60"/>
      <c r="IJ7" s="60"/>
      <c r="IK7" s="60"/>
      <c r="IL7" s="60"/>
      <c r="IM7" s="60"/>
      <c r="IN7" s="60"/>
      <c r="IO7" s="60"/>
      <c r="IP7" s="60"/>
      <c r="IQ7" s="60"/>
      <c r="IR7" s="60"/>
      <c r="IS7" s="60"/>
      <c r="IT7" s="60"/>
      <c r="IU7" s="60"/>
      <c r="IV7" s="60"/>
      <c r="IW7" s="60"/>
      <c r="IX7" s="60"/>
      <c r="IY7" s="60"/>
      <c r="IZ7" s="60"/>
      <c r="JA7" s="60"/>
      <c r="JB7" s="60"/>
      <c r="JC7" s="60"/>
      <c r="JD7" s="60"/>
      <c r="JE7" s="60"/>
      <c r="JF7" s="60"/>
      <c r="JG7" s="60"/>
      <c r="JH7" s="60"/>
      <c r="JI7" s="60"/>
      <c r="JJ7" s="60"/>
      <c r="JK7" s="60"/>
      <c r="JL7" s="60"/>
      <c r="JM7" s="60"/>
      <c r="JN7" s="62"/>
    </row>
    <row r="8" spans="1:275" ht="13.75" customHeight="1" x14ac:dyDescent="0.2">
      <c r="A8" s="63">
        <v>2</v>
      </c>
      <c r="B8" s="20">
        <f t="shared" si="0"/>
        <v>1032.8744606083585</v>
      </c>
      <c r="C8" s="31" t="str">
        <f>'Standard Settings'!B3</f>
        <v>Y/2/2</v>
      </c>
      <c r="D8" s="31">
        <f>'Standard Settings'!H3</f>
        <v>55</v>
      </c>
      <c r="E8" s="21">
        <f t="shared" si="1"/>
        <v>3.2560715377497607E-3</v>
      </c>
      <c r="F8" s="19">
        <f>((EchelleFPAparam!$S$3/(cpmcfgWVLEN_Table.csv!$S8+E$52))*(SIN('Standard Settings'!$F3+0.0005)+SIN('Standard Settings'!$F3+0.0005+EchelleFPAparam!$M$3))-(EchelleFPAparam!$S$3/(cpmcfgWVLEN_Table.csv!$S8+E$52))*(SIN('Standard Settings'!$F3-0.0005)+SIN('Standard Settings'!$F3-0.0005+EchelleFPAparam!$M$3)))*1000*EchelleFPAparam!$O$3/180</f>
        <v>9.0008700763538947</v>
      </c>
      <c r="G8" s="22" t="str">
        <f>'Standard Settings'!C3</f>
        <v>Y</v>
      </c>
      <c r="H8" s="54"/>
      <c r="I8" s="31" t="str">
        <f>'Standard Settings'!$D3</f>
        <v>YJ</v>
      </c>
      <c r="J8" s="54"/>
      <c r="K8" s="12">
        <v>0</v>
      </c>
      <c r="L8" s="12">
        <v>0</v>
      </c>
      <c r="M8" s="31" t="str">
        <f>'Standard Settings'!$D3</f>
        <v>YJ</v>
      </c>
      <c r="N8" s="54"/>
      <c r="O8" s="31">
        <f>'Standard Settings'!$E3</f>
        <v>65.5</v>
      </c>
      <c r="P8" s="56"/>
      <c r="Q8" s="23">
        <f>'Standard Settings'!$G3</f>
        <v>51</v>
      </c>
      <c r="R8" s="23">
        <f>'Standard Settings'!$I3</f>
        <v>59</v>
      </c>
      <c r="S8" s="24">
        <f t="shared" si="2"/>
        <v>51</v>
      </c>
      <c r="T8" s="24">
        <f t="shared" si="3"/>
        <v>59</v>
      </c>
      <c r="U8" s="25">
        <f>IF(OR($S8+B$52&lt;$Q8,$S8+B$52&gt;$R8),-1,(EchelleFPAparam!$S$3/(cpmcfgWVLEN_Table.csv!$S8+B$52))*(SIN('Standard Settings'!$F3)+SIN('Standard Settings'!$F3+EchelleFPAparam!$M$3)))</f>
        <v>1113.8842222247004</v>
      </c>
      <c r="V8" s="25">
        <f>IF(OR($S8+C$52&lt;$Q8,$S8+C$52&gt;$R8),-1,(EchelleFPAparam!$S$3/(cpmcfgWVLEN_Table.csv!$S8+C$52))*(SIN('Standard Settings'!$F3)+SIN('Standard Settings'!$F3+EchelleFPAparam!$M$3)))</f>
        <v>1092.4633717973024</v>
      </c>
      <c r="W8" s="25">
        <f>IF(OR($S8+D$52&lt;$Q8,$S8+D$52&gt;$R8),-1,(EchelleFPAparam!$S$3/(cpmcfgWVLEN_Table.csv!$S8+D$52))*(SIN('Standard Settings'!$F3)+SIN('Standard Settings'!$F3+EchelleFPAparam!$M$3)))</f>
        <v>1071.8508553482966</v>
      </c>
      <c r="X8" s="25">
        <f>IF(OR($S8+E$52&lt;$Q8,$S8+E$52&gt;$R8),-1,(EchelleFPAparam!$S$3/(cpmcfgWVLEN_Table.csv!$S8+E$52))*(SIN('Standard Settings'!$F3)+SIN('Standard Settings'!$F3+EchelleFPAparam!$M$3)))</f>
        <v>1052.0017654344392</v>
      </c>
      <c r="Y8" s="25">
        <f>IF(OR($S8+F$52&lt;$Q8,$S8+F$52&gt;$R8),-1,(EchelleFPAparam!$S$3/(cpmcfgWVLEN_Table.csv!$S8+F$52))*(SIN('Standard Settings'!$F3)+SIN('Standard Settings'!$F3+EchelleFPAparam!$M$3)))</f>
        <v>1032.8744606083585</v>
      </c>
      <c r="Z8" s="25">
        <f>IF(OR($S8+G$52&lt;$Q8,$S8+G$52&gt;$R8),-1,(EchelleFPAparam!$S$3/(cpmcfgWVLEN_Table.csv!$S8+G$52))*(SIN('Standard Settings'!$F3)+SIN('Standard Settings'!$F3+EchelleFPAparam!$M$3)))</f>
        <v>1014.4302738117808</v>
      </c>
      <c r="AA8" s="25">
        <f>IF(OR($S8+H$52&lt;$Q8,$S8+H$52&gt;$R8),-1,(EchelleFPAparam!$S$3/(cpmcfgWVLEN_Table.csv!$S8+H$52))*(SIN('Standard Settings'!$F3)+SIN('Standard Settings'!$F3+EchelleFPAparam!$M$3)))</f>
        <v>996.63325146420561</v>
      </c>
      <c r="AB8" s="25">
        <f>IF(OR($S8+I$52&lt;$Q8,$S8+I$52&gt;$R8),-1,(EchelleFPAparam!$S$3/(cpmcfgWVLEN_Table.csv!$S8+I$52))*(SIN('Standard Settings'!$F3)+SIN('Standard Settings'!$F3+EchelleFPAparam!$M$3)))</f>
        <v>979.44991954240902</v>
      </c>
      <c r="AC8" s="25">
        <f>IF(OR($S8+J$52&lt;$Q8,$S8+J$52&gt;$R8),-1,(EchelleFPAparam!$S$3/(cpmcfgWVLEN_Table.csv!$S8+J$52))*(SIN('Standard Settings'!$F3)+SIN('Standard Settings'!$F3+EchelleFPAparam!$M$3)))</f>
        <v>962.84907344846988</v>
      </c>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7">
        <f>IF(OR($S8+B$52&lt;'Standard Settings'!$G3,$S8+B$52&gt;'Standard Settings'!$I3),-1,(EchelleFPAparam!$S$3/(cpmcfgWVLEN_Table.csv!$S8+B$52))*(SIN(EchelleFPAparam!$T$3-EchelleFPAparam!$M$3/2)+SIN('Standard Settings'!$F3+EchelleFPAparam!$M$3)))</f>
        <v>1113.3214911183018</v>
      </c>
      <c r="BF8" s="27">
        <f>IF(OR($S8+C$52&lt;'Standard Settings'!$G3,$S8+C$52&gt;'Standard Settings'!$I3),-1,(EchelleFPAparam!$S$3/(cpmcfgWVLEN_Table.csv!$S8+C$52))*(SIN(EchelleFPAparam!$T$3-EchelleFPAparam!$M$3/2)+SIN('Standard Settings'!$F3+EchelleFPAparam!$M$3)))</f>
        <v>1091.9114624429499</v>
      </c>
      <c r="BG8" s="27">
        <f>IF(OR($S8+D$52&lt;'Standard Settings'!$G3,$S8+D$52&gt;'Standard Settings'!$I3),-1,(EchelleFPAparam!$S$3/(cpmcfgWVLEN_Table.csv!$S8+D$52))*(SIN(EchelleFPAparam!$T$3-EchelleFPAparam!$M$3/2)+SIN('Standard Settings'!$F3+EchelleFPAparam!$M$3)))</f>
        <v>1071.3093593779886</v>
      </c>
      <c r="BH8" s="27">
        <f>IF(OR($S8+E$52&lt;'Standard Settings'!$G3,$S8+E$52&gt;'Standard Settings'!$I3),-1,(EchelleFPAparam!$S$3/(cpmcfgWVLEN_Table.csv!$S8+E$52))*(SIN(EchelleFPAparam!$T$3-EchelleFPAparam!$M$3/2)+SIN('Standard Settings'!$F3+EchelleFPAparam!$M$3)))</f>
        <v>1051.470297167285</v>
      </c>
      <c r="BI8" s="27">
        <f>IF(OR($S8+F$52&lt;'Standard Settings'!$G3,$S8+F$52&gt;'Standard Settings'!$I3),-1,(EchelleFPAparam!$S$3/(cpmcfgWVLEN_Table.csv!$S8+F$52))*(SIN(EchelleFPAparam!$T$3-EchelleFPAparam!$M$3/2)+SIN('Standard Settings'!$F3+EchelleFPAparam!$M$3)))</f>
        <v>1032.3526554006071</v>
      </c>
      <c r="BJ8" s="27">
        <f>IF(OR($S8+G$52&lt;'Standard Settings'!$G3,$S8+G$52&gt;'Standard Settings'!$I3),-1,(EchelleFPAparam!$S$3/(cpmcfgWVLEN_Table.csv!$S8+G$52))*(SIN(EchelleFPAparam!$T$3-EchelleFPAparam!$M$3/2)+SIN('Standard Settings'!$F3+EchelleFPAparam!$M$3)))</f>
        <v>1013.9177865541677</v>
      </c>
      <c r="BK8" s="27">
        <f>IF(OR($S8+H$52&lt;'Standard Settings'!$G3,$S8+H$52&gt;'Standard Settings'!$I3),-1,(EchelleFPAparam!$S$3/(cpmcfgWVLEN_Table.csv!$S8+H$52))*(SIN(EchelleFPAparam!$T$3-EchelleFPAparam!$M$3/2)+SIN('Standard Settings'!$F3+EchelleFPAparam!$M$3)))</f>
        <v>996.12975521111207</v>
      </c>
      <c r="BL8" s="27">
        <f>IF(OR($S8+I$52&lt;'Standard Settings'!$G3,$S8+I$52&gt;'Standard Settings'!$I3),-1,(EchelleFPAparam!$S$3/(cpmcfgWVLEN_Table.csv!$S8+I$52))*(SIN(EchelleFPAparam!$T$3-EchelleFPAparam!$M$3/2)+SIN('Standard Settings'!$F3+EchelleFPAparam!$M$3)))</f>
        <v>978.95510425919633</v>
      </c>
      <c r="BM8" s="27">
        <f>IF(OR($S8+J$52&lt;'Standard Settings'!$G3,$S8+J$52&gt;'Standard Settings'!$I3),-1,(EchelleFPAparam!$S$3/(cpmcfgWVLEN_Table.csv!$S8+J$52))*(SIN(EchelleFPAparam!$T$3-EchelleFPAparam!$M$3/2)+SIN('Standard Settings'!$F3+EchelleFPAparam!$M$3)))</f>
        <v>962.36264486497271</v>
      </c>
      <c r="BN8" s="28">
        <f>IF(OR($S8+B$52&lt;'Standard Settings'!$G3,$S8+B$52&gt;'Standard Settings'!$I3),-1,BE8*(($D8+B$52)/($D8+B$52+0.5)))</f>
        <v>1103.2915677748936</v>
      </c>
      <c r="BO8" s="28">
        <f>IF(OR($S8+C$52&lt;'Standard Settings'!$G3,$S8+C$52&gt;'Standard Settings'!$I3),-1,BF8*(($D8+C$52)/($D8+C$52+0.5)))</f>
        <v>1082.2485291469945</v>
      </c>
      <c r="BP8" s="28">
        <f>IF(OR($S8+D$52&lt;'Standard Settings'!$G3,$S8+D$52&gt;'Standard Settings'!$I3),-1,BG8*(($D8+D$52)/($D8+D$52+0.5)))</f>
        <v>1061.9936258181801</v>
      </c>
      <c r="BQ8" s="28">
        <f>IF(OR($S8+E$52&lt;'Standard Settings'!$G3,$S8+E$52&gt;'Standard Settings'!$I3),-1,BH8*(($D8+E$52)/($D8+E$52+0.5)))</f>
        <v>1042.4833715504706</v>
      </c>
      <c r="BR8" s="28">
        <f>IF(OR($S8+F$52&lt;'Standard Settings'!$G3,$S8+F$52&gt;'Standard Settings'!$I3),-1,BI8*(($D8+F$52)/($D8+F$52+0.5)))</f>
        <v>1023.6774230022827</v>
      </c>
      <c r="BS8" s="28">
        <f>IF(OR($S8+G$52&lt;'Standard Settings'!$G3,$S8+G$52&gt;'Standard Settings'!$I3),-1,BJ8*(($D8+G$52)/($D8+G$52+0.5)))</f>
        <v>1005.5383007148771</v>
      </c>
      <c r="BT8" s="28">
        <f>IF(OR($S8+H$52&lt;'Standard Settings'!$G3,$S8+H$52&gt;'Standard Settings'!$I3),-1,BK8*(($D8+H$52)/($D8+H$52+0.5)))</f>
        <v>988.03113931508676</v>
      </c>
      <c r="BU8" s="28">
        <f>IF(OR($S8+I$52&lt;'Standard Settings'!$G3,$S8+I$52&gt;'Standard Settings'!$I3),-1,BL8*(($D8+I$52)/($D8+I$52+0.5)))</f>
        <v>971.12346342512274</v>
      </c>
      <c r="BV8" s="28">
        <f>IF(OR($S8+J$52&lt;'Standard Settings'!$G3,$S8+J$52&gt;'Standard Settings'!$I3),-1,BM8*(($D8+J$52)/($D8+J$52+0.5)))</f>
        <v>954.78498624398867</v>
      </c>
      <c r="BW8" s="28">
        <f>IF(OR($S8+B$52&lt;'Standard Settings'!$G3,$S8+B$52&gt;'Standard Settings'!$I3),-1,BE8*(($D8+B$52)/($D8+B$52-0.5)))</f>
        <v>1123.5354497524145</v>
      </c>
      <c r="BX8" s="28">
        <f>IF(OR($S8+C$52&lt;'Standard Settings'!$G3,$S8+C$52&gt;'Standard Settings'!$I3),-1,BF8*(($D8+C$52)/($D8+C$52-0.5)))</f>
        <v>1101.7485026451386</v>
      </c>
      <c r="BY8" s="28">
        <f>IF(OR($S8+D$52&lt;'Standard Settings'!$G3,$S8+D$52&gt;'Standard Settings'!$I3),-1,BG8*(($D8+D$52)/($D8+D$52-0.5)))</f>
        <v>1080.7899731777939</v>
      </c>
      <c r="BZ8" s="28">
        <f>IF(OR($S8+E$52&lt;'Standard Settings'!$G3,$S8+E$52&gt;'Standard Settings'!$I3),-1,BH8*(($D8+E$52)/($D8+E$52-0.5)))</f>
        <v>1060.6135171426527</v>
      </c>
      <c r="CA8" s="28">
        <f>IF(OR($S8+F$52&lt;'Standard Settings'!$G3,$S8+F$52&gt;'Standard Settings'!$I3),-1,BI8*(($D8+F$52)/($D8+F$52-0.5)))</f>
        <v>1041.176182369843</v>
      </c>
      <c r="CB8" s="28">
        <f>IF(OR($S8+G$52&lt;'Standard Settings'!$G3,$S8+G$52&gt;'Standard Settings'!$I3),-1,BJ8*(($D8+G$52)/($D8+G$52-0.5)))</f>
        <v>1022.4381040882363</v>
      </c>
      <c r="CC8" s="28">
        <f>IF(OR($S8+H$52&lt;'Standard Settings'!$G3,$S8+H$52&gt;'Standard Settings'!$I3),-1,BK8*(($D8+H$52)/($D8+H$52-0.5)))</f>
        <v>1004.3622325269064</v>
      </c>
      <c r="CD8" s="28">
        <f>IF(OR($S8+I$52&lt;'Standard Settings'!$G3,$S8+I$52&gt;'Standard Settings'!$I3),-1,BL8*(($D8+I$52)/($D8+I$52-0.5)))</f>
        <v>986.91408884666942</v>
      </c>
      <c r="CE8" s="28">
        <f>IF(OR($S8+J$52&lt;'Standard Settings'!$G3,$S8+J$52&gt;'Standard Settings'!$I3),-1,BM8*(($D8+J$52)/($D8+J$52-0.5)))</f>
        <v>970.06154602389245</v>
      </c>
      <c r="CF8" s="29">
        <f>IF(OR($S8+B$52&lt;'Standard Settings'!$G3,$S8+B$52&gt;'Standard Settings'!$I3),-1,(EchelleFPAparam!$S$3/(cpmcfgWVLEN_Table.csv!$S8+B$52))*(SIN('Standard Settings'!$F3)+SIN('Standard Settings'!$F3+EchelleFPAparam!$M$3+EchelleFPAparam!$F$3)))</f>
        <v>1102.29785581599</v>
      </c>
      <c r="CG8" s="29">
        <f>IF(OR($S8+C$52&lt;'Standard Settings'!$G3,$S8+C$52&gt;'Standard Settings'!$I3),-1,(EchelleFPAparam!$S$3/(cpmcfgWVLEN_Table.csv!$S8+C$52))*(SIN('Standard Settings'!$F3)+SIN('Standard Settings'!$F3+EchelleFPAparam!$M$3+EchelleFPAparam!$F$3)))</f>
        <v>1081.0998201272209</v>
      </c>
      <c r="CH8" s="29">
        <f>IF(OR($S8+D$52&lt;'Standard Settings'!$G3,$S8+D$52&gt;'Standard Settings'!$I3),-1,(EchelleFPAparam!$S$3/(cpmcfgWVLEN_Table.csv!$S8+D$52))*(SIN('Standard Settings'!$F3)+SIN('Standard Settings'!$F3+EchelleFPAparam!$M$3+EchelleFPAparam!$F$3)))</f>
        <v>1060.7017103134999</v>
      </c>
      <c r="CI8" s="29">
        <f>IF(OR($S8+E$52&lt;'Standard Settings'!$G3,$S8+E$52&gt;'Standard Settings'!$I3),-1,(EchelleFPAparam!$S$3/(cpmcfgWVLEN_Table.csv!$S8+E$52))*(SIN('Standard Settings'!$F3)+SIN('Standard Settings'!$F3+EchelleFPAparam!$M$3+EchelleFPAparam!$F$3)))</f>
        <v>1041.0590860484351</v>
      </c>
      <c r="CJ8" s="29">
        <f>IF(OR($S8+F$52&lt;'Standard Settings'!$G3,$S8+F$52&gt;'Standard Settings'!$I3),-1,(EchelleFPAparam!$S$3/(cpmcfgWVLEN_Table.csv!$S8+F$52))*(SIN('Standard Settings'!$F3)+SIN('Standard Settings'!$F3+EchelleFPAparam!$M$3+EchelleFPAparam!$F$3)))</f>
        <v>1022.1307390293725</v>
      </c>
      <c r="CK8" s="29">
        <f>IF(OR($S8+G$52&lt;'Standard Settings'!$G3,$S8+G$52&gt;'Standard Settings'!$I3),-1,(EchelleFPAparam!$S$3/(cpmcfgWVLEN_Table.csv!$S8+G$52))*(SIN('Standard Settings'!$F3)+SIN('Standard Settings'!$F3+EchelleFPAparam!$M$3+EchelleFPAparam!$F$3)))</f>
        <v>1003.8784044038481</v>
      </c>
      <c r="CL8" s="29">
        <f>IF(OR($S8+H$52&lt;'Standard Settings'!$G3,$S8+H$52&gt;'Standard Settings'!$I3),-1,(EchelleFPAparam!$S$3/(cpmcfgWVLEN_Table.csv!$S8+H$52))*(SIN('Standard Settings'!$F3)+SIN('Standard Settings'!$F3+EchelleFPAparam!$M$3+EchelleFPAparam!$F$3)))</f>
        <v>986.2665025722016</v>
      </c>
      <c r="CM8" s="29">
        <f>IF(OR($S8+I$52&lt;'Standard Settings'!$G3,$S8+I$52&gt;'Standard Settings'!$I3),-1,(EchelleFPAparam!$S$3/(cpmcfgWVLEN_Table.csv!$S8+I$52))*(SIN('Standard Settings'!$F3)+SIN('Standard Settings'!$F3+EchelleFPAparam!$M$3+EchelleFPAparam!$F$3)))</f>
        <v>969.2619077002671</v>
      </c>
      <c r="CN8" s="29">
        <f>IF(OR($S8+J$52&lt;'Standard Settings'!$G3,$S8+J$52&gt;'Standard Settings'!$I3),-1,(EchelleFPAparam!$S$3/(cpmcfgWVLEN_Table.csv!$S8+J$52))*(SIN('Standard Settings'!$F3)+SIN('Standard Settings'!$F3+EchelleFPAparam!$M$3+EchelleFPAparam!$F$3)))</f>
        <v>952.83373977314398</v>
      </c>
      <c r="CO8" s="29">
        <f>IF(OR($S8+B$52&lt;'Standard Settings'!$G3,$S8+B$52&gt;'Standard Settings'!$I3),-1,(EchelleFPAparam!$S$3/(cpmcfgWVLEN_Table.csv!$S8+B$52))*(SIN('Standard Settings'!$F3)+SIN('Standard Settings'!$F3+EchelleFPAparam!$M$3+EchelleFPAparam!$G$3)))</f>
        <v>1109.8460210384501</v>
      </c>
      <c r="CP8" s="29">
        <f>IF(OR($S8+C$52&lt;'Standard Settings'!$G3,$S8+C$52&gt;'Standard Settings'!$I3),-1,(EchelleFPAparam!$S$3/(cpmcfgWVLEN_Table.csv!$S8+C$52))*(SIN('Standard Settings'!$F3)+SIN('Standard Settings'!$F3+EchelleFPAparam!$M$3+EchelleFPAparam!$G$3)))</f>
        <v>1088.5028283261722</v>
      </c>
      <c r="CQ8" s="29">
        <f>IF(OR($S8+D$52&lt;'Standard Settings'!$G3,$S8+D$52&gt;'Standard Settings'!$I3),-1,(EchelleFPAparam!$S$3/(cpmcfgWVLEN_Table.csv!$S8+D$52))*(SIN('Standard Settings'!$F3)+SIN('Standard Settings'!$F3+EchelleFPAparam!$M$3+EchelleFPAparam!$G$3)))</f>
        <v>1067.965039112471</v>
      </c>
      <c r="CR8" s="29">
        <f>IF(OR($S8+E$52&lt;'Standard Settings'!$G3,$S8+E$52&gt;'Standard Settings'!$I3),-1,(EchelleFPAparam!$S$3/(cpmcfgWVLEN_Table.csv!$S8+E$52))*(SIN('Standard Settings'!$F3)+SIN('Standard Settings'!$F3+EchelleFPAparam!$M$3+EchelleFPAparam!$G$3)))</f>
        <v>1048.1879087585362</v>
      </c>
      <c r="CS8" s="29">
        <f>IF(OR($S8+F$52&lt;'Standard Settings'!$G3,$S8+F$52&gt;'Standard Settings'!$I3),-1,(EchelleFPAparam!$S$3/(cpmcfgWVLEN_Table.csv!$S8+F$52))*(SIN('Standard Settings'!$F3)+SIN('Standard Settings'!$F3+EchelleFPAparam!$M$3+EchelleFPAparam!$G$3)))</f>
        <v>1029.1299467811082</v>
      </c>
      <c r="CT8" s="29">
        <f>IF(OR($S8+G$52&lt;'Standard Settings'!$G3,$S8+G$52&gt;'Standard Settings'!$I3),-1,(EchelleFPAparam!$S$3/(cpmcfgWVLEN_Table.csv!$S8+G$52))*(SIN('Standard Settings'!$F3)+SIN('Standard Settings'!$F3+EchelleFPAparam!$M$3+EchelleFPAparam!$G$3)))</f>
        <v>1010.7526263028742</v>
      </c>
      <c r="CU8" s="29">
        <f>IF(OR($S8+H$52&lt;'Standard Settings'!$G3,$S8+H$52&gt;'Standard Settings'!$I3),-1,(EchelleFPAparam!$S$3/(cpmcfgWVLEN_Table.csv!$S8+H$52))*(SIN('Standard Settings'!$F3)+SIN('Standard Settings'!$F3+EchelleFPAparam!$M$3+EchelleFPAparam!$G$3)))</f>
        <v>993.02012408703433</v>
      </c>
      <c r="CV8" s="29">
        <f>IF(OR($S8+I$52&lt;'Standard Settings'!$G3,$S8+I$52&gt;'Standard Settings'!$I3),-1,(EchelleFPAparam!$S$3/(cpmcfgWVLEN_Table.csv!$S8+I$52))*(SIN('Standard Settings'!$F3)+SIN('Standard Settings'!$F3+EchelleFPAparam!$M$3+EchelleFPAparam!$G$3)))</f>
        <v>975.89908746484411</v>
      </c>
      <c r="CW8" s="29">
        <f>IF(OR($S8+J$52&lt;'Standard Settings'!$G3,$S8+J$52&gt;'Standard Settings'!$I3),-1,(EchelleFPAparam!$S$3/(cpmcfgWVLEN_Table.csv!$S8+J$52))*(SIN('Standard Settings'!$F3)+SIN('Standard Settings'!$F3+EchelleFPAparam!$M$3+EchelleFPAparam!$G$3)))</f>
        <v>959.35842496544001</v>
      </c>
      <c r="CX8" s="29">
        <f>IF(OR($S8+B$52&lt;'Standard Settings'!$G3,$S8+B$52&gt;'Standard Settings'!$I3),-1,(EchelleFPAparam!$S$3/(cpmcfgWVLEN_Table.csv!$S8+B$52))*(SIN('Standard Settings'!$F3)+SIN('Standard Settings'!$F3+EchelleFPAparam!$M$3+EchelleFPAparam!$H$3)))</f>
        <v>1110.2459034364415</v>
      </c>
      <c r="CY8" s="29">
        <f>IF(OR($S8+C$52&lt;'Standard Settings'!$G3,$S8+C$52&gt;'Standard Settings'!$I3),-1,(EchelleFPAparam!$S$3/(cpmcfgWVLEN_Table.csv!$S8+C$52))*(SIN('Standard Settings'!$F3)+SIN('Standard Settings'!$F3+EchelleFPAparam!$M$3+EchelleFPAparam!$H$3)))</f>
        <v>1088.8950206780485</v>
      </c>
      <c r="CZ8" s="29">
        <f>IF(OR($S8+D$52&lt;'Standard Settings'!$G3,$S8+D$52&gt;'Standard Settings'!$I3),-1,(EchelleFPAparam!$S$3/(cpmcfgWVLEN_Table.csv!$S8+D$52))*(SIN('Standard Settings'!$F3)+SIN('Standard Settings'!$F3+EchelleFPAparam!$M$3+EchelleFPAparam!$H$3)))</f>
        <v>1068.3498316086514</v>
      </c>
      <c r="DA8" s="29">
        <f>IF(OR($S8+E$52&lt;'Standard Settings'!$G3,$S8+E$52&gt;'Standard Settings'!$I3),-1,(EchelleFPAparam!$S$3/(cpmcfgWVLEN_Table.csv!$S8+E$52))*(SIN('Standard Settings'!$F3)+SIN('Standard Settings'!$F3+EchelleFPAparam!$M$3+EchelleFPAparam!$H$3)))</f>
        <v>1048.5655754677505</v>
      </c>
      <c r="DB8" s="29">
        <f>IF(OR($S8+F$52&lt;'Standard Settings'!$G3,$S8+F$52&gt;'Standard Settings'!$I3),-1,(EchelleFPAparam!$S$3/(cpmcfgWVLEN_Table.csv!$S8+F$52))*(SIN('Standard Settings'!$F3)+SIN('Standard Settings'!$F3+EchelleFPAparam!$M$3+EchelleFPAparam!$H$3)))</f>
        <v>1029.5007468228821</v>
      </c>
      <c r="DC8" s="29">
        <f>IF(OR($S8+G$52&lt;'Standard Settings'!$G3,$S8+G$52&gt;'Standard Settings'!$I3),-1,(EchelleFPAparam!$S$3/(cpmcfgWVLEN_Table.csv!$S8+G$52))*(SIN('Standard Settings'!$F3)+SIN('Standard Settings'!$F3+EchelleFPAparam!$M$3+EchelleFPAparam!$H$3)))</f>
        <v>1011.1168049153308</v>
      </c>
      <c r="DD8" s="29">
        <f>IF(OR($S8+H$52&lt;'Standard Settings'!$G3,$S8+H$52&gt;'Standard Settings'!$I3),-1,(EchelleFPAparam!$S$3/(cpmcfgWVLEN_Table.csv!$S8+H$52))*(SIN('Standard Settings'!$F3)+SIN('Standard Settings'!$F3+EchelleFPAparam!$M$3+EchelleFPAparam!$H$3)))</f>
        <v>993.37791360102676</v>
      </c>
      <c r="DE8" s="29">
        <f>IF(OR($S8+I$52&lt;'Standard Settings'!$G3,$S8+I$52&gt;'Standard Settings'!$I3),-1,(EchelleFPAparam!$S$3/(cpmcfgWVLEN_Table.csv!$S8+I$52))*(SIN('Standard Settings'!$F3)+SIN('Standard Settings'!$F3+EchelleFPAparam!$M$3+EchelleFPAparam!$H$3)))</f>
        <v>976.25070819411246</v>
      </c>
      <c r="DF8" s="29">
        <f>IF(OR($S8+J$52&lt;'Standard Settings'!$G3,$S8+J$52&gt;'Standard Settings'!$I3),-1,(EchelleFPAparam!$S$3/(cpmcfgWVLEN_Table.csv!$S8+J$52))*(SIN('Standard Settings'!$F3)+SIN('Standard Settings'!$F3+EchelleFPAparam!$M$3+EchelleFPAparam!$H$3)))</f>
        <v>959.70408602133091</v>
      </c>
      <c r="DG8" s="29">
        <f>IF(OR($S8+B$52&lt;'Standard Settings'!$G3,$S8+B$52&gt;'Standard Settings'!$I3),-1,(EchelleFPAparam!$S$3/(cpmcfgWVLEN_Table.csv!$S8+B$52))*(SIN('Standard Settings'!$F3)+SIN('Standard Settings'!$F3+EchelleFPAparam!$M$3+EchelleFPAparam!$I$3)))</f>
        <v>1117.4373524170715</v>
      </c>
      <c r="DH8" s="29">
        <f>IF(OR($S8+C$52&lt;'Standard Settings'!$G3,$S8+C$52&gt;'Standard Settings'!$I3),-1,(EchelleFPAparam!$S$3/(cpmcfgWVLEN_Table.csv!$S8+C$52))*(SIN('Standard Settings'!$F3)+SIN('Standard Settings'!$F3+EchelleFPAparam!$M$3+EchelleFPAparam!$I$3)))</f>
        <v>1095.9481725628971</v>
      </c>
      <c r="DI8" s="29">
        <f>IF(OR($S8+D$52&lt;'Standard Settings'!$G3,$S8+D$52&gt;'Standard Settings'!$I3),-1,(EchelleFPAparam!$S$3/(cpmcfgWVLEN_Table.csv!$S8+D$52))*(SIN('Standard Settings'!$F3)+SIN('Standard Settings'!$F3+EchelleFPAparam!$M$3+EchelleFPAparam!$I$3)))</f>
        <v>1075.2699051560501</v>
      </c>
      <c r="DJ8" s="29">
        <f>IF(OR($S8+E$52&lt;'Standard Settings'!$G3,$S8+E$52&gt;'Standard Settings'!$I3),-1,(EchelleFPAparam!$S$3/(cpmcfgWVLEN_Table.csv!$S8+E$52))*(SIN('Standard Settings'!$F3)+SIN('Standard Settings'!$F3+EchelleFPAparam!$M$3+EchelleFPAparam!$I$3)))</f>
        <v>1055.3574995050121</v>
      </c>
      <c r="DK8" s="29">
        <f>IF(OR($S8+F$52&lt;'Standard Settings'!$G3,$S8+F$52&gt;'Standard Settings'!$I3),-1,(EchelleFPAparam!$S$3/(cpmcfgWVLEN_Table.csv!$S8+F$52))*(SIN('Standard Settings'!$F3)+SIN('Standard Settings'!$F3+EchelleFPAparam!$M$3+EchelleFPAparam!$I$3)))</f>
        <v>1036.1691813321936</v>
      </c>
      <c r="DL8" s="29">
        <f>IF(OR($S8+G$52&lt;'Standard Settings'!$G3,$S8+G$52&gt;'Standard Settings'!$I3),-1,(EchelleFPAparam!$S$3/(cpmcfgWVLEN_Table.csv!$S8+G$52))*(SIN('Standard Settings'!$F3)+SIN('Standard Settings'!$F3+EchelleFPAparam!$M$3+EchelleFPAparam!$I$3)))</f>
        <v>1017.6661602369759</v>
      </c>
      <c r="DM8" s="29">
        <f>IF(OR($S8+H$52&lt;'Standard Settings'!$G3,$S8+H$52&gt;'Standard Settings'!$I3),-1,(EchelleFPAparam!$S$3/(cpmcfgWVLEN_Table.csv!$S8+H$52))*(SIN('Standard Settings'!$F3)+SIN('Standard Settings'!$F3+EchelleFPAparam!$M$3+EchelleFPAparam!$I$3)))</f>
        <v>999.81236795211669</v>
      </c>
      <c r="DN8" s="29">
        <f>IF(OR($S8+I$52&lt;'Standard Settings'!$G3,$S8+I$52&gt;'Standard Settings'!$I3),-1,(EchelleFPAparam!$S$3/(cpmcfgWVLEN_Table.csv!$S8+I$52))*(SIN('Standard Settings'!$F3)+SIN('Standard Settings'!$F3+EchelleFPAparam!$M$3+EchelleFPAparam!$I$3)))</f>
        <v>982.57422367708023</v>
      </c>
      <c r="DO8" s="29">
        <f>IF(OR($S8+J$52&lt;'Standard Settings'!$G3,$S8+J$52&gt;'Standard Settings'!$I3),-1,(EchelleFPAparam!$S$3/(cpmcfgWVLEN_Table.csv!$S8+J$52))*(SIN('Standard Settings'!$F3)+SIN('Standard Settings'!$F3+EchelleFPAparam!$M$3+EchelleFPAparam!$I$3)))</f>
        <v>965.92042327577371</v>
      </c>
      <c r="DP8" s="29">
        <f>IF(OR($S8+B$52&lt;'Standard Settings'!$G3,$S8+B$52&gt;'Standard Settings'!$I3),-1,(EchelleFPAparam!$S$3/(cpmcfgWVLEN_Table.csv!$S8+B$52))*(SIN('Standard Settings'!$F3)+SIN('Standard Settings'!$F3+EchelleFPAparam!$M$3+EchelleFPAparam!$J$3)))</f>
        <v>1117.8177450263047</v>
      </c>
      <c r="DQ8" s="29">
        <f>IF(OR($S8+C$52&lt;'Standard Settings'!$G3,$S8+C$52&gt;'Standard Settings'!$I3),-1,(EchelleFPAparam!$S$3/(cpmcfgWVLEN_Table.csv!$S8+C$52))*(SIN('Standard Settings'!$F3)+SIN('Standard Settings'!$F3+EchelleFPAparam!$M$3+EchelleFPAparam!$J$3)))</f>
        <v>1096.3212499296451</v>
      </c>
      <c r="DR8" s="29">
        <f>IF(OR($S8+D$52&lt;'Standard Settings'!$G3,$S8+D$52&gt;'Standard Settings'!$I3),-1,(EchelleFPAparam!$S$3/(cpmcfgWVLEN_Table.csv!$S8+D$52))*(SIN('Standard Settings'!$F3)+SIN('Standard Settings'!$F3+EchelleFPAparam!$M$3+EchelleFPAparam!$J$3)))</f>
        <v>1075.6359433271989</v>
      </c>
      <c r="DS8" s="29">
        <f>IF(OR($S8+E$52&lt;'Standard Settings'!$G3,$S8+E$52&gt;'Standard Settings'!$I3),-1,(EchelleFPAparam!$S$3/(cpmcfgWVLEN_Table.csv!$S8+E$52))*(SIN('Standard Settings'!$F3)+SIN('Standard Settings'!$F3+EchelleFPAparam!$M$3+EchelleFPAparam!$J$3)))</f>
        <v>1055.7167591915102</v>
      </c>
      <c r="DT8" s="29">
        <f>IF(OR($S8+F$52&lt;'Standard Settings'!$G3,$S8+F$52&gt;'Standard Settings'!$I3),-1,(EchelleFPAparam!$S$3/(cpmcfgWVLEN_Table.csv!$S8+F$52))*(SIN('Standard Settings'!$F3)+SIN('Standard Settings'!$F3+EchelleFPAparam!$M$3+EchelleFPAparam!$J$3)))</f>
        <v>1036.5219090243916</v>
      </c>
      <c r="DU8" s="29">
        <f>IF(OR($S8+G$52&lt;'Standard Settings'!$G3,$S8+G$52&gt;'Standard Settings'!$I3),-1,(EchelleFPAparam!$S$3/(cpmcfgWVLEN_Table.csv!$S8+G$52))*(SIN('Standard Settings'!$F3)+SIN('Standard Settings'!$F3+EchelleFPAparam!$M$3+EchelleFPAparam!$J$3)))</f>
        <v>1018.0125892203847</v>
      </c>
      <c r="DV8" s="29">
        <f>IF(OR($S8+H$52&lt;'Standard Settings'!$G3,$S8+H$52&gt;'Standard Settings'!$I3),-1,(EchelleFPAparam!$S$3/(cpmcfgWVLEN_Table.csv!$S8+H$52))*(SIN('Standard Settings'!$F3)+SIN('Standard Settings'!$F3+EchelleFPAparam!$M$3+EchelleFPAparam!$J$3)))</f>
        <v>1000.1527192340621</v>
      </c>
      <c r="DW8" s="29">
        <f>IF(OR($S8+I$52&lt;'Standard Settings'!$G3,$S8+I$52&gt;'Standard Settings'!$I3),-1,(EchelleFPAparam!$S$3/(cpmcfgWVLEN_Table.csv!$S8+I$52))*(SIN('Standard Settings'!$F3)+SIN('Standard Settings'!$F3+EchelleFPAparam!$M$3+EchelleFPAparam!$J$3)))</f>
        <v>982.90870683347487</v>
      </c>
      <c r="DX8" s="29">
        <f>IF(OR($S8+J$52&lt;'Standard Settings'!$G3,$S8+J$52&gt;'Standard Settings'!$I3),-1,(EchelleFPAparam!$S$3/(cpmcfgWVLEN_Table.csv!$S8+J$52))*(SIN('Standard Settings'!$F3)+SIN('Standard Settings'!$F3+EchelleFPAparam!$M$3+EchelleFPAparam!$J$3)))</f>
        <v>966.24923722612789</v>
      </c>
      <c r="DY8" s="29">
        <f>IF(OR($S8+B$52&lt;$Q8,$S8+B$52&gt;$R8),-1,(EchelleFPAparam!$S$3/(cpmcfgWVLEN_Table.csv!$S8+B$52))*(SIN('Standard Settings'!$F3)+SIN('Standard Settings'!$F3+EchelleFPAparam!$M$3+EchelleFPAparam!$K$3)))</f>
        <v>1124.6475191201682</v>
      </c>
      <c r="DZ8" s="29">
        <f>IF(OR($S8+C$52&lt;$Q8,$S8+C$52&gt;$R8),-1,(EchelleFPAparam!$S$3/(cpmcfgWVLEN_Table.csv!$S8+C$52))*(SIN('Standard Settings'!$F3)+SIN('Standard Settings'!$F3+EchelleFPAparam!$M$3+EchelleFPAparam!$K$3)))</f>
        <v>1103.0196822140113</v>
      </c>
      <c r="EA8" s="29">
        <f>IF(OR($S8+D$52&lt;$Q8,$S8+D$52&gt;$R8),-1,(EchelleFPAparam!$S$3/(cpmcfgWVLEN_Table.csv!$S8+D$52))*(SIN('Standard Settings'!$F3)+SIN('Standard Settings'!$F3+EchelleFPAparam!$M$3+EchelleFPAparam!$K$3)))</f>
        <v>1082.2079900967658</v>
      </c>
      <c r="EB8" s="29">
        <f>IF(OR($S8+E$52&lt;$Q8,$S8+E$52&gt;$R8),-1,(EchelleFPAparam!$S$3/(cpmcfgWVLEN_Table.csv!$S8+E$52))*(SIN('Standard Settings'!$F3)+SIN('Standard Settings'!$F3+EchelleFPAparam!$M$3+EchelleFPAparam!$K$3)))</f>
        <v>1062.1671013912701</v>
      </c>
      <c r="EC8" s="29">
        <f>IF(OR($S8+F$52&lt;$Q8,$S8+F$52&gt;$R8),-1,(EchelleFPAparam!$S$3/(cpmcfgWVLEN_Table.csv!$S8+F$52))*(SIN('Standard Settings'!$F3)+SIN('Standard Settings'!$F3+EchelleFPAparam!$M$3+EchelleFPAparam!$K$3)))</f>
        <v>1042.8549722750652</v>
      </c>
      <c r="ED8" s="29">
        <f>IF(OR($S8+G$52&lt;$Q8,$S8+G$52&gt;$R8),-1,(EchelleFPAparam!$S$3/(cpmcfgWVLEN_Table.csv!$S8+G$52))*(SIN('Standard Settings'!$F3)+SIN('Standard Settings'!$F3+EchelleFPAparam!$M$3+EchelleFPAparam!$K$3)))</f>
        <v>1024.2325620558677</v>
      </c>
      <c r="EE8" s="29">
        <f>IF(OR($S8+H$52&lt;$Q8,$S8+H$52&gt;$R8),-1,(EchelleFPAparam!$S$3/(cpmcfgWVLEN_Table.csv!$S8+H$52))*(SIN('Standard Settings'!$F3)+SIN('Standard Settings'!$F3+EchelleFPAparam!$M$3+EchelleFPAparam!$K$3)))</f>
        <v>1006.2635697390981</v>
      </c>
      <c r="EF8" s="29">
        <f>IF(OR($S8+I$52&lt;$Q8,$S8+I$52&gt;$R8),-1,(EchelleFPAparam!$S$3/(cpmcfgWVLEN_Table.csv!$S8+I$52))*(SIN('Standard Settings'!$F3)+SIN('Standard Settings'!$F3+EchelleFPAparam!$M$3+EchelleFPAparam!$K$3)))</f>
        <v>988.91419784704465</v>
      </c>
      <c r="EG8" s="29">
        <f>IF(OR($S8+J$52&lt;$Q8,$S8+J$52&gt;$R8),-1,(EchelleFPAparam!$S$3/(cpmcfgWVLEN_Table.csv!$S8+J$52))*(SIN('Standard Settings'!$F3)+SIN('Standard Settings'!$F3+EchelleFPAparam!$M$3+EchelleFPAparam!$K$3)))</f>
        <v>972.15294025641674</v>
      </c>
      <c r="EH8" s="59"/>
      <c r="EI8" s="59"/>
      <c r="EJ8" s="60"/>
      <c r="EK8" s="60"/>
      <c r="EL8" s="60"/>
      <c r="EM8" s="60"/>
      <c r="EN8" s="60"/>
      <c r="EO8" s="60"/>
      <c r="EP8" s="60"/>
      <c r="EQ8" s="60"/>
      <c r="ER8" s="60"/>
      <c r="ES8" s="60"/>
      <c r="ET8" s="60"/>
      <c r="EU8" s="60"/>
      <c r="EV8" s="60"/>
      <c r="EW8" s="60"/>
      <c r="EX8" s="60"/>
      <c r="EY8" s="60"/>
      <c r="EZ8" s="60"/>
      <c r="FA8" s="60"/>
      <c r="FB8" s="60"/>
      <c r="FC8" s="60"/>
      <c r="FD8" s="60"/>
      <c r="FE8" s="60"/>
      <c r="FF8" s="30">
        <f>1/(F8*EchelleFPAparam!$Q$3)</f>
        <v>3703.345682202772</v>
      </c>
      <c r="FG8" s="30">
        <f t="shared" si="4"/>
        <v>12.058358470268915</v>
      </c>
      <c r="FH8" s="60"/>
      <c r="FI8" s="60"/>
      <c r="FJ8" s="60"/>
      <c r="FK8" s="60"/>
      <c r="FL8" s="60"/>
      <c r="FM8" s="60"/>
      <c r="FN8" s="60"/>
      <c r="FO8" s="60"/>
      <c r="FP8" s="60"/>
      <c r="FQ8" s="60"/>
      <c r="FR8" s="60"/>
      <c r="FS8" s="60"/>
      <c r="FT8" s="60"/>
      <c r="FU8" s="60"/>
      <c r="FV8" s="60"/>
      <c r="FW8" s="60"/>
      <c r="FX8" s="60"/>
      <c r="FY8" s="60"/>
      <c r="FZ8" s="60"/>
      <c r="GA8" s="60"/>
      <c r="GB8" s="60"/>
      <c r="GC8" s="60"/>
      <c r="GD8" s="60"/>
      <c r="GE8" s="60"/>
      <c r="GF8" s="60"/>
      <c r="GG8" s="60"/>
      <c r="GH8" s="60"/>
      <c r="GI8" s="60"/>
      <c r="GJ8" s="60"/>
      <c r="GK8" s="60"/>
      <c r="GL8" s="60"/>
      <c r="GM8" s="60"/>
      <c r="GN8" s="60"/>
      <c r="GO8" s="60"/>
      <c r="GP8" s="60"/>
      <c r="GQ8" s="60"/>
      <c r="GR8" s="60"/>
      <c r="GS8" s="60"/>
      <c r="GT8" s="60"/>
      <c r="GU8" s="60"/>
      <c r="GV8" s="60"/>
      <c r="GW8" s="60"/>
      <c r="GX8" s="60"/>
      <c r="GY8" s="60"/>
      <c r="GZ8" s="60"/>
      <c r="HA8" s="60"/>
      <c r="HB8" s="60"/>
      <c r="HC8" s="60"/>
      <c r="HD8" s="60"/>
      <c r="HE8" s="60"/>
      <c r="HF8" s="60"/>
      <c r="HG8" s="60"/>
      <c r="HH8" s="60"/>
      <c r="HI8" s="60"/>
      <c r="HJ8" s="60"/>
      <c r="HK8" s="60"/>
      <c r="HL8" s="60"/>
      <c r="HM8" s="60"/>
      <c r="HN8" s="60"/>
      <c r="HO8" s="60"/>
      <c r="HP8" s="60"/>
      <c r="HQ8" s="60"/>
      <c r="HR8" s="60"/>
      <c r="HS8" s="60"/>
      <c r="HT8" s="60"/>
      <c r="HU8" s="60"/>
      <c r="HV8" s="60"/>
      <c r="HW8" s="60"/>
      <c r="HX8" s="60"/>
      <c r="HY8" s="60"/>
      <c r="HZ8" s="60"/>
      <c r="IA8" s="60"/>
      <c r="IB8" s="60"/>
      <c r="IC8" s="60"/>
      <c r="ID8" s="60"/>
      <c r="IE8" s="60"/>
      <c r="IF8" s="60"/>
      <c r="IG8" s="60"/>
      <c r="IH8" s="60"/>
      <c r="II8" s="60"/>
      <c r="IJ8" s="60"/>
      <c r="IK8" s="60"/>
      <c r="IL8" s="60"/>
      <c r="IM8" s="60"/>
      <c r="IN8" s="60"/>
      <c r="IO8" s="60"/>
      <c r="IP8" s="60"/>
      <c r="IQ8" s="60"/>
      <c r="IR8" s="60"/>
      <c r="IS8" s="60"/>
      <c r="IT8" s="60"/>
      <c r="IU8" s="60"/>
      <c r="IV8" s="60"/>
      <c r="IW8" s="60"/>
      <c r="IX8" s="60"/>
      <c r="IY8" s="60"/>
      <c r="IZ8" s="60"/>
      <c r="JA8" s="60"/>
      <c r="JB8" s="60"/>
      <c r="JC8" s="60"/>
      <c r="JD8" s="60"/>
      <c r="JE8" s="60"/>
      <c r="JF8" s="60"/>
      <c r="JG8" s="60"/>
      <c r="JH8" s="60"/>
      <c r="JI8" s="60"/>
      <c r="JJ8" s="60"/>
      <c r="JK8" s="60"/>
      <c r="JL8" s="60"/>
      <c r="JM8" s="60"/>
      <c r="JN8" s="62"/>
    </row>
    <row r="9" spans="1:275" ht="15" customHeight="1" x14ac:dyDescent="0.2">
      <c r="A9" s="63">
        <v>3</v>
      </c>
      <c r="B9" s="20">
        <f t="shared" si="0"/>
        <v>1229.6285182075148</v>
      </c>
      <c r="C9" s="31" t="str">
        <f>'Standard Settings'!B4</f>
        <v>J/1/2</v>
      </c>
      <c r="D9" s="31">
        <f>'Standard Settings'!H4</f>
        <v>46</v>
      </c>
      <c r="E9" s="21">
        <f t="shared" si="1"/>
        <v>3.9576085713987075E-3</v>
      </c>
      <c r="F9" s="19">
        <f>((EchelleFPAparam!$S$3/(cpmcfgWVLEN_Table.csv!$S9+E$52))*(SIN('Standard Settings'!$F4+0.0005)+SIN('Standard Settings'!$F4+0.0005+EchelleFPAparam!$M$3))-(EchelleFPAparam!$S$3/(cpmcfgWVLEN_Table.csv!$S9+E$52))*(SIN('Standard Settings'!$F4-0.0005)+SIN('Standard Settings'!$F4-0.0005+EchelleFPAparam!$M$3)))*1000*EchelleFPAparam!$O$3/180</f>
        <v>10.992905216238492</v>
      </c>
      <c r="G9" s="22" t="str">
        <f>'Standard Settings'!C4</f>
        <v>J</v>
      </c>
      <c r="H9" s="54"/>
      <c r="I9" s="31" t="str">
        <f>'Standard Settings'!$D4</f>
        <v>YJ</v>
      </c>
      <c r="J9" s="54"/>
      <c r="K9" s="12">
        <v>0</v>
      </c>
      <c r="L9" s="12">
        <v>0</v>
      </c>
      <c r="M9" s="31" t="str">
        <f>'Standard Settings'!$D4</f>
        <v>YJ</v>
      </c>
      <c r="N9" s="54"/>
      <c r="O9" s="31">
        <f>'Standard Settings'!$E4</f>
        <v>65</v>
      </c>
      <c r="P9" s="56"/>
      <c r="Q9" s="23">
        <f>'Standard Settings'!$G4</f>
        <v>42</v>
      </c>
      <c r="R9" s="23">
        <f>'Standard Settings'!$I4</f>
        <v>50</v>
      </c>
      <c r="S9" s="24">
        <f t="shared" si="2"/>
        <v>42</v>
      </c>
      <c r="T9" s="24">
        <f t="shared" si="3"/>
        <v>50</v>
      </c>
      <c r="U9" s="25">
        <f>IF(OR($S9+B$52&lt;$Q9,$S9+B$52&gt;$R9),-1,(EchelleFPAparam!$S$3/(cpmcfgWVLEN_Table.csv!$S9+B$52))*(SIN('Standard Settings'!$F4)+SIN('Standard Settings'!$F4+EchelleFPAparam!$M$3)))</f>
        <v>1346.7359961320403</v>
      </c>
      <c r="V9" s="25">
        <f>IF(OR($S9+C$52&lt;$Q9,$S9+C$52&gt;$R9),-1,(EchelleFPAparam!$S$3/(cpmcfgWVLEN_Table.csv!$S9+C$52))*(SIN('Standard Settings'!$F4)+SIN('Standard Settings'!$F4+EchelleFPAparam!$M$3)))</f>
        <v>1315.4165543615277</v>
      </c>
      <c r="W9" s="25">
        <f>IF(OR($S9+D$52&lt;$Q9,$S9+D$52&gt;$R9),-1,(EchelleFPAparam!$S$3/(cpmcfgWVLEN_Table.csv!$S9+D$52))*(SIN('Standard Settings'!$F4)+SIN('Standard Settings'!$F4+EchelleFPAparam!$M$3)))</f>
        <v>1285.520723580584</v>
      </c>
      <c r="X9" s="25">
        <f>IF(OR($S9+E$52&lt;$Q9,$S9+E$52&gt;$R9),-1,(EchelleFPAparam!$S$3/(cpmcfgWVLEN_Table.csv!$S9+E$52))*(SIN('Standard Settings'!$F4)+SIN('Standard Settings'!$F4+EchelleFPAparam!$M$3)))</f>
        <v>1256.9535963899043</v>
      </c>
      <c r="Y9" s="25">
        <f>IF(OR($S9+F$52&lt;$Q9,$S9+F$52&gt;$R9),-1,(EchelleFPAparam!$S$3/(cpmcfgWVLEN_Table.csv!$S9+F$52))*(SIN('Standard Settings'!$F4)+SIN('Standard Settings'!$F4+EchelleFPAparam!$M$3)))</f>
        <v>1229.6285182075148</v>
      </c>
      <c r="Z9" s="25">
        <f>IF(OR($S9+G$52&lt;$Q9,$S9+G$52&gt;$R9),-1,(EchelleFPAparam!$S$3/(cpmcfgWVLEN_Table.csv!$S9+G$52))*(SIN('Standard Settings'!$F4)+SIN('Standard Settings'!$F4+EchelleFPAparam!$M$3)))</f>
        <v>1203.4662093094828</v>
      </c>
      <c r="AA9" s="25">
        <f>IF(OR($S9+H$52&lt;$Q9,$S9+H$52&gt;$R9),-1,(EchelleFPAparam!$S$3/(cpmcfgWVLEN_Table.csv!$S9+H$52))*(SIN('Standard Settings'!$F4)+SIN('Standard Settings'!$F4+EchelleFPAparam!$M$3)))</f>
        <v>1178.3939966155351</v>
      </c>
      <c r="AB9" s="25">
        <f>IF(OR($S9+I$52&lt;$Q9,$S9+I$52&gt;$R9),-1,(EchelleFPAparam!$S$3/(cpmcfgWVLEN_Table.csv!$S9+I$52))*(SIN('Standard Settings'!$F4)+SIN('Standard Settings'!$F4+EchelleFPAparam!$M$3)))</f>
        <v>1154.3451395417489</v>
      </c>
      <c r="AC9" s="25">
        <f>IF(OR($S9+J$52&lt;$Q9,$S9+J$52&gt;$R9),-1,(EchelleFPAparam!$S$3/(cpmcfgWVLEN_Table.csv!$S9+J$52))*(SIN('Standard Settings'!$F4)+SIN('Standard Settings'!$F4+EchelleFPAparam!$M$3)))</f>
        <v>1131.2582367509137</v>
      </c>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7">
        <f>IF(OR($S9+B$52&lt;'Standard Settings'!$G4,$S9+B$52&gt;'Standard Settings'!$I4),-1,(EchelleFPAparam!$S$3/(cpmcfgWVLEN_Table.csv!$S9+B$52))*(SIN(EchelleFPAparam!$T$3-EchelleFPAparam!$M$3/2)+SIN('Standard Settings'!$F4+EchelleFPAparam!$M$3)))</f>
        <v>1348.8054928144122</v>
      </c>
      <c r="BF9" s="27">
        <f>IF(OR($S9+C$52&lt;'Standard Settings'!$G4,$S9+C$52&gt;'Standard Settings'!$I4),-1,(EchelleFPAparam!$S$3/(cpmcfgWVLEN_Table.csv!$S9+C$52))*(SIN(EchelleFPAparam!$T$3-EchelleFPAparam!$M$3/2)+SIN('Standard Settings'!$F4+EchelleFPAparam!$M$3)))</f>
        <v>1317.437923214077</v>
      </c>
      <c r="BG9" s="27">
        <f>IF(OR($S9+D$52&lt;'Standard Settings'!$G4,$S9+D$52&gt;'Standard Settings'!$I4),-1,(EchelleFPAparam!$S$3/(cpmcfgWVLEN_Table.csv!$S9+D$52))*(SIN(EchelleFPAparam!$T$3-EchelleFPAparam!$M$3/2)+SIN('Standard Settings'!$F4+EchelleFPAparam!$M$3)))</f>
        <v>1287.496152231939</v>
      </c>
      <c r="BH9" s="27">
        <f>IF(OR($S9+E$52&lt;'Standard Settings'!$G4,$S9+E$52&gt;'Standard Settings'!$I4),-1,(EchelleFPAparam!$S$3/(cpmcfgWVLEN_Table.csv!$S9+E$52))*(SIN(EchelleFPAparam!$T$3-EchelleFPAparam!$M$3/2)+SIN('Standard Settings'!$F4+EchelleFPAparam!$M$3)))</f>
        <v>1258.8851266267848</v>
      </c>
      <c r="BI9" s="27">
        <f>IF(OR($S9+F$52&lt;'Standard Settings'!$G4,$S9+F$52&gt;'Standard Settings'!$I4),-1,(EchelleFPAparam!$S$3/(cpmcfgWVLEN_Table.csv!$S9+F$52))*(SIN(EchelleFPAparam!$T$3-EchelleFPAparam!$M$3/2)+SIN('Standard Settings'!$F4+EchelleFPAparam!$M$3)))</f>
        <v>1231.5180586566371</v>
      </c>
      <c r="BJ9" s="27">
        <f>IF(OR($S9+G$52&lt;'Standard Settings'!$G4,$S9+G$52&gt;'Standard Settings'!$I4),-1,(EchelleFPAparam!$S$3/(cpmcfgWVLEN_Table.csv!$S9+G$52))*(SIN(EchelleFPAparam!$T$3-EchelleFPAparam!$M$3/2)+SIN('Standard Settings'!$F4+EchelleFPAparam!$M$3)))</f>
        <v>1205.3155467703259</v>
      </c>
      <c r="BK9" s="27">
        <f>IF(OR($S9+H$52&lt;'Standard Settings'!$G4,$S9+H$52&gt;'Standard Settings'!$I4),-1,(EchelleFPAparam!$S$3/(cpmcfgWVLEN_Table.csv!$S9+H$52))*(SIN(EchelleFPAparam!$T$3-EchelleFPAparam!$M$3/2)+SIN('Standard Settings'!$F4+EchelleFPAparam!$M$3)))</f>
        <v>1180.2048062126107</v>
      </c>
      <c r="BL9" s="27">
        <f>IF(OR($S9+I$52&lt;'Standard Settings'!$G4,$S9+I$52&gt;'Standard Settings'!$I4),-1,(EchelleFPAparam!$S$3/(cpmcfgWVLEN_Table.csv!$S9+I$52))*(SIN(EchelleFPAparam!$T$3-EchelleFPAparam!$M$3/2)+SIN('Standard Settings'!$F4+EchelleFPAparam!$M$3)))</f>
        <v>1156.1189938409248</v>
      </c>
      <c r="BM9" s="27">
        <f>IF(OR($S9+J$52&lt;'Standard Settings'!$G4,$S9+J$52&gt;'Standard Settings'!$I4),-1,(EchelleFPAparam!$S$3/(cpmcfgWVLEN_Table.csv!$S9+J$52))*(SIN(EchelleFPAparam!$T$3-EchelleFPAparam!$M$3/2)+SIN('Standard Settings'!$F4+EchelleFPAparam!$M$3)))</f>
        <v>1132.9966139641062</v>
      </c>
      <c r="BN9" s="28">
        <f>IF(OR($S9+B$52&lt;'Standard Settings'!$G4,$S9+B$52&gt;'Standard Settings'!$I4),-1,BE9*(($D9+B$52)/($D9+B$52+0.5)))</f>
        <v>1334.3022079454402</v>
      </c>
      <c r="BO9" s="28">
        <f>IF(OR($S9+C$52&lt;'Standard Settings'!$G4,$S9+C$52&gt;'Standard Settings'!$I4),-1,BF9*(($D9+C$52)/($D9+C$52+0.5)))</f>
        <v>1303.5701556012973</v>
      </c>
      <c r="BP9" s="28">
        <f>IF(OR($S9+D$52&lt;'Standard Settings'!$G4,$S9+D$52&gt;'Standard Settings'!$I4),-1,BG9*(($D9+D$52)/($D9+D$52+0.5)))</f>
        <v>1274.2229960233624</v>
      </c>
      <c r="BQ9" s="28">
        <f>IF(OR($S9+E$52&lt;'Standard Settings'!$G4,$S9+E$52&gt;'Standard Settings'!$I4),-1,BH9*(($D9+E$52)/($D9+E$52+0.5)))</f>
        <v>1246.1691152467163</v>
      </c>
      <c r="BR9" s="28">
        <f>IF(OR($S9+F$52&lt;'Standard Settings'!$G4,$S9+F$52&gt;'Standard Settings'!$I4),-1,BI9*(($D9+F$52)/($D9+F$52+0.5)))</f>
        <v>1219.3248105511259</v>
      </c>
      <c r="BS9" s="28">
        <f>IF(OR($S9+G$52&lt;'Standard Settings'!$G4,$S9+G$52&gt;'Standard Settings'!$I4),-1,BJ9*(($D9+G$52)/($D9+G$52+0.5)))</f>
        <v>1193.6134540832354</v>
      </c>
      <c r="BT9" s="28">
        <f>IF(OR($S9+H$52&lt;'Standard Settings'!$G4,$S9+H$52&gt;'Standard Settings'!$I4),-1,BK9*(($D9+H$52)/($D9+H$52+0.5)))</f>
        <v>1168.9647604391573</v>
      </c>
      <c r="BU9" s="28">
        <f>IF(OR($S9+I$52&lt;'Standard Settings'!$G4,$S9+I$52&gt;'Standard Settings'!$I4),-1,BL9*(($D9+I$52)/($D9+I$52+0.5)))</f>
        <v>1145.3141434311965</v>
      </c>
      <c r="BV9" s="28">
        <f>IF(OR($S9+J$52&lt;'Standard Settings'!$G4,$S9+J$52&gt;'Standard Settings'!$I4),-1,BM9*(($D9+J$52)/($D9+J$52+0.5)))</f>
        <v>1122.6021496158119</v>
      </c>
      <c r="BW9" s="28">
        <f>IF(OR($S9+B$52&lt;'Standard Settings'!$G4,$S9+B$52&gt;'Standard Settings'!$I4),-1,BE9*(($D9+B$52)/($D9+B$52-0.5)))</f>
        <v>1363.6275311969882</v>
      </c>
      <c r="BX9" s="28">
        <f>IF(OR($S9+C$52&lt;'Standard Settings'!$G4,$S9+C$52&gt;'Standard Settings'!$I4),-1,BF9*(($D9+C$52)/($D9+C$52-0.5)))</f>
        <v>1331.603922388422</v>
      </c>
      <c r="BY9" s="28">
        <f>IF(OR($S9+D$52&lt;'Standard Settings'!$G4,$S9+D$52&gt;'Standard Settings'!$I4),-1,BG9*(($D9+D$52)/($D9+D$52-0.5)))</f>
        <v>1301.0487433080648</v>
      </c>
      <c r="BZ9" s="28">
        <f>IF(OR($S9+E$52&lt;'Standard Settings'!$G4,$S9+E$52&gt;'Standard Settings'!$I4),-1,BH9*(($D9+E$52)/($D9+E$52-0.5)))</f>
        <v>1271.8633238085042</v>
      </c>
      <c r="CA9" s="28">
        <f>IF(OR($S9+F$52&lt;'Standard Settings'!$G4,$S9+F$52&gt;'Standard Settings'!$I4),-1,BI9*(($D9+F$52)/($D9+F$52-0.5)))</f>
        <v>1243.9576350067043</v>
      </c>
      <c r="CB9" s="28">
        <f>IF(OR($S9+G$52&lt;'Standard Settings'!$G4,$S9+G$52&gt;'Standard Settings'!$I4),-1,BJ9*(($D9+G$52)/($D9+G$52-0.5)))</f>
        <v>1217.2493640650816</v>
      </c>
      <c r="CC9" s="28">
        <f>IF(OR($S9+H$52&lt;'Standard Settings'!$G4,$S9+H$52&gt;'Standard Settings'!$I4),-1,BK9*(($D9+H$52)/($D9+H$52-0.5)))</f>
        <v>1191.6631053020535</v>
      </c>
      <c r="CD9" s="28">
        <f>IF(OR($S9+I$52&lt;'Standard Settings'!$G4,$S9+I$52&gt;'Standard Settings'!$I4),-1,BL9*(($D9+I$52)/($D9+I$52-0.5)))</f>
        <v>1167.129650925124</v>
      </c>
      <c r="CE9" s="28">
        <f>IF(OR($S9+J$52&lt;'Standard Settings'!$G4,$S9+J$52&gt;'Standard Settings'!$I4),-1,BM9*(($D9+J$52)/($D9+J$52-0.5)))</f>
        <v>1143.5853673656397</v>
      </c>
      <c r="CF9" s="29">
        <f>IF(OR($S9+B$52&lt;'Standard Settings'!$G4,$S9+B$52&gt;'Standard Settings'!$I4),-1,(EchelleFPAparam!$S$3/(cpmcfgWVLEN_Table.csv!$S9+B$52))*(SIN('Standard Settings'!$F4)+SIN('Standard Settings'!$F4+EchelleFPAparam!$M$3+EchelleFPAparam!$F$3)))</f>
        <v>1332.4444058869001</v>
      </c>
      <c r="CG9" s="29">
        <f>IF(OR($S9+C$52&lt;'Standard Settings'!$G4,$S9+C$52&gt;'Standard Settings'!$I4),-1,(EchelleFPAparam!$S$3/(cpmcfgWVLEN_Table.csv!$S9+C$52))*(SIN('Standard Settings'!$F4)+SIN('Standard Settings'!$F4+EchelleFPAparam!$M$3+EchelleFPAparam!$F$3)))</f>
        <v>1301.4573266802279</v>
      </c>
      <c r="CH9" s="29">
        <f>IF(OR($S9+D$52&lt;'Standard Settings'!$G4,$S9+D$52&gt;'Standard Settings'!$I4),-1,(EchelleFPAparam!$S$3/(cpmcfgWVLEN_Table.csv!$S9+D$52))*(SIN('Standard Settings'!$F4)+SIN('Standard Settings'!$F4+EchelleFPAparam!$M$3+EchelleFPAparam!$F$3)))</f>
        <v>1271.8787510738591</v>
      </c>
      <c r="CI9" s="29">
        <f>IF(OR($S9+E$52&lt;'Standard Settings'!$G4,$S9+E$52&gt;'Standard Settings'!$I4),-1,(EchelleFPAparam!$S$3/(cpmcfgWVLEN_Table.csv!$S9+E$52))*(SIN('Standard Settings'!$F4)+SIN('Standard Settings'!$F4+EchelleFPAparam!$M$3+EchelleFPAparam!$F$3)))</f>
        <v>1243.6147788277733</v>
      </c>
      <c r="CJ9" s="29">
        <f>IF(OR($S9+F$52&lt;'Standard Settings'!$G4,$S9+F$52&gt;'Standard Settings'!$I4),-1,(EchelleFPAparam!$S$3/(cpmcfgWVLEN_Table.csv!$S9+F$52))*(SIN('Standard Settings'!$F4)+SIN('Standard Settings'!$F4+EchelleFPAparam!$M$3+EchelleFPAparam!$F$3)))</f>
        <v>1216.579674940213</v>
      </c>
      <c r="CK9" s="29">
        <f>IF(OR($S9+G$52&lt;'Standard Settings'!$G4,$S9+G$52&gt;'Standard Settings'!$I4),-1,(EchelleFPAparam!$S$3/(cpmcfgWVLEN_Table.csv!$S9+G$52))*(SIN('Standard Settings'!$F4)+SIN('Standard Settings'!$F4+EchelleFPAparam!$M$3+EchelleFPAparam!$F$3)))</f>
        <v>1190.6950010053149</v>
      </c>
      <c r="CL9" s="29">
        <f>IF(OR($S9+H$52&lt;'Standard Settings'!$G4,$S9+H$52&gt;'Standard Settings'!$I4),-1,(EchelleFPAparam!$S$3/(cpmcfgWVLEN_Table.csv!$S9+H$52))*(SIN('Standard Settings'!$F4)+SIN('Standard Settings'!$F4+EchelleFPAparam!$M$3+EchelleFPAparam!$F$3)))</f>
        <v>1165.8888551510374</v>
      </c>
      <c r="CM9" s="29">
        <f>IF(OR($S9+I$52&lt;'Standard Settings'!$G4,$S9+I$52&gt;'Standard Settings'!$I4),-1,(EchelleFPAparam!$S$3/(cpmcfgWVLEN_Table.csv!$S9+I$52))*(SIN('Standard Settings'!$F4)+SIN('Standard Settings'!$F4+EchelleFPAparam!$M$3+EchelleFPAparam!$F$3)))</f>
        <v>1142.0952050459143</v>
      </c>
      <c r="CN9" s="29">
        <f>IF(OR($S9+J$52&lt;'Standard Settings'!$G4,$S9+J$52&gt;'Standard Settings'!$I4),-1,(EchelleFPAparam!$S$3/(cpmcfgWVLEN_Table.csv!$S9+J$52))*(SIN('Standard Settings'!$F4)+SIN('Standard Settings'!$F4+EchelleFPAparam!$M$3+EchelleFPAparam!$F$3)))</f>
        <v>1119.253300944996</v>
      </c>
      <c r="CO9" s="29">
        <f>IF(OR($S9+B$52&lt;'Standard Settings'!$G4,$S9+B$52&gt;'Standard Settings'!$I4),-1,(EchelleFPAparam!$S$3/(cpmcfgWVLEN_Table.csv!$S9+B$52))*(SIN('Standard Settings'!$F4)+SIN('Standard Settings'!$F4+EchelleFPAparam!$M$3+EchelleFPAparam!$G$3)))</f>
        <v>1341.7525984836113</v>
      </c>
      <c r="CP9" s="29">
        <f>IF(OR($S9+C$52&lt;'Standard Settings'!$G4,$S9+C$52&gt;'Standard Settings'!$I4),-1,(EchelleFPAparam!$S$3/(cpmcfgWVLEN_Table.csv!$S9+C$52))*(SIN('Standard Settings'!$F4)+SIN('Standard Settings'!$F4+EchelleFPAparam!$M$3+EchelleFPAparam!$G$3)))</f>
        <v>1310.5490496816669</v>
      </c>
      <c r="CQ9" s="29">
        <f>IF(OR($S9+D$52&lt;'Standard Settings'!$G4,$S9+D$52&gt;'Standard Settings'!$I4),-1,(EchelleFPAparam!$S$3/(cpmcfgWVLEN_Table.csv!$S9+D$52))*(SIN('Standard Settings'!$F4)+SIN('Standard Settings'!$F4+EchelleFPAparam!$M$3+EchelleFPAparam!$G$3)))</f>
        <v>1280.7638440070837</v>
      </c>
      <c r="CR9" s="29">
        <f>IF(OR($S9+E$52&lt;'Standard Settings'!$G4,$S9+E$52&gt;'Standard Settings'!$I4),-1,(EchelleFPAparam!$S$3/(cpmcfgWVLEN_Table.csv!$S9+E$52))*(SIN('Standard Settings'!$F4)+SIN('Standard Settings'!$F4+EchelleFPAparam!$M$3+EchelleFPAparam!$G$3)))</f>
        <v>1252.3024252513706</v>
      </c>
      <c r="CS9" s="29">
        <f>IF(OR($S9+F$52&lt;'Standard Settings'!$G4,$S9+F$52&gt;'Standard Settings'!$I4),-1,(EchelleFPAparam!$S$3/(cpmcfgWVLEN_Table.csv!$S9+F$52))*(SIN('Standard Settings'!$F4)+SIN('Standard Settings'!$F4+EchelleFPAparam!$M$3+EchelleFPAparam!$G$3)))</f>
        <v>1225.0784594850363</v>
      </c>
      <c r="CT9" s="29">
        <f>IF(OR($S9+G$52&lt;'Standard Settings'!$G4,$S9+G$52&gt;'Standard Settings'!$I4),-1,(EchelleFPAparam!$S$3/(cpmcfgWVLEN_Table.csv!$S9+G$52))*(SIN('Standard Settings'!$F4)+SIN('Standard Settings'!$F4+EchelleFPAparam!$M$3+EchelleFPAparam!$G$3)))</f>
        <v>1199.0129603470568</v>
      </c>
      <c r="CU9" s="29">
        <f>IF(OR($S9+H$52&lt;'Standard Settings'!$G4,$S9+H$52&gt;'Standard Settings'!$I4),-1,(EchelleFPAparam!$S$3/(cpmcfgWVLEN_Table.csv!$S9+H$52))*(SIN('Standard Settings'!$F4)+SIN('Standard Settings'!$F4+EchelleFPAparam!$M$3+EchelleFPAparam!$G$3)))</f>
        <v>1174.0335236731598</v>
      </c>
      <c r="CV9" s="29">
        <f>IF(OR($S9+I$52&lt;'Standard Settings'!$G4,$S9+I$52&gt;'Standard Settings'!$I4),-1,(EchelleFPAparam!$S$3/(cpmcfgWVLEN_Table.csv!$S9+I$52))*(SIN('Standard Settings'!$F4)+SIN('Standard Settings'!$F4+EchelleFPAparam!$M$3+EchelleFPAparam!$G$3)))</f>
        <v>1150.0736558430954</v>
      </c>
      <c r="CW9" s="29">
        <f>IF(OR($S9+J$52&lt;'Standard Settings'!$G4,$S9+J$52&gt;'Standard Settings'!$I4),-1,(EchelleFPAparam!$S$3/(cpmcfgWVLEN_Table.csv!$S9+J$52))*(SIN('Standard Settings'!$F4)+SIN('Standard Settings'!$F4+EchelleFPAparam!$M$3+EchelleFPAparam!$G$3)))</f>
        <v>1127.0721827262335</v>
      </c>
      <c r="CX9" s="29">
        <f>IF(OR($S9+B$52&lt;'Standard Settings'!$G4,$S9+B$52&gt;'Standard Settings'!$I4),-1,(EchelleFPAparam!$S$3/(cpmcfgWVLEN_Table.csv!$S9+B$52))*(SIN('Standard Settings'!$F4)+SIN('Standard Settings'!$F4+EchelleFPAparam!$M$3+EchelleFPAparam!$H$3)))</f>
        <v>1342.2459614783481</v>
      </c>
      <c r="CY9" s="29">
        <f>IF(OR($S9+C$52&lt;'Standard Settings'!$G4,$S9+C$52&gt;'Standard Settings'!$I4),-1,(EchelleFPAparam!$S$3/(cpmcfgWVLEN_Table.csv!$S9+C$52))*(SIN('Standard Settings'!$F4)+SIN('Standard Settings'!$F4+EchelleFPAparam!$M$3+EchelleFPAparam!$H$3)))</f>
        <v>1311.0309391183866</v>
      </c>
      <c r="CZ9" s="29">
        <f>IF(OR($S9+D$52&lt;'Standard Settings'!$G4,$S9+D$52&gt;'Standard Settings'!$I4),-1,(EchelleFPAparam!$S$3/(cpmcfgWVLEN_Table.csv!$S9+D$52))*(SIN('Standard Settings'!$F4)+SIN('Standard Settings'!$F4+EchelleFPAparam!$M$3+EchelleFPAparam!$H$3)))</f>
        <v>1281.2347814111506</v>
      </c>
      <c r="DA9" s="29">
        <f>IF(OR($S9+E$52&lt;'Standard Settings'!$G4,$S9+E$52&gt;'Standard Settings'!$I4),-1,(EchelleFPAparam!$S$3/(cpmcfgWVLEN_Table.csv!$S9+E$52))*(SIN('Standard Settings'!$F4)+SIN('Standard Settings'!$F4+EchelleFPAparam!$M$3+EchelleFPAparam!$H$3)))</f>
        <v>1252.7628973797916</v>
      </c>
      <c r="DB9" s="29">
        <f>IF(OR($S9+F$52&lt;'Standard Settings'!$G4,$S9+F$52&gt;'Standard Settings'!$I4),-1,(EchelleFPAparam!$S$3/(cpmcfgWVLEN_Table.csv!$S9+F$52))*(SIN('Standard Settings'!$F4)+SIN('Standard Settings'!$F4+EchelleFPAparam!$M$3+EchelleFPAparam!$H$3)))</f>
        <v>1225.5289213497961</v>
      </c>
      <c r="DC9" s="29">
        <f>IF(OR($S9+G$52&lt;'Standard Settings'!$G4,$S9+G$52&gt;'Standard Settings'!$I4),-1,(EchelleFPAparam!$S$3/(cpmcfgWVLEN_Table.csv!$S9+G$52))*(SIN('Standard Settings'!$F4)+SIN('Standard Settings'!$F4+EchelleFPAparam!$M$3+EchelleFPAparam!$H$3)))</f>
        <v>1199.4538379168218</v>
      </c>
      <c r="DD9" s="29">
        <f>IF(OR($S9+H$52&lt;'Standard Settings'!$G4,$S9+H$52&gt;'Standard Settings'!$I4),-1,(EchelleFPAparam!$S$3/(cpmcfgWVLEN_Table.csv!$S9+H$52))*(SIN('Standard Settings'!$F4)+SIN('Standard Settings'!$F4+EchelleFPAparam!$M$3+EchelleFPAparam!$H$3)))</f>
        <v>1174.4652162935545</v>
      </c>
      <c r="DE9" s="29">
        <f>IF(OR($S9+I$52&lt;'Standard Settings'!$G4,$S9+I$52&gt;'Standard Settings'!$I4),-1,(EchelleFPAparam!$S$3/(cpmcfgWVLEN_Table.csv!$S9+I$52))*(SIN('Standard Settings'!$F4)+SIN('Standard Settings'!$F4+EchelleFPAparam!$M$3+EchelleFPAparam!$H$3)))</f>
        <v>1150.4965384100128</v>
      </c>
      <c r="DF9" s="29">
        <f>IF(OR($S9+J$52&lt;'Standard Settings'!$G4,$S9+J$52&gt;'Standard Settings'!$I4),-1,(EchelleFPAparam!$S$3/(cpmcfgWVLEN_Table.csv!$S9+J$52))*(SIN('Standard Settings'!$F4)+SIN('Standard Settings'!$F4+EchelleFPAparam!$M$3+EchelleFPAparam!$H$3)))</f>
        <v>1127.4866076418123</v>
      </c>
      <c r="DG9" s="29">
        <f>IF(OR($S9+B$52&lt;'Standard Settings'!$G4,$S9+B$52&gt;'Standard Settings'!$I4),-1,(EchelleFPAparam!$S$3/(cpmcfgWVLEN_Table.csv!$S9+B$52))*(SIN('Standard Settings'!$F4)+SIN('Standard Settings'!$F4+EchelleFPAparam!$M$3+EchelleFPAparam!$I$3)))</f>
        <v>1351.1230659615464</v>
      </c>
      <c r="DH9" s="29">
        <f>IF(OR($S9+C$52&lt;'Standard Settings'!$G4,$S9+C$52&gt;'Standard Settings'!$I4),-1,(EchelleFPAparam!$S$3/(cpmcfgWVLEN_Table.csv!$S9+C$52))*(SIN('Standard Settings'!$F4)+SIN('Standard Settings'!$F4+EchelleFPAparam!$M$3+EchelleFPAparam!$I$3)))</f>
        <v>1319.701599311278</v>
      </c>
      <c r="DI9" s="29">
        <f>IF(OR($S9+D$52&lt;'Standard Settings'!$G4,$S9+D$52&gt;'Standard Settings'!$I4),-1,(EchelleFPAparam!$S$3/(cpmcfgWVLEN_Table.csv!$S9+D$52))*(SIN('Standard Settings'!$F4)+SIN('Standard Settings'!$F4+EchelleFPAparam!$M$3+EchelleFPAparam!$I$3)))</f>
        <v>1289.7083811451128</v>
      </c>
      <c r="DJ9" s="29">
        <f>IF(OR($S9+E$52&lt;'Standard Settings'!$G4,$S9+E$52&gt;'Standard Settings'!$I4),-1,(EchelleFPAparam!$S$3/(cpmcfgWVLEN_Table.csv!$S9+E$52))*(SIN('Standard Settings'!$F4)+SIN('Standard Settings'!$F4+EchelleFPAparam!$M$3+EchelleFPAparam!$I$3)))</f>
        <v>1261.0481948974434</v>
      </c>
      <c r="DK9" s="29">
        <f>IF(OR($S9+F$52&lt;'Standard Settings'!$G4,$S9+F$52&gt;'Standard Settings'!$I4),-1,(EchelleFPAparam!$S$3/(cpmcfgWVLEN_Table.csv!$S9+F$52))*(SIN('Standard Settings'!$F4)+SIN('Standard Settings'!$F4+EchelleFPAparam!$M$3+EchelleFPAparam!$I$3)))</f>
        <v>1233.6341037040206</v>
      </c>
      <c r="DL9" s="29">
        <f>IF(OR($S9+G$52&lt;'Standard Settings'!$G4,$S9+G$52&gt;'Standard Settings'!$I4),-1,(EchelleFPAparam!$S$3/(cpmcfgWVLEN_Table.csv!$S9+G$52))*(SIN('Standard Settings'!$F4)+SIN('Standard Settings'!$F4+EchelleFPAparam!$M$3+EchelleFPAparam!$I$3)))</f>
        <v>1207.3865695826587</v>
      </c>
      <c r="DM9" s="29">
        <f>IF(OR($S9+H$52&lt;'Standard Settings'!$G4,$S9+H$52&gt;'Standard Settings'!$I4),-1,(EchelleFPAparam!$S$3/(cpmcfgWVLEN_Table.csv!$S9+H$52))*(SIN('Standard Settings'!$F4)+SIN('Standard Settings'!$F4+EchelleFPAparam!$M$3+EchelleFPAparam!$I$3)))</f>
        <v>1182.2326827163531</v>
      </c>
      <c r="DN9" s="29">
        <f>IF(OR($S9+I$52&lt;'Standard Settings'!$G4,$S9+I$52&gt;'Standard Settings'!$I4),-1,(EchelleFPAparam!$S$3/(cpmcfgWVLEN_Table.csv!$S9+I$52))*(SIN('Standard Settings'!$F4)+SIN('Standard Settings'!$F4+EchelleFPAparam!$M$3+EchelleFPAparam!$I$3)))</f>
        <v>1158.105485109897</v>
      </c>
      <c r="DO9" s="29">
        <f>IF(OR($S9+J$52&lt;'Standard Settings'!$G4,$S9+J$52&gt;'Standard Settings'!$I4),-1,(EchelleFPAparam!$S$3/(cpmcfgWVLEN_Table.csv!$S9+J$52))*(SIN('Standard Settings'!$F4)+SIN('Standard Settings'!$F4+EchelleFPAparam!$M$3+EchelleFPAparam!$I$3)))</f>
        <v>1134.943375407699</v>
      </c>
      <c r="DP9" s="29">
        <f>IF(OR($S9+B$52&lt;'Standard Settings'!$G4,$S9+B$52&gt;'Standard Settings'!$I4),-1,(EchelleFPAparam!$S$3/(cpmcfgWVLEN_Table.csv!$S9+B$52))*(SIN('Standard Settings'!$F4)+SIN('Standard Settings'!$F4+EchelleFPAparam!$M$3+EchelleFPAparam!$J$3)))</f>
        <v>1351.5928722506935</v>
      </c>
      <c r="DQ9" s="29">
        <f>IF(OR($S9+C$52&lt;'Standard Settings'!$G4,$S9+C$52&gt;'Standard Settings'!$I4),-1,(EchelleFPAparam!$S$3/(cpmcfgWVLEN_Table.csv!$S9+C$52))*(SIN('Standard Settings'!$F4)+SIN('Standard Settings'!$F4+EchelleFPAparam!$M$3+EchelleFPAparam!$J$3)))</f>
        <v>1320.1604798727703</v>
      </c>
      <c r="DR9" s="29">
        <f>IF(OR($S9+D$52&lt;'Standard Settings'!$G4,$S9+D$52&gt;'Standard Settings'!$I4),-1,(EchelleFPAparam!$S$3/(cpmcfgWVLEN_Table.csv!$S9+D$52))*(SIN('Standard Settings'!$F4)+SIN('Standard Settings'!$F4+EchelleFPAparam!$M$3+EchelleFPAparam!$J$3)))</f>
        <v>1290.1568326029349</v>
      </c>
      <c r="DS9" s="29">
        <f>IF(OR($S9+E$52&lt;'Standard Settings'!$G4,$S9+E$52&gt;'Standard Settings'!$I4),-1,(EchelleFPAparam!$S$3/(cpmcfgWVLEN_Table.csv!$S9+E$52))*(SIN('Standard Settings'!$F4)+SIN('Standard Settings'!$F4+EchelleFPAparam!$M$3+EchelleFPAparam!$J$3)))</f>
        <v>1261.4866807673138</v>
      </c>
      <c r="DT9" s="29">
        <f>IF(OR($S9+F$52&lt;'Standard Settings'!$G4,$S9+F$52&gt;'Standard Settings'!$I4),-1,(EchelleFPAparam!$S$3/(cpmcfgWVLEN_Table.csv!$S9+F$52))*(SIN('Standard Settings'!$F4)+SIN('Standard Settings'!$F4+EchelleFPAparam!$M$3+EchelleFPAparam!$J$3)))</f>
        <v>1234.0630572723724</v>
      </c>
      <c r="DU9" s="29">
        <f>IF(OR($S9+G$52&lt;'Standard Settings'!$G4,$S9+G$52&gt;'Standard Settings'!$I4),-1,(EchelleFPAparam!$S$3/(cpmcfgWVLEN_Table.csv!$S9+G$52))*(SIN('Standard Settings'!$F4)+SIN('Standard Settings'!$F4+EchelleFPAparam!$M$3+EchelleFPAparam!$J$3)))</f>
        <v>1207.8063964793432</v>
      </c>
      <c r="DV9" s="29">
        <f>IF(OR($S9+H$52&lt;'Standard Settings'!$G4,$S9+H$52&gt;'Standard Settings'!$I4),-1,(EchelleFPAparam!$S$3/(cpmcfgWVLEN_Table.csv!$S9+H$52))*(SIN('Standard Settings'!$F4)+SIN('Standard Settings'!$F4+EchelleFPAparam!$M$3+EchelleFPAparam!$J$3)))</f>
        <v>1182.6437632193567</v>
      </c>
      <c r="DW9" s="29">
        <f>IF(OR($S9+I$52&lt;'Standard Settings'!$G4,$S9+I$52&gt;'Standard Settings'!$I4),-1,(EchelleFPAparam!$S$3/(cpmcfgWVLEN_Table.csv!$S9+I$52))*(SIN('Standard Settings'!$F4)+SIN('Standard Settings'!$F4+EchelleFPAparam!$M$3+EchelleFPAparam!$J$3)))</f>
        <v>1158.5081762148802</v>
      </c>
      <c r="DX9" s="29">
        <f>IF(OR($S9+J$52&lt;'Standard Settings'!$G4,$S9+J$52&gt;'Standard Settings'!$I4),-1,(EchelleFPAparam!$S$3/(cpmcfgWVLEN_Table.csv!$S9+J$52))*(SIN('Standard Settings'!$F4)+SIN('Standard Settings'!$F4+EchelleFPAparam!$M$3+EchelleFPAparam!$J$3)))</f>
        <v>1135.3380126905824</v>
      </c>
      <c r="DY9" s="29">
        <f>IF(OR($S9+B$52&lt;$Q9,$S9+B$52&gt;$R9),-1,(EchelleFPAparam!$S$3/(cpmcfgWVLEN_Table.csv!$S9+B$52))*(SIN('Standard Settings'!$F4)+SIN('Standard Settings'!$F4+EchelleFPAparam!$M$3+EchelleFPAparam!$K$3)))</f>
        <v>1360.0327676829559</v>
      </c>
      <c r="DZ9" s="29">
        <f>IF(OR($S9+C$52&lt;$Q9,$S9+C$52&gt;$R9),-1,(EchelleFPAparam!$S$3/(cpmcfgWVLEN_Table.csv!$S9+C$52))*(SIN('Standard Settings'!$F4)+SIN('Standard Settings'!$F4+EchelleFPAparam!$M$3+EchelleFPAparam!$K$3)))</f>
        <v>1328.4040986670732</v>
      </c>
      <c r="EA9" s="29">
        <f>IF(OR($S9+D$52&lt;$Q9,$S9+D$52&gt;$R9),-1,(EchelleFPAparam!$S$3/(cpmcfgWVLEN_Table.csv!$S9+D$52))*(SIN('Standard Settings'!$F4)+SIN('Standard Settings'!$F4+EchelleFPAparam!$M$3+EchelleFPAparam!$K$3)))</f>
        <v>1298.2130964246398</v>
      </c>
      <c r="EB9" s="29">
        <f>IF(OR($S9+E$52&lt;$Q9,$S9+E$52&gt;$R9),-1,(EchelleFPAparam!$S$3/(cpmcfgWVLEN_Table.csv!$S9+E$52))*(SIN('Standard Settings'!$F4)+SIN('Standard Settings'!$F4+EchelleFPAparam!$M$3+EchelleFPAparam!$K$3)))</f>
        <v>1269.3639165040922</v>
      </c>
      <c r="EC9" s="29">
        <f>IF(OR($S9+F$52&lt;$Q9,$S9+F$52&gt;$R9),-1,(EchelleFPAparam!$S$3/(cpmcfgWVLEN_Table.csv!$S9+F$52))*(SIN('Standard Settings'!$F4)+SIN('Standard Settings'!$F4+EchelleFPAparam!$M$3+EchelleFPAparam!$K$3)))</f>
        <v>1241.7690487540033</v>
      </c>
      <c r="ED9" s="29">
        <f>IF(OR($S9+G$52&lt;$Q9,$S9+G$52&gt;$R9),-1,(EchelleFPAparam!$S$3/(cpmcfgWVLEN_Table.csv!$S9+G$52))*(SIN('Standard Settings'!$F4)+SIN('Standard Settings'!$F4+EchelleFPAparam!$M$3+EchelleFPAparam!$K$3)))</f>
        <v>1215.3484306954074</v>
      </c>
      <c r="EE9" s="29">
        <f>IF(OR($S9+H$52&lt;$Q9,$S9+H$52&gt;$R9),-1,(EchelleFPAparam!$S$3/(cpmcfgWVLEN_Table.csv!$S9+H$52))*(SIN('Standard Settings'!$F4)+SIN('Standard Settings'!$F4+EchelleFPAparam!$M$3+EchelleFPAparam!$K$3)))</f>
        <v>1190.0286717225863</v>
      </c>
      <c r="EF9" s="29">
        <f>IF(OR($S9+I$52&lt;$Q9,$S9+I$52&gt;$R9),-1,(EchelleFPAparam!$S$3/(cpmcfgWVLEN_Table.csv!$S9+I$52))*(SIN('Standard Settings'!$F4)+SIN('Standard Settings'!$F4+EchelleFPAparam!$M$3+EchelleFPAparam!$K$3)))</f>
        <v>1165.7423722996766</v>
      </c>
      <c r="EG9" s="29">
        <f>IF(OR($S9+J$52&lt;$Q9,$S9+J$52&gt;$R9),-1,(EchelleFPAparam!$S$3/(cpmcfgWVLEN_Table.csv!$S9+J$52))*(SIN('Standard Settings'!$F4)+SIN('Standard Settings'!$F4+EchelleFPAparam!$M$3+EchelleFPAparam!$K$3)))</f>
        <v>1142.4275248536828</v>
      </c>
      <c r="EH9" s="59"/>
      <c r="EI9" s="59"/>
      <c r="EJ9" s="60"/>
      <c r="EK9" s="60"/>
      <c r="EL9" s="60"/>
      <c r="EM9" s="60"/>
      <c r="EN9" s="60"/>
      <c r="EO9" s="60"/>
      <c r="EP9" s="60"/>
      <c r="EQ9" s="60"/>
      <c r="ER9" s="60"/>
      <c r="ES9" s="60"/>
      <c r="ET9" s="60"/>
      <c r="EU9" s="60"/>
      <c r="EV9" s="60"/>
      <c r="EW9" s="60"/>
      <c r="EX9" s="60"/>
      <c r="EY9" s="60"/>
      <c r="EZ9" s="60"/>
      <c r="FA9" s="60"/>
      <c r="FB9" s="60"/>
      <c r="FC9" s="60"/>
      <c r="FD9" s="60"/>
      <c r="FE9" s="60"/>
      <c r="FF9" s="30">
        <f>1/(F9*EchelleFPAparam!$Q$3)</f>
        <v>3032.2587776063074</v>
      </c>
      <c r="FG9" s="30">
        <f t="shared" si="4"/>
        <v>12.00049332895369</v>
      </c>
      <c r="FH9" s="60"/>
      <c r="FI9" s="60"/>
      <c r="FJ9" s="60"/>
      <c r="FK9" s="60"/>
      <c r="FL9" s="60"/>
      <c r="FM9" s="60"/>
      <c r="FN9" s="60"/>
      <c r="FO9" s="60"/>
      <c r="FP9" s="60"/>
      <c r="FQ9" s="60"/>
      <c r="FR9" s="60"/>
      <c r="FS9" s="60"/>
      <c r="FT9" s="60"/>
      <c r="FU9" s="60"/>
      <c r="FV9" s="60"/>
      <c r="FW9" s="60"/>
      <c r="FX9" s="60"/>
      <c r="FY9" s="60"/>
      <c r="FZ9" s="60"/>
      <c r="GA9" s="60"/>
      <c r="GB9" s="60"/>
      <c r="GC9" s="60"/>
      <c r="GD9" s="60"/>
      <c r="GE9" s="60"/>
      <c r="GF9" s="60"/>
      <c r="GG9" s="60"/>
      <c r="GH9" s="60"/>
      <c r="GI9" s="60"/>
      <c r="GJ9" s="60"/>
      <c r="GK9" s="60"/>
      <c r="GL9" s="60"/>
      <c r="GM9" s="60"/>
      <c r="GN9" s="60"/>
      <c r="GO9" s="60"/>
      <c r="GP9" s="60"/>
      <c r="GQ9" s="60"/>
      <c r="GR9" s="60"/>
      <c r="GS9" s="60"/>
      <c r="GT9" s="60"/>
      <c r="GU9" s="60"/>
      <c r="GV9" s="60"/>
      <c r="GW9" s="60"/>
      <c r="GX9" s="60"/>
      <c r="GY9" s="60"/>
      <c r="GZ9" s="60"/>
      <c r="HA9" s="60"/>
      <c r="HB9" s="60"/>
      <c r="HC9" s="60"/>
      <c r="HD9" s="60"/>
      <c r="HE9" s="60"/>
      <c r="HF9" s="60"/>
      <c r="HG9" s="60"/>
      <c r="HH9" s="60"/>
      <c r="HI9" s="60"/>
      <c r="HJ9" s="60"/>
      <c r="HK9" s="60"/>
      <c r="HL9" s="60"/>
      <c r="HM9" s="60"/>
      <c r="HN9" s="60"/>
      <c r="HO9" s="60"/>
      <c r="HP9" s="60"/>
      <c r="HQ9" s="60"/>
      <c r="HR9" s="60"/>
      <c r="HS9" s="60"/>
      <c r="HT9" s="60"/>
      <c r="HU9" s="60"/>
      <c r="HV9" s="60"/>
      <c r="HW9" s="60"/>
      <c r="HX9" s="60"/>
      <c r="HY9" s="60"/>
      <c r="HZ9" s="60"/>
      <c r="IA9" s="60"/>
      <c r="IB9" s="60"/>
      <c r="IC9" s="60"/>
      <c r="ID9" s="60"/>
      <c r="IE9" s="60"/>
      <c r="IF9" s="60"/>
      <c r="IG9" s="60"/>
      <c r="IH9" s="60"/>
      <c r="II9" s="60"/>
      <c r="IJ9" s="60"/>
      <c r="IK9" s="60"/>
      <c r="IL9" s="60"/>
      <c r="IM9" s="60"/>
      <c r="IN9" s="60"/>
      <c r="IO9" s="60"/>
      <c r="IP9" s="60"/>
      <c r="IQ9" s="60"/>
      <c r="IR9" s="60"/>
      <c r="IS9" s="60"/>
      <c r="IT9" s="60"/>
      <c r="IU9" s="60"/>
      <c r="IV9" s="60"/>
      <c r="IW9" s="60"/>
      <c r="IX9" s="60"/>
      <c r="IY9" s="60"/>
      <c r="IZ9" s="60"/>
      <c r="JA9" s="60"/>
      <c r="JB9" s="60"/>
      <c r="JC9" s="60"/>
      <c r="JD9" s="60"/>
      <c r="JE9" s="60"/>
      <c r="JF9" s="60"/>
      <c r="JG9" s="60"/>
      <c r="JH9" s="60"/>
      <c r="JI9" s="60"/>
      <c r="JJ9" s="60"/>
      <c r="JK9" s="60"/>
      <c r="JL9" s="60"/>
      <c r="JM9" s="60"/>
      <c r="JN9" s="62"/>
    </row>
    <row r="10" spans="1:275" ht="13.75" customHeight="1" x14ac:dyDescent="0.2">
      <c r="A10" s="63">
        <v>4</v>
      </c>
      <c r="B10" s="20">
        <f t="shared" si="0"/>
        <v>1234.958594205646</v>
      </c>
      <c r="C10" s="31" t="str">
        <f>'Standard Settings'!B5</f>
        <v>J/2/2</v>
      </c>
      <c r="D10" s="31">
        <f>'Standard Settings'!H5</f>
        <v>46</v>
      </c>
      <c r="E10" s="21">
        <f t="shared" si="1"/>
        <v>3.8931290125268081E-3</v>
      </c>
      <c r="F10" s="19">
        <f>((EchelleFPAparam!$S$3/(cpmcfgWVLEN_Table.csv!$S10+E$52))*(SIN('Standard Settings'!$F5+0.0005)+SIN('Standard Settings'!$F5+0.0005+EchelleFPAparam!$M$3))-(EchelleFPAparam!$S$3/(cpmcfgWVLEN_Table.csv!$S10+E$52))*(SIN('Standard Settings'!$F5-0.0005)+SIN('Standard Settings'!$F5-0.0005+EchelleFPAparam!$M$3)))*1000*EchelleFPAparam!$O$3/180</f>
        <v>10.801044091626263</v>
      </c>
      <c r="G10" s="22" t="str">
        <f>'Standard Settings'!C5</f>
        <v>J</v>
      </c>
      <c r="H10" s="54"/>
      <c r="I10" s="31" t="str">
        <f>'Standard Settings'!$D5</f>
        <v>YJ</v>
      </c>
      <c r="J10" s="54"/>
      <c r="K10" s="12">
        <v>0</v>
      </c>
      <c r="L10" s="12">
        <v>0</v>
      </c>
      <c r="M10" s="31" t="str">
        <f>'Standard Settings'!$D5</f>
        <v>YJ</v>
      </c>
      <c r="N10" s="54"/>
      <c r="O10" s="31">
        <f>'Standard Settings'!$E5</f>
        <v>65.5</v>
      </c>
      <c r="P10" s="56"/>
      <c r="Q10" s="23">
        <f>'Standard Settings'!$G5</f>
        <v>42</v>
      </c>
      <c r="R10" s="23">
        <f>'Standard Settings'!$I5</f>
        <v>50</v>
      </c>
      <c r="S10" s="24">
        <f t="shared" si="2"/>
        <v>42</v>
      </c>
      <c r="T10" s="24">
        <f t="shared" si="3"/>
        <v>50</v>
      </c>
      <c r="U10" s="25">
        <f>IF(OR($S10+B$52&lt;$Q10,$S10+B$52&gt;$R10),-1,(EchelleFPAparam!$S$3/(cpmcfgWVLEN_Table.csv!$S10+B$52))*(SIN('Standard Settings'!$F5)+SIN('Standard Settings'!$F5+EchelleFPAparam!$M$3)))</f>
        <v>1352.5736984157077</v>
      </c>
      <c r="V10" s="25">
        <f>IF(OR($S10+C$52&lt;$Q10,$S10+C$52&gt;$R10),-1,(EchelleFPAparam!$S$3/(cpmcfgWVLEN_Table.csv!$S10+C$52))*(SIN('Standard Settings'!$F5)+SIN('Standard Settings'!$F5+EchelleFPAparam!$M$3)))</f>
        <v>1321.1184961269703</v>
      </c>
      <c r="W10" s="25">
        <f>IF(OR($S10+D$52&lt;$Q10,$S10+D$52&gt;$R10),-1,(EchelleFPAparam!$S$3/(cpmcfgWVLEN_Table.csv!$S10+D$52))*(SIN('Standard Settings'!$F5)+SIN('Standard Settings'!$F5+EchelleFPAparam!$M$3)))</f>
        <v>1291.0930757604483</v>
      </c>
      <c r="X10" s="25">
        <f>IF(OR($S10+E$52&lt;$Q10,$S10+E$52&gt;$R10),-1,(EchelleFPAparam!$S$3/(cpmcfgWVLEN_Table.csv!$S10+E$52))*(SIN('Standard Settings'!$F5)+SIN('Standard Settings'!$F5+EchelleFPAparam!$M$3)))</f>
        <v>1262.4021185213271</v>
      </c>
      <c r="Y10" s="25">
        <f>IF(OR($S10+F$52&lt;$Q10,$S10+F$52&gt;$R10),-1,(EchelleFPAparam!$S$3/(cpmcfgWVLEN_Table.csv!$S10+F$52))*(SIN('Standard Settings'!$F5)+SIN('Standard Settings'!$F5+EchelleFPAparam!$M$3)))</f>
        <v>1234.958594205646</v>
      </c>
      <c r="Z10" s="25">
        <f>IF(OR($S10+G$52&lt;$Q10,$S10+G$52&gt;$R10),-1,(EchelleFPAparam!$S$3/(cpmcfgWVLEN_Table.csv!$S10+G$52))*(SIN('Standard Settings'!$F5)+SIN('Standard Settings'!$F5+EchelleFPAparam!$M$3)))</f>
        <v>1208.6828794353132</v>
      </c>
      <c r="AA10" s="25">
        <f>IF(OR($S10+H$52&lt;$Q10,$S10+H$52&gt;$R10),-1,(EchelleFPAparam!$S$3/(cpmcfgWVLEN_Table.csv!$S10+H$52))*(SIN('Standard Settings'!$F5)+SIN('Standard Settings'!$F5+EchelleFPAparam!$M$3)))</f>
        <v>1183.5019861137441</v>
      </c>
      <c r="AB10" s="25">
        <f>IF(OR($S10+I$52&lt;$Q10,$S10+I$52&gt;$R10),-1,(EchelleFPAparam!$S$3/(cpmcfgWVLEN_Table.csv!$S10+I$52))*(SIN('Standard Settings'!$F5)+SIN('Standard Settings'!$F5+EchelleFPAparam!$M$3)))</f>
        <v>1159.3488843563209</v>
      </c>
      <c r="AC10" s="25">
        <f>IF(OR($S10+J$52&lt;$Q10,$S10+J$52&gt;$R10),-1,(EchelleFPAparam!$S$3/(cpmcfgWVLEN_Table.csv!$S10+J$52))*(SIN('Standard Settings'!$F5)+SIN('Standard Settings'!$F5+EchelleFPAparam!$M$3)))</f>
        <v>1136.1619066691944</v>
      </c>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7">
        <f>IF(OR($S10+B$52&lt;'Standard Settings'!$G5,$S10+B$52&gt;'Standard Settings'!$I5),-1,(EchelleFPAparam!$S$3/(cpmcfgWVLEN_Table.csv!$S10+B$52))*(SIN(EchelleFPAparam!$T$3-EchelleFPAparam!$M$3/2)+SIN('Standard Settings'!$F5+EchelleFPAparam!$M$3)))</f>
        <v>1351.8903820722235</v>
      </c>
      <c r="BF10" s="27">
        <f>IF(OR($S10+C$52&lt;'Standard Settings'!$G5,$S10+C$52&gt;'Standard Settings'!$I5),-1,(EchelleFPAparam!$S$3/(cpmcfgWVLEN_Table.csv!$S10+C$52))*(SIN(EchelleFPAparam!$T$3-EchelleFPAparam!$M$3/2)+SIN('Standard Settings'!$F5+EchelleFPAparam!$M$3)))</f>
        <v>1320.4510708612415</v>
      </c>
      <c r="BG10" s="27">
        <f>IF(OR($S10+D$52&lt;'Standard Settings'!$G5,$S10+D$52&gt;'Standard Settings'!$I5),-1,(EchelleFPAparam!$S$3/(cpmcfgWVLEN_Table.csv!$S10+D$52))*(SIN(EchelleFPAparam!$T$3-EchelleFPAparam!$M$3/2)+SIN('Standard Settings'!$F5+EchelleFPAparam!$M$3)))</f>
        <v>1290.4408192507588</v>
      </c>
      <c r="BH10" s="27">
        <f>IF(OR($S10+E$52&lt;'Standard Settings'!$G5,$S10+E$52&gt;'Standard Settings'!$I5),-1,(EchelleFPAparam!$S$3/(cpmcfgWVLEN_Table.csv!$S10+E$52))*(SIN(EchelleFPAparam!$T$3-EchelleFPAparam!$M$3/2)+SIN('Standard Settings'!$F5+EchelleFPAparam!$M$3)))</f>
        <v>1261.7643566007418</v>
      </c>
      <c r="BI10" s="27">
        <f>IF(OR($S10+F$52&lt;'Standard Settings'!$G5,$S10+F$52&gt;'Standard Settings'!$I5),-1,(EchelleFPAparam!$S$3/(cpmcfgWVLEN_Table.csv!$S10+F$52))*(SIN(EchelleFPAparam!$T$3-EchelleFPAparam!$M$3/2)+SIN('Standard Settings'!$F5+EchelleFPAparam!$M$3)))</f>
        <v>1234.3346966746387</v>
      </c>
      <c r="BJ10" s="27">
        <f>IF(OR($S10+G$52&lt;'Standard Settings'!$G5,$S10+G$52&gt;'Standard Settings'!$I5),-1,(EchelleFPAparam!$S$3/(cpmcfgWVLEN_Table.csv!$S10+G$52))*(SIN(EchelleFPAparam!$T$3-EchelleFPAparam!$M$3/2)+SIN('Standard Settings'!$F5+EchelleFPAparam!$M$3)))</f>
        <v>1208.0722563198592</v>
      </c>
      <c r="BK10" s="27">
        <f>IF(OR($S10+H$52&lt;'Standard Settings'!$G5,$S10+H$52&gt;'Standard Settings'!$I5),-1,(EchelleFPAparam!$S$3/(cpmcfgWVLEN_Table.csv!$S10+H$52))*(SIN(EchelleFPAparam!$T$3-EchelleFPAparam!$M$3/2)+SIN('Standard Settings'!$F5+EchelleFPAparam!$M$3)))</f>
        <v>1182.9040843131954</v>
      </c>
      <c r="BL10" s="27">
        <f>IF(OR($S10+I$52&lt;'Standard Settings'!$G5,$S10+I$52&gt;'Standard Settings'!$I5),-1,(EchelleFPAparam!$S$3/(cpmcfgWVLEN_Table.csv!$S10+I$52))*(SIN(EchelleFPAparam!$T$3-EchelleFPAparam!$M$3/2)+SIN('Standard Settings'!$F5+EchelleFPAparam!$M$3)))</f>
        <v>1158.7631846333345</v>
      </c>
      <c r="BM10" s="27">
        <f>IF(OR($S10+J$52&lt;'Standard Settings'!$G5,$S10+J$52&gt;'Standard Settings'!$I5),-1,(EchelleFPAparam!$S$3/(cpmcfgWVLEN_Table.csv!$S10+J$52))*(SIN(EchelleFPAparam!$T$3-EchelleFPAparam!$M$3/2)+SIN('Standard Settings'!$F5+EchelleFPAparam!$M$3)))</f>
        <v>1135.5879209406676</v>
      </c>
      <c r="BN10" s="28">
        <f>IF(OR($S10+B$52&lt;'Standard Settings'!$G5,$S10+B$52&gt;'Standard Settings'!$I5),-1,BE10*(($D10+B$52)/($D10+B$52+0.5)))</f>
        <v>1337.3539263510168</v>
      </c>
      <c r="BO10" s="28">
        <f>IF(OR($S10+C$52&lt;'Standard Settings'!$G5,$S10+C$52&gt;'Standard Settings'!$I5),-1,BF10*(($D10+C$52)/($D10+C$52+0.5)))</f>
        <v>1306.5515859048073</v>
      </c>
      <c r="BP10" s="28">
        <f>IF(OR($S10+D$52&lt;'Standard Settings'!$G5,$S10+D$52&gt;'Standard Settings'!$I5),-1,BG10*(($D10+D$52)/($D10+D$52+0.5)))</f>
        <v>1277.1373056502355</v>
      </c>
      <c r="BQ10" s="28">
        <f>IF(OR($S10+E$52&lt;'Standard Settings'!$G5,$S10+E$52&gt;'Standard Settings'!$I5),-1,BH10*(($D10+E$52)/($D10+E$52+0.5)))</f>
        <v>1249.0192620896232</v>
      </c>
      <c r="BR10" s="28">
        <f>IF(OR($S10+F$52&lt;'Standard Settings'!$G5,$S10+F$52&gt;'Standard Settings'!$I5),-1,BI10*(($D10+F$52)/($D10+F$52+0.5)))</f>
        <v>1222.1135610639988</v>
      </c>
      <c r="BS10" s="28">
        <f>IF(OR($S10+G$52&lt;'Standard Settings'!$G5,$S10+G$52&gt;'Standard Settings'!$I5),-1,BJ10*(($D10+G$52)/($D10+G$52+0.5)))</f>
        <v>1196.3433994623849</v>
      </c>
      <c r="BT10" s="28">
        <f>IF(OR($S10+H$52&lt;'Standard Settings'!$G5,$S10+H$52&gt;'Standard Settings'!$I5),-1,BK10*(($D10+H$52)/($D10+H$52+0.5)))</f>
        <v>1171.6383311292602</v>
      </c>
      <c r="BU10" s="28">
        <f>IF(OR($S10+I$52&lt;'Standard Settings'!$G5,$S10+I$52&gt;'Standard Settings'!$I5),-1,BL10*(($D10+I$52)/($D10+I$52+0.5)))</f>
        <v>1147.9336221601259</v>
      </c>
      <c r="BV10" s="28">
        <f>IF(OR($S10+J$52&lt;'Standard Settings'!$G5,$S10+J$52&gt;'Standard Settings'!$I5),-1,BM10*(($D10+J$52)/($D10+J$52+0.5)))</f>
        <v>1125.1696831338725</v>
      </c>
      <c r="BW10" s="28">
        <f>IF(OR($S10+B$52&lt;'Standard Settings'!$G5,$S10+B$52&gt;'Standard Settings'!$I5),-1,BE10*(($D10+B$52)/($D10+B$52-0.5)))</f>
        <v>1366.7463203367533</v>
      </c>
      <c r="BX10" s="28">
        <f>IF(OR($S10+C$52&lt;'Standard Settings'!$G5,$S10+C$52&gt;'Standard Settings'!$I5),-1,BF10*(($D10+C$52)/($D10+C$52-0.5)))</f>
        <v>1334.6494694726528</v>
      </c>
      <c r="BY10" s="28">
        <f>IF(OR($S10+D$52&lt;'Standard Settings'!$G5,$S10+D$52&gt;'Standard Settings'!$I5),-1,BG10*(($D10+D$52)/($D10+D$52-0.5)))</f>
        <v>1304.0244068218194</v>
      </c>
      <c r="BZ10" s="28">
        <f>IF(OR($S10+E$52&lt;'Standard Settings'!$G5,$S10+E$52&gt;'Standard Settings'!$I5),-1,BH10*(($D10+E$52)/($D10+E$52-0.5)))</f>
        <v>1274.772236565698</v>
      </c>
      <c r="CA10" s="28">
        <f>IF(OR($S10+F$52&lt;'Standard Settings'!$G5,$S10+F$52&gt;'Standard Settings'!$I5),-1,BI10*(($D10+F$52)/($D10+F$52-0.5)))</f>
        <v>1246.8027239137766</v>
      </c>
      <c r="CB10" s="28">
        <f>IF(OR($S10+G$52&lt;'Standard Settings'!$G5,$S10+G$52&gt;'Standard Settings'!$I5),-1,BJ10*(($D10+G$52)/($D10+G$52-0.5)))</f>
        <v>1220.0333677685708</v>
      </c>
      <c r="CC10" s="28">
        <f>IF(OR($S10+H$52&lt;'Standard Settings'!$G5,$S10+H$52&gt;'Standard Settings'!$I5),-1,BK10*(($D10+H$52)/($D10+H$52-0.5)))</f>
        <v>1194.3885899861391</v>
      </c>
      <c r="CD10" s="28">
        <f>IF(OR($S10+I$52&lt;'Standard Settings'!$G5,$S10+I$52&gt;'Standard Settings'!$I5),-1,BL10*(($D10+I$52)/($D10+I$52-0.5)))</f>
        <v>1169.7990244869852</v>
      </c>
      <c r="CE10" s="28">
        <f>IF(OR($S10+J$52&lt;'Standard Settings'!$G5,$S10+J$52&gt;'Standard Settings'!$I5),-1,BM10*(($D10+J$52)/($D10+J$52-0.5)))</f>
        <v>1146.2008921644119</v>
      </c>
      <c r="CF10" s="29">
        <f>IF(OR($S10+B$52&lt;'Standard Settings'!$G5,$S10+B$52&gt;'Standard Settings'!$I5),-1,(EchelleFPAparam!$S$3/(cpmcfgWVLEN_Table.csv!$S10+B$52))*(SIN('Standard Settings'!$F5)+SIN('Standard Settings'!$F5+EchelleFPAparam!$M$3+EchelleFPAparam!$F$3)))</f>
        <v>1338.5045392051306</v>
      </c>
      <c r="CG10" s="29">
        <f>IF(OR($S10+C$52&lt;'Standard Settings'!$G5,$S10+C$52&gt;'Standard Settings'!$I5),-1,(EchelleFPAparam!$S$3/(cpmcfgWVLEN_Table.csv!$S10+C$52))*(SIN('Standard Settings'!$F5)+SIN('Standard Settings'!$F5+EchelleFPAparam!$M$3+EchelleFPAparam!$F$3)))</f>
        <v>1307.3765266654766</v>
      </c>
      <c r="CH10" s="29">
        <f>IF(OR($S10+D$52&lt;'Standard Settings'!$G5,$S10+D$52&gt;'Standard Settings'!$I5),-1,(EchelleFPAparam!$S$3/(cpmcfgWVLEN_Table.csv!$S10+D$52))*(SIN('Standard Settings'!$F5)+SIN('Standard Settings'!$F5+EchelleFPAparam!$M$3+EchelleFPAparam!$F$3)))</f>
        <v>1277.6634237867158</v>
      </c>
      <c r="CI10" s="29">
        <f>IF(OR($S10+E$52&lt;'Standard Settings'!$G5,$S10+E$52&gt;'Standard Settings'!$I5),-1,(EchelleFPAparam!$S$3/(cpmcfgWVLEN_Table.csv!$S10+E$52))*(SIN('Standard Settings'!$F5)+SIN('Standard Settings'!$F5+EchelleFPAparam!$M$3+EchelleFPAparam!$F$3)))</f>
        <v>1249.270903258122</v>
      </c>
      <c r="CJ10" s="29">
        <f>IF(OR($S10+F$52&lt;'Standard Settings'!$G5,$S10+F$52&gt;'Standard Settings'!$I5),-1,(EchelleFPAparam!$S$3/(cpmcfgWVLEN_Table.csv!$S10+F$52))*(SIN('Standard Settings'!$F5)+SIN('Standard Settings'!$F5+EchelleFPAparam!$M$3+EchelleFPAparam!$F$3)))</f>
        <v>1222.112840143815</v>
      </c>
      <c r="CK10" s="29">
        <f>IF(OR($S10+G$52&lt;'Standard Settings'!$G5,$S10+G$52&gt;'Standard Settings'!$I5),-1,(EchelleFPAparam!$S$3/(cpmcfgWVLEN_Table.csv!$S10+G$52))*(SIN('Standard Settings'!$F5)+SIN('Standard Settings'!$F5+EchelleFPAparam!$M$3+EchelleFPAparam!$F$3)))</f>
        <v>1196.1104392896914</v>
      </c>
      <c r="CL10" s="29">
        <f>IF(OR($S10+H$52&lt;'Standard Settings'!$G5,$S10+H$52&gt;'Standard Settings'!$I5),-1,(EchelleFPAparam!$S$3/(cpmcfgWVLEN_Table.csv!$S10+H$52))*(SIN('Standard Settings'!$F5)+SIN('Standard Settings'!$F5+EchelleFPAparam!$M$3+EchelleFPAparam!$F$3)))</f>
        <v>1171.1914718044893</v>
      </c>
      <c r="CM10" s="29">
        <f>IF(OR($S10+I$52&lt;'Standard Settings'!$G5,$S10+I$52&gt;'Standard Settings'!$I5),-1,(EchelleFPAparam!$S$3/(cpmcfgWVLEN_Table.csv!$S10+I$52))*(SIN('Standard Settings'!$F5)+SIN('Standard Settings'!$F5+EchelleFPAparam!$M$3+EchelleFPAparam!$F$3)))</f>
        <v>1147.2896050329693</v>
      </c>
      <c r="CN10" s="29">
        <f>IF(OR($S10+J$52&lt;'Standard Settings'!$G5,$S10+J$52&gt;'Standard Settings'!$I5),-1,(EchelleFPAparam!$S$3/(cpmcfgWVLEN_Table.csv!$S10+J$52))*(SIN('Standard Settings'!$F5)+SIN('Standard Settings'!$F5+EchelleFPAparam!$M$3+EchelleFPAparam!$F$3)))</f>
        <v>1124.3438129323097</v>
      </c>
      <c r="CO10" s="29">
        <f>IF(OR($S10+B$52&lt;'Standard Settings'!$G5,$S10+B$52&gt;'Standard Settings'!$I5),-1,(EchelleFPAparam!$S$3/(cpmcfgWVLEN_Table.csv!$S10+B$52))*(SIN('Standard Settings'!$F5)+SIN('Standard Settings'!$F5+EchelleFPAparam!$M$3+EchelleFPAparam!$G$3)))</f>
        <v>1347.6701684038323</v>
      </c>
      <c r="CP10" s="29">
        <f>IF(OR($S10+C$52&lt;'Standard Settings'!$G5,$S10+C$52&gt;'Standard Settings'!$I5),-1,(EchelleFPAparam!$S$3/(cpmcfgWVLEN_Table.csv!$S10+C$52))*(SIN('Standard Settings'!$F5)+SIN('Standard Settings'!$F5+EchelleFPAparam!$M$3+EchelleFPAparam!$G$3)))</f>
        <v>1316.3290016967665</v>
      </c>
      <c r="CQ10" s="29">
        <f>IF(OR($S10+D$52&lt;'Standard Settings'!$G5,$S10+D$52&gt;'Standard Settings'!$I5),-1,(EchelleFPAparam!$S$3/(cpmcfgWVLEN_Table.csv!$S10+D$52))*(SIN('Standard Settings'!$F5)+SIN('Standard Settings'!$F5+EchelleFPAparam!$M$3+EchelleFPAparam!$G$3)))</f>
        <v>1286.4124334763853</v>
      </c>
      <c r="CR10" s="29">
        <f>IF(OR($S10+E$52&lt;'Standard Settings'!$G5,$S10+E$52&gt;'Standard Settings'!$I5),-1,(EchelleFPAparam!$S$3/(cpmcfgWVLEN_Table.csv!$S10+E$52))*(SIN('Standard Settings'!$F5)+SIN('Standard Settings'!$F5+EchelleFPAparam!$M$3+EchelleFPAparam!$G$3)))</f>
        <v>1257.8254905102433</v>
      </c>
      <c r="CS10" s="29">
        <f>IF(OR($S10+F$52&lt;'Standard Settings'!$G5,$S10+F$52&gt;'Standard Settings'!$I5),-1,(EchelleFPAparam!$S$3/(cpmcfgWVLEN_Table.csv!$S10+F$52))*(SIN('Standard Settings'!$F5)+SIN('Standard Settings'!$F5+EchelleFPAparam!$M$3+EchelleFPAparam!$G$3)))</f>
        <v>1230.4814581078467</v>
      </c>
      <c r="CT10" s="29">
        <f>IF(OR($S10+G$52&lt;'Standard Settings'!$G5,$S10+G$52&gt;'Standard Settings'!$I5),-1,(EchelleFPAparam!$S$3/(cpmcfgWVLEN_Table.csv!$S10+G$52))*(SIN('Standard Settings'!$F5)+SIN('Standard Settings'!$F5+EchelleFPAparam!$M$3+EchelleFPAparam!$G$3)))</f>
        <v>1204.3010015523607</v>
      </c>
      <c r="CU10" s="29">
        <f>IF(OR($S10+H$52&lt;'Standard Settings'!$G5,$S10+H$52&gt;'Standard Settings'!$I5),-1,(EchelleFPAparam!$S$3/(cpmcfgWVLEN_Table.csv!$S10+H$52))*(SIN('Standard Settings'!$F5)+SIN('Standard Settings'!$F5+EchelleFPAparam!$M$3+EchelleFPAparam!$G$3)))</f>
        <v>1179.211397353353</v>
      </c>
      <c r="CV10" s="29">
        <f>IF(OR($S10+I$52&lt;'Standard Settings'!$G5,$S10+I$52&gt;'Standard Settings'!$I5),-1,(EchelleFPAparam!$S$3/(cpmcfgWVLEN_Table.csv!$S10+I$52))*(SIN('Standard Settings'!$F5)+SIN('Standard Settings'!$F5+EchelleFPAparam!$M$3+EchelleFPAparam!$G$3)))</f>
        <v>1155.1458586318563</v>
      </c>
      <c r="CW10" s="29">
        <f>IF(OR($S10+J$52&lt;'Standard Settings'!$G5,$S10+J$52&gt;'Standard Settings'!$I5),-1,(EchelleFPAparam!$S$3/(cpmcfgWVLEN_Table.csv!$S10+J$52))*(SIN('Standard Settings'!$F5)+SIN('Standard Settings'!$F5+EchelleFPAparam!$M$3+EchelleFPAparam!$G$3)))</f>
        <v>1132.042941459219</v>
      </c>
      <c r="CX10" s="29">
        <f>IF(OR($S10+B$52&lt;'Standard Settings'!$G5,$S10+B$52&gt;'Standard Settings'!$I5),-1,(EchelleFPAparam!$S$3/(cpmcfgWVLEN_Table.csv!$S10+B$52))*(SIN('Standard Settings'!$F5)+SIN('Standard Settings'!$F5+EchelleFPAparam!$M$3+EchelleFPAparam!$H$3)))</f>
        <v>1348.1557398871078</v>
      </c>
      <c r="CY10" s="29">
        <f>IF(OR($S10+C$52&lt;'Standard Settings'!$G5,$S10+C$52&gt;'Standard Settings'!$I5),-1,(EchelleFPAparam!$S$3/(cpmcfgWVLEN_Table.csv!$S10+C$52))*(SIN('Standard Settings'!$F5)+SIN('Standard Settings'!$F5+EchelleFPAparam!$M$3+EchelleFPAparam!$H$3)))</f>
        <v>1316.8032808199657</v>
      </c>
      <c r="CZ10" s="29">
        <f>IF(OR($S10+D$52&lt;'Standard Settings'!$G5,$S10+D$52&gt;'Standard Settings'!$I5),-1,(EchelleFPAparam!$S$3/(cpmcfgWVLEN_Table.csv!$S10+D$52))*(SIN('Standard Settings'!$F5)+SIN('Standard Settings'!$F5+EchelleFPAparam!$M$3+EchelleFPAparam!$H$3)))</f>
        <v>1286.8759335286029</v>
      </c>
      <c r="DA10" s="29">
        <f>IF(OR($S10+E$52&lt;'Standard Settings'!$G5,$S10+E$52&gt;'Standard Settings'!$I5),-1,(EchelleFPAparam!$S$3/(cpmcfgWVLEN_Table.csv!$S10+E$52))*(SIN('Standard Settings'!$F5)+SIN('Standard Settings'!$F5+EchelleFPAparam!$M$3+EchelleFPAparam!$H$3)))</f>
        <v>1258.2786905613004</v>
      </c>
      <c r="DB10" s="29">
        <f>IF(OR($S10+F$52&lt;'Standard Settings'!$G5,$S10+F$52&gt;'Standard Settings'!$I5),-1,(EchelleFPAparam!$S$3/(cpmcfgWVLEN_Table.csv!$S10+F$52))*(SIN('Standard Settings'!$F5)+SIN('Standard Settings'!$F5+EchelleFPAparam!$M$3+EchelleFPAparam!$H$3)))</f>
        <v>1230.9248059838808</v>
      </c>
      <c r="DC10" s="29">
        <f>IF(OR($S10+G$52&lt;'Standard Settings'!$G5,$S10+G$52&gt;'Standard Settings'!$I5),-1,(EchelleFPAparam!$S$3/(cpmcfgWVLEN_Table.csv!$S10+G$52))*(SIN('Standard Settings'!$F5)+SIN('Standard Settings'!$F5+EchelleFPAparam!$M$3+EchelleFPAparam!$H$3)))</f>
        <v>1204.7349164948621</v>
      </c>
      <c r="DD10" s="29">
        <f>IF(OR($S10+H$52&lt;'Standard Settings'!$G5,$S10+H$52&gt;'Standard Settings'!$I5),-1,(EchelleFPAparam!$S$3/(cpmcfgWVLEN_Table.csv!$S10+H$52))*(SIN('Standard Settings'!$F5)+SIN('Standard Settings'!$F5+EchelleFPAparam!$M$3+EchelleFPAparam!$H$3)))</f>
        <v>1179.6362724012192</v>
      </c>
      <c r="DE10" s="29">
        <f>IF(OR($S10+I$52&lt;'Standard Settings'!$G5,$S10+I$52&gt;'Standard Settings'!$I5),-1,(EchelleFPAparam!$S$3/(cpmcfgWVLEN_Table.csv!$S10+I$52))*(SIN('Standard Settings'!$F5)+SIN('Standard Settings'!$F5+EchelleFPAparam!$M$3+EchelleFPAparam!$H$3)))</f>
        <v>1155.562062760378</v>
      </c>
      <c r="DF10" s="29">
        <f>IF(OR($S10+J$52&lt;'Standard Settings'!$G5,$S10+J$52&gt;'Standard Settings'!$I5),-1,(EchelleFPAparam!$S$3/(cpmcfgWVLEN_Table.csv!$S10+J$52))*(SIN('Standard Settings'!$F5)+SIN('Standard Settings'!$F5+EchelleFPAparam!$M$3+EchelleFPAparam!$H$3)))</f>
        <v>1132.4508215051703</v>
      </c>
      <c r="DG10" s="29">
        <f>IF(OR($S10+B$52&lt;'Standard Settings'!$G5,$S10+B$52&gt;'Standard Settings'!$I5),-1,(EchelleFPAparam!$S$3/(cpmcfgWVLEN_Table.csv!$S10+B$52))*(SIN('Standard Settings'!$F5)+SIN('Standard Settings'!$F5+EchelleFPAparam!$M$3+EchelleFPAparam!$I$3)))</f>
        <v>1356.8882136493012</v>
      </c>
      <c r="DH10" s="29">
        <f>IF(OR($S10+C$52&lt;'Standard Settings'!$G5,$S10+C$52&gt;'Standard Settings'!$I5),-1,(EchelleFPAparam!$S$3/(cpmcfgWVLEN_Table.csv!$S10+C$52))*(SIN('Standard Settings'!$F5)+SIN('Standard Settings'!$F5+EchelleFPAparam!$M$3+EchelleFPAparam!$I$3)))</f>
        <v>1325.3326737969919</v>
      </c>
      <c r="DI10" s="29">
        <f>IF(OR($S10+D$52&lt;'Standard Settings'!$G5,$S10+D$52&gt;'Standard Settings'!$I5),-1,(EchelleFPAparam!$S$3/(cpmcfgWVLEN_Table.csv!$S10+D$52))*(SIN('Standard Settings'!$F5)+SIN('Standard Settings'!$F5+EchelleFPAparam!$M$3+EchelleFPAparam!$I$3)))</f>
        <v>1295.2114766652421</v>
      </c>
      <c r="DJ10" s="29">
        <f>IF(OR($S10+E$52&lt;'Standard Settings'!$G5,$S10+E$52&gt;'Standard Settings'!$I5),-1,(EchelleFPAparam!$S$3/(cpmcfgWVLEN_Table.csv!$S10+E$52))*(SIN('Standard Settings'!$F5)+SIN('Standard Settings'!$F5+EchelleFPAparam!$M$3+EchelleFPAparam!$I$3)))</f>
        <v>1266.4289994060143</v>
      </c>
      <c r="DK10" s="29">
        <f>IF(OR($S10+F$52&lt;'Standard Settings'!$G5,$S10+F$52&gt;'Standard Settings'!$I5),-1,(EchelleFPAparam!$S$3/(cpmcfgWVLEN_Table.csv!$S10+F$52))*(SIN('Standard Settings'!$F5)+SIN('Standard Settings'!$F5+EchelleFPAparam!$M$3+EchelleFPAparam!$I$3)))</f>
        <v>1238.8979342015357</v>
      </c>
      <c r="DL10" s="29">
        <f>IF(OR($S10+G$52&lt;'Standard Settings'!$G5,$S10+G$52&gt;'Standard Settings'!$I5),-1,(EchelleFPAparam!$S$3/(cpmcfgWVLEN_Table.csv!$S10+G$52))*(SIN('Standard Settings'!$F5)+SIN('Standard Settings'!$F5+EchelleFPAparam!$M$3+EchelleFPAparam!$I$3)))</f>
        <v>1212.5384036866096</v>
      </c>
      <c r="DM10" s="29">
        <f>IF(OR($S10+H$52&lt;'Standard Settings'!$G5,$S10+H$52&gt;'Standard Settings'!$I5),-1,(EchelleFPAparam!$S$3/(cpmcfgWVLEN_Table.csv!$S10+H$52))*(SIN('Standard Settings'!$F5)+SIN('Standard Settings'!$F5+EchelleFPAparam!$M$3+EchelleFPAparam!$I$3)))</f>
        <v>1187.2771869431385</v>
      </c>
      <c r="DN10" s="29">
        <f>IF(OR($S10+I$52&lt;'Standard Settings'!$G5,$S10+I$52&gt;'Standard Settings'!$I5),-1,(EchelleFPAparam!$S$3/(cpmcfgWVLEN_Table.csv!$S10+I$52))*(SIN('Standard Settings'!$F5)+SIN('Standard Settings'!$F5+EchelleFPAparam!$M$3+EchelleFPAparam!$I$3)))</f>
        <v>1163.0470402708297</v>
      </c>
      <c r="DO10" s="29">
        <f>IF(OR($S10+J$52&lt;'Standard Settings'!$G5,$S10+J$52&gt;'Standard Settings'!$I5),-1,(EchelleFPAparam!$S$3/(cpmcfgWVLEN_Table.csv!$S10+J$52))*(SIN('Standard Settings'!$F5)+SIN('Standard Settings'!$F5+EchelleFPAparam!$M$3+EchelleFPAparam!$I$3)))</f>
        <v>1139.7860994654129</v>
      </c>
      <c r="DP10" s="29">
        <f>IF(OR($S10+B$52&lt;'Standard Settings'!$G5,$S10+B$52&gt;'Standard Settings'!$I5),-1,(EchelleFPAparam!$S$3/(cpmcfgWVLEN_Table.csv!$S10+B$52))*(SIN('Standard Settings'!$F5)+SIN('Standard Settings'!$F5+EchelleFPAparam!$M$3+EchelleFPAparam!$J$3)))</f>
        <v>1357.3501189605129</v>
      </c>
      <c r="DQ10" s="29">
        <f>IF(OR($S10+C$52&lt;'Standard Settings'!$G5,$S10+C$52&gt;'Standard Settings'!$I5),-1,(EchelleFPAparam!$S$3/(cpmcfgWVLEN_Table.csv!$S10+C$52))*(SIN('Standard Settings'!$F5)+SIN('Standard Settings'!$F5+EchelleFPAparam!$M$3+EchelleFPAparam!$J$3)))</f>
        <v>1325.7838371242219</v>
      </c>
      <c r="DR10" s="29">
        <f>IF(OR($S10+D$52&lt;'Standard Settings'!$G5,$S10+D$52&gt;'Standard Settings'!$I5),-1,(EchelleFPAparam!$S$3/(cpmcfgWVLEN_Table.csv!$S10+D$52))*(SIN('Standard Settings'!$F5)+SIN('Standard Settings'!$F5+EchelleFPAparam!$M$3+EchelleFPAparam!$J$3)))</f>
        <v>1295.6523862804895</v>
      </c>
      <c r="DS10" s="29">
        <f>IF(OR($S10+E$52&lt;'Standard Settings'!$G5,$S10+E$52&gt;'Standard Settings'!$I5),-1,(EchelleFPAparam!$S$3/(cpmcfgWVLEN_Table.csv!$S10+E$52))*(SIN('Standard Settings'!$F5)+SIN('Standard Settings'!$F5+EchelleFPAparam!$M$3+EchelleFPAparam!$J$3)))</f>
        <v>1266.8601110298121</v>
      </c>
      <c r="DT10" s="29">
        <f>IF(OR($S10+F$52&lt;'Standard Settings'!$G5,$S10+F$52&gt;'Standard Settings'!$I5),-1,(EchelleFPAparam!$S$3/(cpmcfgWVLEN_Table.csv!$S10+F$52))*(SIN('Standard Settings'!$F5)+SIN('Standard Settings'!$F5+EchelleFPAparam!$M$3+EchelleFPAparam!$J$3)))</f>
        <v>1239.3196738335116</v>
      </c>
      <c r="DU10" s="29">
        <f>IF(OR($S10+G$52&lt;'Standard Settings'!$G5,$S10+G$52&gt;'Standard Settings'!$I5),-1,(EchelleFPAparam!$S$3/(cpmcfgWVLEN_Table.csv!$S10+G$52))*(SIN('Standard Settings'!$F5)+SIN('Standard Settings'!$F5+EchelleFPAparam!$M$3+EchelleFPAparam!$J$3)))</f>
        <v>1212.9511701349263</v>
      </c>
      <c r="DV10" s="29">
        <f>IF(OR($S10+H$52&lt;'Standard Settings'!$G5,$S10+H$52&gt;'Standard Settings'!$I5),-1,(EchelleFPAparam!$S$3/(cpmcfgWVLEN_Table.csv!$S10+H$52))*(SIN('Standard Settings'!$F5)+SIN('Standard Settings'!$F5+EchelleFPAparam!$M$3+EchelleFPAparam!$J$3)))</f>
        <v>1187.6813540904486</v>
      </c>
      <c r="DW10" s="29">
        <f>IF(OR($S10+I$52&lt;'Standard Settings'!$G5,$S10+I$52&gt;'Standard Settings'!$I5),-1,(EchelleFPAparam!$S$3/(cpmcfgWVLEN_Table.csv!$S10+I$52))*(SIN('Standard Settings'!$F5)+SIN('Standard Settings'!$F5+EchelleFPAparam!$M$3+EchelleFPAparam!$J$3)))</f>
        <v>1163.4429591090111</v>
      </c>
      <c r="DX10" s="29">
        <f>IF(OR($S10+J$52&lt;'Standard Settings'!$G5,$S10+J$52&gt;'Standard Settings'!$I5),-1,(EchelleFPAparam!$S$3/(cpmcfgWVLEN_Table.csv!$S10+J$52))*(SIN('Standard Settings'!$F5)+SIN('Standard Settings'!$F5+EchelleFPAparam!$M$3+EchelleFPAparam!$J$3)))</f>
        <v>1140.1740999268306</v>
      </c>
      <c r="DY10" s="29">
        <f>IF(OR($S10+B$52&lt;$Q10,$S10+B$52&gt;$R10),-1,(EchelleFPAparam!$S$3/(cpmcfgWVLEN_Table.csv!$S10+B$52))*(SIN('Standard Settings'!$F5)+SIN('Standard Settings'!$F5+EchelleFPAparam!$M$3+EchelleFPAparam!$K$3)))</f>
        <v>1365.6434160744902</v>
      </c>
      <c r="DZ10" s="29">
        <f>IF(OR($S10+C$52&lt;$Q10,$S10+C$52&gt;$R10),-1,(EchelleFPAparam!$S$3/(cpmcfgWVLEN_Table.csv!$S10+C$52))*(SIN('Standard Settings'!$F5)+SIN('Standard Settings'!$F5+EchelleFPAparam!$M$3+EchelleFPAparam!$K$3)))</f>
        <v>1333.8842668634554</v>
      </c>
      <c r="EA10" s="29">
        <f>IF(OR($S10+D$52&lt;$Q10,$S10+D$52&gt;$R10),-1,(EchelleFPAparam!$S$3/(cpmcfgWVLEN_Table.csv!$S10+D$52))*(SIN('Standard Settings'!$F5)+SIN('Standard Settings'!$F5+EchelleFPAparam!$M$3+EchelleFPAparam!$K$3)))</f>
        <v>1303.5687153438316</v>
      </c>
      <c r="EB10" s="29">
        <f>IF(OR($S10+E$52&lt;$Q10,$S10+E$52&gt;$R10),-1,(EchelleFPAparam!$S$3/(cpmcfgWVLEN_Table.csv!$S10+E$52))*(SIN('Standard Settings'!$F5)+SIN('Standard Settings'!$F5+EchelleFPAparam!$M$3+EchelleFPAparam!$K$3)))</f>
        <v>1274.6005216695241</v>
      </c>
      <c r="EC10" s="29">
        <f>IF(OR($S10+F$52&lt;$Q10,$S10+F$52&gt;$R10),-1,(EchelleFPAparam!$S$3/(cpmcfgWVLEN_Table.csv!$S10+F$52))*(SIN('Standard Settings'!$F5)+SIN('Standard Settings'!$F5+EchelleFPAparam!$M$3+EchelleFPAparam!$K$3)))</f>
        <v>1246.8918146767082</v>
      </c>
      <c r="ED10" s="29">
        <f>IF(OR($S10+G$52&lt;$Q10,$S10+G$52&gt;$R10),-1,(EchelleFPAparam!$S$3/(cpmcfgWVLEN_Table.csv!$S10+G$52))*(SIN('Standard Settings'!$F5)+SIN('Standard Settings'!$F5+EchelleFPAparam!$M$3+EchelleFPAparam!$K$3)))</f>
        <v>1220.3622015984806</v>
      </c>
      <c r="EE10" s="29">
        <f>IF(OR($S10+H$52&lt;$Q10,$S10+H$52&gt;$R10),-1,(EchelleFPAparam!$S$3/(cpmcfgWVLEN_Table.csv!$S10+H$52))*(SIN('Standard Settings'!$F5)+SIN('Standard Settings'!$F5+EchelleFPAparam!$M$3+EchelleFPAparam!$K$3)))</f>
        <v>1194.9379890651787</v>
      </c>
      <c r="EF10" s="29">
        <f>IF(OR($S10+I$52&lt;$Q10,$S10+I$52&gt;$R10),-1,(EchelleFPAparam!$S$3/(cpmcfgWVLEN_Table.csv!$S10+I$52))*(SIN('Standard Settings'!$F5)+SIN('Standard Settings'!$F5+EchelleFPAparam!$M$3+EchelleFPAparam!$K$3)))</f>
        <v>1170.5514994924201</v>
      </c>
      <c r="EG10" s="29">
        <f>IF(OR($S10+J$52&lt;$Q10,$S10+J$52&gt;$R10),-1,(EchelleFPAparam!$S$3/(cpmcfgWVLEN_Table.csv!$S10+J$52))*(SIN('Standard Settings'!$F5)+SIN('Standard Settings'!$F5+EchelleFPAparam!$M$3+EchelleFPAparam!$K$3)))</f>
        <v>1147.1404695025717</v>
      </c>
      <c r="EH10" s="59"/>
      <c r="EI10" s="59"/>
      <c r="EJ10" s="60"/>
      <c r="EK10" s="60"/>
      <c r="EL10" s="60"/>
      <c r="EM10" s="60"/>
      <c r="EN10" s="60"/>
      <c r="EO10" s="60"/>
      <c r="EP10" s="60"/>
      <c r="EQ10" s="60"/>
      <c r="ER10" s="60"/>
      <c r="ES10" s="60"/>
      <c r="ET10" s="60"/>
      <c r="EU10" s="60"/>
      <c r="EV10" s="60"/>
      <c r="EW10" s="60"/>
      <c r="EX10" s="60"/>
      <c r="EY10" s="60"/>
      <c r="EZ10" s="60"/>
      <c r="FA10" s="60"/>
      <c r="FB10" s="60"/>
      <c r="FC10" s="60"/>
      <c r="FD10" s="60"/>
      <c r="FE10" s="60"/>
      <c r="FF10" s="30">
        <f>1/(F10*EchelleFPAparam!$Q$3)</f>
        <v>3086.1214018351893</v>
      </c>
      <c r="FG10" s="30">
        <f t="shared" si="4"/>
        <v>12.01466876566448</v>
      </c>
      <c r="FH10" s="60"/>
      <c r="FI10" s="60"/>
      <c r="FJ10" s="60"/>
      <c r="FK10" s="60"/>
      <c r="FL10" s="60"/>
      <c r="FM10" s="60"/>
      <c r="FN10" s="60"/>
      <c r="FO10" s="60"/>
      <c r="FP10" s="60"/>
      <c r="FQ10" s="60"/>
      <c r="FR10" s="60"/>
      <c r="FS10" s="60"/>
      <c r="FT10" s="60"/>
      <c r="FU10" s="60"/>
      <c r="FV10" s="60"/>
      <c r="FW10" s="60"/>
      <c r="FX10" s="60"/>
      <c r="FY10" s="60"/>
      <c r="FZ10" s="60"/>
      <c r="GA10" s="60"/>
      <c r="GB10" s="60"/>
      <c r="GC10" s="60"/>
      <c r="GD10" s="60"/>
      <c r="GE10" s="60"/>
      <c r="GF10" s="60"/>
      <c r="GG10" s="60"/>
      <c r="GH10" s="60"/>
      <c r="GI10" s="60"/>
      <c r="GJ10" s="60"/>
      <c r="GK10" s="60"/>
      <c r="GL10" s="60"/>
      <c r="GM10" s="60"/>
      <c r="GN10" s="60"/>
      <c r="GO10" s="60"/>
      <c r="GP10" s="60"/>
      <c r="GQ10" s="60"/>
      <c r="GR10" s="60"/>
      <c r="GS10" s="60"/>
      <c r="GT10" s="60"/>
      <c r="GU10" s="60"/>
      <c r="GV10" s="60"/>
      <c r="GW10" s="60"/>
      <c r="GX10" s="60"/>
      <c r="GY10" s="60"/>
      <c r="GZ10" s="60"/>
      <c r="HA10" s="60"/>
      <c r="HB10" s="60"/>
      <c r="HC10" s="60"/>
      <c r="HD10" s="60"/>
      <c r="HE10" s="60"/>
      <c r="HF10" s="60"/>
      <c r="HG10" s="60"/>
      <c r="HH10" s="60"/>
      <c r="HI10" s="60"/>
      <c r="HJ10" s="60"/>
      <c r="HK10" s="60"/>
      <c r="HL10" s="60"/>
      <c r="HM10" s="60"/>
      <c r="HN10" s="60"/>
      <c r="HO10" s="60"/>
      <c r="HP10" s="60"/>
      <c r="HQ10" s="60"/>
      <c r="HR10" s="60"/>
      <c r="HS10" s="60"/>
      <c r="HT10" s="60"/>
      <c r="HU10" s="60"/>
      <c r="HV10" s="60"/>
      <c r="HW10" s="60"/>
      <c r="HX10" s="60"/>
      <c r="HY10" s="60"/>
      <c r="HZ10" s="60"/>
      <c r="IA10" s="60"/>
      <c r="IB10" s="60"/>
      <c r="IC10" s="60"/>
      <c r="ID10" s="60"/>
      <c r="IE10" s="60"/>
      <c r="IF10" s="60"/>
      <c r="IG10" s="60"/>
      <c r="IH10" s="60"/>
      <c r="II10" s="60"/>
      <c r="IJ10" s="60"/>
      <c r="IK10" s="60"/>
      <c r="IL10" s="60"/>
      <c r="IM10" s="60"/>
      <c r="IN10" s="60"/>
      <c r="IO10" s="60"/>
      <c r="IP10" s="60"/>
      <c r="IQ10" s="60"/>
      <c r="IR10" s="60"/>
      <c r="IS10" s="60"/>
      <c r="IT10" s="60"/>
      <c r="IU10" s="60"/>
      <c r="IV10" s="60"/>
      <c r="IW10" s="60"/>
      <c r="IX10" s="60"/>
      <c r="IY10" s="60"/>
      <c r="IZ10" s="60"/>
      <c r="JA10" s="60"/>
      <c r="JB10" s="60"/>
      <c r="JC10" s="60"/>
      <c r="JD10" s="60"/>
      <c r="JE10" s="60"/>
      <c r="JF10" s="60"/>
      <c r="JG10" s="60"/>
      <c r="JH10" s="60"/>
      <c r="JI10" s="60"/>
      <c r="JJ10" s="60"/>
      <c r="JK10" s="60"/>
      <c r="JL10" s="60"/>
      <c r="JM10" s="60"/>
      <c r="JN10" s="62"/>
    </row>
    <row r="11" spans="1:275" ht="13.75" customHeight="1" x14ac:dyDescent="0.2">
      <c r="A11" s="63">
        <v>5</v>
      </c>
      <c r="B11" s="20">
        <f t="shared" si="0"/>
        <v>1564.2616904659931</v>
      </c>
      <c r="C11" s="31" t="str">
        <f>'Standard Settings'!B6</f>
        <v>H/1/4</v>
      </c>
      <c r="D11" s="31">
        <f>'Standard Settings'!H6</f>
        <v>36</v>
      </c>
      <c r="E11" s="21">
        <f t="shared" si="1"/>
        <v>5.1389497272260609E-3</v>
      </c>
      <c r="F11" s="19">
        <f>((EchelleFPAparam!$S$3/(cpmcfgWVLEN_Table.csv!$S11+E$52))*(SIN('Standard Settings'!$F6+0.0005)+SIN('Standard Settings'!$F6+0.0005+EchelleFPAparam!$M$3))-(EchelleFPAparam!$S$3/(cpmcfgWVLEN_Table.csv!$S11+E$52))*(SIN('Standard Settings'!$F6-0.0005)+SIN('Standard Settings'!$F6-0.0005+EchelleFPAparam!$M$3)))*1000*EchelleFPAparam!$O$3/180</f>
        <v>14.37933752811934</v>
      </c>
      <c r="G11" s="22" t="str">
        <f>'Standard Settings'!C6</f>
        <v>H</v>
      </c>
      <c r="H11" s="54"/>
      <c r="I11" s="31" t="str">
        <f>'Standard Settings'!$D6</f>
        <v>HK</v>
      </c>
      <c r="J11" s="54"/>
      <c r="K11" s="12">
        <v>0</v>
      </c>
      <c r="L11" s="12">
        <v>0</v>
      </c>
      <c r="M11" s="31" t="str">
        <f>'Standard Settings'!$D6</f>
        <v>HK</v>
      </c>
      <c r="N11" s="54"/>
      <c r="O11" s="31">
        <f>'Standard Settings'!$E6</f>
        <v>64.5</v>
      </c>
      <c r="P11" s="56"/>
      <c r="Q11" s="23">
        <f>'Standard Settings'!$G6</f>
        <v>32</v>
      </c>
      <c r="R11" s="23">
        <f>'Standard Settings'!$I6</f>
        <v>39</v>
      </c>
      <c r="S11" s="24">
        <f t="shared" si="2"/>
        <v>32</v>
      </c>
      <c r="T11" s="24">
        <f t="shared" si="3"/>
        <v>40</v>
      </c>
      <c r="U11" s="25">
        <f>IF(OR($S11+B$52&lt;$Q11,$S11+B$52&gt;$R11),-1,(EchelleFPAparam!$S$3/(cpmcfgWVLEN_Table.csv!$S11+B$52))*(SIN('Standard Settings'!$F6)+SIN('Standard Settings'!$F6+EchelleFPAparam!$M$3)))</f>
        <v>1759.794401774242</v>
      </c>
      <c r="V11" s="25">
        <f>IF(OR($S11+C$52&lt;$Q11,$S11+C$52&gt;$R11),-1,(EchelleFPAparam!$S$3/(cpmcfgWVLEN_Table.csv!$S11+C$52))*(SIN('Standard Settings'!$F6)+SIN('Standard Settings'!$F6+EchelleFPAparam!$M$3)))</f>
        <v>1706.4672986901742</v>
      </c>
      <c r="W11" s="25">
        <f>IF(OR($S11+D$52&lt;$Q11,$S11+D$52&gt;$R11),-1,(EchelleFPAparam!$S$3/(cpmcfgWVLEN_Table.csv!$S11+D$52))*(SIN('Standard Settings'!$F6)+SIN('Standard Settings'!$F6+EchelleFPAparam!$M$3)))</f>
        <v>1656.2770840228161</v>
      </c>
      <c r="X11" s="25">
        <f>IF(OR($S11+E$52&lt;$Q11,$S11+E$52&gt;$R11),-1,(EchelleFPAparam!$S$3/(cpmcfgWVLEN_Table.csv!$S11+E$52))*(SIN('Standard Settings'!$F6)+SIN('Standard Settings'!$F6+EchelleFPAparam!$M$3)))</f>
        <v>1608.9548816221643</v>
      </c>
      <c r="Y11" s="25">
        <f>IF(OR($S11+F$52&lt;$Q11,$S11+F$52&gt;$R11),-1,(EchelleFPAparam!$S$3/(cpmcfgWVLEN_Table.csv!$S11+F$52))*(SIN('Standard Settings'!$F6)+SIN('Standard Settings'!$F6+EchelleFPAparam!$M$3)))</f>
        <v>1564.2616904659931</v>
      </c>
      <c r="Z11" s="25">
        <f>IF(OR($S11+G$52&lt;$Q11,$S11+G$52&gt;$R11),-1,(EchelleFPAparam!$S$3/(cpmcfgWVLEN_Table.csv!$S11+G$52))*(SIN('Standard Settings'!$F6)+SIN('Standard Settings'!$F6+EchelleFPAparam!$M$3)))</f>
        <v>1521.9843474804256</v>
      </c>
      <c r="AA11" s="25">
        <f>IF(OR($S11+H$52&lt;$Q11,$S11+H$52&gt;$R11),-1,(EchelleFPAparam!$S$3/(cpmcfgWVLEN_Table.csv!$S11+H$52))*(SIN('Standard Settings'!$F6)+SIN('Standard Settings'!$F6+EchelleFPAparam!$M$3)))</f>
        <v>1481.932127809888</v>
      </c>
      <c r="AB11" s="25">
        <f>IF(OR($S11+I$52&lt;$Q11,$S11+I$52&gt;$R11),-1,(EchelleFPAparam!$S$3/(cpmcfgWVLEN_Table.csv!$S11+I$52))*(SIN('Standard Settings'!$F6)+SIN('Standard Settings'!$F6+EchelleFPAparam!$M$3)))</f>
        <v>1443.9338681224551</v>
      </c>
      <c r="AC11" s="25">
        <f>IF(OR($S11+J$52&lt;$Q11,$S11+J$52&gt;$R11),-1,(EchelleFPAparam!$S$3/(cpmcfgWVLEN_Table.csv!$S11+J$52))*(SIN('Standard Settings'!$F6)+SIN('Standard Settings'!$F6+EchelleFPAparam!$M$3)))</f>
        <v>-1</v>
      </c>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7">
        <f>IF(OR($S11+B$52&lt;'Standard Settings'!$G6,$S11+B$52&gt;'Standard Settings'!$I6),-1,(EchelleFPAparam!$S$3/(cpmcfgWVLEN_Table.csv!$S11+B$52))*(SIN(EchelleFPAparam!$T$3-EchelleFPAparam!$M$3/2)+SIN('Standard Settings'!$F6+EchelleFPAparam!$M$3)))</f>
        <v>1766.191938594744</v>
      </c>
      <c r="BF11" s="27">
        <f>IF(OR($S11+C$52&lt;'Standard Settings'!$G6,$S11+C$52&gt;'Standard Settings'!$I6),-1,(EchelleFPAparam!$S$3/(cpmcfgWVLEN_Table.csv!$S11+C$52))*(SIN(EchelleFPAparam!$T$3-EchelleFPAparam!$M$3/2)+SIN('Standard Settings'!$F6+EchelleFPAparam!$M$3)))</f>
        <v>1712.6709707585396</v>
      </c>
      <c r="BG11" s="27">
        <f>IF(OR($S11+D$52&lt;'Standard Settings'!$G6,$S11+D$52&gt;'Standard Settings'!$I6),-1,(EchelleFPAparam!$S$3/(cpmcfgWVLEN_Table.csv!$S11+D$52))*(SIN(EchelleFPAparam!$T$3-EchelleFPAparam!$M$3/2)+SIN('Standard Settings'!$F6+EchelleFPAparam!$M$3)))</f>
        <v>1662.2982951479944</v>
      </c>
      <c r="BH11" s="27">
        <f>IF(OR($S11+E$52&lt;'Standard Settings'!$G6,$S11+E$52&gt;'Standard Settings'!$I6),-1,(EchelleFPAparam!$S$3/(cpmcfgWVLEN_Table.csv!$S11+E$52))*(SIN(EchelleFPAparam!$T$3-EchelleFPAparam!$M$3/2)+SIN('Standard Settings'!$F6+EchelleFPAparam!$M$3)))</f>
        <v>1614.8040581437658</v>
      </c>
      <c r="BI11" s="27">
        <f>IF(OR($S11+F$52&lt;'Standard Settings'!$G6,$S11+F$52&gt;'Standard Settings'!$I6),-1,(EchelleFPAparam!$S$3/(cpmcfgWVLEN_Table.csv!$S11+F$52))*(SIN(EchelleFPAparam!$T$3-EchelleFPAparam!$M$3/2)+SIN('Standard Settings'!$F6+EchelleFPAparam!$M$3)))</f>
        <v>1569.9483898619947</v>
      </c>
      <c r="BJ11" s="27">
        <f>IF(OR($S11+G$52&lt;'Standard Settings'!$G6,$S11+G$52&gt;'Standard Settings'!$I6),-1,(EchelleFPAparam!$S$3/(cpmcfgWVLEN_Table.csv!$S11+G$52))*(SIN(EchelleFPAparam!$T$3-EchelleFPAparam!$M$3/2)+SIN('Standard Settings'!$F6+EchelleFPAparam!$M$3)))</f>
        <v>1527.517352298157</v>
      </c>
      <c r="BK11" s="27">
        <f>IF(OR($S11+H$52&lt;'Standard Settings'!$G6,$S11+H$52&gt;'Standard Settings'!$I6),-1,(EchelleFPAparam!$S$3/(cpmcfgWVLEN_Table.csv!$S11+H$52))*(SIN(EchelleFPAparam!$T$3-EchelleFPAparam!$M$3/2)+SIN('Standard Settings'!$F6+EchelleFPAparam!$M$3)))</f>
        <v>1487.319527237679</v>
      </c>
      <c r="BL11" s="27">
        <f>IF(OR($S11+I$52&lt;'Standard Settings'!$G6,$S11+I$52&gt;'Standard Settings'!$I6),-1,(EchelleFPAparam!$S$3/(cpmcfgWVLEN_Table.csv!$S11+I$52))*(SIN(EchelleFPAparam!$T$3-EchelleFPAparam!$M$3/2)+SIN('Standard Settings'!$F6+EchelleFPAparam!$M$3)))</f>
        <v>1449.1831291033798</v>
      </c>
      <c r="BM11" s="27">
        <f>IF(OR($S11+J$52&lt;'Standard Settings'!$G6,$S11+J$52&gt;'Standard Settings'!$I6),-1,(EchelleFPAparam!$S$3/(cpmcfgWVLEN_Table.csv!$S11+J$52))*(SIN(EchelleFPAparam!$T$3-EchelleFPAparam!$M$3/2)+SIN('Standard Settings'!$F6+EchelleFPAparam!$M$3)))</f>
        <v>-1</v>
      </c>
      <c r="BN11" s="28">
        <f>IF(OR($S11+B$52&lt;'Standard Settings'!$G6,$S11+B$52&gt;'Standard Settings'!$I6),-1,BE11*(($D11+B$52)/($D11+B$52+0.5)))</f>
        <v>1741.9975284770076</v>
      </c>
      <c r="BO11" s="28">
        <f>IF(OR($S11+C$52&lt;'Standard Settings'!$G6,$S11+C$52&gt;'Standard Settings'!$I6),-1,BF11*(($D11+C$52)/($D11+C$52+0.5)))</f>
        <v>1689.8353578150925</v>
      </c>
      <c r="BP11" s="28">
        <f>IF(OR($S11+D$52&lt;'Standard Settings'!$G6,$S11+D$52&gt;'Standard Settings'!$I6),-1,BG11*(($D11+D$52)/($D11+D$52+0.5)))</f>
        <v>1640.7100056006179</v>
      </c>
      <c r="BQ11" s="28">
        <f>IF(OR($S11+E$52&lt;'Standard Settings'!$G6,$S11+E$52&gt;'Standard Settings'!$I6),-1,BH11*(($D11+E$52)/($D11+E$52+0.5)))</f>
        <v>1594.3635004457435</v>
      </c>
      <c r="BR11" s="28">
        <f>IF(OR($S11+F$52&lt;'Standard Settings'!$G6,$S11+F$52&gt;'Standard Settings'!$I6),-1,BI11*(($D11+F$52)/($D11+F$52+0.5)))</f>
        <v>1550.5663109748095</v>
      </c>
      <c r="BS11" s="28">
        <f>IF(OR($S11+G$52&lt;'Standard Settings'!$G6,$S11+G$52&gt;'Standard Settings'!$I6),-1,BJ11*(($D11+G$52)/($D11+G$52+0.5)))</f>
        <v>1509.1135287764923</v>
      </c>
      <c r="BT11" s="28">
        <f>IF(OR($S11+H$52&lt;'Standard Settings'!$G6,$S11+H$52&gt;'Standard Settings'!$I6),-1,BK11*(($D11+H$52)/($D11+H$52+0.5)))</f>
        <v>1469.8216504466475</v>
      </c>
      <c r="BU11" s="28">
        <f>IF(OR($S11+I$52&lt;'Standard Settings'!$G6,$S11+I$52&gt;'Standard Settings'!$I6),-1,BL11*(($D11+I$52)/($D11+I$52+0.5)))</f>
        <v>1432.5258517573639</v>
      </c>
      <c r="BV11" s="28">
        <f>IF(OR($S11+J$52&lt;'Standard Settings'!$G6,$S11+J$52&gt;'Standard Settings'!$I6),-1,BM11*(($D11+J$52)/($D11+J$52+0.5)))</f>
        <v>-1</v>
      </c>
      <c r="BW11" s="28">
        <f>IF(OR($S11+B$52&lt;'Standard Settings'!$G6,$S11+B$52&gt;'Standard Settings'!$I6),-1,BE11*(($D11+B$52)/($D11+B$52-0.5)))</f>
        <v>1791.067881391853</v>
      </c>
      <c r="BX11" s="28">
        <f>IF(OR($S11+C$52&lt;'Standard Settings'!$G6,$S11+C$52&gt;'Standard Settings'!$I6),-1,BF11*(($D11+C$52)/($D11+C$52-0.5)))</f>
        <v>1736.1322169333143</v>
      </c>
      <c r="BY11" s="28">
        <f>IF(OR($S11+D$52&lt;'Standard Settings'!$G6,$S11+D$52&gt;'Standard Settings'!$I6),-1,BG11*(($D11+D$52)/($D11+D$52-0.5)))</f>
        <v>1684.4622724166345</v>
      </c>
      <c r="BZ11" s="28">
        <f>IF(OR($S11+E$52&lt;'Standard Settings'!$G6,$S11+E$52&gt;'Standard Settings'!$I6),-1,BH11*(($D11+E$52)/($D11+E$52-0.5)))</f>
        <v>1635.77553941836</v>
      </c>
      <c r="CA11" s="28">
        <f>IF(OR($S11+F$52&lt;'Standard Settings'!$G6,$S11+F$52&gt;'Standard Settings'!$I6),-1,BI11*(($D11+F$52)/($D11+F$52-0.5)))</f>
        <v>1589.8211542906276</v>
      </c>
      <c r="CB11" s="28">
        <f>IF(OR($S11+G$52&lt;'Standard Settings'!$G6,$S11+G$52&gt;'Standard Settings'!$I6),-1,BJ11*(($D11+G$52)/($D11+G$52-0.5)))</f>
        <v>1546.3755912154184</v>
      </c>
      <c r="CC11" s="28">
        <f>IF(OR($S11+H$52&lt;'Standard Settings'!$G6,$S11+H$52&gt;'Standard Settings'!$I6),-1,BK11*(($D11+H$52)/($D11+H$52-0.5)))</f>
        <v>1505.2390396140365</v>
      </c>
      <c r="CD11" s="28">
        <f>IF(OR($S11+I$52&lt;'Standard Settings'!$G6,$S11+I$52&gt;'Standard Settings'!$I6),-1,BL11*(($D11+I$52)/($D11+I$52-0.5)))</f>
        <v>1466.2323423869489</v>
      </c>
      <c r="CE11" s="28">
        <f>IF(OR($S11+J$52&lt;'Standard Settings'!$G6,$S11+J$52&gt;'Standard Settings'!$I6),-1,BM11*(($D11+J$52)/($D11+J$52-0.5)))</f>
        <v>-1</v>
      </c>
      <c r="CF11" s="29">
        <f>IF(OR($S11+B$52&lt;'Standard Settings'!$G6,$S11+B$52&gt;'Standard Settings'!$I6),-1,(EchelleFPAparam!$S$3/(cpmcfgWVLEN_Table.csv!$S11+B$52))*(SIN('Standard Settings'!$F6)+SIN('Standard Settings'!$F6+EchelleFPAparam!$M$3+EchelleFPAparam!$F$3)))</f>
        <v>1740.7461773170808</v>
      </c>
      <c r="CG11" s="29">
        <f>IF(OR($S11+C$52&lt;'Standard Settings'!$G6,$S11+C$52&gt;'Standard Settings'!$I6),-1,(EchelleFPAparam!$S$3/(cpmcfgWVLEN_Table.csv!$S11+C$52))*(SIN('Standard Settings'!$F6)+SIN('Standard Settings'!$F6+EchelleFPAparam!$M$3+EchelleFPAparam!$F$3)))</f>
        <v>1687.9962931559571</v>
      </c>
      <c r="CH11" s="29">
        <f>IF(OR($S11+D$52&lt;'Standard Settings'!$G6,$S11+D$52&gt;'Standard Settings'!$I6),-1,(EchelleFPAparam!$S$3/(cpmcfgWVLEN_Table.csv!$S11+D$52))*(SIN('Standard Settings'!$F6)+SIN('Standard Settings'!$F6+EchelleFPAparam!$M$3+EchelleFPAparam!$F$3)))</f>
        <v>1638.3493433572523</v>
      </c>
      <c r="CI11" s="29">
        <f>IF(OR($S11+E$52&lt;'Standard Settings'!$G6,$S11+E$52&gt;'Standard Settings'!$I6),-1,(EchelleFPAparam!$S$3/(cpmcfgWVLEN_Table.csv!$S11+E$52))*(SIN('Standard Settings'!$F6)+SIN('Standard Settings'!$F6+EchelleFPAparam!$M$3+EchelleFPAparam!$F$3)))</f>
        <v>1591.5393621184737</v>
      </c>
      <c r="CJ11" s="29">
        <f>IF(OR($S11+F$52&lt;'Standard Settings'!$G6,$S11+F$52&gt;'Standard Settings'!$I6),-1,(EchelleFPAparam!$S$3/(cpmcfgWVLEN_Table.csv!$S11+F$52))*(SIN('Standard Settings'!$F6)+SIN('Standard Settings'!$F6+EchelleFPAparam!$M$3+EchelleFPAparam!$F$3)))</f>
        <v>1547.3299353929606</v>
      </c>
      <c r="CK11" s="29">
        <f>IF(OR($S11+G$52&lt;'Standard Settings'!$G6,$S11+G$52&gt;'Standard Settings'!$I6),-1,(EchelleFPAparam!$S$3/(cpmcfgWVLEN_Table.csv!$S11+G$52))*(SIN('Standard Settings'!$F6)+SIN('Standard Settings'!$F6+EchelleFPAparam!$M$3+EchelleFPAparam!$F$3)))</f>
        <v>1505.510207409367</v>
      </c>
      <c r="CL11" s="29">
        <f>IF(OR($S11+H$52&lt;'Standard Settings'!$G6,$S11+H$52&gt;'Standard Settings'!$I6),-1,(EchelleFPAparam!$S$3/(cpmcfgWVLEN_Table.csv!$S11+H$52))*(SIN('Standard Settings'!$F6)+SIN('Standard Settings'!$F6+EchelleFPAparam!$M$3+EchelleFPAparam!$F$3)))</f>
        <v>1465.8915177406996</v>
      </c>
      <c r="CM11" s="29">
        <f>IF(OR($S11+I$52&lt;'Standard Settings'!$G6,$S11+I$52&gt;'Standard Settings'!$I6),-1,(EchelleFPAparam!$S$3/(cpmcfgWVLEN_Table.csv!$S11+I$52))*(SIN('Standard Settings'!$F6)+SIN('Standard Settings'!$F6+EchelleFPAparam!$M$3+EchelleFPAparam!$F$3)))</f>
        <v>1428.3045557473483</v>
      </c>
      <c r="CN11" s="29">
        <f>IF(OR($S11+J$52&lt;'Standard Settings'!$G6,$S11+J$52&gt;'Standard Settings'!$I6),-1,(EchelleFPAparam!$S$3/(cpmcfgWVLEN_Table.csv!$S11+J$52))*(SIN('Standard Settings'!$F6)+SIN('Standard Settings'!$F6+EchelleFPAparam!$M$3+EchelleFPAparam!$F$3)))</f>
        <v>-1</v>
      </c>
      <c r="CO11" s="29">
        <f>IF(OR($S11+B$52&lt;'Standard Settings'!$G6,$S11+B$52&gt;'Standard Settings'!$I6),-1,(EchelleFPAparam!$S$3/(cpmcfgWVLEN_Table.csv!$S11+B$52))*(SIN('Standard Settings'!$F6)+SIN('Standard Settings'!$F6+EchelleFPAparam!$M$3+EchelleFPAparam!$G$3)))</f>
        <v>1753.1493641880622</v>
      </c>
      <c r="CP11" s="29">
        <f>IF(OR($S11+C$52&lt;'Standard Settings'!$G6,$S11+C$52&gt;'Standard Settings'!$I6),-1,(EchelleFPAparam!$S$3/(cpmcfgWVLEN_Table.csv!$S11+C$52))*(SIN('Standard Settings'!$F6)+SIN('Standard Settings'!$F6+EchelleFPAparam!$M$3+EchelleFPAparam!$G$3)))</f>
        <v>1700.0236258793332</v>
      </c>
      <c r="CQ11" s="29">
        <f>IF(OR($S11+D$52&lt;'Standard Settings'!$G6,$S11+D$52&gt;'Standard Settings'!$I6),-1,(EchelleFPAparam!$S$3/(cpmcfgWVLEN_Table.csv!$S11+D$52))*(SIN('Standard Settings'!$F6)+SIN('Standard Settings'!$F6+EchelleFPAparam!$M$3+EchelleFPAparam!$G$3)))</f>
        <v>1650.0229310005293</v>
      </c>
      <c r="CR11" s="29">
        <f>IF(OR($S11+E$52&lt;'Standard Settings'!$G6,$S11+E$52&gt;'Standard Settings'!$I6),-1,(EchelleFPAparam!$S$3/(cpmcfgWVLEN_Table.csv!$S11+E$52))*(SIN('Standard Settings'!$F6)+SIN('Standard Settings'!$F6+EchelleFPAparam!$M$3+EchelleFPAparam!$G$3)))</f>
        <v>1602.8794186862285</v>
      </c>
      <c r="CS11" s="29">
        <f>IF(OR($S11+F$52&lt;'Standard Settings'!$G6,$S11+F$52&gt;'Standard Settings'!$I6),-1,(EchelleFPAparam!$S$3/(cpmcfgWVLEN_Table.csv!$S11+F$52))*(SIN('Standard Settings'!$F6)+SIN('Standard Settings'!$F6+EchelleFPAparam!$M$3+EchelleFPAparam!$G$3)))</f>
        <v>1558.3549903893888</v>
      </c>
      <c r="CT11" s="29">
        <f>IF(OR($S11+G$52&lt;'Standard Settings'!$G6,$S11+G$52&gt;'Standard Settings'!$I6),-1,(EchelleFPAparam!$S$3/(cpmcfgWVLEN_Table.csv!$S11+G$52))*(SIN('Standard Settings'!$F6)+SIN('Standard Settings'!$F6+EchelleFPAparam!$M$3+EchelleFPAparam!$G$3)))</f>
        <v>1516.2372879464324</v>
      </c>
      <c r="CU11" s="29">
        <f>IF(OR($S11+H$52&lt;'Standard Settings'!$G6,$S11+H$52&gt;'Standard Settings'!$I6),-1,(EchelleFPAparam!$S$3/(cpmcfgWVLEN_Table.csv!$S11+H$52))*(SIN('Standard Settings'!$F6)+SIN('Standard Settings'!$F6+EchelleFPAparam!$M$3+EchelleFPAparam!$G$3)))</f>
        <v>1476.3363066846841</v>
      </c>
      <c r="CV11" s="29">
        <f>IF(OR($S11+I$52&lt;'Standard Settings'!$G6,$S11+I$52&gt;'Standard Settings'!$I6),-1,(EchelleFPAparam!$S$3/(cpmcfgWVLEN_Table.csv!$S11+I$52))*(SIN('Standard Settings'!$F6)+SIN('Standard Settings'!$F6+EchelleFPAparam!$M$3+EchelleFPAparam!$G$3)))</f>
        <v>1438.4815295902051</v>
      </c>
      <c r="CW11" s="29">
        <f>IF(OR($S11+J$52&lt;'Standard Settings'!$G6,$S11+J$52&gt;'Standard Settings'!$I6),-1,(EchelleFPAparam!$S$3/(cpmcfgWVLEN_Table.csv!$S11+J$52))*(SIN('Standard Settings'!$F6)+SIN('Standard Settings'!$F6+EchelleFPAparam!$M$3+EchelleFPAparam!$G$3)))</f>
        <v>-1</v>
      </c>
      <c r="CX11" s="29">
        <f>IF(OR($S11+B$52&lt;'Standard Settings'!$G6,$S11+B$52&gt;'Standard Settings'!$I6),-1,(EchelleFPAparam!$S$3/(cpmcfgWVLEN_Table.csv!$S11+B$52))*(SIN('Standard Settings'!$F6)+SIN('Standard Settings'!$F6+EchelleFPAparam!$M$3+EchelleFPAparam!$H$3)))</f>
        <v>1753.8070801648496</v>
      </c>
      <c r="CY11" s="29">
        <f>IF(OR($S11+C$52&lt;'Standard Settings'!$G6,$S11+C$52&gt;'Standard Settings'!$I6),-1,(EchelleFPAparam!$S$3/(cpmcfgWVLEN_Table.csv!$S11+C$52))*(SIN('Standard Settings'!$F6)+SIN('Standard Settings'!$F6+EchelleFPAparam!$M$3+EchelleFPAparam!$H$3)))</f>
        <v>1700.661411068945</v>
      </c>
      <c r="CZ11" s="29">
        <f>IF(OR($S11+D$52&lt;'Standard Settings'!$G6,$S11+D$52&gt;'Standard Settings'!$I6),-1,(EchelleFPAparam!$S$3/(cpmcfgWVLEN_Table.csv!$S11+D$52))*(SIN('Standard Settings'!$F6)+SIN('Standard Settings'!$F6+EchelleFPAparam!$M$3+EchelleFPAparam!$H$3)))</f>
        <v>1650.6419578022112</v>
      </c>
      <c r="DA11" s="29">
        <f>IF(OR($S11+E$52&lt;'Standard Settings'!$G6,$S11+E$52&gt;'Standard Settings'!$I6),-1,(EchelleFPAparam!$S$3/(cpmcfgWVLEN_Table.csv!$S11+E$52))*(SIN('Standard Settings'!$F6)+SIN('Standard Settings'!$F6+EchelleFPAparam!$M$3+EchelleFPAparam!$H$3)))</f>
        <v>1603.4807590078624</v>
      </c>
      <c r="DB11" s="29">
        <f>IF(OR($S11+F$52&lt;'Standard Settings'!$G6,$S11+F$52&gt;'Standard Settings'!$I6),-1,(EchelleFPAparam!$S$3/(cpmcfgWVLEN_Table.csv!$S11+F$52))*(SIN('Standard Settings'!$F6)+SIN('Standard Settings'!$F6+EchelleFPAparam!$M$3+EchelleFPAparam!$H$3)))</f>
        <v>1558.9396268131995</v>
      </c>
      <c r="DC11" s="29">
        <f>IF(OR($S11+G$52&lt;'Standard Settings'!$G6,$S11+G$52&gt;'Standard Settings'!$I6),-1,(EchelleFPAparam!$S$3/(cpmcfgWVLEN_Table.csv!$S11+G$52))*(SIN('Standard Settings'!$F6)+SIN('Standard Settings'!$F6+EchelleFPAparam!$M$3+EchelleFPAparam!$H$3)))</f>
        <v>1516.8061233858157</v>
      </c>
      <c r="DD11" s="29">
        <f>IF(OR($S11+H$52&lt;'Standard Settings'!$G6,$S11+H$52&gt;'Standard Settings'!$I6),-1,(EchelleFPAparam!$S$3/(cpmcfgWVLEN_Table.csv!$S11+H$52))*(SIN('Standard Settings'!$F6)+SIN('Standard Settings'!$F6+EchelleFPAparam!$M$3+EchelleFPAparam!$H$3)))</f>
        <v>1476.8901727703997</v>
      </c>
      <c r="DE11" s="29">
        <f>IF(OR($S11+I$52&lt;'Standard Settings'!$G6,$S11+I$52&gt;'Standard Settings'!$I6),-1,(EchelleFPAparam!$S$3/(cpmcfgWVLEN_Table.csv!$S11+I$52))*(SIN('Standard Settings'!$F6)+SIN('Standard Settings'!$F6+EchelleFPAparam!$M$3+EchelleFPAparam!$H$3)))</f>
        <v>1439.0211939814151</v>
      </c>
      <c r="DF11" s="29">
        <f>IF(OR($S11+J$52&lt;'Standard Settings'!$G6,$S11+J$52&gt;'Standard Settings'!$I6),-1,(EchelleFPAparam!$S$3/(cpmcfgWVLEN_Table.csv!$S11+J$52))*(SIN('Standard Settings'!$F6)+SIN('Standard Settings'!$F6+EchelleFPAparam!$M$3+EchelleFPAparam!$H$3)))</f>
        <v>-1</v>
      </c>
      <c r="DG11" s="29">
        <f>IF(OR($S11+B$52&lt;'Standard Settings'!$G6,$S11+B$52&gt;'Standard Settings'!$I6),-1,(EchelleFPAparam!$S$3/(cpmcfgWVLEN_Table.csv!$S11+B$52))*(SIN('Standard Settings'!$F6)+SIN('Standard Settings'!$F6+EchelleFPAparam!$M$3+EchelleFPAparam!$I$3)))</f>
        <v>1765.6472203363783</v>
      </c>
      <c r="DH11" s="29">
        <f>IF(OR($S11+C$52&lt;'Standard Settings'!$G6,$S11+C$52&gt;'Standard Settings'!$I6),-1,(EchelleFPAparam!$S$3/(cpmcfgWVLEN_Table.csv!$S11+C$52))*(SIN('Standard Settings'!$F6)+SIN('Standard Settings'!$F6+EchelleFPAparam!$M$3+EchelleFPAparam!$I$3)))</f>
        <v>1712.1427591140639</v>
      </c>
      <c r="DI11" s="29">
        <f>IF(OR($S11+D$52&lt;'Standard Settings'!$G6,$S11+D$52&gt;'Standard Settings'!$I6),-1,(EchelleFPAparam!$S$3/(cpmcfgWVLEN_Table.csv!$S11+D$52))*(SIN('Standard Settings'!$F6)+SIN('Standard Settings'!$F6+EchelleFPAparam!$M$3+EchelleFPAparam!$I$3)))</f>
        <v>1661.7856191401208</v>
      </c>
      <c r="DJ11" s="29">
        <f>IF(OR($S11+E$52&lt;'Standard Settings'!$G6,$S11+E$52&gt;'Standard Settings'!$I6),-1,(EchelleFPAparam!$S$3/(cpmcfgWVLEN_Table.csv!$S11+E$52))*(SIN('Standard Settings'!$F6)+SIN('Standard Settings'!$F6+EchelleFPAparam!$M$3+EchelleFPAparam!$I$3)))</f>
        <v>1614.3060300218317</v>
      </c>
      <c r="DK11" s="29">
        <f>IF(OR($S11+F$52&lt;'Standard Settings'!$G6,$S11+F$52&gt;'Standard Settings'!$I6),-1,(EchelleFPAparam!$S$3/(cpmcfgWVLEN_Table.csv!$S11+F$52))*(SIN('Standard Settings'!$F6)+SIN('Standard Settings'!$F6+EchelleFPAparam!$M$3+EchelleFPAparam!$I$3)))</f>
        <v>1569.4641958545585</v>
      </c>
      <c r="DL11" s="29">
        <f>IF(OR($S11+G$52&lt;'Standard Settings'!$G6,$S11+G$52&gt;'Standard Settings'!$I6),-1,(EchelleFPAparam!$S$3/(cpmcfgWVLEN_Table.csv!$S11+G$52))*(SIN('Standard Settings'!$F6)+SIN('Standard Settings'!$F6+EchelleFPAparam!$M$3+EchelleFPAparam!$I$3)))</f>
        <v>1527.0462446152462</v>
      </c>
      <c r="DM11" s="29">
        <f>IF(OR($S11+H$52&lt;'Standard Settings'!$G6,$S11+H$52&gt;'Standard Settings'!$I6),-1,(EchelleFPAparam!$S$3/(cpmcfgWVLEN_Table.csv!$S11+H$52))*(SIN('Standard Settings'!$F6)+SIN('Standard Settings'!$F6+EchelleFPAparam!$M$3+EchelleFPAparam!$I$3)))</f>
        <v>1486.8608171253713</v>
      </c>
      <c r="DN11" s="29">
        <f>IF(OR($S11+I$52&lt;'Standard Settings'!$G6,$S11+I$52&gt;'Standard Settings'!$I6),-1,(EchelleFPAparam!$S$3/(cpmcfgWVLEN_Table.csv!$S11+I$52))*(SIN('Standard Settings'!$F6)+SIN('Standard Settings'!$F6+EchelleFPAparam!$M$3+EchelleFPAparam!$I$3)))</f>
        <v>1448.7361807888233</v>
      </c>
      <c r="DO11" s="29">
        <f>IF(OR($S11+J$52&lt;'Standard Settings'!$G6,$S11+J$52&gt;'Standard Settings'!$I6),-1,(EchelleFPAparam!$S$3/(cpmcfgWVLEN_Table.csv!$S11+J$52))*(SIN('Standard Settings'!$F6)+SIN('Standard Settings'!$F6+EchelleFPAparam!$M$3+EchelleFPAparam!$I$3)))</f>
        <v>-1</v>
      </c>
      <c r="DP11" s="29">
        <f>IF(OR($S11+B$52&lt;'Standard Settings'!$G6,$S11+B$52&gt;'Standard Settings'!$I6),-1,(EchelleFPAparam!$S$3/(cpmcfgWVLEN_Table.csv!$S11+B$52))*(SIN('Standard Settings'!$F6)+SIN('Standard Settings'!$F6+EchelleFPAparam!$M$3+EchelleFPAparam!$J$3)))</f>
        <v>1766.2741641663654</v>
      </c>
      <c r="DQ11" s="29">
        <f>IF(OR($S11+C$52&lt;'Standard Settings'!$G6,$S11+C$52&gt;'Standard Settings'!$I6),-1,(EchelleFPAparam!$S$3/(cpmcfgWVLEN_Table.csv!$S11+C$52))*(SIN('Standard Settings'!$F6)+SIN('Standard Settings'!$F6+EchelleFPAparam!$M$3+EchelleFPAparam!$J$3)))</f>
        <v>1712.7507046461724</v>
      </c>
      <c r="DR11" s="29">
        <f>IF(OR($S11+D$52&lt;'Standard Settings'!$G6,$S11+D$52&gt;'Standard Settings'!$I6),-1,(EchelleFPAparam!$S$3/(cpmcfgWVLEN_Table.csv!$S11+D$52))*(SIN('Standard Settings'!$F6)+SIN('Standard Settings'!$F6+EchelleFPAparam!$M$3+EchelleFPAparam!$J$3)))</f>
        <v>1662.3756839212849</v>
      </c>
      <c r="DS11" s="29">
        <f>IF(OR($S11+E$52&lt;'Standard Settings'!$G6,$S11+E$52&gt;'Standard Settings'!$I6),-1,(EchelleFPAparam!$S$3/(cpmcfgWVLEN_Table.csv!$S11+E$52))*(SIN('Standard Settings'!$F6)+SIN('Standard Settings'!$F6+EchelleFPAparam!$M$3+EchelleFPAparam!$J$3)))</f>
        <v>1614.8792358092483</v>
      </c>
      <c r="DT11" s="29">
        <f>IF(OR($S11+F$52&lt;'Standard Settings'!$G6,$S11+F$52&gt;'Standard Settings'!$I6),-1,(EchelleFPAparam!$S$3/(cpmcfgWVLEN_Table.csv!$S11+F$52))*(SIN('Standard Settings'!$F6)+SIN('Standard Settings'!$F6+EchelleFPAparam!$M$3+EchelleFPAparam!$J$3)))</f>
        <v>1570.0214792589913</v>
      </c>
      <c r="DU11" s="29">
        <f>IF(OR($S11+G$52&lt;'Standard Settings'!$G6,$S11+G$52&gt;'Standard Settings'!$I6),-1,(EchelleFPAparam!$S$3/(cpmcfgWVLEN_Table.csv!$S11+G$52))*(SIN('Standard Settings'!$F6)+SIN('Standard Settings'!$F6+EchelleFPAparam!$M$3+EchelleFPAparam!$J$3)))</f>
        <v>1527.5884663060456</v>
      </c>
      <c r="DV11" s="29">
        <f>IF(OR($S11+H$52&lt;'Standard Settings'!$G6,$S11+H$52&gt;'Standard Settings'!$I6),-1,(EchelleFPAparam!$S$3/(cpmcfgWVLEN_Table.csv!$S11+H$52))*(SIN('Standard Settings'!$F6)+SIN('Standard Settings'!$F6+EchelleFPAparam!$M$3+EchelleFPAparam!$J$3)))</f>
        <v>1487.3887698243077</v>
      </c>
      <c r="DW11" s="29">
        <f>IF(OR($S11+I$52&lt;'Standard Settings'!$G6,$S11+I$52&gt;'Standard Settings'!$I6),-1,(EchelleFPAparam!$S$3/(cpmcfgWVLEN_Table.csv!$S11+I$52))*(SIN('Standard Settings'!$F6)+SIN('Standard Settings'!$F6+EchelleFPAparam!$M$3+EchelleFPAparam!$J$3)))</f>
        <v>1449.250596239069</v>
      </c>
      <c r="DX11" s="29">
        <f>IF(OR($S11+J$52&lt;'Standard Settings'!$G6,$S11+J$52&gt;'Standard Settings'!$I6),-1,(EchelleFPAparam!$S$3/(cpmcfgWVLEN_Table.csv!$S11+J$52))*(SIN('Standard Settings'!$F6)+SIN('Standard Settings'!$F6+EchelleFPAparam!$M$3+EchelleFPAparam!$J$3)))</f>
        <v>-1</v>
      </c>
      <c r="DY11" s="29">
        <f>IF(OR($S11+B$52&lt;$Q11,$S11+B$52&gt;$R11),-1,(EchelleFPAparam!$S$3/(cpmcfgWVLEN_Table.csv!$S11+B$52))*(SIN('Standard Settings'!$F6)+SIN('Standard Settings'!$F6+EchelleFPAparam!$M$3+EchelleFPAparam!$K$3)))</f>
        <v>1777.5430936298721</v>
      </c>
      <c r="DZ11" s="29">
        <f>IF(OR($S11+C$52&lt;$Q11,$S11+C$52&gt;$R11),-1,(EchelleFPAparam!$S$3/(cpmcfgWVLEN_Table.csv!$S11+C$52))*(SIN('Standard Settings'!$F6)+SIN('Standard Settings'!$F6+EchelleFPAparam!$M$3+EchelleFPAparam!$K$3)))</f>
        <v>1723.6781513986639</v>
      </c>
      <c r="EA11" s="29">
        <f>IF(OR($S11+D$52&lt;$Q11,$S11+D$52&gt;$R11),-1,(EchelleFPAparam!$S$3/(cpmcfgWVLEN_Table.csv!$S11+D$52))*(SIN('Standard Settings'!$F6)+SIN('Standard Settings'!$F6+EchelleFPAparam!$M$3+EchelleFPAparam!$K$3)))</f>
        <v>1672.9817351810559</v>
      </c>
      <c r="EB11" s="29">
        <f>IF(OR($S11+E$52&lt;$Q11,$S11+E$52&gt;$R11),-1,(EchelleFPAparam!$S$3/(cpmcfgWVLEN_Table.csv!$S11+E$52))*(SIN('Standard Settings'!$F6)+SIN('Standard Settings'!$F6+EchelleFPAparam!$M$3+EchelleFPAparam!$K$3)))</f>
        <v>1625.182257033026</v>
      </c>
      <c r="EC11" s="29">
        <f>IF(OR($S11+F$52&lt;$Q11,$S11+F$52&gt;$R11),-1,(EchelleFPAparam!$S$3/(cpmcfgWVLEN_Table.csv!$S11+F$52))*(SIN('Standard Settings'!$F6)+SIN('Standard Settings'!$F6+EchelleFPAparam!$M$3+EchelleFPAparam!$K$3)))</f>
        <v>1580.0383054487752</v>
      </c>
      <c r="ED11" s="29">
        <f>IF(OR($S11+G$52&lt;$Q11,$S11+G$52&gt;$R11),-1,(EchelleFPAparam!$S$3/(cpmcfgWVLEN_Table.csv!$S11+G$52))*(SIN('Standard Settings'!$F6)+SIN('Standard Settings'!$F6+EchelleFPAparam!$M$3+EchelleFPAparam!$K$3)))</f>
        <v>1537.334567463673</v>
      </c>
      <c r="EE11" s="29">
        <f>IF(OR($S11+H$52&lt;$Q11,$S11+H$52&gt;$R11),-1,(EchelleFPAparam!$S$3/(cpmcfgWVLEN_Table.csv!$S11+H$52))*(SIN('Standard Settings'!$F6)+SIN('Standard Settings'!$F6+EchelleFPAparam!$M$3+EchelleFPAparam!$K$3)))</f>
        <v>1496.8783946356816</v>
      </c>
      <c r="EF11" s="29">
        <f>IF(OR($S11+I$52&lt;$Q11,$S11+I$52&gt;$R11),-1,(EchelleFPAparam!$S$3/(cpmcfgWVLEN_Table.csv!$S11+I$52))*(SIN('Standard Settings'!$F6)+SIN('Standard Settings'!$F6+EchelleFPAparam!$M$3+EchelleFPAparam!$K$3)))</f>
        <v>1458.4968973373309</v>
      </c>
      <c r="EG11" s="29">
        <f>IF(OR($S11+J$52&lt;$Q11,$S11+J$52&gt;$R11),-1,(EchelleFPAparam!$S$3/(cpmcfgWVLEN_Table.csv!$S11+J$52))*(SIN('Standard Settings'!$F6)+SIN('Standard Settings'!$F6+EchelleFPAparam!$M$3+EchelleFPAparam!$K$3)))</f>
        <v>-1</v>
      </c>
      <c r="EH11" s="59"/>
      <c r="EI11" s="59"/>
      <c r="EJ11" s="60"/>
      <c r="EK11" s="60"/>
      <c r="EL11" s="60"/>
      <c r="EM11" s="60"/>
      <c r="EN11" s="60"/>
      <c r="EO11" s="60"/>
      <c r="EP11" s="60"/>
      <c r="EQ11" s="60"/>
      <c r="ER11" s="60"/>
      <c r="ES11" s="60"/>
      <c r="ET11" s="60"/>
      <c r="EU11" s="60"/>
      <c r="EV11" s="60"/>
      <c r="EW11" s="60"/>
      <c r="EX11" s="60"/>
      <c r="EY11" s="60"/>
      <c r="EZ11" s="60"/>
      <c r="FA11" s="60"/>
      <c r="FB11" s="60"/>
      <c r="FC11" s="60"/>
      <c r="FD11" s="60"/>
      <c r="FE11" s="60"/>
      <c r="FF11" s="30">
        <f>1/(F11*EchelleFPAparam!$Q$3)</f>
        <v>2318.1411012954341</v>
      </c>
      <c r="FG11" s="30">
        <f t="shared" si="4"/>
        <v>11.912810580173691</v>
      </c>
      <c r="FH11" s="60"/>
      <c r="FI11" s="60"/>
      <c r="FJ11" s="60"/>
      <c r="FK11" s="60"/>
      <c r="FL11" s="60"/>
      <c r="FM11" s="60"/>
      <c r="FN11" s="60"/>
      <c r="FO11" s="60"/>
      <c r="FP11" s="60"/>
      <c r="FQ11" s="60"/>
      <c r="FR11" s="60"/>
      <c r="FS11" s="60"/>
      <c r="FT11" s="60"/>
      <c r="FU11" s="60"/>
      <c r="FV11" s="60"/>
      <c r="FW11" s="60"/>
      <c r="FX11" s="60"/>
      <c r="FY11" s="60"/>
      <c r="FZ11" s="60"/>
      <c r="GA11" s="60"/>
      <c r="GB11" s="60"/>
      <c r="GC11" s="60"/>
      <c r="GD11" s="60"/>
      <c r="GE11" s="60"/>
      <c r="GF11" s="60"/>
      <c r="GG11" s="60"/>
      <c r="GH11" s="60"/>
      <c r="GI11" s="60"/>
      <c r="GJ11" s="60"/>
      <c r="GK11" s="60"/>
      <c r="GL11" s="60"/>
      <c r="GM11" s="60"/>
      <c r="GN11" s="60"/>
      <c r="GO11" s="60"/>
      <c r="GP11" s="60"/>
      <c r="GQ11" s="60"/>
      <c r="GR11" s="60"/>
      <c r="GS11" s="60"/>
      <c r="GT11" s="60"/>
      <c r="GU11" s="60"/>
      <c r="GV11" s="60"/>
      <c r="GW11" s="60"/>
      <c r="GX11" s="60"/>
      <c r="GY11" s="60"/>
      <c r="GZ11" s="60"/>
      <c r="HA11" s="60"/>
      <c r="HB11" s="60"/>
      <c r="HC11" s="60"/>
      <c r="HD11" s="60"/>
      <c r="HE11" s="60"/>
      <c r="HF11" s="60"/>
      <c r="HG11" s="60"/>
      <c r="HH11" s="60"/>
      <c r="HI11" s="60"/>
      <c r="HJ11" s="60"/>
      <c r="HK11" s="60"/>
      <c r="HL11" s="60"/>
      <c r="HM11" s="60"/>
      <c r="HN11" s="60"/>
      <c r="HO11" s="60"/>
      <c r="HP11" s="60"/>
      <c r="HQ11" s="60"/>
      <c r="HR11" s="60"/>
      <c r="HS11" s="60"/>
      <c r="HT11" s="60"/>
      <c r="HU11" s="60"/>
      <c r="HV11" s="60"/>
      <c r="HW11" s="60"/>
      <c r="HX11" s="60"/>
      <c r="HY11" s="60"/>
      <c r="HZ11" s="60"/>
      <c r="IA11" s="60"/>
      <c r="IB11" s="60"/>
      <c r="IC11" s="60"/>
      <c r="ID11" s="60"/>
      <c r="IE11" s="60"/>
      <c r="IF11" s="60"/>
      <c r="IG11" s="60"/>
      <c r="IH11" s="60"/>
      <c r="II11" s="60"/>
      <c r="IJ11" s="60"/>
      <c r="IK11" s="60"/>
      <c r="IL11" s="60"/>
      <c r="IM11" s="60"/>
      <c r="IN11" s="60"/>
      <c r="IO11" s="60"/>
      <c r="IP11" s="60"/>
      <c r="IQ11" s="60"/>
      <c r="IR11" s="60"/>
      <c r="IS11" s="60"/>
      <c r="IT11" s="60"/>
      <c r="IU11" s="60"/>
      <c r="IV11" s="60"/>
      <c r="IW11" s="60"/>
      <c r="IX11" s="60"/>
      <c r="IY11" s="60"/>
      <c r="IZ11" s="60"/>
      <c r="JA11" s="60"/>
      <c r="JB11" s="60"/>
      <c r="JC11" s="60"/>
      <c r="JD11" s="60"/>
      <c r="JE11" s="60"/>
      <c r="JF11" s="60"/>
      <c r="JG11" s="60"/>
      <c r="JH11" s="60"/>
      <c r="JI11" s="60"/>
      <c r="JJ11" s="60"/>
      <c r="JK11" s="60"/>
      <c r="JL11" s="60"/>
      <c r="JM11" s="60"/>
      <c r="JN11" s="62"/>
    </row>
    <row r="12" spans="1:275" ht="13.75" customHeight="1" x14ac:dyDescent="0.2">
      <c r="A12" s="63">
        <v>6</v>
      </c>
      <c r="B12" s="20">
        <f t="shared" si="0"/>
        <v>1571.1919954873804</v>
      </c>
      <c r="C12" s="31" t="str">
        <f>'Standard Settings'!B7</f>
        <v>H/2/4</v>
      </c>
      <c r="D12" s="31">
        <f>'Standard Settings'!H7</f>
        <v>36</v>
      </c>
      <c r="E12" s="21">
        <f t="shared" si="1"/>
        <v>5.0569442856762681E-3</v>
      </c>
      <c r="F12" s="19">
        <f>((EchelleFPAparam!$S$3/(cpmcfgWVLEN_Table.csv!$S12+E$52))*(SIN('Standard Settings'!$F7+0.0005)+SIN('Standard Settings'!$F7+0.0005+EchelleFPAparam!$M$3))-(EchelleFPAparam!$S$3/(cpmcfgWVLEN_Table.csv!$S12+E$52))*(SIN('Standard Settings'!$F7-0.0005)+SIN('Standard Settings'!$F7-0.0005+EchelleFPAparam!$M$3)))*1000*EchelleFPAparam!$O$3/180</f>
        <v>14.133735278020918</v>
      </c>
      <c r="G12" s="22" t="str">
        <f>'Standard Settings'!C7</f>
        <v>H</v>
      </c>
      <c r="H12" s="54"/>
      <c r="I12" s="31" t="str">
        <f>'Standard Settings'!$D7</f>
        <v>HK</v>
      </c>
      <c r="J12" s="54"/>
      <c r="K12" s="12">
        <v>0</v>
      </c>
      <c r="L12" s="12">
        <v>0</v>
      </c>
      <c r="M12" s="31" t="str">
        <f>'Standard Settings'!$D7</f>
        <v>HK</v>
      </c>
      <c r="N12" s="54"/>
      <c r="O12" s="31">
        <f>'Standard Settings'!$E7</f>
        <v>65</v>
      </c>
      <c r="P12" s="56"/>
      <c r="Q12" s="23">
        <f>'Standard Settings'!$G7</f>
        <v>32</v>
      </c>
      <c r="R12" s="23">
        <f>'Standard Settings'!$I7</f>
        <v>39</v>
      </c>
      <c r="S12" s="24">
        <f t="shared" si="2"/>
        <v>32</v>
      </c>
      <c r="T12" s="24">
        <f t="shared" si="3"/>
        <v>40</v>
      </c>
      <c r="U12" s="25">
        <f>IF(OR($S12+B$52&lt;$Q12,$S12+B$52&gt;$R12),-1,(EchelleFPAparam!$S$3/(cpmcfgWVLEN_Table.csv!$S12+B$52))*(SIN('Standard Settings'!$F7)+SIN('Standard Settings'!$F7+EchelleFPAparam!$M$3)))</f>
        <v>1767.5909949233028</v>
      </c>
      <c r="V12" s="25">
        <f>IF(OR($S12+C$52&lt;$Q12,$S12+C$52&gt;$R12),-1,(EchelleFPAparam!$S$3/(cpmcfgWVLEN_Table.csv!$S12+C$52))*(SIN('Standard Settings'!$F7)+SIN('Standard Settings'!$F7+EchelleFPAparam!$M$3)))</f>
        <v>1714.0276314407786</v>
      </c>
      <c r="W12" s="25">
        <f>IF(OR($S12+D$52&lt;$Q12,$S12+D$52&gt;$R12),-1,(EchelleFPAparam!$S$3/(cpmcfgWVLEN_Table.csv!$S12+D$52))*(SIN('Standard Settings'!$F7)+SIN('Standard Settings'!$F7+EchelleFPAparam!$M$3)))</f>
        <v>1663.6150540454614</v>
      </c>
      <c r="X12" s="25">
        <f>IF(OR($S12+E$52&lt;$Q12,$S12+E$52&gt;$R12),-1,(EchelleFPAparam!$S$3/(cpmcfgWVLEN_Table.csv!$S12+E$52))*(SIN('Standard Settings'!$F7)+SIN('Standard Settings'!$F7+EchelleFPAparam!$M$3)))</f>
        <v>1616.0831953584484</v>
      </c>
      <c r="Y12" s="25">
        <f>IF(OR($S12+F$52&lt;$Q12,$S12+F$52&gt;$R12),-1,(EchelleFPAparam!$S$3/(cpmcfgWVLEN_Table.csv!$S12+F$52))*(SIN('Standard Settings'!$F7)+SIN('Standard Settings'!$F7+EchelleFPAparam!$M$3)))</f>
        <v>1571.1919954873804</v>
      </c>
      <c r="Z12" s="25">
        <f>IF(OR($S12+G$52&lt;$Q12,$S12+G$52&gt;$R12),-1,(EchelleFPAparam!$S$3/(cpmcfgWVLEN_Table.csv!$S12+G$52))*(SIN('Standard Settings'!$F7)+SIN('Standard Settings'!$F7+EchelleFPAparam!$M$3)))</f>
        <v>1528.7273469606944</v>
      </c>
      <c r="AA12" s="25">
        <f>IF(OR($S12+H$52&lt;$Q12,$S12+H$52&gt;$R12),-1,(EchelleFPAparam!$S$3/(cpmcfgWVLEN_Table.csv!$S12+H$52))*(SIN('Standard Settings'!$F7)+SIN('Standard Settings'!$F7+EchelleFPAparam!$M$3)))</f>
        <v>1488.4976799354129</v>
      </c>
      <c r="AB12" s="25">
        <f>IF(OR($S12+I$52&lt;$Q12,$S12+I$52&gt;$R12),-1,(EchelleFPAparam!$S$3/(cpmcfgWVLEN_Table.csv!$S12+I$52))*(SIN('Standard Settings'!$F7)+SIN('Standard Settings'!$F7+EchelleFPAparam!$M$3)))</f>
        <v>1450.331072757582</v>
      </c>
      <c r="AC12" s="25">
        <f>IF(OR($S12+J$52&lt;$Q12,$S12+J$52&gt;$R12),-1,(EchelleFPAparam!$S$3/(cpmcfgWVLEN_Table.csv!$S12+J$52))*(SIN('Standard Settings'!$F7)+SIN('Standard Settings'!$F7+EchelleFPAparam!$M$3)))</f>
        <v>-1</v>
      </c>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7">
        <f>IF(OR($S12+B$52&lt;'Standard Settings'!$G7,$S12+B$52&gt;'Standard Settings'!$I7),-1,(EchelleFPAparam!$S$3/(cpmcfgWVLEN_Table.csv!$S12+B$52))*(SIN(EchelleFPAparam!$T$3-EchelleFPAparam!$M$3/2)+SIN('Standard Settings'!$F7+EchelleFPAparam!$M$3)))</f>
        <v>1770.3072093189162</v>
      </c>
      <c r="BF12" s="27">
        <f>IF(OR($S12+C$52&lt;'Standard Settings'!$G7,$S12+C$52&gt;'Standard Settings'!$I7),-1,(EchelleFPAparam!$S$3/(cpmcfgWVLEN_Table.csv!$S12+C$52))*(SIN(EchelleFPAparam!$T$3-EchelleFPAparam!$M$3/2)+SIN('Standard Settings'!$F7+EchelleFPAparam!$M$3)))</f>
        <v>1716.6615363092519</v>
      </c>
      <c r="BG12" s="27">
        <f>IF(OR($S12+D$52&lt;'Standard Settings'!$G7,$S12+D$52&gt;'Standard Settings'!$I7),-1,(EchelleFPAparam!$S$3/(cpmcfgWVLEN_Table.csv!$S12+D$52))*(SIN(EchelleFPAparam!$T$3-EchelleFPAparam!$M$3/2)+SIN('Standard Settings'!$F7+EchelleFPAparam!$M$3)))</f>
        <v>1666.1714911236857</v>
      </c>
      <c r="BH12" s="27">
        <f>IF(OR($S12+E$52&lt;'Standard Settings'!$G7,$S12+E$52&gt;'Standard Settings'!$I7),-1,(EchelleFPAparam!$S$3/(cpmcfgWVLEN_Table.csv!$S12+E$52))*(SIN(EchelleFPAparam!$T$3-EchelleFPAparam!$M$3/2)+SIN('Standard Settings'!$F7+EchelleFPAparam!$M$3)))</f>
        <v>1618.5665913772948</v>
      </c>
      <c r="BI12" s="27">
        <f>IF(OR($S12+F$52&lt;'Standard Settings'!$G7,$S12+F$52&gt;'Standard Settings'!$I7),-1,(EchelleFPAparam!$S$3/(cpmcfgWVLEN_Table.csv!$S12+F$52))*(SIN(EchelleFPAparam!$T$3-EchelleFPAparam!$M$3/2)+SIN('Standard Settings'!$F7+EchelleFPAparam!$M$3)))</f>
        <v>1573.606408283481</v>
      </c>
      <c r="BJ12" s="27">
        <f>IF(OR($S12+G$52&lt;'Standard Settings'!$G7,$S12+G$52&gt;'Standard Settings'!$I7),-1,(EchelleFPAparam!$S$3/(cpmcfgWVLEN_Table.csv!$S12+G$52))*(SIN(EchelleFPAparam!$T$3-EchelleFPAparam!$M$3/2)+SIN('Standard Settings'!$F7+EchelleFPAparam!$M$3)))</f>
        <v>1531.0765053569005</v>
      </c>
      <c r="BK12" s="27">
        <f>IF(OR($S12+H$52&lt;'Standard Settings'!$G7,$S12+H$52&gt;'Standard Settings'!$I7),-1,(EchelleFPAparam!$S$3/(cpmcfgWVLEN_Table.csv!$S12+H$52))*(SIN(EchelleFPAparam!$T$3-EchelleFPAparam!$M$3/2)+SIN('Standard Settings'!$F7+EchelleFPAparam!$M$3)))</f>
        <v>1490.7850183738242</v>
      </c>
      <c r="BL12" s="27">
        <f>IF(OR($S12+I$52&lt;'Standard Settings'!$G7,$S12+I$52&gt;'Standard Settings'!$I7),-1,(EchelleFPAparam!$S$3/(cpmcfgWVLEN_Table.csv!$S12+I$52))*(SIN(EchelleFPAparam!$T$3-EchelleFPAparam!$M$3/2)+SIN('Standard Settings'!$F7+EchelleFPAparam!$M$3)))</f>
        <v>1452.5597614924441</v>
      </c>
      <c r="BM12" s="27">
        <f>IF(OR($S12+J$52&lt;'Standard Settings'!$G7,$S12+J$52&gt;'Standard Settings'!$I7),-1,(EchelleFPAparam!$S$3/(cpmcfgWVLEN_Table.csv!$S12+J$52))*(SIN(EchelleFPAparam!$T$3-EchelleFPAparam!$M$3/2)+SIN('Standard Settings'!$F7+EchelleFPAparam!$M$3)))</f>
        <v>-1</v>
      </c>
      <c r="BN12" s="28">
        <f>IF(OR($S12+B$52&lt;'Standard Settings'!$G7,$S12+B$52&gt;'Standard Settings'!$I7),-1,BE12*(($D12+B$52)/($D12+B$52+0.5)))</f>
        <v>1746.0564256296159</v>
      </c>
      <c r="BO12" s="28">
        <f>IF(OR($S12+C$52&lt;'Standard Settings'!$G7,$S12+C$52&gt;'Standard Settings'!$I7),-1,BF12*(($D12+C$52)/($D12+C$52+0.5)))</f>
        <v>1693.7727158251287</v>
      </c>
      <c r="BP12" s="28">
        <f>IF(OR($S12+D$52&lt;'Standard Settings'!$G7,$S12+D$52&gt;'Standard Settings'!$I7),-1,BG12*(($D12+D$52)/($D12+D$52+0.5)))</f>
        <v>1644.5329003298716</v>
      </c>
      <c r="BQ12" s="28">
        <f>IF(OR($S12+E$52&lt;'Standard Settings'!$G7,$S12+E$52&gt;'Standard Settings'!$I7),-1,BH12*(($D12+E$52)/($D12+E$52+0.5)))</f>
        <v>1598.0784066763165</v>
      </c>
      <c r="BR12" s="28">
        <f>IF(OR($S12+F$52&lt;'Standard Settings'!$G7,$S12+F$52&gt;'Standard Settings'!$I7),-1,BI12*(($D12+F$52)/($D12+F$52+0.5)))</f>
        <v>1554.1791686750428</v>
      </c>
      <c r="BS12" s="28">
        <f>IF(OR($S12+G$52&lt;'Standard Settings'!$G7,$S12+G$52&gt;'Standard Settings'!$I7),-1,BJ12*(($D12+G$52)/($D12+G$52+0.5)))</f>
        <v>1512.6298004730825</v>
      </c>
      <c r="BT12" s="28">
        <f>IF(OR($S12+H$52&lt;'Standard Settings'!$G7,$S12+H$52&gt;'Standard Settings'!$I7),-1,BK12*(($D12+H$52)/($D12+H$52+0.5)))</f>
        <v>1473.2463710988382</v>
      </c>
      <c r="BU12" s="28">
        <f>IF(OR($S12+I$52&lt;'Standard Settings'!$G7,$S12+I$52&gt;'Standard Settings'!$I7),-1,BL12*(($D12+I$52)/($D12+I$52+0.5)))</f>
        <v>1435.8636722798872</v>
      </c>
      <c r="BV12" s="28">
        <f>IF(OR($S12+J$52&lt;'Standard Settings'!$G7,$S12+J$52&gt;'Standard Settings'!$I7),-1,BM12*(($D12+J$52)/($D12+J$52+0.5)))</f>
        <v>-1</v>
      </c>
      <c r="BW12" s="28">
        <f>IF(OR($S12+B$52&lt;'Standard Settings'!$G7,$S12+B$52&gt;'Standard Settings'!$I7),-1,BE12*(($D12+B$52)/($D12+B$52-0.5)))</f>
        <v>1795.2411136755206</v>
      </c>
      <c r="BX12" s="28">
        <f>IF(OR($S12+C$52&lt;'Standard Settings'!$G7,$S12+C$52&gt;'Standard Settings'!$I7),-1,BF12*(($D12+C$52)/($D12+C$52-0.5)))</f>
        <v>1740.1774477655431</v>
      </c>
      <c r="BY12" s="28">
        <f>IF(OR($S12+D$52&lt;'Standard Settings'!$G7,$S12+D$52&gt;'Standard Settings'!$I7),-1,BG12*(($D12+D$52)/($D12+D$52-0.5)))</f>
        <v>1688.3871110053349</v>
      </c>
      <c r="BZ12" s="28">
        <f>IF(OR($S12+E$52&lt;'Standard Settings'!$G7,$S12+E$52&gt;'Standard Settings'!$I7),-1,BH12*(($D12+E$52)/($D12+E$52-0.5)))</f>
        <v>1639.5869367198568</v>
      </c>
      <c r="CA12" s="28">
        <f>IF(OR($S12+F$52&lt;'Standard Settings'!$G7,$S12+F$52&gt;'Standard Settings'!$I7),-1,BI12*(($D12+F$52)/($D12+F$52-0.5)))</f>
        <v>1593.5254767427657</v>
      </c>
      <c r="CB12" s="28">
        <f>IF(OR($S12+G$52&lt;'Standard Settings'!$G7,$S12+G$52&gt;'Standard Settings'!$I7),-1,BJ12*(($D12+G$52)/($D12+G$52-0.5)))</f>
        <v>1549.9786844353807</v>
      </c>
      <c r="CC12" s="28">
        <f>IF(OR($S12+H$52&lt;'Standard Settings'!$G7,$S12+H$52&gt;'Standard Settings'!$I7),-1,BK12*(($D12+H$52)/($D12+H$52-0.5)))</f>
        <v>1508.7462836554364</v>
      </c>
      <c r="CD12" s="28">
        <f>IF(OR($S12+I$52&lt;'Standard Settings'!$G7,$S12+I$52&gt;'Standard Settings'!$I7),-1,BL12*(($D12+I$52)/($D12+I$52-0.5)))</f>
        <v>1469.6486998629434</v>
      </c>
      <c r="CE12" s="28">
        <f>IF(OR($S12+J$52&lt;'Standard Settings'!$G7,$S12+J$52&gt;'Standard Settings'!$I7),-1,BM12*(($D12+J$52)/($D12+J$52-0.5)))</f>
        <v>-1</v>
      </c>
      <c r="CF12" s="29">
        <f>IF(OR($S12+B$52&lt;'Standard Settings'!$G7,$S12+B$52&gt;'Standard Settings'!$I7),-1,(EchelleFPAparam!$S$3/(cpmcfgWVLEN_Table.csv!$S12+B$52))*(SIN('Standard Settings'!$F7)+SIN('Standard Settings'!$F7+EchelleFPAparam!$M$3+EchelleFPAparam!$F$3)))</f>
        <v>1748.8332827265563</v>
      </c>
      <c r="CG12" s="29">
        <f>IF(OR($S12+C$52&lt;'Standard Settings'!$G7,$S12+C$52&gt;'Standard Settings'!$I7),-1,(EchelleFPAparam!$S$3/(cpmcfgWVLEN_Table.csv!$S12+C$52))*(SIN('Standard Settings'!$F7)+SIN('Standard Settings'!$F7+EchelleFPAparam!$M$3+EchelleFPAparam!$F$3)))</f>
        <v>1695.8383347651456</v>
      </c>
      <c r="CH12" s="29">
        <f>IF(OR($S12+D$52&lt;'Standard Settings'!$G7,$S12+D$52&gt;'Standard Settings'!$I7),-1,(EchelleFPAparam!$S$3/(cpmcfgWVLEN_Table.csv!$S12+D$52))*(SIN('Standard Settings'!$F7)+SIN('Standard Settings'!$F7+EchelleFPAparam!$M$3+EchelleFPAparam!$F$3)))</f>
        <v>1645.9607366838177</v>
      </c>
      <c r="CI12" s="29">
        <f>IF(OR($S12+E$52&lt;'Standard Settings'!$G7,$S12+E$52&gt;'Standard Settings'!$I7),-1,(EchelleFPAparam!$S$3/(cpmcfgWVLEN_Table.csv!$S12+E$52))*(SIN('Standard Settings'!$F7)+SIN('Standard Settings'!$F7+EchelleFPAparam!$M$3+EchelleFPAparam!$F$3)))</f>
        <v>1598.93328706428</v>
      </c>
      <c r="CJ12" s="29">
        <f>IF(OR($S12+F$52&lt;'Standard Settings'!$G7,$S12+F$52&gt;'Standard Settings'!$I7),-1,(EchelleFPAparam!$S$3/(cpmcfgWVLEN_Table.csv!$S12+F$52))*(SIN('Standard Settings'!$F7)+SIN('Standard Settings'!$F7+EchelleFPAparam!$M$3+EchelleFPAparam!$F$3)))</f>
        <v>1554.5184735347166</v>
      </c>
      <c r="CK12" s="29">
        <f>IF(OR($S12+G$52&lt;'Standard Settings'!$G7,$S12+G$52&gt;'Standard Settings'!$I7),-1,(EchelleFPAparam!$S$3/(cpmcfgWVLEN_Table.csv!$S12+G$52))*(SIN('Standard Settings'!$F7)+SIN('Standard Settings'!$F7+EchelleFPAparam!$M$3+EchelleFPAparam!$F$3)))</f>
        <v>1512.5044607364812</v>
      </c>
      <c r="CL12" s="29">
        <f>IF(OR($S12+H$52&lt;'Standard Settings'!$G7,$S12+H$52&gt;'Standard Settings'!$I7),-1,(EchelleFPAparam!$S$3/(cpmcfgWVLEN_Table.csv!$S12+H$52))*(SIN('Standard Settings'!$F7)+SIN('Standard Settings'!$F7+EchelleFPAparam!$M$3+EchelleFPAparam!$F$3)))</f>
        <v>1472.7017117697317</v>
      </c>
      <c r="CM12" s="29">
        <f>IF(OR($S12+I$52&lt;'Standard Settings'!$G7,$S12+I$52&gt;'Standard Settings'!$I7),-1,(EchelleFPAparam!$S$3/(cpmcfgWVLEN_Table.csv!$S12+I$52))*(SIN('Standard Settings'!$F7)+SIN('Standard Settings'!$F7+EchelleFPAparam!$M$3+EchelleFPAparam!$F$3)))</f>
        <v>1434.9401294166616</v>
      </c>
      <c r="CN12" s="29">
        <f>IF(OR($S12+J$52&lt;'Standard Settings'!$G7,$S12+J$52&gt;'Standard Settings'!$I7),-1,(EchelleFPAparam!$S$3/(cpmcfgWVLEN_Table.csv!$S12+J$52))*(SIN('Standard Settings'!$F7)+SIN('Standard Settings'!$F7+EchelleFPAparam!$M$3+EchelleFPAparam!$F$3)))</f>
        <v>-1</v>
      </c>
      <c r="CO12" s="29">
        <f>IF(OR($S12+B$52&lt;'Standard Settings'!$G7,$S12+B$52&gt;'Standard Settings'!$I7),-1,(EchelleFPAparam!$S$3/(cpmcfgWVLEN_Table.csv!$S12+B$52))*(SIN('Standard Settings'!$F7)+SIN('Standard Settings'!$F7+EchelleFPAparam!$M$3+EchelleFPAparam!$G$3)))</f>
        <v>1761.0502855097398</v>
      </c>
      <c r="CP12" s="29">
        <f>IF(OR($S12+C$52&lt;'Standard Settings'!$G7,$S12+C$52&gt;'Standard Settings'!$I7),-1,(EchelleFPAparam!$S$3/(cpmcfgWVLEN_Table.csv!$S12+C$52))*(SIN('Standard Settings'!$F7)+SIN('Standard Settings'!$F7+EchelleFPAparam!$M$3+EchelleFPAparam!$G$3)))</f>
        <v>1707.6851253427781</v>
      </c>
      <c r="CQ12" s="29">
        <f>IF(OR($S12+D$52&lt;'Standard Settings'!$G7,$S12+D$52&gt;'Standard Settings'!$I7),-1,(EchelleFPAparam!$S$3/(cpmcfgWVLEN_Table.csv!$S12+D$52))*(SIN('Standard Settings'!$F7)+SIN('Standard Settings'!$F7+EchelleFPAparam!$M$3+EchelleFPAparam!$G$3)))</f>
        <v>1657.4590922444611</v>
      </c>
      <c r="CR12" s="29">
        <f>IF(OR($S12+E$52&lt;'Standard Settings'!$G7,$S12+E$52&gt;'Standard Settings'!$I7),-1,(EchelleFPAparam!$S$3/(cpmcfgWVLEN_Table.csv!$S12+E$52))*(SIN('Standard Settings'!$F7)+SIN('Standard Settings'!$F7+EchelleFPAparam!$M$3+EchelleFPAparam!$G$3)))</f>
        <v>1610.1031181803335</v>
      </c>
      <c r="CS12" s="29">
        <f>IF(OR($S12+F$52&lt;'Standard Settings'!$G7,$S12+F$52&gt;'Standard Settings'!$I7),-1,(EchelleFPAparam!$S$3/(cpmcfgWVLEN_Table.csv!$S12+F$52))*(SIN('Standard Settings'!$F7)+SIN('Standard Settings'!$F7+EchelleFPAparam!$M$3+EchelleFPAparam!$G$3)))</f>
        <v>1565.3780315642132</v>
      </c>
      <c r="CT12" s="29">
        <f>IF(OR($S12+G$52&lt;'Standard Settings'!$G7,$S12+G$52&gt;'Standard Settings'!$I7),-1,(EchelleFPAparam!$S$3/(cpmcfgWVLEN_Table.csv!$S12+G$52))*(SIN('Standard Settings'!$F7)+SIN('Standard Settings'!$F7+EchelleFPAparam!$M$3+EchelleFPAparam!$G$3)))</f>
        <v>1523.0705171976128</v>
      </c>
      <c r="CU12" s="29">
        <f>IF(OR($S12+H$52&lt;'Standard Settings'!$G7,$S12+H$52&gt;'Standard Settings'!$I7),-1,(EchelleFPAparam!$S$3/(cpmcfgWVLEN_Table.csv!$S12+H$52))*(SIN('Standard Settings'!$F7)+SIN('Standard Settings'!$F7+EchelleFPAparam!$M$3+EchelleFPAparam!$G$3)))</f>
        <v>1482.9897141134652</v>
      </c>
      <c r="CV12" s="29">
        <f>IF(OR($S12+I$52&lt;'Standard Settings'!$G7,$S12+I$52&gt;'Standard Settings'!$I7),-1,(EchelleFPAparam!$S$3/(cpmcfgWVLEN_Table.csv!$S12+I$52))*(SIN('Standard Settings'!$F7)+SIN('Standard Settings'!$F7+EchelleFPAparam!$M$3+EchelleFPAparam!$G$3)))</f>
        <v>1444.9643368285044</v>
      </c>
      <c r="CW12" s="29">
        <f>IF(OR($S12+J$52&lt;'Standard Settings'!$G7,$S12+J$52&gt;'Standard Settings'!$I7),-1,(EchelleFPAparam!$S$3/(cpmcfgWVLEN_Table.csv!$S12+J$52))*(SIN('Standard Settings'!$F7)+SIN('Standard Settings'!$F7+EchelleFPAparam!$M$3+EchelleFPAparam!$G$3)))</f>
        <v>-1</v>
      </c>
      <c r="CX12" s="29">
        <f>IF(OR($S12+B$52&lt;'Standard Settings'!$G7,$S12+B$52&gt;'Standard Settings'!$I7),-1,(EchelleFPAparam!$S$3/(cpmcfgWVLEN_Table.csv!$S12+B$52))*(SIN('Standard Settings'!$F7)+SIN('Standard Settings'!$F7+EchelleFPAparam!$M$3+EchelleFPAparam!$H$3)))</f>
        <v>1761.6978244403319</v>
      </c>
      <c r="CY12" s="29">
        <f>IF(OR($S12+C$52&lt;'Standard Settings'!$G7,$S12+C$52&gt;'Standard Settings'!$I7),-1,(EchelleFPAparam!$S$3/(cpmcfgWVLEN_Table.csv!$S12+C$52))*(SIN('Standard Settings'!$F7)+SIN('Standard Settings'!$F7+EchelleFPAparam!$M$3+EchelleFPAparam!$H$3)))</f>
        <v>1708.313041881534</v>
      </c>
      <c r="CZ12" s="29">
        <f>IF(OR($S12+D$52&lt;'Standard Settings'!$G7,$S12+D$52&gt;'Standard Settings'!$I7),-1,(EchelleFPAparam!$S$3/(cpmcfgWVLEN_Table.csv!$S12+D$52))*(SIN('Standard Settings'!$F7)+SIN('Standard Settings'!$F7+EchelleFPAparam!$M$3+EchelleFPAparam!$H$3)))</f>
        <v>1658.0685406497241</v>
      </c>
      <c r="DA12" s="29">
        <f>IF(OR($S12+E$52&lt;'Standard Settings'!$G7,$S12+E$52&gt;'Standard Settings'!$I7),-1,(EchelleFPAparam!$S$3/(cpmcfgWVLEN_Table.csv!$S12+E$52))*(SIN('Standard Settings'!$F7)+SIN('Standard Settings'!$F7+EchelleFPAparam!$M$3+EchelleFPAparam!$H$3)))</f>
        <v>1610.6951537740179</v>
      </c>
      <c r="DB12" s="29">
        <f>IF(OR($S12+F$52&lt;'Standard Settings'!$G7,$S12+F$52&gt;'Standard Settings'!$I7),-1,(EchelleFPAparam!$S$3/(cpmcfgWVLEN_Table.csv!$S12+F$52))*(SIN('Standard Settings'!$F7)+SIN('Standard Settings'!$F7+EchelleFPAparam!$M$3+EchelleFPAparam!$H$3)))</f>
        <v>1565.9536217247394</v>
      </c>
      <c r="DC12" s="29">
        <f>IF(OR($S12+G$52&lt;'Standard Settings'!$G7,$S12+G$52&gt;'Standard Settings'!$I7),-1,(EchelleFPAparam!$S$3/(cpmcfgWVLEN_Table.csv!$S12+G$52))*(SIN('Standard Settings'!$F7)+SIN('Standard Settings'!$F7+EchelleFPAparam!$M$3+EchelleFPAparam!$H$3)))</f>
        <v>1523.630550867314</v>
      </c>
      <c r="DD12" s="29">
        <f>IF(OR($S12+H$52&lt;'Standard Settings'!$G7,$S12+H$52&gt;'Standard Settings'!$I7),-1,(EchelleFPAparam!$S$3/(cpmcfgWVLEN_Table.csv!$S12+H$52))*(SIN('Standard Settings'!$F7)+SIN('Standard Settings'!$F7+EchelleFPAparam!$M$3+EchelleFPAparam!$H$3)))</f>
        <v>1483.5350100550163</v>
      </c>
      <c r="DE12" s="29">
        <f>IF(OR($S12+I$52&lt;'Standard Settings'!$G7,$S12+I$52&gt;'Standard Settings'!$I7),-1,(EchelleFPAparam!$S$3/(cpmcfgWVLEN_Table.csv!$S12+I$52))*(SIN('Standard Settings'!$F7)+SIN('Standard Settings'!$F7+EchelleFPAparam!$M$3+EchelleFPAparam!$H$3)))</f>
        <v>1445.4956508228365</v>
      </c>
      <c r="DF12" s="29">
        <f>IF(OR($S12+J$52&lt;'Standard Settings'!$G7,$S12+J$52&gt;'Standard Settings'!$I7),-1,(EchelleFPAparam!$S$3/(cpmcfgWVLEN_Table.csv!$S12+J$52))*(SIN('Standard Settings'!$F7)+SIN('Standard Settings'!$F7+EchelleFPAparam!$M$3+EchelleFPAparam!$H$3)))</f>
        <v>-1</v>
      </c>
      <c r="DG12" s="29">
        <f>IF(OR($S12+B$52&lt;'Standard Settings'!$G7,$S12+B$52&gt;'Standard Settings'!$I7),-1,(EchelleFPAparam!$S$3/(cpmcfgWVLEN_Table.csv!$S12+B$52))*(SIN('Standard Settings'!$F7)+SIN('Standard Settings'!$F7+EchelleFPAparam!$M$3+EchelleFPAparam!$I$3)))</f>
        <v>1773.3490240745298</v>
      </c>
      <c r="DH12" s="29">
        <f>IF(OR($S12+C$52&lt;'Standard Settings'!$G7,$S12+C$52&gt;'Standard Settings'!$I7),-1,(EchelleFPAparam!$S$3/(cpmcfgWVLEN_Table.csv!$S12+C$52))*(SIN('Standard Settings'!$F7)+SIN('Standard Settings'!$F7+EchelleFPAparam!$M$3+EchelleFPAparam!$I$3)))</f>
        <v>1719.6111748601502</v>
      </c>
      <c r="DI12" s="29">
        <f>IF(OR($S12+D$52&lt;'Standard Settings'!$G7,$S12+D$52&gt;'Standard Settings'!$I7),-1,(EchelleFPAparam!$S$3/(cpmcfgWVLEN_Table.csv!$S12+D$52))*(SIN('Standard Settings'!$F7)+SIN('Standard Settings'!$F7+EchelleFPAparam!$M$3+EchelleFPAparam!$I$3)))</f>
        <v>1669.0343755995575</v>
      </c>
      <c r="DJ12" s="29">
        <f>IF(OR($S12+E$52&lt;'Standard Settings'!$G7,$S12+E$52&gt;'Standard Settings'!$I7),-1,(EchelleFPAparam!$S$3/(cpmcfgWVLEN_Table.csv!$S12+E$52))*(SIN('Standard Settings'!$F7)+SIN('Standard Settings'!$F7+EchelleFPAparam!$M$3+EchelleFPAparam!$I$3)))</f>
        <v>1621.3476791538558</v>
      </c>
      <c r="DK12" s="29">
        <f>IF(OR($S12+F$52&lt;'Standard Settings'!$G7,$S12+F$52&gt;'Standard Settings'!$I7),-1,(EchelleFPAparam!$S$3/(cpmcfgWVLEN_Table.csv!$S12+F$52))*(SIN('Standard Settings'!$F7)+SIN('Standard Settings'!$F7+EchelleFPAparam!$M$3+EchelleFPAparam!$I$3)))</f>
        <v>1576.3102436218044</v>
      </c>
      <c r="DL12" s="29">
        <f>IF(OR($S12+G$52&lt;'Standard Settings'!$G7,$S12+G$52&gt;'Standard Settings'!$I7),-1,(EchelleFPAparam!$S$3/(cpmcfgWVLEN_Table.csv!$S12+G$52))*(SIN('Standard Settings'!$F7)+SIN('Standard Settings'!$F7+EchelleFPAparam!$M$3+EchelleFPAparam!$I$3)))</f>
        <v>1533.7072640644583</v>
      </c>
      <c r="DM12" s="29">
        <f>IF(OR($S12+H$52&lt;'Standard Settings'!$G7,$S12+H$52&gt;'Standard Settings'!$I7),-1,(EchelleFPAparam!$S$3/(cpmcfgWVLEN_Table.csv!$S12+H$52))*(SIN('Standard Settings'!$F7)+SIN('Standard Settings'!$F7+EchelleFPAparam!$M$3+EchelleFPAparam!$I$3)))</f>
        <v>1493.3465465890777</v>
      </c>
      <c r="DN12" s="29">
        <f>IF(OR($S12+I$52&lt;'Standard Settings'!$G7,$S12+I$52&gt;'Standard Settings'!$I7),-1,(EchelleFPAparam!$S$3/(cpmcfgWVLEN_Table.csv!$S12+I$52))*(SIN('Standard Settings'!$F7)+SIN('Standard Settings'!$F7+EchelleFPAparam!$M$3+EchelleFPAparam!$I$3)))</f>
        <v>1455.0556094970502</v>
      </c>
      <c r="DO12" s="29">
        <f>IF(OR($S12+J$52&lt;'Standard Settings'!$G7,$S12+J$52&gt;'Standard Settings'!$I7),-1,(EchelleFPAparam!$S$3/(cpmcfgWVLEN_Table.csv!$S12+J$52))*(SIN('Standard Settings'!$F7)+SIN('Standard Settings'!$F7+EchelleFPAparam!$M$3+EchelleFPAparam!$I$3)))</f>
        <v>-1</v>
      </c>
      <c r="DP12" s="29">
        <f>IF(OR($S12+B$52&lt;'Standard Settings'!$G7,$S12+B$52&gt;'Standard Settings'!$I7),-1,(EchelleFPAparam!$S$3/(cpmcfgWVLEN_Table.csv!$S12+B$52))*(SIN('Standard Settings'!$F7)+SIN('Standard Settings'!$F7+EchelleFPAparam!$M$3+EchelleFPAparam!$J$3)))</f>
        <v>1773.9656448290352</v>
      </c>
      <c r="DQ12" s="29">
        <f>IF(OR($S12+C$52&lt;'Standard Settings'!$G7,$S12+C$52&gt;'Standard Settings'!$I7),-1,(EchelleFPAparam!$S$3/(cpmcfgWVLEN_Table.csv!$S12+C$52))*(SIN('Standard Settings'!$F7)+SIN('Standard Settings'!$F7+EchelleFPAparam!$M$3+EchelleFPAparam!$J$3)))</f>
        <v>1720.2091101372464</v>
      </c>
      <c r="DR12" s="29">
        <f>IF(OR($S12+D$52&lt;'Standard Settings'!$G7,$S12+D$52&gt;'Standard Settings'!$I7),-1,(EchelleFPAparam!$S$3/(cpmcfgWVLEN_Table.csv!$S12+D$52))*(SIN('Standard Settings'!$F7)+SIN('Standard Settings'!$F7+EchelleFPAparam!$M$3+EchelleFPAparam!$J$3)))</f>
        <v>1669.6147245449743</v>
      </c>
      <c r="DS12" s="29">
        <f>IF(OR($S12+E$52&lt;'Standard Settings'!$G7,$S12+E$52&gt;'Standard Settings'!$I7),-1,(EchelleFPAparam!$S$3/(cpmcfgWVLEN_Table.csv!$S12+E$52))*(SIN('Standard Settings'!$F7)+SIN('Standard Settings'!$F7+EchelleFPAparam!$M$3+EchelleFPAparam!$J$3)))</f>
        <v>1621.9114467008324</v>
      </c>
      <c r="DT12" s="29">
        <f>IF(OR($S12+F$52&lt;'Standard Settings'!$G7,$S12+F$52&gt;'Standard Settings'!$I7),-1,(EchelleFPAparam!$S$3/(cpmcfgWVLEN_Table.csv!$S12+F$52))*(SIN('Standard Settings'!$F7)+SIN('Standard Settings'!$F7+EchelleFPAparam!$M$3+EchelleFPAparam!$J$3)))</f>
        <v>1576.8583509591424</v>
      </c>
      <c r="DU12" s="29">
        <f>IF(OR($S12+G$52&lt;'Standard Settings'!$G7,$S12+G$52&gt;'Standard Settings'!$I7),-1,(EchelleFPAparam!$S$3/(cpmcfgWVLEN_Table.csv!$S12+G$52))*(SIN('Standard Settings'!$F7)+SIN('Standard Settings'!$F7+EchelleFPAparam!$M$3+EchelleFPAparam!$J$3)))</f>
        <v>1534.2405576899764</v>
      </c>
      <c r="DV12" s="29">
        <f>IF(OR($S12+H$52&lt;'Standard Settings'!$G7,$S12+H$52&gt;'Standard Settings'!$I7),-1,(EchelleFPAparam!$S$3/(cpmcfgWVLEN_Table.csv!$S12+H$52))*(SIN('Standard Settings'!$F7)+SIN('Standard Settings'!$F7+EchelleFPAparam!$M$3+EchelleFPAparam!$J$3)))</f>
        <v>1493.8658061718193</v>
      </c>
      <c r="DW12" s="29">
        <f>IF(OR($S12+I$52&lt;'Standard Settings'!$G7,$S12+I$52&gt;'Standard Settings'!$I7),-1,(EchelleFPAparam!$S$3/(cpmcfgWVLEN_Table.csv!$S12+I$52))*(SIN('Standard Settings'!$F7)+SIN('Standard Settings'!$F7+EchelleFPAparam!$M$3+EchelleFPAparam!$J$3)))</f>
        <v>1455.5615547315163</v>
      </c>
      <c r="DX12" s="29">
        <f>IF(OR($S12+J$52&lt;'Standard Settings'!$G7,$S12+J$52&gt;'Standard Settings'!$I7),-1,(EchelleFPAparam!$S$3/(cpmcfgWVLEN_Table.csv!$S12+J$52))*(SIN('Standard Settings'!$F7)+SIN('Standard Settings'!$F7+EchelleFPAparam!$M$3+EchelleFPAparam!$J$3)))</f>
        <v>-1</v>
      </c>
      <c r="DY12" s="29">
        <f>IF(OR($S12+B$52&lt;$Q12,$S12+B$52&gt;$R12),-1,(EchelleFPAparam!$S$3/(cpmcfgWVLEN_Table.csv!$S12+B$52))*(SIN('Standard Settings'!$F7)+SIN('Standard Settings'!$F7+EchelleFPAparam!$M$3+EchelleFPAparam!$K$3)))</f>
        <v>1785.0430075838797</v>
      </c>
      <c r="DZ12" s="29">
        <f>IF(OR($S12+C$52&lt;$Q12,$S12+C$52&gt;$R12),-1,(EchelleFPAparam!$S$3/(cpmcfgWVLEN_Table.csv!$S12+C$52))*(SIN('Standard Settings'!$F7)+SIN('Standard Settings'!$F7+EchelleFPAparam!$M$3+EchelleFPAparam!$K$3)))</f>
        <v>1730.9507952328531</v>
      </c>
      <c r="EA12" s="29">
        <f>IF(OR($S12+D$52&lt;$Q12,$S12+D$52&gt;$R12),-1,(EchelleFPAparam!$S$3/(cpmcfgWVLEN_Table.csv!$S12+D$52))*(SIN('Standard Settings'!$F7)+SIN('Standard Settings'!$F7+EchelleFPAparam!$M$3+EchelleFPAparam!$K$3)))</f>
        <v>1680.0404777260044</v>
      </c>
      <c r="EB12" s="29">
        <f>IF(OR($S12+E$52&lt;$Q12,$S12+E$52&gt;$R12),-1,(EchelleFPAparam!$S$3/(cpmcfgWVLEN_Table.csv!$S12+E$52))*(SIN('Standard Settings'!$F7)+SIN('Standard Settings'!$F7+EchelleFPAparam!$M$3+EchelleFPAparam!$K$3)))</f>
        <v>1632.0393212195472</v>
      </c>
      <c r="EC12" s="29">
        <f>IF(OR($S12+F$52&lt;$Q12,$S12+F$52&gt;$R12),-1,(EchelleFPAparam!$S$3/(cpmcfgWVLEN_Table.csv!$S12+F$52))*(SIN('Standard Settings'!$F7)+SIN('Standard Settings'!$F7+EchelleFPAparam!$M$3+EchelleFPAparam!$K$3)))</f>
        <v>1586.7048956301153</v>
      </c>
      <c r="ED12" s="29">
        <f>IF(OR($S12+G$52&lt;$Q12,$S12+G$52&gt;$R12),-1,(EchelleFPAparam!$S$3/(cpmcfgWVLEN_Table.csv!$S12+G$52))*(SIN('Standard Settings'!$F7)+SIN('Standard Settings'!$F7+EchelleFPAparam!$M$3+EchelleFPAparam!$K$3)))</f>
        <v>1543.820979532004</v>
      </c>
      <c r="EE12" s="29">
        <f>IF(OR($S12+H$52&lt;$Q12,$S12+H$52&gt;$R12),-1,(EchelleFPAparam!$S$3/(cpmcfgWVLEN_Table.csv!$S12+H$52))*(SIN('Standard Settings'!$F7)+SIN('Standard Settings'!$F7+EchelleFPAparam!$M$3+EchelleFPAparam!$K$3)))</f>
        <v>1503.194111649583</v>
      </c>
      <c r="EF12" s="29">
        <f>IF(OR($S12+I$52&lt;$Q12,$S12+I$52&gt;$R12),-1,(EchelleFPAparam!$S$3/(cpmcfgWVLEN_Table.csv!$S12+I$52))*(SIN('Standard Settings'!$F7)+SIN('Standard Settings'!$F7+EchelleFPAparam!$M$3+EchelleFPAparam!$K$3)))</f>
        <v>1464.6506728893373</v>
      </c>
      <c r="EG12" s="29">
        <f>IF(OR($S12+J$52&lt;$Q12,$S12+J$52&gt;$R12),-1,(EchelleFPAparam!$S$3/(cpmcfgWVLEN_Table.csv!$S12+J$52))*(SIN('Standard Settings'!$F7)+SIN('Standard Settings'!$F7+EchelleFPAparam!$M$3+EchelleFPAparam!$K$3)))</f>
        <v>-1</v>
      </c>
      <c r="EH12" s="59"/>
      <c r="EI12" s="59"/>
      <c r="EJ12" s="60"/>
      <c r="EK12" s="60"/>
      <c r="EL12" s="60"/>
      <c r="EM12" s="60"/>
      <c r="EN12" s="60"/>
      <c r="EO12" s="60"/>
      <c r="EP12" s="60"/>
      <c r="EQ12" s="60"/>
      <c r="ER12" s="60"/>
      <c r="ES12" s="60"/>
      <c r="ET12" s="60"/>
      <c r="EU12" s="60"/>
      <c r="EV12" s="60"/>
      <c r="EW12" s="60"/>
      <c r="EX12" s="60"/>
      <c r="EY12" s="60"/>
      <c r="EZ12" s="60"/>
      <c r="FA12" s="60"/>
      <c r="FB12" s="60"/>
      <c r="FC12" s="60"/>
      <c r="FD12" s="60"/>
      <c r="FE12" s="60"/>
      <c r="FF12" s="30">
        <f>1/(F12*EchelleFPAparam!$Q$3)</f>
        <v>2358.4234936937946</v>
      </c>
      <c r="FG12" s="30">
        <f t="shared" si="4"/>
        <v>11.926416209639495</v>
      </c>
      <c r="FH12" s="60"/>
      <c r="FI12" s="60"/>
      <c r="FJ12" s="60"/>
      <c r="FK12" s="60"/>
      <c r="FL12" s="60"/>
      <c r="FM12" s="60"/>
      <c r="FN12" s="60"/>
      <c r="FO12" s="60"/>
      <c r="FP12" s="60"/>
      <c r="FQ12" s="60"/>
      <c r="FR12" s="60"/>
      <c r="FS12" s="60"/>
      <c r="FT12" s="60"/>
      <c r="FU12" s="60"/>
      <c r="FV12" s="60"/>
      <c r="FW12" s="60"/>
      <c r="FX12" s="60"/>
      <c r="FY12" s="60"/>
      <c r="FZ12" s="60"/>
      <c r="GA12" s="60"/>
      <c r="GB12" s="60"/>
      <c r="GC12" s="60"/>
      <c r="GD12" s="60"/>
      <c r="GE12" s="60"/>
      <c r="GF12" s="60"/>
      <c r="GG12" s="60"/>
      <c r="GH12" s="60"/>
      <c r="GI12" s="60"/>
      <c r="GJ12" s="60"/>
      <c r="GK12" s="60"/>
      <c r="GL12" s="60"/>
      <c r="GM12" s="60"/>
      <c r="GN12" s="60"/>
      <c r="GO12" s="60"/>
      <c r="GP12" s="60"/>
      <c r="GQ12" s="60"/>
      <c r="GR12" s="60"/>
      <c r="GS12" s="60"/>
      <c r="GT12" s="60"/>
      <c r="GU12" s="60"/>
      <c r="GV12" s="60"/>
      <c r="GW12" s="60"/>
      <c r="GX12" s="60"/>
      <c r="GY12" s="60"/>
      <c r="GZ12" s="60"/>
      <c r="HA12" s="60"/>
      <c r="HB12" s="60"/>
      <c r="HC12" s="60"/>
      <c r="HD12" s="60"/>
      <c r="HE12" s="60"/>
      <c r="HF12" s="60"/>
      <c r="HG12" s="60"/>
      <c r="HH12" s="60"/>
      <c r="HI12" s="60"/>
      <c r="HJ12" s="60"/>
      <c r="HK12" s="60"/>
      <c r="HL12" s="60"/>
      <c r="HM12" s="60"/>
      <c r="HN12" s="60"/>
      <c r="HO12" s="60"/>
      <c r="HP12" s="60"/>
      <c r="HQ12" s="60"/>
      <c r="HR12" s="60"/>
      <c r="HS12" s="60"/>
      <c r="HT12" s="60"/>
      <c r="HU12" s="60"/>
      <c r="HV12" s="60"/>
      <c r="HW12" s="60"/>
      <c r="HX12" s="60"/>
      <c r="HY12" s="60"/>
      <c r="HZ12" s="60"/>
      <c r="IA12" s="60"/>
      <c r="IB12" s="60"/>
      <c r="IC12" s="60"/>
      <c r="ID12" s="60"/>
      <c r="IE12" s="60"/>
      <c r="IF12" s="60"/>
      <c r="IG12" s="60"/>
      <c r="IH12" s="60"/>
      <c r="II12" s="60"/>
      <c r="IJ12" s="60"/>
      <c r="IK12" s="60"/>
      <c r="IL12" s="60"/>
      <c r="IM12" s="60"/>
      <c r="IN12" s="60"/>
      <c r="IO12" s="60"/>
      <c r="IP12" s="60"/>
      <c r="IQ12" s="60"/>
      <c r="IR12" s="60"/>
      <c r="IS12" s="60"/>
      <c r="IT12" s="60"/>
      <c r="IU12" s="60"/>
      <c r="IV12" s="60"/>
      <c r="IW12" s="60"/>
      <c r="IX12" s="60"/>
      <c r="IY12" s="60"/>
      <c r="IZ12" s="60"/>
      <c r="JA12" s="60"/>
      <c r="JB12" s="60"/>
      <c r="JC12" s="60"/>
      <c r="JD12" s="60"/>
      <c r="JE12" s="60"/>
      <c r="JF12" s="60"/>
      <c r="JG12" s="60"/>
      <c r="JH12" s="60"/>
      <c r="JI12" s="60"/>
      <c r="JJ12" s="60"/>
      <c r="JK12" s="60"/>
      <c r="JL12" s="60"/>
      <c r="JM12" s="60"/>
      <c r="JN12" s="62"/>
    </row>
    <row r="13" spans="1:275" ht="13.75" customHeight="1" x14ac:dyDescent="0.2">
      <c r="A13" s="63">
        <v>7</v>
      </c>
      <c r="B13" s="20">
        <f t="shared" si="0"/>
        <v>1578.0026481516588</v>
      </c>
      <c r="C13" s="31" t="str">
        <f>'Standard Settings'!B8</f>
        <v>H/3/4</v>
      </c>
      <c r="D13" s="31">
        <f>'Standard Settings'!H8</f>
        <v>36</v>
      </c>
      <c r="E13" s="21">
        <f t="shared" si="1"/>
        <v>4.9745537382287486E-3</v>
      </c>
      <c r="F13" s="19">
        <f>((EchelleFPAparam!$S$3/(cpmcfgWVLEN_Table.csv!$S13+E$52))*(SIN('Standard Settings'!$F8+0.0005)+SIN('Standard Settings'!$F8+0.0005+EchelleFPAparam!$M$3))-(EchelleFPAparam!$S$3/(cpmcfgWVLEN_Table.csv!$S13+E$52))*(SIN('Standard Settings'!$F8-0.0005)+SIN('Standard Settings'!$F8-0.0005+EchelleFPAparam!$M$3)))*1000*EchelleFPAparam!$O$3/180</f>
        <v>13.887056689231498</v>
      </c>
      <c r="G13" s="22" t="str">
        <f>'Standard Settings'!C8</f>
        <v>H</v>
      </c>
      <c r="H13" s="54"/>
      <c r="I13" s="31" t="str">
        <f>'Standard Settings'!$D8</f>
        <v>HK</v>
      </c>
      <c r="J13" s="54"/>
      <c r="K13" s="12">
        <v>0</v>
      </c>
      <c r="L13" s="12">
        <v>0</v>
      </c>
      <c r="M13" s="31" t="str">
        <f>'Standard Settings'!$D8</f>
        <v>HK</v>
      </c>
      <c r="N13" s="54"/>
      <c r="O13" s="31">
        <f>'Standard Settings'!$E8</f>
        <v>65.5</v>
      </c>
      <c r="P13" s="56"/>
      <c r="Q13" s="23">
        <f>'Standard Settings'!$G8</f>
        <v>32</v>
      </c>
      <c r="R13" s="23">
        <f>'Standard Settings'!$I8</f>
        <v>39</v>
      </c>
      <c r="S13" s="24">
        <f t="shared" si="2"/>
        <v>32</v>
      </c>
      <c r="T13" s="24">
        <f t="shared" si="3"/>
        <v>40</v>
      </c>
      <c r="U13" s="25">
        <f>IF(OR($S13+B$52&lt;$Q13,$S13+B$52&gt;$R13),-1,(EchelleFPAparam!$S$3/(cpmcfgWVLEN_Table.csv!$S13+B$52))*(SIN('Standard Settings'!$F8)+SIN('Standard Settings'!$F8+EchelleFPAparam!$M$3)))</f>
        <v>1775.2529791706163</v>
      </c>
      <c r="V13" s="25">
        <f>IF(OR($S13+C$52&lt;$Q13,$S13+C$52&gt;$R13),-1,(EchelleFPAparam!$S$3/(cpmcfgWVLEN_Table.csv!$S13+C$52))*(SIN('Standard Settings'!$F8)+SIN('Standard Settings'!$F8+EchelleFPAparam!$M$3)))</f>
        <v>1721.4574343472643</v>
      </c>
      <c r="W13" s="25">
        <f>IF(OR($S13+D$52&lt;$Q13,$S13+D$52&gt;$R13),-1,(EchelleFPAparam!$S$3/(cpmcfgWVLEN_Table.csv!$S13+D$52))*(SIN('Standard Settings'!$F8)+SIN('Standard Settings'!$F8+EchelleFPAparam!$M$3)))</f>
        <v>1670.8263333370505</v>
      </c>
      <c r="X13" s="25">
        <f>IF(OR($S13+E$52&lt;$Q13,$S13+E$52&gt;$R13),-1,(EchelleFPAparam!$S$3/(cpmcfgWVLEN_Table.csv!$S13+E$52))*(SIN('Standard Settings'!$F8)+SIN('Standard Settings'!$F8+EchelleFPAparam!$M$3)))</f>
        <v>1623.0884380988491</v>
      </c>
      <c r="Y13" s="25">
        <f>IF(OR($S13+F$52&lt;$Q13,$S13+F$52&gt;$R13),-1,(EchelleFPAparam!$S$3/(cpmcfgWVLEN_Table.csv!$S13+F$52))*(SIN('Standard Settings'!$F8)+SIN('Standard Settings'!$F8+EchelleFPAparam!$M$3)))</f>
        <v>1578.0026481516588</v>
      </c>
      <c r="Z13" s="25">
        <f>IF(OR($S13+G$52&lt;$Q13,$S13+G$52&gt;$R13),-1,(EchelleFPAparam!$S$3/(cpmcfgWVLEN_Table.csv!$S13+G$52))*(SIN('Standard Settings'!$F8)+SIN('Standard Settings'!$F8+EchelleFPAparam!$M$3)))</f>
        <v>1535.3539279313438</v>
      </c>
      <c r="AA13" s="25">
        <f>IF(OR($S13+H$52&lt;$Q13,$S13+H$52&gt;$R13),-1,(EchelleFPAparam!$S$3/(cpmcfgWVLEN_Table.csv!$S13+H$52))*(SIN('Standard Settings'!$F8)+SIN('Standard Settings'!$F8+EchelleFPAparam!$M$3)))</f>
        <v>1494.9498771963083</v>
      </c>
      <c r="AB13" s="25">
        <f>IF(OR($S13+I$52&lt;$Q13,$S13+I$52&gt;$R13),-1,(EchelleFPAparam!$S$3/(cpmcfgWVLEN_Table.csv!$S13+I$52))*(SIN('Standard Settings'!$F8)+SIN('Standard Settings'!$F8+EchelleFPAparam!$M$3)))</f>
        <v>1456.6178290630698</v>
      </c>
      <c r="AC13" s="25">
        <f>IF(OR($S13+J$52&lt;$Q13,$S13+J$52&gt;$R13),-1,(EchelleFPAparam!$S$3/(cpmcfgWVLEN_Table.csv!$S13+J$52))*(SIN('Standard Settings'!$F8)+SIN('Standard Settings'!$F8+EchelleFPAparam!$M$3)))</f>
        <v>-1</v>
      </c>
      <c r="AD13" s="26">
        <v>1993.9660865084679</v>
      </c>
      <c r="AE13" s="26">
        <v>1723.6156099608061</v>
      </c>
      <c r="AF13" s="26">
        <v>1436.6595862968511</v>
      </c>
      <c r="AG13" s="26">
        <v>1168.177403546149</v>
      </c>
      <c r="AH13" s="26">
        <v>916.16874852727119</v>
      </c>
      <c r="AI13" s="26">
        <v>679.31443522802044</v>
      </c>
      <c r="AJ13" s="26">
        <v>455.50102072616119</v>
      </c>
      <c r="AK13" s="26">
        <v>243.49800377500409</v>
      </c>
      <c r="AL13" s="26">
        <v>62.182289716194227</v>
      </c>
      <c r="AM13" s="26">
        <v>2018.202197975226</v>
      </c>
      <c r="AN13" s="26">
        <v>1769.9736727939601</v>
      </c>
      <c r="AO13" s="26">
        <v>1480.785149646453</v>
      </c>
      <c r="AP13" s="26">
        <v>1210.3566912388419</v>
      </c>
      <c r="AQ13" s="26">
        <v>956.64630249156551</v>
      </c>
      <c r="AR13" s="26">
        <v>717.99944349950488</v>
      </c>
      <c r="AS13" s="26">
        <v>492.74445740460948</v>
      </c>
      <c r="AT13" s="26">
        <v>279.83658659489942</v>
      </c>
      <c r="AU13" s="26">
        <v>78.976029996023172</v>
      </c>
      <c r="AV13" s="26"/>
      <c r="AW13" s="26">
        <v>1817.279297963325</v>
      </c>
      <c r="AX13" s="26">
        <v>1525.644459387328</v>
      </c>
      <c r="AY13" s="26">
        <v>1252.975835368421</v>
      </c>
      <c r="AZ13" s="26">
        <v>997.20977266458908</v>
      </c>
      <c r="BA13" s="26">
        <v>756.63697882053634</v>
      </c>
      <c r="BB13" s="26">
        <v>529.88455910254538</v>
      </c>
      <c r="BC13" s="26">
        <v>314.9015020874387</v>
      </c>
      <c r="BD13" s="26">
        <v>107.03434265216821</v>
      </c>
      <c r="BE13" s="27">
        <f>IF(OR($S13+B$52&lt;'Standard Settings'!$G8,$S13+B$52&gt;'Standard Settings'!$I8),-1,(EchelleFPAparam!$S$3/(cpmcfgWVLEN_Table.csv!$S13+B$52))*(SIN(EchelleFPAparam!$T$3-EchelleFPAparam!$M$3/2)+SIN('Standard Settings'!$F8+EchelleFPAparam!$M$3)))</f>
        <v>1774.3561264697933</v>
      </c>
      <c r="BF13" s="27">
        <f>IF(OR($S13+C$52&lt;'Standard Settings'!$G8,$S13+C$52&gt;'Standard Settings'!$I8),-1,(EchelleFPAparam!$S$3/(cpmcfgWVLEN_Table.csv!$S13+C$52))*(SIN(EchelleFPAparam!$T$3-EchelleFPAparam!$M$3/2)+SIN('Standard Settings'!$F8+EchelleFPAparam!$M$3)))</f>
        <v>1720.5877590010118</v>
      </c>
      <c r="BG13" s="27">
        <f>IF(OR($S13+D$52&lt;'Standard Settings'!$G8,$S13+D$52&gt;'Standard Settings'!$I8),-1,(EchelleFPAparam!$S$3/(cpmcfgWVLEN_Table.csv!$S13+D$52))*(SIN(EchelleFPAparam!$T$3-EchelleFPAparam!$M$3/2)+SIN('Standard Settings'!$F8+EchelleFPAparam!$M$3)))</f>
        <v>1669.9822366774524</v>
      </c>
      <c r="BH13" s="27">
        <f>IF(OR($S13+E$52&lt;'Standard Settings'!$G8,$S13+E$52&gt;'Standard Settings'!$I8),-1,(EchelleFPAparam!$S$3/(cpmcfgWVLEN_Table.csv!$S13+E$52))*(SIN(EchelleFPAparam!$T$3-EchelleFPAparam!$M$3/2)+SIN('Standard Settings'!$F8+EchelleFPAparam!$M$3)))</f>
        <v>1622.2684584866681</v>
      </c>
      <c r="BI13" s="27">
        <f>IF(OR($S13+F$52&lt;'Standard Settings'!$G8,$S13+F$52&gt;'Standard Settings'!$I8),-1,(EchelleFPAparam!$S$3/(cpmcfgWVLEN_Table.csv!$S13+F$52))*(SIN(EchelleFPAparam!$T$3-EchelleFPAparam!$M$3/2)+SIN('Standard Settings'!$F8+EchelleFPAparam!$M$3)))</f>
        <v>1577.2054457509273</v>
      </c>
      <c r="BJ13" s="27">
        <f>IF(OR($S13+G$52&lt;'Standard Settings'!$G8,$S13+G$52&gt;'Standard Settings'!$I8),-1,(EchelleFPAparam!$S$3/(cpmcfgWVLEN_Table.csv!$S13+G$52))*(SIN(EchelleFPAparam!$T$3-EchelleFPAparam!$M$3/2)+SIN('Standard Settings'!$F8+EchelleFPAparam!$M$3)))</f>
        <v>1534.578271541443</v>
      </c>
      <c r="BK13" s="27">
        <f>IF(OR($S13+H$52&lt;'Standard Settings'!$G8,$S13+H$52&gt;'Standard Settings'!$I8),-1,(EchelleFPAparam!$S$3/(cpmcfgWVLEN_Table.csv!$S13+H$52))*(SIN(EchelleFPAparam!$T$3-EchelleFPAparam!$M$3/2)+SIN('Standard Settings'!$F8+EchelleFPAparam!$M$3)))</f>
        <v>1494.194632816668</v>
      </c>
      <c r="BL13" s="27">
        <f>IF(OR($S13+I$52&lt;'Standard Settings'!$G8,$S13+I$52&gt;'Standard Settings'!$I8),-1,(EchelleFPAparam!$S$3/(cpmcfgWVLEN_Table.csv!$S13+I$52))*(SIN(EchelleFPAparam!$T$3-EchelleFPAparam!$M$3/2)+SIN('Standard Settings'!$F8+EchelleFPAparam!$M$3)))</f>
        <v>1455.881949923933</v>
      </c>
      <c r="BM13" s="27">
        <f>IF(OR($S13+J$52&lt;'Standard Settings'!$G8,$S13+J$52&gt;'Standard Settings'!$I8),-1,(EchelleFPAparam!$S$3/(cpmcfgWVLEN_Table.csv!$S13+J$52))*(SIN(EchelleFPAparam!$T$3-EchelleFPAparam!$M$3/2)+SIN('Standard Settings'!$F8+EchelleFPAparam!$M$3)))</f>
        <v>-1</v>
      </c>
      <c r="BN13" s="28">
        <f>IF(OR($S13+B$52&lt;'Standard Settings'!$G8,$S13+B$52&gt;'Standard Settings'!$I8),-1,BE13*(($D13+B$52)/($D13+B$52+0.5)))</f>
        <v>1750.0498781619879</v>
      </c>
      <c r="BO13" s="28">
        <f>IF(OR($S13+C$52&lt;'Standard Settings'!$G8,$S13+C$52&gt;'Standard Settings'!$I8),-1,BF13*(($D13+C$52)/($D13+C$52+0.5)))</f>
        <v>1697.6465888809985</v>
      </c>
      <c r="BP13" s="28">
        <f>IF(OR($S13+D$52&lt;'Standard Settings'!$G8,$S13+D$52&gt;'Standard Settings'!$I8),-1,BG13*(($D13+D$52)/($D13+D$52+0.5)))</f>
        <v>1648.2941556816413</v>
      </c>
      <c r="BQ13" s="28">
        <f>IF(OR($S13+E$52&lt;'Standard Settings'!$G8,$S13+E$52&gt;'Standard Settings'!$I8),-1,BH13*(($D13+E$52)/($D13+E$52+0.5)))</f>
        <v>1601.7334147083559</v>
      </c>
      <c r="BR13" s="28">
        <f>IF(OR($S13+F$52&lt;'Standard Settings'!$G8,$S13+F$52&gt;'Standard Settings'!$I8),-1,BI13*(($D13+F$52)/($D13+F$52+0.5)))</f>
        <v>1557.7337735811627</v>
      </c>
      <c r="BS13" s="28">
        <f>IF(OR($S13+G$52&lt;'Standard Settings'!$G8,$S13+G$52&gt;'Standard Settings'!$I8),-1,BJ13*(($D13+G$52)/($D13+G$52+0.5)))</f>
        <v>1516.0893767035941</v>
      </c>
      <c r="BT13" s="28">
        <f>IF(OR($S13+H$52&lt;'Standard Settings'!$G8,$S13+H$52&gt;'Standard Settings'!$I8),-1,BK13*(($D13+H$52)/($D13+H$52+0.5)))</f>
        <v>1476.6158724305897</v>
      </c>
      <c r="BU13" s="28">
        <f>IF(OR($S13+I$52&lt;'Standard Settings'!$G8,$S13+I$52&gt;'Standard Settings'!$I8),-1,BL13*(($D13+I$52)/($D13+I$52+0.5)))</f>
        <v>1439.147674637451</v>
      </c>
      <c r="BV13" s="28">
        <f>IF(OR($S13+J$52&lt;'Standard Settings'!$G8,$S13+J$52&gt;'Standard Settings'!$I8),-1,BM13*(($D13+J$52)/($D13+J$52+0.5)))</f>
        <v>-1</v>
      </c>
      <c r="BW13" s="28">
        <f>IF(OR($S13+B$52&lt;'Standard Settings'!$G8,$S13+B$52&gt;'Standard Settings'!$I8),-1,BE13*(($D13+B$52)/($D13+B$52-0.5)))</f>
        <v>1799.3470578285228</v>
      </c>
      <c r="BX13" s="28">
        <f>IF(OR($S13+C$52&lt;'Standard Settings'!$G8,$S13+C$52&gt;'Standard Settings'!$I8),-1,BF13*(($D13+C$52)/($D13+C$52-0.5)))</f>
        <v>1744.1574543297929</v>
      </c>
      <c r="BY13" s="28">
        <f>IF(OR($S13+D$52&lt;'Standard Settings'!$G8,$S13+D$52&gt;'Standard Settings'!$I8),-1,BG13*(($D13+D$52)/($D13+D$52-0.5)))</f>
        <v>1692.2486664998187</v>
      </c>
      <c r="BZ13" s="28">
        <f>IF(OR($S13+E$52&lt;'Standard Settings'!$G8,$S13+E$52&gt;'Standard Settings'!$I8),-1,BH13*(($D13+E$52)/($D13+E$52-0.5)))</f>
        <v>1643.3368800254559</v>
      </c>
      <c r="CA13" s="28">
        <f>IF(OR($S13+F$52&lt;'Standard Settings'!$G8,$S13+F$52&gt;'Standard Settings'!$I8),-1,BI13*(($D13+F$52)/($D13+F$52-0.5)))</f>
        <v>1597.1700716465089</v>
      </c>
      <c r="CB13" s="28">
        <f>IF(OR($S13+G$52&lt;'Standard Settings'!$G8,$S13+G$52&gt;'Standard Settings'!$I8),-1,BJ13*(($D13+G$52)/($D13+G$52-0.5)))</f>
        <v>1553.523682301214</v>
      </c>
      <c r="CC13" s="28">
        <f>IF(OR($S13+H$52&lt;'Standard Settings'!$G8,$S13+H$52&gt;'Standard Settings'!$I8),-1,BK13*(($D13+H$52)/($D13+H$52-0.5)))</f>
        <v>1512.1969777903628</v>
      </c>
      <c r="CD13" s="28">
        <f>IF(OR($S13+I$52&lt;'Standard Settings'!$G8,$S13+I$52&gt;'Standard Settings'!$I8),-1,BL13*(($D13+I$52)/($D13+I$52-0.5)))</f>
        <v>1473.0099728642144</v>
      </c>
      <c r="CE13" s="28">
        <f>IF(OR($S13+J$52&lt;'Standard Settings'!$G8,$S13+J$52&gt;'Standard Settings'!$I8),-1,BM13*(($D13+J$52)/($D13+J$52-0.5)))</f>
        <v>-1</v>
      </c>
      <c r="CF13" s="29">
        <f>IF(OR($S13+B$52&lt;'Standard Settings'!$G8,$S13+B$52&gt;'Standard Settings'!$I8),-1,(EchelleFPAparam!$S$3/(cpmcfgWVLEN_Table.csv!$S13+B$52))*(SIN('Standard Settings'!$F8)+SIN('Standard Settings'!$F8+EchelleFPAparam!$M$3+EchelleFPAparam!$F$3)))</f>
        <v>1756.7872077067341</v>
      </c>
      <c r="CG13" s="29">
        <f>IF(OR($S13+C$52&lt;'Standard Settings'!$G8,$S13+C$52&gt;'Standard Settings'!$I8),-1,(EchelleFPAparam!$S$3/(cpmcfgWVLEN_Table.csv!$S13+C$52))*(SIN('Standard Settings'!$F8)+SIN('Standard Settings'!$F8+EchelleFPAparam!$M$3+EchelleFPAparam!$F$3)))</f>
        <v>1703.551231715621</v>
      </c>
      <c r="CH13" s="29">
        <f>IF(OR($S13+D$52&lt;'Standard Settings'!$G8,$S13+D$52&gt;'Standard Settings'!$I8),-1,(EchelleFPAparam!$S$3/(cpmcfgWVLEN_Table.csv!$S13+D$52))*(SIN('Standard Settings'!$F8)+SIN('Standard Settings'!$F8+EchelleFPAparam!$M$3+EchelleFPAparam!$F$3)))</f>
        <v>1653.4467837239849</v>
      </c>
      <c r="CI13" s="29">
        <f>IF(OR($S13+E$52&lt;'Standard Settings'!$G8,$S13+E$52&gt;'Standard Settings'!$I8),-1,(EchelleFPAparam!$S$3/(cpmcfgWVLEN_Table.csv!$S13+E$52))*(SIN('Standard Settings'!$F8)+SIN('Standard Settings'!$F8+EchelleFPAparam!$M$3+EchelleFPAparam!$F$3)))</f>
        <v>1606.2054470461569</v>
      </c>
      <c r="CJ13" s="29">
        <f>IF(OR($S13+F$52&lt;'Standard Settings'!$G8,$S13+F$52&gt;'Standard Settings'!$I8),-1,(EchelleFPAparam!$S$3/(cpmcfgWVLEN_Table.csv!$S13+F$52))*(SIN('Standard Settings'!$F8)+SIN('Standard Settings'!$F8+EchelleFPAparam!$M$3+EchelleFPAparam!$F$3)))</f>
        <v>1561.5886290726526</v>
      </c>
      <c r="CK13" s="29">
        <f>IF(OR($S13+G$52&lt;'Standard Settings'!$G8,$S13+G$52&gt;'Standard Settings'!$I8),-1,(EchelleFPAparam!$S$3/(cpmcfgWVLEN_Table.csv!$S13+G$52))*(SIN('Standard Settings'!$F8)+SIN('Standard Settings'!$F8+EchelleFPAparam!$M$3+EchelleFPAparam!$F$3)))</f>
        <v>1519.3835309896078</v>
      </c>
      <c r="CL13" s="29">
        <f>IF(OR($S13+H$52&lt;'Standard Settings'!$G8,$S13+H$52&gt;'Standard Settings'!$I8),-1,(EchelleFPAparam!$S$3/(cpmcfgWVLEN_Table.csv!$S13+H$52))*(SIN('Standard Settings'!$F8)+SIN('Standard Settings'!$F8+EchelleFPAparam!$M$3+EchelleFPAparam!$F$3)))</f>
        <v>1479.3997538583023</v>
      </c>
      <c r="CM13" s="29">
        <f>IF(OR($S13+I$52&lt;'Standard Settings'!$G8,$S13+I$52&gt;'Standard Settings'!$I8),-1,(EchelleFPAparam!$S$3/(cpmcfgWVLEN_Table.csv!$S13+I$52))*(SIN('Standard Settings'!$F8)+SIN('Standard Settings'!$F8+EchelleFPAparam!$M$3+EchelleFPAparam!$F$3)))</f>
        <v>1441.4664268362947</v>
      </c>
      <c r="CN13" s="29">
        <f>IF(OR($S13+J$52&lt;'Standard Settings'!$G8,$S13+J$52&gt;'Standard Settings'!$I8),-1,(EchelleFPAparam!$S$3/(cpmcfgWVLEN_Table.csv!$S13+J$52))*(SIN('Standard Settings'!$F8)+SIN('Standard Settings'!$F8+EchelleFPAparam!$M$3+EchelleFPAparam!$F$3)))</f>
        <v>-1</v>
      </c>
      <c r="CO13" s="29">
        <f>IF(OR($S13+B$52&lt;'Standard Settings'!$G8,$S13+B$52&gt;'Standard Settings'!$I8),-1,(EchelleFPAparam!$S$3/(cpmcfgWVLEN_Table.csv!$S13+B$52))*(SIN('Standard Settings'!$F8)+SIN('Standard Settings'!$F8+EchelleFPAparam!$M$3+EchelleFPAparam!$G$3)))</f>
        <v>1768.8170960300299</v>
      </c>
      <c r="CP13" s="29">
        <f>IF(OR($S13+C$52&lt;'Standard Settings'!$G8,$S13+C$52&gt;'Standard Settings'!$I8),-1,(EchelleFPAparam!$S$3/(cpmcfgWVLEN_Table.csv!$S13+C$52))*(SIN('Standard Settings'!$F8)+SIN('Standard Settings'!$F8+EchelleFPAparam!$M$3+EchelleFPAparam!$G$3)))</f>
        <v>1715.2165779685138</v>
      </c>
      <c r="CQ13" s="29">
        <f>IF(OR($S13+D$52&lt;'Standard Settings'!$G8,$S13+D$52&gt;'Standard Settings'!$I8),-1,(EchelleFPAparam!$S$3/(cpmcfgWVLEN_Table.csv!$S13+D$52))*(SIN('Standard Settings'!$F8)+SIN('Standard Settings'!$F8+EchelleFPAparam!$M$3+EchelleFPAparam!$G$3)))</f>
        <v>1664.7690315576751</v>
      </c>
      <c r="CR13" s="29">
        <f>IF(OR($S13+E$52&lt;'Standard Settings'!$G8,$S13+E$52&gt;'Standard Settings'!$I8),-1,(EchelleFPAparam!$S$3/(cpmcfgWVLEN_Table.csv!$S13+E$52))*(SIN('Standard Settings'!$F8)+SIN('Standard Settings'!$F8+EchelleFPAparam!$M$3+EchelleFPAparam!$G$3)))</f>
        <v>1617.2042020845988</v>
      </c>
      <c r="CS13" s="29">
        <f>IF(OR($S13+F$52&lt;'Standard Settings'!$G8,$S13+F$52&gt;'Standard Settings'!$I8),-1,(EchelleFPAparam!$S$3/(cpmcfgWVLEN_Table.csv!$S13+F$52))*(SIN('Standard Settings'!$F8)+SIN('Standard Settings'!$F8+EchelleFPAparam!$M$3+EchelleFPAparam!$G$3)))</f>
        <v>1572.2818631378043</v>
      </c>
      <c r="CT13" s="29">
        <f>IF(OR($S13+G$52&lt;'Standard Settings'!$G8,$S13+G$52&gt;'Standard Settings'!$I8),-1,(EchelleFPAparam!$S$3/(cpmcfgWVLEN_Table.csv!$S13+G$52))*(SIN('Standard Settings'!$F8)+SIN('Standard Settings'!$F8+EchelleFPAparam!$M$3+EchelleFPAparam!$G$3)))</f>
        <v>1529.7877587286744</v>
      </c>
      <c r="CU13" s="29">
        <f>IF(OR($S13+H$52&lt;'Standard Settings'!$G8,$S13+H$52&gt;'Standard Settings'!$I8),-1,(EchelleFPAparam!$S$3/(cpmcfgWVLEN_Table.csv!$S13+H$52))*(SIN('Standard Settings'!$F8)+SIN('Standard Settings'!$F8+EchelleFPAparam!$M$3+EchelleFPAparam!$G$3)))</f>
        <v>1489.5301861305513</v>
      </c>
      <c r="CV13" s="29">
        <f>IF(OR($S13+I$52&lt;'Standard Settings'!$G8,$S13+I$52&gt;'Standard Settings'!$I8),-1,(EchelleFPAparam!$S$3/(cpmcfgWVLEN_Table.csv!$S13+I$52))*(SIN('Standard Settings'!$F8)+SIN('Standard Settings'!$F8+EchelleFPAparam!$M$3+EchelleFPAparam!$G$3)))</f>
        <v>1451.3371044348962</v>
      </c>
      <c r="CW13" s="29">
        <f>IF(OR($S13+J$52&lt;'Standard Settings'!$G8,$S13+J$52&gt;'Standard Settings'!$I8),-1,(EchelleFPAparam!$S$3/(cpmcfgWVLEN_Table.csv!$S13+J$52))*(SIN('Standard Settings'!$F8)+SIN('Standard Settings'!$F8+EchelleFPAparam!$M$3+EchelleFPAparam!$G$3)))</f>
        <v>-1</v>
      </c>
      <c r="CX13" s="29">
        <f>IF(OR($S13+B$52&lt;'Standard Settings'!$G8,$S13+B$52&gt;'Standard Settings'!$I8),-1,(EchelleFPAparam!$S$3/(cpmcfgWVLEN_Table.csv!$S13+B$52))*(SIN('Standard Settings'!$F8)+SIN('Standard Settings'!$F8+EchelleFPAparam!$M$3+EchelleFPAparam!$H$3)))</f>
        <v>1769.4544086018288</v>
      </c>
      <c r="CY13" s="29">
        <f>IF(OR($S13+C$52&lt;'Standard Settings'!$G8,$S13+C$52&gt;'Standard Settings'!$I8),-1,(EchelleFPAparam!$S$3/(cpmcfgWVLEN_Table.csv!$S13+C$52))*(SIN('Standard Settings'!$F8)+SIN('Standard Settings'!$F8+EchelleFPAparam!$M$3+EchelleFPAparam!$H$3)))</f>
        <v>1715.8345780381371</v>
      </c>
      <c r="CZ13" s="29">
        <f>IF(OR($S13+D$52&lt;'Standard Settings'!$G8,$S13+D$52&gt;'Standard Settings'!$I8),-1,(EchelleFPAparam!$S$3/(cpmcfgWVLEN_Table.csv!$S13+D$52))*(SIN('Standard Settings'!$F8)+SIN('Standard Settings'!$F8+EchelleFPAparam!$M$3+EchelleFPAparam!$H$3)))</f>
        <v>1665.3688551546625</v>
      </c>
      <c r="DA13" s="29">
        <f>IF(OR($S13+E$52&lt;'Standard Settings'!$G8,$S13+E$52&gt;'Standard Settings'!$I8),-1,(EchelleFPAparam!$S$3/(cpmcfgWVLEN_Table.csv!$S13+E$52))*(SIN('Standard Settings'!$F8)+SIN('Standard Settings'!$F8+EchelleFPAparam!$M$3+EchelleFPAparam!$H$3)))</f>
        <v>1617.7868878645293</v>
      </c>
      <c r="DB13" s="29">
        <f>IF(OR($S13+F$52&lt;'Standard Settings'!$G8,$S13+F$52&gt;'Standard Settings'!$I8),-1,(EchelleFPAparam!$S$3/(cpmcfgWVLEN_Table.csv!$S13+F$52))*(SIN('Standard Settings'!$F8)+SIN('Standard Settings'!$F8+EchelleFPAparam!$M$3+EchelleFPAparam!$H$3)))</f>
        <v>1572.8483632016255</v>
      </c>
      <c r="DC13" s="29">
        <f>IF(OR($S13+G$52&lt;'Standard Settings'!$G8,$S13+G$52&gt;'Standard Settings'!$I8),-1,(EchelleFPAparam!$S$3/(cpmcfgWVLEN_Table.csv!$S13+G$52))*(SIN('Standard Settings'!$F8)+SIN('Standard Settings'!$F8+EchelleFPAparam!$M$3+EchelleFPAparam!$H$3)))</f>
        <v>1530.33894797996</v>
      </c>
      <c r="DD13" s="29">
        <f>IF(OR($S13+H$52&lt;'Standard Settings'!$G8,$S13+H$52&gt;'Standard Settings'!$I8),-1,(EchelleFPAparam!$S$3/(cpmcfgWVLEN_Table.csv!$S13+H$52))*(SIN('Standard Settings'!$F8)+SIN('Standard Settings'!$F8+EchelleFPAparam!$M$3+EchelleFPAparam!$H$3)))</f>
        <v>1490.06687040154</v>
      </c>
      <c r="DE13" s="29">
        <f>IF(OR($S13+I$52&lt;'Standard Settings'!$G8,$S13+I$52&gt;'Standard Settings'!$I8),-1,(EchelleFPAparam!$S$3/(cpmcfgWVLEN_Table.csv!$S13+I$52))*(SIN('Standard Settings'!$F8)+SIN('Standard Settings'!$F8+EchelleFPAparam!$M$3+EchelleFPAparam!$H$3)))</f>
        <v>1451.8600275707313</v>
      </c>
      <c r="DF13" s="29">
        <f>IF(OR($S13+J$52&lt;'Standard Settings'!$G8,$S13+J$52&gt;'Standard Settings'!$I8),-1,(EchelleFPAparam!$S$3/(cpmcfgWVLEN_Table.csv!$S13+J$52))*(SIN('Standard Settings'!$F8)+SIN('Standard Settings'!$F8+EchelleFPAparam!$M$3+EchelleFPAparam!$H$3)))</f>
        <v>-1</v>
      </c>
      <c r="DG13" s="29">
        <f>IF(OR($S13+B$52&lt;'Standard Settings'!$G8,$S13+B$52&gt;'Standard Settings'!$I8),-1,(EchelleFPAparam!$S$3/(cpmcfgWVLEN_Table.csv!$S13+B$52))*(SIN('Standard Settings'!$F8)+SIN('Standard Settings'!$F8+EchelleFPAparam!$M$3+EchelleFPAparam!$I$3)))</f>
        <v>1780.9157804147078</v>
      </c>
      <c r="DH13" s="29">
        <f>IF(OR($S13+C$52&lt;'Standard Settings'!$G8,$S13+C$52&gt;'Standard Settings'!$I8),-1,(EchelleFPAparam!$S$3/(cpmcfgWVLEN_Table.csv!$S13+C$52))*(SIN('Standard Settings'!$F8)+SIN('Standard Settings'!$F8+EchelleFPAparam!$M$3+EchelleFPAparam!$I$3)))</f>
        <v>1726.948635553656</v>
      </c>
      <c r="DI13" s="29">
        <f>IF(OR($S13+D$52&lt;'Standard Settings'!$G8,$S13+D$52&gt;'Standard Settings'!$I8),-1,(EchelleFPAparam!$S$3/(cpmcfgWVLEN_Table.csv!$S13+D$52))*(SIN('Standard Settings'!$F8)+SIN('Standard Settings'!$F8+EchelleFPAparam!$M$3+EchelleFPAparam!$I$3)))</f>
        <v>1676.1560286256072</v>
      </c>
      <c r="DJ13" s="29">
        <f>IF(OR($S13+E$52&lt;'Standard Settings'!$G8,$S13+E$52&gt;'Standard Settings'!$I8),-1,(EchelleFPAparam!$S$3/(cpmcfgWVLEN_Table.csv!$S13+E$52))*(SIN('Standard Settings'!$F8)+SIN('Standard Settings'!$F8+EchelleFPAparam!$M$3+EchelleFPAparam!$I$3)))</f>
        <v>1628.2658563791615</v>
      </c>
      <c r="DK13" s="29">
        <f>IF(OR($S13+F$52&lt;'Standard Settings'!$G8,$S13+F$52&gt;'Standard Settings'!$I8),-1,(EchelleFPAparam!$S$3/(cpmcfgWVLEN_Table.csv!$S13+F$52))*(SIN('Standard Settings'!$F8)+SIN('Standard Settings'!$F8+EchelleFPAparam!$M$3+EchelleFPAparam!$I$3)))</f>
        <v>1583.036249257518</v>
      </c>
      <c r="DL13" s="29">
        <f>IF(OR($S13+G$52&lt;'Standard Settings'!$G8,$S13+G$52&gt;'Standard Settings'!$I8),-1,(EchelleFPAparam!$S$3/(cpmcfgWVLEN_Table.csv!$S13+G$52))*(SIN('Standard Settings'!$F8)+SIN('Standard Settings'!$F8+EchelleFPAparam!$M$3+EchelleFPAparam!$I$3)))</f>
        <v>1540.2514857640715</v>
      </c>
      <c r="DM13" s="29">
        <f>IF(OR($S13+H$52&lt;'Standard Settings'!$G8,$S13+H$52&gt;'Standard Settings'!$I8),-1,(EchelleFPAparam!$S$3/(cpmcfgWVLEN_Table.csv!$S13+H$52))*(SIN('Standard Settings'!$F8)+SIN('Standard Settings'!$F8+EchelleFPAparam!$M$3+EchelleFPAparam!$I$3)))</f>
        <v>1499.718551928175</v>
      </c>
      <c r="DN13" s="29">
        <f>IF(OR($S13+I$52&lt;'Standard Settings'!$G8,$S13+I$52&gt;'Standard Settings'!$I8),-1,(EchelleFPAparam!$S$3/(cpmcfgWVLEN_Table.csv!$S13+I$52))*(SIN('Standard Settings'!$F8)+SIN('Standard Settings'!$F8+EchelleFPAparam!$M$3+EchelleFPAparam!$I$3)))</f>
        <v>1461.2642300838629</v>
      </c>
      <c r="DO13" s="29">
        <f>IF(OR($S13+J$52&lt;'Standard Settings'!$G8,$S13+J$52&gt;'Standard Settings'!$I8),-1,(EchelleFPAparam!$S$3/(cpmcfgWVLEN_Table.csv!$S13+J$52))*(SIN('Standard Settings'!$F8)+SIN('Standard Settings'!$F8+EchelleFPAparam!$M$3+EchelleFPAparam!$I$3)))</f>
        <v>-1</v>
      </c>
      <c r="DP13" s="29">
        <f>IF(OR($S13+B$52&lt;'Standard Settings'!$G8,$S13+B$52&gt;'Standard Settings'!$I8),-1,(EchelleFPAparam!$S$3/(cpmcfgWVLEN_Table.csv!$S13+B$52))*(SIN('Standard Settings'!$F8)+SIN('Standard Settings'!$F8+EchelleFPAparam!$M$3+EchelleFPAparam!$J$3)))</f>
        <v>1781.5220311356732</v>
      </c>
      <c r="DQ13" s="29">
        <f>IF(OR($S13+C$52&lt;'Standard Settings'!$G8,$S13+C$52&gt;'Standard Settings'!$I8),-1,(EchelleFPAparam!$S$3/(cpmcfgWVLEN_Table.csv!$S13+C$52))*(SIN('Standard Settings'!$F8)+SIN('Standard Settings'!$F8+EchelleFPAparam!$M$3+EchelleFPAparam!$J$3)))</f>
        <v>1727.5365150406528</v>
      </c>
      <c r="DR13" s="29">
        <f>IF(OR($S13+D$52&lt;'Standard Settings'!$G8,$S13+D$52&gt;'Standard Settings'!$I8),-1,(EchelleFPAparam!$S$3/(cpmcfgWVLEN_Table.csv!$S13+D$52))*(SIN('Standard Settings'!$F8)+SIN('Standard Settings'!$F8+EchelleFPAparam!$M$3+EchelleFPAparam!$J$3)))</f>
        <v>1676.726617539457</v>
      </c>
      <c r="DS13" s="29">
        <f>IF(OR($S13+E$52&lt;'Standard Settings'!$G8,$S13+E$52&gt;'Standard Settings'!$I8),-1,(EchelleFPAparam!$S$3/(cpmcfgWVLEN_Table.csv!$S13+E$52))*(SIN('Standard Settings'!$F8)+SIN('Standard Settings'!$F8+EchelleFPAparam!$M$3+EchelleFPAparam!$J$3)))</f>
        <v>1628.8201427526155</v>
      </c>
      <c r="DT13" s="29">
        <f>IF(OR($S13+F$52&lt;'Standard Settings'!$G8,$S13+F$52&gt;'Standard Settings'!$I8),-1,(EchelleFPAparam!$S$3/(cpmcfgWVLEN_Table.csv!$S13+F$52))*(SIN('Standard Settings'!$F8)+SIN('Standard Settings'!$F8+EchelleFPAparam!$M$3+EchelleFPAparam!$J$3)))</f>
        <v>1583.5751387872649</v>
      </c>
      <c r="DU13" s="29">
        <f>IF(OR($S13+G$52&lt;'Standard Settings'!$G8,$S13+G$52&gt;'Standard Settings'!$I8),-1,(EchelleFPAparam!$S$3/(cpmcfgWVLEN_Table.csv!$S13+G$52))*(SIN('Standard Settings'!$F8)+SIN('Standard Settings'!$F8+EchelleFPAparam!$M$3+EchelleFPAparam!$J$3)))</f>
        <v>1540.7758107119334</v>
      </c>
      <c r="DV13" s="29">
        <f>IF(OR($S13+H$52&lt;'Standard Settings'!$G8,$S13+H$52&gt;'Standard Settings'!$I8),-1,(EchelleFPAparam!$S$3/(cpmcfgWVLEN_Table.csv!$S13+H$52))*(SIN('Standard Settings'!$F8)+SIN('Standard Settings'!$F8+EchelleFPAparam!$M$3+EchelleFPAparam!$J$3)))</f>
        <v>1500.2290788510932</v>
      </c>
      <c r="DW13" s="29">
        <f>IF(OR($S13+I$52&lt;'Standard Settings'!$G8,$S13+I$52&gt;'Standard Settings'!$I8),-1,(EchelleFPAparam!$S$3/(cpmcfgWVLEN_Table.csv!$S13+I$52))*(SIN('Standard Settings'!$F8)+SIN('Standard Settings'!$F8+EchelleFPAparam!$M$3+EchelleFPAparam!$J$3)))</f>
        <v>1461.7616665728601</v>
      </c>
      <c r="DX13" s="29">
        <f>IF(OR($S13+J$52&lt;'Standard Settings'!$G8,$S13+J$52&gt;'Standard Settings'!$I8),-1,(EchelleFPAparam!$S$3/(cpmcfgWVLEN_Table.csv!$S13+J$52))*(SIN('Standard Settings'!$F8)+SIN('Standard Settings'!$F8+EchelleFPAparam!$M$3+EchelleFPAparam!$J$3)))</f>
        <v>-1</v>
      </c>
      <c r="DY13" s="29">
        <f>IF(OR($S13+B$52&lt;$Q13,$S13+B$52&gt;$R13),-1,(EchelleFPAparam!$S$3/(cpmcfgWVLEN_Table.csv!$S13+B$52))*(SIN('Standard Settings'!$F8)+SIN('Standard Settings'!$F8+EchelleFPAparam!$M$3+EchelleFPAparam!$K$3)))</f>
        <v>1792.4069835977682</v>
      </c>
      <c r="DZ13" s="29">
        <f>IF(OR($S13+C$52&lt;$Q13,$S13+C$52&gt;$R13),-1,(EchelleFPAparam!$S$3/(cpmcfgWVLEN_Table.csv!$S13+C$52))*(SIN('Standard Settings'!$F8)+SIN('Standard Settings'!$F8+EchelleFPAparam!$M$3+EchelleFPAparam!$K$3)))</f>
        <v>1738.0916204584421</v>
      </c>
      <c r="EA13" s="29">
        <f>IF(OR($S13+D$52&lt;$Q13,$S13+D$52&gt;$R13),-1,(EchelleFPAparam!$S$3/(cpmcfgWVLEN_Table.csv!$S13+D$52))*(SIN('Standard Settings'!$F8)+SIN('Standard Settings'!$F8+EchelleFPAparam!$M$3+EchelleFPAparam!$K$3)))</f>
        <v>1686.9712786802525</v>
      </c>
      <c r="EB13" s="29">
        <f>IF(OR($S13+E$52&lt;$Q13,$S13+E$52&gt;$R13),-1,(EchelleFPAparam!$S$3/(cpmcfgWVLEN_Table.csv!$S13+E$52))*(SIN('Standard Settings'!$F8)+SIN('Standard Settings'!$F8+EchelleFPAparam!$M$3+EchelleFPAparam!$K$3)))</f>
        <v>1638.7720992893883</v>
      </c>
      <c r="EC13" s="29">
        <f>IF(OR($S13+F$52&lt;$Q13,$S13+F$52&gt;$R13),-1,(EchelleFPAparam!$S$3/(cpmcfgWVLEN_Table.csv!$S13+F$52))*(SIN('Standard Settings'!$F8)+SIN('Standard Settings'!$F8+EchelleFPAparam!$M$3+EchelleFPAparam!$K$3)))</f>
        <v>1593.2506520869051</v>
      </c>
      <c r="ED13" s="29">
        <f>IF(OR($S13+G$52&lt;$Q13,$S13+G$52&gt;$R13),-1,(EchelleFPAparam!$S$3/(cpmcfgWVLEN_Table.csv!$S13+G$52))*(SIN('Standard Settings'!$F8)+SIN('Standard Settings'!$F8+EchelleFPAparam!$M$3+EchelleFPAparam!$K$3)))</f>
        <v>1550.189823652124</v>
      </c>
      <c r="EE13" s="29">
        <f>IF(OR($S13+H$52&lt;$Q13,$S13+H$52&gt;$R13),-1,(EchelleFPAparam!$S$3/(cpmcfgWVLEN_Table.csv!$S13+H$52))*(SIN('Standard Settings'!$F8)+SIN('Standard Settings'!$F8+EchelleFPAparam!$M$3+EchelleFPAparam!$K$3)))</f>
        <v>1509.395354608647</v>
      </c>
      <c r="EF13" s="29">
        <f>IF(OR($S13+I$52&lt;$Q13,$S13+I$52&gt;$R13),-1,(EchelleFPAparam!$S$3/(cpmcfgWVLEN_Table.csv!$S13+I$52))*(SIN('Standard Settings'!$F8)+SIN('Standard Settings'!$F8+EchelleFPAparam!$M$3+EchelleFPAparam!$K$3)))</f>
        <v>1470.6929096186818</v>
      </c>
      <c r="EG13" s="29">
        <f>IF(OR($S13+J$52&lt;$Q13,$S13+J$52&gt;$R13),-1,(EchelleFPAparam!$S$3/(cpmcfgWVLEN_Table.csv!$S13+J$52))*(SIN('Standard Settings'!$F8)+SIN('Standard Settings'!$F8+EchelleFPAparam!$M$3+EchelleFPAparam!$K$3)))</f>
        <v>-1</v>
      </c>
      <c r="EH13" s="59"/>
      <c r="EI13" s="59"/>
      <c r="EJ13" s="60"/>
      <c r="EK13" s="60"/>
      <c r="EL13" s="60"/>
      <c r="EM13" s="60"/>
      <c r="EN13" s="60"/>
      <c r="EO13" s="60"/>
      <c r="EP13" s="60"/>
      <c r="EQ13" s="60"/>
      <c r="ER13" s="60"/>
      <c r="ES13" s="60"/>
      <c r="ET13" s="60"/>
      <c r="EU13" s="60"/>
      <c r="EV13" s="60"/>
      <c r="EW13" s="60"/>
      <c r="EX13" s="60"/>
      <c r="EY13" s="60"/>
      <c r="EZ13" s="60"/>
      <c r="FA13" s="60"/>
      <c r="FB13" s="60"/>
      <c r="FC13" s="60"/>
      <c r="FD13" s="60"/>
      <c r="FE13" s="60"/>
      <c r="FF13" s="30">
        <f>1/(F13*EchelleFPAparam!$Q$3)</f>
        <v>2400.3166458722062</v>
      </c>
      <c r="FG13" s="30">
        <f t="shared" si="4"/>
        <v>11.940504143656275</v>
      </c>
      <c r="FH13" s="60"/>
      <c r="FI13" s="60"/>
      <c r="FJ13" s="60"/>
      <c r="FK13" s="60"/>
      <c r="FL13" s="60"/>
      <c r="FM13" s="60"/>
      <c r="FN13" s="60"/>
      <c r="FO13" s="60"/>
      <c r="FP13" s="60"/>
      <c r="FQ13" s="60"/>
      <c r="FR13" s="60"/>
      <c r="FS13" s="60"/>
      <c r="FT13" s="60"/>
      <c r="FU13" s="60"/>
      <c r="FV13" s="60"/>
      <c r="FW13" s="60"/>
      <c r="FX13" s="60"/>
      <c r="FY13" s="60"/>
      <c r="FZ13" s="60"/>
      <c r="GA13" s="60"/>
      <c r="GB13" s="60"/>
      <c r="GC13" s="60"/>
      <c r="GD13" s="60"/>
      <c r="GE13" s="60"/>
      <c r="GF13" s="60"/>
      <c r="GG13" s="60"/>
      <c r="GH13" s="60"/>
      <c r="GI13" s="60"/>
      <c r="GJ13" s="60"/>
      <c r="GK13" s="60"/>
      <c r="GL13" s="60"/>
      <c r="GM13" s="60"/>
      <c r="GN13" s="60"/>
      <c r="GO13" s="60"/>
      <c r="GP13" s="60"/>
      <c r="GQ13" s="60"/>
      <c r="GR13" s="60"/>
      <c r="GS13" s="60"/>
      <c r="GT13" s="60"/>
      <c r="GU13" s="60"/>
      <c r="GV13" s="60"/>
      <c r="GW13" s="60"/>
      <c r="GX13" s="60"/>
      <c r="GY13" s="60"/>
      <c r="GZ13" s="60"/>
      <c r="HA13" s="60"/>
      <c r="HB13" s="60"/>
      <c r="HC13" s="60"/>
      <c r="HD13" s="60"/>
      <c r="HE13" s="60"/>
      <c r="HF13" s="60"/>
      <c r="HG13" s="60"/>
      <c r="HH13" s="60"/>
      <c r="HI13" s="60"/>
      <c r="HJ13" s="60"/>
      <c r="HK13" s="60"/>
      <c r="HL13" s="60"/>
      <c r="HM13" s="60"/>
      <c r="HN13" s="60"/>
      <c r="HO13" s="60"/>
      <c r="HP13" s="60"/>
      <c r="HQ13" s="60"/>
      <c r="HR13" s="60"/>
      <c r="HS13" s="60"/>
      <c r="HT13" s="60"/>
      <c r="HU13" s="60"/>
      <c r="HV13" s="60"/>
      <c r="HW13" s="60"/>
      <c r="HX13" s="60"/>
      <c r="HY13" s="60"/>
      <c r="HZ13" s="60"/>
      <c r="IA13" s="60"/>
      <c r="IB13" s="60"/>
      <c r="IC13" s="60"/>
      <c r="ID13" s="60"/>
      <c r="IE13" s="60"/>
      <c r="IF13" s="60"/>
      <c r="IG13" s="60"/>
      <c r="IH13" s="60"/>
      <c r="II13" s="60"/>
      <c r="IJ13" s="60"/>
      <c r="IK13" s="60"/>
      <c r="IL13" s="60"/>
      <c r="IM13" s="60"/>
      <c r="IN13" s="60"/>
      <c r="IO13" s="60"/>
      <c r="IP13" s="60"/>
      <c r="IQ13" s="60"/>
      <c r="IR13" s="60"/>
      <c r="IS13" s="60"/>
      <c r="IT13" s="60"/>
      <c r="IU13" s="60"/>
      <c r="IV13" s="60"/>
      <c r="IW13" s="60"/>
      <c r="IX13" s="60"/>
      <c r="IY13" s="60"/>
      <c r="IZ13" s="60"/>
      <c r="JA13" s="60"/>
      <c r="JB13" s="60"/>
      <c r="JC13" s="60"/>
      <c r="JD13" s="60"/>
      <c r="JE13" s="60"/>
      <c r="JF13" s="60"/>
      <c r="JG13" s="60"/>
      <c r="JH13" s="60"/>
      <c r="JI13" s="60"/>
      <c r="JJ13" s="60"/>
      <c r="JK13" s="60"/>
      <c r="JL13" s="60"/>
      <c r="JM13" s="60"/>
      <c r="JN13" s="62"/>
    </row>
    <row r="14" spans="1:275" ht="13.75" customHeight="1" x14ac:dyDescent="0.2">
      <c r="A14" s="63">
        <v>8</v>
      </c>
      <c r="B14" s="20">
        <f t="shared" si="0"/>
        <v>1584.6931298012446</v>
      </c>
      <c r="C14" s="31" t="str">
        <f>'Standard Settings'!B9</f>
        <v>H/4/4</v>
      </c>
      <c r="D14" s="31">
        <f>'Standard Settings'!H9</f>
        <v>36</v>
      </c>
      <c r="E14" s="21">
        <f t="shared" si="1"/>
        <v>4.8917843592430899E-3</v>
      </c>
      <c r="F14" s="19">
        <f>((EchelleFPAparam!$S$3/(cpmcfgWVLEN_Table.csv!$S14+E$52))*(SIN('Standard Settings'!$F9+0.0005)+SIN('Standard Settings'!$F9+0.0005+EchelleFPAparam!$M$3))-(EchelleFPAparam!$S$3/(cpmcfgWVLEN_Table.csv!$S14+E$52))*(SIN('Standard Settings'!$F9-0.0005)+SIN('Standard Settings'!$F9-0.0005+EchelleFPAparam!$M$3)))*1000*EchelleFPAparam!$O$3/180</f>
        <v>13.639320547271948</v>
      </c>
      <c r="G14" s="22" t="str">
        <f>'Standard Settings'!C9</f>
        <v>H</v>
      </c>
      <c r="H14" s="54"/>
      <c r="I14" s="31" t="str">
        <f>'Standard Settings'!$D9</f>
        <v>HK</v>
      </c>
      <c r="J14" s="54"/>
      <c r="K14" s="12">
        <v>0</v>
      </c>
      <c r="L14" s="12">
        <v>0</v>
      </c>
      <c r="M14" s="31" t="str">
        <f>'Standard Settings'!$D9</f>
        <v>HK</v>
      </c>
      <c r="N14" s="54"/>
      <c r="O14" s="31">
        <f>'Standard Settings'!$E9</f>
        <v>66</v>
      </c>
      <c r="P14" s="56"/>
      <c r="Q14" s="23">
        <f>'Standard Settings'!$G9</f>
        <v>32</v>
      </c>
      <c r="R14" s="23">
        <f>'Standard Settings'!$I9</f>
        <v>39</v>
      </c>
      <c r="S14" s="24">
        <f t="shared" si="2"/>
        <v>32</v>
      </c>
      <c r="T14" s="24">
        <f t="shared" si="3"/>
        <v>40</v>
      </c>
      <c r="U14" s="25">
        <f>IF(OR($S14+B$52&lt;$Q14,$S14+B$52&gt;$R14),-1,(EchelleFPAparam!$S$3/(cpmcfgWVLEN_Table.csv!$S14+B$52))*(SIN('Standard Settings'!$F9)+SIN('Standard Settings'!$F9+EchelleFPAparam!$M$3)))</f>
        <v>1782.7797710264001</v>
      </c>
      <c r="V14" s="25">
        <f>IF(OR($S14+C$52&lt;$Q14,$S14+C$52&gt;$R14),-1,(EchelleFPAparam!$S$3/(cpmcfgWVLEN_Table.csv!$S14+C$52))*(SIN('Standard Settings'!$F9)+SIN('Standard Settings'!$F9+EchelleFPAparam!$M$3)))</f>
        <v>1728.7561416013577</v>
      </c>
      <c r="W14" s="25">
        <f>IF(OR($S14+D$52&lt;$Q14,$S14+D$52&gt;$R14),-1,(EchelleFPAparam!$S$3/(cpmcfgWVLEN_Table.csv!$S14+D$52))*(SIN('Standard Settings'!$F9)+SIN('Standard Settings'!$F9+EchelleFPAparam!$M$3)))</f>
        <v>1677.9103727307295</v>
      </c>
      <c r="X14" s="25">
        <f>IF(OR($S14+E$52&lt;$Q14,$S14+E$52&gt;$R14),-1,(EchelleFPAparam!$S$3/(cpmcfgWVLEN_Table.csv!$S14+E$52))*(SIN('Standard Settings'!$F9)+SIN('Standard Settings'!$F9+EchelleFPAparam!$M$3)))</f>
        <v>1629.9700763669946</v>
      </c>
      <c r="Y14" s="25">
        <f>IF(OR($S14+F$52&lt;$Q14,$S14+F$52&gt;$R14),-1,(EchelleFPAparam!$S$3/(cpmcfgWVLEN_Table.csv!$S14+F$52))*(SIN('Standard Settings'!$F9)+SIN('Standard Settings'!$F9+EchelleFPAparam!$M$3)))</f>
        <v>1584.6931298012446</v>
      </c>
      <c r="Z14" s="25">
        <f>IF(OR($S14+G$52&lt;$Q14,$S14+G$52&gt;$R14),-1,(EchelleFPAparam!$S$3/(cpmcfgWVLEN_Table.csv!$S14+G$52))*(SIN('Standard Settings'!$F9)+SIN('Standard Settings'!$F9+EchelleFPAparam!$M$3)))</f>
        <v>1541.8635857525624</v>
      </c>
      <c r="AA14" s="25">
        <f>IF(OR($S14+H$52&lt;$Q14,$S14+H$52&gt;$R14),-1,(EchelleFPAparam!$S$3/(cpmcfgWVLEN_Table.csv!$S14+H$52))*(SIN('Standard Settings'!$F9)+SIN('Standard Settings'!$F9+EchelleFPAparam!$M$3)))</f>
        <v>1501.288228232758</v>
      </c>
      <c r="AB14" s="25">
        <f>IF(OR($S14+I$52&lt;$Q14,$S14+I$52&gt;$R14),-1,(EchelleFPAparam!$S$3/(cpmcfgWVLEN_Table.csv!$S14+I$52))*(SIN('Standard Settings'!$F9)+SIN('Standard Settings'!$F9+EchelleFPAparam!$M$3)))</f>
        <v>1462.7936582780719</v>
      </c>
      <c r="AC14" s="25">
        <f>IF(OR($S14+J$52&lt;$Q14,$S14+J$52&gt;$R14),-1,(EchelleFPAparam!$S$3/(cpmcfgWVLEN_Table.csv!$S14+J$52))*(SIN('Standard Settings'!$F9)+SIN('Standard Settings'!$F9+EchelleFPAparam!$M$3)))</f>
        <v>-1</v>
      </c>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7">
        <f>IF(OR($S14+B$52&lt;'Standard Settings'!$G9,$S14+B$52&gt;'Standard Settings'!$I9),-1,(EchelleFPAparam!$S$3/(cpmcfgWVLEN_Table.csv!$S14+B$52))*(SIN(EchelleFPAparam!$T$3-EchelleFPAparam!$M$3/2)+SIN('Standard Settings'!$F9+EchelleFPAparam!$M$3)))</f>
        <v>1778.3383817066497</v>
      </c>
      <c r="BF14" s="27">
        <f>IF(OR($S14+C$52&lt;'Standard Settings'!$G9,$S14+C$52&gt;'Standard Settings'!$I9),-1,(EchelleFPAparam!$S$3/(cpmcfgWVLEN_Table.csv!$S14+C$52))*(SIN(EchelleFPAparam!$T$3-EchelleFPAparam!$M$3/2)+SIN('Standard Settings'!$F9+EchelleFPAparam!$M$3)))</f>
        <v>1724.4493398367513</v>
      </c>
      <c r="BG14" s="27">
        <f>IF(OR($S14+D$52&lt;'Standard Settings'!$G9,$S14+D$52&gt;'Standard Settings'!$I9),-1,(EchelleFPAparam!$S$3/(cpmcfgWVLEN_Table.csv!$S14+D$52))*(SIN(EchelleFPAparam!$T$3-EchelleFPAparam!$M$3/2)+SIN('Standard Settings'!$F9+EchelleFPAparam!$M$3)))</f>
        <v>1673.7302416062585</v>
      </c>
      <c r="BH14" s="27">
        <f>IF(OR($S14+E$52&lt;'Standard Settings'!$G9,$S14+E$52&gt;'Standard Settings'!$I9),-1,(EchelleFPAparam!$S$3/(cpmcfgWVLEN_Table.csv!$S14+E$52))*(SIN(EchelleFPAparam!$T$3-EchelleFPAparam!$M$3/2)+SIN('Standard Settings'!$F9+EchelleFPAparam!$M$3)))</f>
        <v>1625.9093775603656</v>
      </c>
      <c r="BI14" s="27">
        <f>IF(OR($S14+F$52&lt;'Standard Settings'!$G9,$S14+F$52&gt;'Standard Settings'!$I9),-1,(EchelleFPAparam!$S$3/(cpmcfgWVLEN_Table.csv!$S14+F$52))*(SIN(EchelleFPAparam!$T$3-EchelleFPAparam!$M$3/2)+SIN('Standard Settings'!$F9+EchelleFPAparam!$M$3)))</f>
        <v>1580.7452281836886</v>
      </c>
      <c r="BJ14" s="27">
        <f>IF(OR($S14+G$52&lt;'Standard Settings'!$G9,$S14+G$52&gt;'Standard Settings'!$I9),-1,(EchelleFPAparam!$S$3/(cpmcfgWVLEN_Table.csv!$S14+G$52))*(SIN(EchelleFPAparam!$T$3-EchelleFPAparam!$M$3/2)+SIN('Standard Settings'!$F9+EchelleFPAparam!$M$3)))</f>
        <v>1538.022384178724</v>
      </c>
      <c r="BK14" s="27">
        <f>IF(OR($S14+H$52&lt;'Standard Settings'!$G9,$S14+H$52&gt;'Standard Settings'!$I9),-1,(EchelleFPAparam!$S$3/(cpmcfgWVLEN_Table.csv!$S14+H$52))*(SIN(EchelleFPAparam!$T$3-EchelleFPAparam!$M$3/2)+SIN('Standard Settings'!$F9+EchelleFPAparam!$M$3)))</f>
        <v>1497.548110910863</v>
      </c>
      <c r="BL14" s="27">
        <f>IF(OR($S14+I$52&lt;'Standard Settings'!$G9,$S14+I$52&gt;'Standard Settings'!$I9),-1,(EchelleFPAparam!$S$3/(cpmcfgWVLEN_Table.csv!$S14+I$52))*(SIN(EchelleFPAparam!$T$3-EchelleFPAparam!$M$3/2)+SIN('Standard Settings'!$F9+EchelleFPAparam!$M$3)))</f>
        <v>1459.149441400328</v>
      </c>
      <c r="BM14" s="27">
        <f>IF(OR($S14+J$52&lt;'Standard Settings'!$G9,$S14+J$52&gt;'Standard Settings'!$I9),-1,(EchelleFPAparam!$S$3/(cpmcfgWVLEN_Table.csv!$S14+J$52))*(SIN(EchelleFPAparam!$T$3-EchelleFPAparam!$M$3/2)+SIN('Standard Settings'!$F9+EchelleFPAparam!$M$3)))</f>
        <v>-1</v>
      </c>
      <c r="BN14" s="28">
        <f>IF(OR($S14+B$52&lt;'Standard Settings'!$G9,$S14+B$52&gt;'Standard Settings'!$I9),-1,BE14*(($D14+B$52)/($D14+B$52+0.5)))</f>
        <v>1753.9775819572435</v>
      </c>
      <c r="BO14" s="28">
        <f>IF(OR($S14+C$52&lt;'Standard Settings'!$G9,$S14+C$52&gt;'Standard Settings'!$I9),-1,BF14*(($D14+C$52)/($D14+C$52+0.5)))</f>
        <v>1701.4566819722613</v>
      </c>
      <c r="BP14" s="28">
        <f>IF(OR($S14+D$52&lt;'Standard Settings'!$G9,$S14+D$52&gt;'Standard Settings'!$I9),-1,BG14*(($D14+D$52)/($D14+D$52+0.5)))</f>
        <v>1651.9934852217616</v>
      </c>
      <c r="BQ14" s="28">
        <f>IF(OR($S14+E$52&lt;'Standard Settings'!$G9,$S14+E$52&gt;'Standard Settings'!$I9),-1,BH14*(($D14+E$52)/($D14+E$52+0.5)))</f>
        <v>1605.328246198842</v>
      </c>
      <c r="BR14" s="28">
        <f>IF(OR($S14+F$52&lt;'Standard Settings'!$G9,$S14+F$52&gt;'Standard Settings'!$I9),-1,BI14*(($D14+F$52)/($D14+F$52+0.5)))</f>
        <v>1561.2298549962356</v>
      </c>
      <c r="BS14" s="28">
        <f>IF(OR($S14+G$52&lt;'Standard Settings'!$G9,$S14+G$52&gt;'Standard Settings'!$I9),-1,BJ14*(($D14+G$52)/($D14+G$52+0.5)))</f>
        <v>1519.491994007896</v>
      </c>
      <c r="BT14" s="28">
        <f>IF(OR($S14+H$52&lt;'Standard Settings'!$G9,$S14+H$52&gt;'Standard Settings'!$I9),-1,BK14*(($D14+H$52)/($D14+H$52+0.5)))</f>
        <v>1479.9298978413235</v>
      </c>
      <c r="BU14" s="28">
        <f>IF(OR($S14+I$52&lt;'Standard Settings'!$G9,$S14+I$52&gt;'Standard Settings'!$I9),-1,BL14*(($D14+I$52)/($D14+I$52+0.5)))</f>
        <v>1442.377608740554</v>
      </c>
      <c r="BV14" s="28">
        <f>IF(OR($S14+J$52&lt;'Standard Settings'!$G9,$S14+J$52&gt;'Standard Settings'!$I9),-1,BM14*(($D14+J$52)/($D14+J$52+0.5)))</f>
        <v>-1</v>
      </c>
      <c r="BW14" s="28">
        <f>IF(OR($S14+B$52&lt;'Standard Settings'!$G9,$S14+B$52&gt;'Standard Settings'!$I9),-1,BE14*(($D14+B$52)/($D14+B$52-0.5)))</f>
        <v>1803.3854011673068</v>
      </c>
      <c r="BX14" s="28">
        <f>IF(OR($S14+C$52&lt;'Standard Settings'!$G9,$S14+C$52&gt;'Standard Settings'!$I9),-1,BF14*(($D14+C$52)/($D14+C$52-0.5)))</f>
        <v>1748.0719335331453</v>
      </c>
      <c r="BY14" s="28">
        <f>IF(OR($S14+D$52&lt;'Standard Settings'!$G9,$S14+D$52&gt;'Standard Settings'!$I9),-1,BG14*(($D14+D$52)/($D14+D$52-0.5)))</f>
        <v>1696.0466448276754</v>
      </c>
      <c r="BZ14" s="28">
        <f>IF(OR($S14+E$52&lt;'Standard Settings'!$G9,$S14+E$52&gt;'Standard Settings'!$I9),-1,BH14*(($D14+E$52)/($D14+E$52-0.5)))</f>
        <v>1647.025083762448</v>
      </c>
      <c r="CA14" s="28">
        <f>IF(OR($S14+F$52&lt;'Standard Settings'!$G9,$S14+F$52&gt;'Standard Settings'!$I9),-1,BI14*(($D14+F$52)/($D14+F$52-0.5)))</f>
        <v>1600.7546614518367</v>
      </c>
      <c r="CB14" s="28">
        <f>IF(OR($S14+G$52&lt;'Standard Settings'!$G9,$S14+G$52&gt;'Standard Settings'!$I9),-1,BJ14*(($D14+G$52)/($D14+G$52-0.5)))</f>
        <v>1557.0103148475973</v>
      </c>
      <c r="CC14" s="28">
        <f>IF(OR($S14+H$52&lt;'Standard Settings'!$G9,$S14+H$52&gt;'Standard Settings'!$I9),-1,BK14*(($D14+H$52)/($D14+H$52-0.5)))</f>
        <v>1515.5908592350902</v>
      </c>
      <c r="CD14" s="28">
        <f>IF(OR($S14+I$52&lt;'Standard Settings'!$G9,$S14+I$52&gt;'Standard Settings'!$I9),-1,BL14*(($D14+I$52)/($D14+I$52-0.5)))</f>
        <v>1476.3159054168025</v>
      </c>
      <c r="CE14" s="28">
        <f>IF(OR($S14+J$52&lt;'Standard Settings'!$G9,$S14+J$52&gt;'Standard Settings'!$I9),-1,BM14*(($D14+J$52)/($D14+J$52-0.5)))</f>
        <v>-1</v>
      </c>
      <c r="CF14" s="29">
        <f>IF(OR($S14+B$52&lt;'Standard Settings'!$G9,$S14+B$52&gt;'Standard Settings'!$I9),-1,(EchelleFPAparam!$S$3/(cpmcfgWVLEN_Table.csv!$S14+B$52))*(SIN('Standard Settings'!$F9)+SIN('Standard Settings'!$F9+EchelleFPAparam!$M$3+EchelleFPAparam!$F$3)))</f>
        <v>1764.6073465354143</v>
      </c>
      <c r="CG14" s="29">
        <f>IF(OR($S14+C$52&lt;'Standard Settings'!$G9,$S14+C$52&gt;'Standard Settings'!$I9),-1,(EchelleFPAparam!$S$3/(cpmcfgWVLEN_Table.csv!$S14+C$52))*(SIN('Standard Settings'!$F9)+SIN('Standard Settings'!$F9+EchelleFPAparam!$M$3+EchelleFPAparam!$F$3)))</f>
        <v>1711.1343966404017</v>
      </c>
      <c r="CH14" s="29">
        <f>IF(OR($S14+D$52&lt;'Standard Settings'!$G9,$S14+D$52&gt;'Standard Settings'!$I9),-1,(EchelleFPAparam!$S$3/(cpmcfgWVLEN_Table.csv!$S14+D$52))*(SIN('Standard Settings'!$F9)+SIN('Standard Settings'!$F9+EchelleFPAparam!$M$3+EchelleFPAparam!$F$3)))</f>
        <v>1660.8069143862722</v>
      </c>
      <c r="CI14" s="29">
        <f>IF(OR($S14+E$52&lt;'Standard Settings'!$G9,$S14+E$52&gt;'Standard Settings'!$I9),-1,(EchelleFPAparam!$S$3/(cpmcfgWVLEN_Table.csv!$S14+E$52))*(SIN('Standard Settings'!$F9)+SIN('Standard Settings'!$F9+EchelleFPAparam!$M$3+EchelleFPAparam!$F$3)))</f>
        <v>1613.3552882609501</v>
      </c>
      <c r="CJ14" s="29">
        <f>IF(OR($S14+F$52&lt;'Standard Settings'!$G9,$S14+F$52&gt;'Standard Settings'!$I9),-1,(EchelleFPAparam!$S$3/(cpmcfgWVLEN_Table.csv!$S14+F$52))*(SIN('Standard Settings'!$F9)+SIN('Standard Settings'!$F9+EchelleFPAparam!$M$3+EchelleFPAparam!$F$3)))</f>
        <v>1568.5398635870349</v>
      </c>
      <c r="CK14" s="29">
        <f>IF(OR($S14+G$52&lt;'Standard Settings'!$G9,$S14+G$52&gt;'Standard Settings'!$I9),-1,(EchelleFPAparam!$S$3/(cpmcfgWVLEN_Table.csv!$S14+G$52))*(SIN('Standard Settings'!$F9)+SIN('Standard Settings'!$F9+EchelleFPAparam!$M$3+EchelleFPAparam!$F$3)))</f>
        <v>1526.1468943008988</v>
      </c>
      <c r="CL14" s="29">
        <f>IF(OR($S14+H$52&lt;'Standard Settings'!$G9,$S14+H$52&gt;'Standard Settings'!$I9),-1,(EchelleFPAparam!$S$3/(cpmcfgWVLEN_Table.csv!$S14+H$52))*(SIN('Standard Settings'!$F9)+SIN('Standard Settings'!$F9+EchelleFPAparam!$M$3+EchelleFPAparam!$F$3)))</f>
        <v>1485.9851339245592</v>
      </c>
      <c r="CM14" s="29">
        <f>IF(OR($S14+I$52&lt;'Standard Settings'!$G9,$S14+I$52&gt;'Standard Settings'!$I9),-1,(EchelleFPAparam!$S$3/(cpmcfgWVLEN_Table.csv!$S14+I$52))*(SIN('Standard Settings'!$F9)+SIN('Standard Settings'!$F9+EchelleFPAparam!$M$3+EchelleFPAparam!$F$3)))</f>
        <v>1447.8829510034168</v>
      </c>
      <c r="CN14" s="29">
        <f>IF(OR($S14+J$52&lt;'Standard Settings'!$G9,$S14+J$52&gt;'Standard Settings'!$I9),-1,(EchelleFPAparam!$S$3/(cpmcfgWVLEN_Table.csv!$S14+J$52))*(SIN('Standard Settings'!$F9)+SIN('Standard Settings'!$F9+EchelleFPAparam!$M$3+EchelleFPAparam!$F$3)))</f>
        <v>-1</v>
      </c>
      <c r="CO14" s="29">
        <f>IF(OR($S14+B$52&lt;'Standard Settings'!$G9,$S14+B$52&gt;'Standard Settings'!$I9),-1,(EchelleFPAparam!$S$3/(cpmcfgWVLEN_Table.csv!$S14+B$52))*(SIN('Standard Settings'!$F9)+SIN('Standard Settings'!$F9+EchelleFPAparam!$M$3+EchelleFPAparam!$G$3)))</f>
        <v>1776.4492042762236</v>
      </c>
      <c r="CP14" s="29">
        <f>IF(OR($S14+C$52&lt;'Standard Settings'!$G9,$S14+C$52&gt;'Standard Settings'!$I9),-1,(EchelleFPAparam!$S$3/(cpmcfgWVLEN_Table.csv!$S14+C$52))*(SIN('Standard Settings'!$F9)+SIN('Standard Settings'!$F9+EchelleFPAparam!$M$3+EchelleFPAparam!$G$3)))</f>
        <v>1722.6174102072471</v>
      </c>
      <c r="CQ14" s="29">
        <f>IF(OR($S14+D$52&lt;'Standard Settings'!$G9,$S14+D$52&gt;'Standard Settings'!$I9),-1,(EchelleFPAparam!$S$3/(cpmcfgWVLEN_Table.csv!$S14+D$52))*(SIN('Standard Settings'!$F9)+SIN('Standard Settings'!$F9+EchelleFPAparam!$M$3+EchelleFPAparam!$G$3)))</f>
        <v>1671.9521922599749</v>
      </c>
      <c r="CR14" s="29">
        <f>IF(OR($S14+E$52&lt;'Standard Settings'!$G9,$S14+E$52&gt;'Standard Settings'!$I9),-1,(EchelleFPAparam!$S$3/(cpmcfgWVLEN_Table.csv!$S14+E$52))*(SIN('Standard Settings'!$F9)+SIN('Standard Settings'!$F9+EchelleFPAparam!$M$3+EchelleFPAparam!$G$3)))</f>
        <v>1624.1821296239757</v>
      </c>
      <c r="CS14" s="29">
        <f>IF(OR($S14+F$52&lt;'Standard Settings'!$G9,$S14+F$52&gt;'Standard Settings'!$I9),-1,(EchelleFPAparam!$S$3/(cpmcfgWVLEN_Table.csv!$S14+F$52))*(SIN('Standard Settings'!$F9)+SIN('Standard Settings'!$F9+EchelleFPAparam!$M$3+EchelleFPAparam!$G$3)))</f>
        <v>1579.0659593566431</v>
      </c>
      <c r="CT14" s="29">
        <f>IF(OR($S14+G$52&lt;'Standard Settings'!$G9,$S14+G$52&gt;'Standard Settings'!$I9),-1,(EchelleFPAparam!$S$3/(cpmcfgWVLEN_Table.csv!$S14+G$52))*(SIN('Standard Settings'!$F9)+SIN('Standard Settings'!$F9+EchelleFPAparam!$M$3+EchelleFPAparam!$G$3)))</f>
        <v>1536.3885009956527</v>
      </c>
      <c r="CU14" s="29">
        <f>IF(OR($S14+H$52&lt;'Standard Settings'!$G9,$S14+H$52&gt;'Standard Settings'!$I9),-1,(EchelleFPAparam!$S$3/(cpmcfgWVLEN_Table.csv!$S14+H$52))*(SIN('Standard Settings'!$F9)+SIN('Standard Settings'!$F9+EchelleFPAparam!$M$3+EchelleFPAparam!$G$3)))</f>
        <v>1495.9572246536618</v>
      </c>
      <c r="CV14" s="29">
        <f>IF(OR($S14+I$52&lt;'Standard Settings'!$G9,$S14+I$52&gt;'Standard Settings'!$I9),-1,(EchelleFPAparam!$S$3/(cpmcfgWVLEN_Table.csv!$S14+I$52))*(SIN('Standard Settings'!$F9)+SIN('Standard Settings'!$F9+EchelleFPAparam!$M$3+EchelleFPAparam!$G$3)))</f>
        <v>1457.5993470984399</v>
      </c>
      <c r="CW14" s="29">
        <f>IF(OR($S14+J$52&lt;'Standard Settings'!$G9,$S14+J$52&gt;'Standard Settings'!$I9),-1,(EchelleFPAparam!$S$3/(cpmcfgWVLEN_Table.csv!$S14+J$52))*(SIN('Standard Settings'!$F9)+SIN('Standard Settings'!$F9+EchelleFPAparam!$M$3+EchelleFPAparam!$G$3)))</f>
        <v>-1</v>
      </c>
      <c r="CX14" s="29">
        <f>IF(OR($S14+B$52&lt;'Standard Settings'!$G9,$S14+B$52&gt;'Standard Settings'!$I9),-1,(EchelleFPAparam!$S$3/(cpmcfgWVLEN_Table.csv!$S14+B$52))*(SIN('Standard Settings'!$F9)+SIN('Standard Settings'!$F9+EchelleFPAparam!$M$3+EchelleFPAparam!$H$3)))</f>
        <v>1777.0762419554082</v>
      </c>
      <c r="CY14" s="29">
        <f>IF(OR($S14+C$52&lt;'Standard Settings'!$G9,$S14+C$52&gt;'Standard Settings'!$I9),-1,(EchelleFPAparam!$S$3/(cpmcfgWVLEN_Table.csv!$S14+C$52))*(SIN('Standard Settings'!$F9)+SIN('Standard Settings'!$F9+EchelleFPAparam!$M$3+EchelleFPAparam!$H$3)))</f>
        <v>1723.2254467446382</v>
      </c>
      <c r="CZ14" s="29">
        <f>IF(OR($S14+D$52&lt;'Standard Settings'!$G9,$S14+D$52&gt;'Standard Settings'!$I9),-1,(EchelleFPAparam!$S$3/(cpmcfgWVLEN_Table.csv!$S14+D$52))*(SIN('Standard Settings'!$F9)+SIN('Standard Settings'!$F9+EchelleFPAparam!$M$3+EchelleFPAparam!$H$3)))</f>
        <v>1672.5423453697958</v>
      </c>
      <c r="DA14" s="29">
        <f>IF(OR($S14+E$52&lt;'Standard Settings'!$G9,$S14+E$52&gt;'Standard Settings'!$I9),-1,(EchelleFPAparam!$S$3/(cpmcfgWVLEN_Table.csv!$S14+E$52))*(SIN('Standard Settings'!$F9)+SIN('Standard Settings'!$F9+EchelleFPAparam!$M$3+EchelleFPAparam!$H$3)))</f>
        <v>1624.7554212163732</v>
      </c>
      <c r="DB14" s="29">
        <f>IF(OR($S14+F$52&lt;'Standard Settings'!$G9,$S14+F$52&gt;'Standard Settings'!$I9),-1,(EchelleFPAparam!$S$3/(cpmcfgWVLEN_Table.csv!$S14+F$52))*(SIN('Standard Settings'!$F9)+SIN('Standard Settings'!$F9+EchelleFPAparam!$M$3+EchelleFPAparam!$H$3)))</f>
        <v>1579.6233261825851</v>
      </c>
      <c r="DC14" s="29">
        <f>IF(OR($S14+G$52&lt;'Standard Settings'!$G9,$S14+G$52&gt;'Standard Settings'!$I9),-1,(EchelleFPAparam!$S$3/(cpmcfgWVLEN_Table.csv!$S14+G$52))*(SIN('Standard Settings'!$F9)+SIN('Standard Settings'!$F9+EchelleFPAparam!$M$3+EchelleFPAparam!$H$3)))</f>
        <v>1536.9308038533261</v>
      </c>
      <c r="DD14" s="29">
        <f>IF(OR($S14+H$52&lt;'Standard Settings'!$G9,$S14+H$52&gt;'Standard Settings'!$I9),-1,(EchelleFPAparam!$S$3/(cpmcfgWVLEN_Table.csv!$S14+H$52))*(SIN('Standard Settings'!$F9)+SIN('Standard Settings'!$F9+EchelleFPAparam!$M$3+EchelleFPAparam!$H$3)))</f>
        <v>1496.4852563835016</v>
      </c>
      <c r="DE14" s="29">
        <f>IF(OR($S14+I$52&lt;'Standard Settings'!$G9,$S14+I$52&gt;'Standard Settings'!$I9),-1,(EchelleFPAparam!$S$3/(cpmcfgWVLEN_Table.csv!$S14+I$52))*(SIN('Standard Settings'!$F9)+SIN('Standard Settings'!$F9+EchelleFPAparam!$M$3+EchelleFPAparam!$H$3)))</f>
        <v>1458.1138395531555</v>
      </c>
      <c r="DF14" s="29">
        <f>IF(OR($S14+J$52&lt;'Standard Settings'!$G9,$S14+J$52&gt;'Standard Settings'!$I9),-1,(EchelleFPAparam!$S$3/(cpmcfgWVLEN_Table.csv!$S14+J$52))*(SIN('Standard Settings'!$F9)+SIN('Standard Settings'!$F9+EchelleFPAparam!$M$3+EchelleFPAparam!$H$3)))</f>
        <v>-1</v>
      </c>
      <c r="DG14" s="29">
        <f>IF(OR($S14+B$52&lt;'Standard Settings'!$G9,$S14+B$52&gt;'Standard Settings'!$I9),-1,(EchelleFPAparam!$S$3/(cpmcfgWVLEN_Table.csv!$S14+B$52))*(SIN('Standard Settings'!$F9)+SIN('Standard Settings'!$F9+EchelleFPAparam!$M$3+EchelleFPAparam!$I$3)))</f>
        <v>1788.3469131191043</v>
      </c>
      <c r="DH14" s="29">
        <f>IF(OR($S14+C$52&lt;'Standard Settings'!$G9,$S14+C$52&gt;'Standard Settings'!$I9),-1,(EchelleFPAparam!$S$3/(cpmcfgWVLEN_Table.csv!$S14+C$52))*(SIN('Standard Settings'!$F9)+SIN('Standard Settings'!$F9+EchelleFPAparam!$M$3+EchelleFPAparam!$I$3)))</f>
        <v>1734.1545824185255</v>
      </c>
      <c r="DI14" s="29">
        <f>IF(OR($S14+D$52&lt;'Standard Settings'!$G9,$S14+D$52&gt;'Standard Settings'!$I9),-1,(EchelleFPAparam!$S$3/(cpmcfgWVLEN_Table.csv!$S14+D$52))*(SIN('Standard Settings'!$F9)+SIN('Standard Settings'!$F9+EchelleFPAparam!$M$3+EchelleFPAparam!$I$3)))</f>
        <v>1683.1500358768042</v>
      </c>
      <c r="DJ14" s="29">
        <f>IF(OR($S14+E$52&lt;'Standard Settings'!$G9,$S14+E$52&gt;'Standard Settings'!$I9),-1,(EchelleFPAparam!$S$3/(cpmcfgWVLEN_Table.csv!$S14+E$52))*(SIN('Standard Settings'!$F9)+SIN('Standard Settings'!$F9+EchelleFPAparam!$M$3+EchelleFPAparam!$I$3)))</f>
        <v>1635.0600348517526</v>
      </c>
      <c r="DK14" s="29">
        <f>IF(OR($S14+F$52&lt;'Standard Settings'!$G9,$S14+F$52&gt;'Standard Settings'!$I9),-1,(EchelleFPAparam!$S$3/(cpmcfgWVLEN_Table.csv!$S14+F$52))*(SIN('Standard Settings'!$F9)+SIN('Standard Settings'!$F9+EchelleFPAparam!$M$3+EchelleFPAparam!$I$3)))</f>
        <v>1589.6417005503149</v>
      </c>
      <c r="DL14" s="29">
        <f>IF(OR($S14+G$52&lt;'Standard Settings'!$G9,$S14+G$52&gt;'Standard Settings'!$I9),-1,(EchelleFPAparam!$S$3/(cpmcfgWVLEN_Table.csv!$S14+G$52))*(SIN('Standard Settings'!$F9)+SIN('Standard Settings'!$F9+EchelleFPAparam!$M$3+EchelleFPAparam!$I$3)))</f>
        <v>1546.6784113462525</v>
      </c>
      <c r="DM14" s="29">
        <f>IF(OR($S14+H$52&lt;'Standard Settings'!$G9,$S14+H$52&gt;'Standard Settings'!$I9),-1,(EchelleFPAparam!$S$3/(cpmcfgWVLEN_Table.csv!$S14+H$52))*(SIN('Standard Settings'!$F9)+SIN('Standard Settings'!$F9+EchelleFPAparam!$M$3+EchelleFPAparam!$I$3)))</f>
        <v>1505.9763478897721</v>
      </c>
      <c r="DN14" s="29">
        <f>IF(OR($S14+I$52&lt;'Standard Settings'!$G9,$S14+I$52&gt;'Standard Settings'!$I9),-1,(EchelleFPAparam!$S$3/(cpmcfgWVLEN_Table.csv!$S14+I$52))*(SIN('Standard Settings'!$F9)+SIN('Standard Settings'!$F9+EchelleFPAparam!$M$3+EchelleFPAparam!$I$3)))</f>
        <v>1467.3615697387522</v>
      </c>
      <c r="DO14" s="29">
        <f>IF(OR($S14+J$52&lt;'Standard Settings'!$G9,$S14+J$52&gt;'Standard Settings'!$I9),-1,(EchelleFPAparam!$S$3/(cpmcfgWVLEN_Table.csv!$S14+J$52))*(SIN('Standard Settings'!$F9)+SIN('Standard Settings'!$F9+EchelleFPAparam!$M$3+EchelleFPAparam!$I$3)))</f>
        <v>-1</v>
      </c>
      <c r="DP14" s="29">
        <f>IF(OR($S14+B$52&lt;'Standard Settings'!$G9,$S14+B$52&gt;'Standard Settings'!$I9),-1,(EchelleFPAparam!$S$3/(cpmcfgWVLEN_Table.csv!$S14+B$52))*(SIN('Standard Settings'!$F9)+SIN('Standard Settings'!$F9+EchelleFPAparam!$M$3+EchelleFPAparam!$J$3)))</f>
        <v>1788.9427476381884</v>
      </c>
      <c r="DQ14" s="29">
        <f>IF(OR($S14+C$52&lt;'Standard Settings'!$G9,$S14+C$52&gt;'Standard Settings'!$I9),-1,(EchelleFPAparam!$S$3/(cpmcfgWVLEN_Table.csv!$S14+C$52))*(SIN('Standard Settings'!$F9)+SIN('Standard Settings'!$F9+EchelleFPAparam!$M$3+EchelleFPAparam!$J$3)))</f>
        <v>1734.7323613461222</v>
      </c>
      <c r="DR14" s="29">
        <f>IF(OR($S14+D$52&lt;'Standard Settings'!$G9,$S14+D$52&gt;'Standard Settings'!$I9),-1,(EchelleFPAparam!$S$3/(cpmcfgWVLEN_Table.csv!$S14+D$52))*(SIN('Standard Settings'!$F9)+SIN('Standard Settings'!$F9+EchelleFPAparam!$M$3+EchelleFPAparam!$J$3)))</f>
        <v>1683.7108213065303</v>
      </c>
      <c r="DS14" s="29">
        <f>IF(OR($S14+E$52&lt;'Standard Settings'!$G9,$S14+E$52&gt;'Standard Settings'!$I9),-1,(EchelleFPAparam!$S$3/(cpmcfgWVLEN_Table.csv!$S14+E$52))*(SIN('Standard Settings'!$F9)+SIN('Standard Settings'!$F9+EchelleFPAparam!$M$3+EchelleFPAparam!$J$3)))</f>
        <v>1635.6047978406293</v>
      </c>
      <c r="DT14" s="29">
        <f>IF(OR($S14+F$52&lt;'Standard Settings'!$G9,$S14+F$52&gt;'Standard Settings'!$I9),-1,(EchelleFPAparam!$S$3/(cpmcfgWVLEN_Table.csv!$S14+F$52))*(SIN('Standard Settings'!$F9)+SIN('Standard Settings'!$F9+EchelleFPAparam!$M$3+EchelleFPAparam!$J$3)))</f>
        <v>1590.1713312339452</v>
      </c>
      <c r="DU14" s="29">
        <f>IF(OR($S14+G$52&lt;'Standard Settings'!$G9,$S14+G$52&gt;'Standard Settings'!$I9),-1,(EchelleFPAparam!$S$3/(cpmcfgWVLEN_Table.csv!$S14+G$52))*(SIN('Standard Settings'!$F9)+SIN('Standard Settings'!$F9+EchelleFPAparam!$M$3+EchelleFPAparam!$J$3)))</f>
        <v>1547.1937276870817</v>
      </c>
      <c r="DV14" s="29">
        <f>IF(OR($S14+H$52&lt;'Standard Settings'!$G9,$S14+H$52&gt;'Standard Settings'!$I9),-1,(EchelleFPAparam!$S$3/(cpmcfgWVLEN_Table.csv!$S14+H$52))*(SIN('Standard Settings'!$F9)+SIN('Standard Settings'!$F9+EchelleFPAparam!$M$3+EchelleFPAparam!$J$3)))</f>
        <v>1506.478103274264</v>
      </c>
      <c r="DW14" s="29">
        <f>IF(OR($S14+I$52&lt;'Standard Settings'!$G9,$S14+I$52&gt;'Standard Settings'!$I9),-1,(EchelleFPAparam!$S$3/(cpmcfgWVLEN_Table.csv!$S14+I$52))*(SIN('Standard Settings'!$F9)+SIN('Standard Settings'!$F9+EchelleFPAparam!$M$3+EchelleFPAparam!$J$3)))</f>
        <v>1467.8504596005648</v>
      </c>
      <c r="DX14" s="29">
        <f>IF(OR($S14+J$52&lt;'Standard Settings'!$G9,$S14+J$52&gt;'Standard Settings'!$I9),-1,(EchelleFPAparam!$S$3/(cpmcfgWVLEN_Table.csv!$S14+J$52))*(SIN('Standard Settings'!$F9)+SIN('Standard Settings'!$F9+EchelleFPAparam!$M$3+EchelleFPAparam!$J$3)))</f>
        <v>-1</v>
      </c>
      <c r="DY14" s="29">
        <f>IF(OR($S14+B$52&lt;$Q14,$S14+B$52&gt;$R14),-1,(EchelleFPAparam!$S$3/(cpmcfgWVLEN_Table.csv!$S14+B$52))*(SIN('Standard Settings'!$F9)+SIN('Standard Settings'!$F9+EchelleFPAparam!$M$3+EchelleFPAparam!$K$3)))</f>
        <v>1799.6344608762374</v>
      </c>
      <c r="DZ14" s="29">
        <f>IF(OR($S14+C$52&lt;$Q14,$S14+C$52&gt;$R14),-1,(EchelleFPAparam!$S$3/(cpmcfgWVLEN_Table.csv!$S14+C$52))*(SIN('Standard Settings'!$F9)+SIN('Standard Settings'!$F9+EchelleFPAparam!$M$3+EchelleFPAparam!$K$3)))</f>
        <v>1745.1000832739271</v>
      </c>
      <c r="EA14" s="29">
        <f>IF(OR($S14+D$52&lt;$Q14,$S14+D$52&gt;$R14),-1,(EchelleFPAparam!$S$3/(cpmcfgWVLEN_Table.csv!$S14+D$52))*(SIN('Standard Settings'!$F9)+SIN('Standard Settings'!$F9+EchelleFPAparam!$M$3+EchelleFPAparam!$K$3)))</f>
        <v>1693.7736102364586</v>
      </c>
      <c r="EB14" s="29">
        <f>IF(OR($S14+E$52&lt;$Q14,$S14+E$52&gt;$R14),-1,(EchelleFPAparam!$S$3/(cpmcfgWVLEN_Table.csv!$S14+E$52))*(SIN('Standard Settings'!$F9)+SIN('Standard Settings'!$F9+EchelleFPAparam!$M$3+EchelleFPAparam!$K$3)))</f>
        <v>1645.3800785154169</v>
      </c>
      <c r="EC14" s="29">
        <f>IF(OR($S14+F$52&lt;$Q14,$S14+F$52&gt;$R14),-1,(EchelleFPAparam!$S$3/(cpmcfgWVLEN_Table.csv!$S14+F$52))*(SIN('Standard Settings'!$F9)+SIN('Standard Settings'!$F9+EchelleFPAparam!$M$3+EchelleFPAparam!$K$3)))</f>
        <v>1599.6750763344332</v>
      </c>
      <c r="ED14" s="29">
        <f>IF(OR($S14+G$52&lt;$Q14,$S14+G$52&gt;$R14),-1,(EchelleFPAparam!$S$3/(cpmcfgWVLEN_Table.csv!$S14+G$52))*(SIN('Standard Settings'!$F9)+SIN('Standard Settings'!$F9+EchelleFPAparam!$M$3+EchelleFPAparam!$K$3)))</f>
        <v>1556.440614811881</v>
      </c>
      <c r="EE14" s="29">
        <f>IF(OR($S14+H$52&lt;$Q14,$S14+H$52&gt;$R14),-1,(EchelleFPAparam!$S$3/(cpmcfgWVLEN_Table.csv!$S14+H$52))*(SIN('Standard Settings'!$F9)+SIN('Standard Settings'!$F9+EchelleFPAparam!$M$3+EchelleFPAparam!$K$3)))</f>
        <v>1515.4816512641999</v>
      </c>
      <c r="EF14" s="29">
        <f>IF(OR($S14+I$52&lt;$Q14,$S14+I$52&gt;$R14),-1,(EchelleFPAparam!$S$3/(cpmcfgWVLEN_Table.csv!$S14+I$52))*(SIN('Standard Settings'!$F9)+SIN('Standard Settings'!$F9+EchelleFPAparam!$M$3+EchelleFPAparam!$K$3)))</f>
        <v>1476.6231473856308</v>
      </c>
      <c r="EG14" s="29">
        <f>IF(OR($S14+J$52&lt;$Q14,$S14+J$52&gt;$R14),-1,(EchelleFPAparam!$S$3/(cpmcfgWVLEN_Table.csv!$S14+J$52))*(SIN('Standard Settings'!$F9)+SIN('Standard Settings'!$F9+EchelleFPAparam!$M$3+EchelleFPAparam!$K$3)))</f>
        <v>-1</v>
      </c>
      <c r="EH14" s="59"/>
      <c r="EI14" s="59"/>
      <c r="EJ14" s="60"/>
      <c r="EK14" s="60"/>
      <c r="EL14" s="60"/>
      <c r="EM14" s="60"/>
      <c r="EN14" s="60"/>
      <c r="EO14" s="60"/>
      <c r="EP14" s="60"/>
      <c r="EQ14" s="60"/>
      <c r="ER14" s="60"/>
      <c r="ES14" s="60"/>
      <c r="ET14" s="60"/>
      <c r="EU14" s="60"/>
      <c r="EV14" s="60"/>
      <c r="EW14" s="60"/>
      <c r="EX14" s="60"/>
      <c r="EY14" s="60"/>
      <c r="EZ14" s="60"/>
      <c r="FA14" s="60"/>
      <c r="FB14" s="60"/>
      <c r="FC14" s="60"/>
      <c r="FD14" s="60"/>
      <c r="FE14" s="60"/>
      <c r="FF14" s="30">
        <f>1/(F14*EchelleFPAparam!$Q$3)</f>
        <v>2443.9145056973134</v>
      </c>
      <c r="FG14" s="30">
        <f t="shared" si="4"/>
        <v>11.955102754297425</v>
      </c>
      <c r="FH14" s="60"/>
      <c r="FI14" s="60"/>
      <c r="FJ14" s="60"/>
      <c r="FK14" s="60"/>
      <c r="FL14" s="60"/>
      <c r="FM14" s="60"/>
      <c r="FN14" s="60"/>
      <c r="FO14" s="60"/>
      <c r="FP14" s="60"/>
      <c r="FQ14" s="60"/>
      <c r="FR14" s="60"/>
      <c r="FS14" s="60"/>
      <c r="FT14" s="60"/>
      <c r="FU14" s="60"/>
      <c r="FV14" s="60"/>
      <c r="FW14" s="60"/>
      <c r="FX14" s="60"/>
      <c r="FY14" s="60"/>
      <c r="FZ14" s="60"/>
      <c r="GA14" s="60"/>
      <c r="GB14" s="60"/>
      <c r="GC14" s="60"/>
      <c r="GD14" s="60"/>
      <c r="GE14" s="60"/>
      <c r="GF14" s="60"/>
      <c r="GG14" s="60"/>
      <c r="GH14" s="60"/>
      <c r="GI14" s="60"/>
      <c r="GJ14" s="60"/>
      <c r="GK14" s="60"/>
      <c r="GL14" s="60"/>
      <c r="GM14" s="60"/>
      <c r="GN14" s="60"/>
      <c r="GO14" s="60"/>
      <c r="GP14" s="60"/>
      <c r="GQ14" s="60"/>
      <c r="GR14" s="60"/>
      <c r="GS14" s="60"/>
      <c r="GT14" s="60"/>
      <c r="GU14" s="60"/>
      <c r="GV14" s="60"/>
      <c r="GW14" s="60"/>
      <c r="GX14" s="60"/>
      <c r="GY14" s="60"/>
      <c r="GZ14" s="60"/>
      <c r="HA14" s="60"/>
      <c r="HB14" s="60"/>
      <c r="HC14" s="60"/>
      <c r="HD14" s="60"/>
      <c r="HE14" s="60"/>
      <c r="HF14" s="60"/>
      <c r="HG14" s="60"/>
      <c r="HH14" s="60"/>
      <c r="HI14" s="60"/>
      <c r="HJ14" s="60"/>
      <c r="HK14" s="60"/>
      <c r="HL14" s="60"/>
      <c r="HM14" s="60"/>
      <c r="HN14" s="60"/>
      <c r="HO14" s="60"/>
      <c r="HP14" s="60"/>
      <c r="HQ14" s="60"/>
      <c r="HR14" s="60"/>
      <c r="HS14" s="60"/>
      <c r="HT14" s="60"/>
      <c r="HU14" s="60"/>
      <c r="HV14" s="60"/>
      <c r="HW14" s="60"/>
      <c r="HX14" s="60"/>
      <c r="HY14" s="60"/>
      <c r="HZ14" s="60"/>
      <c r="IA14" s="60"/>
      <c r="IB14" s="60"/>
      <c r="IC14" s="60"/>
      <c r="ID14" s="60"/>
      <c r="IE14" s="60"/>
      <c r="IF14" s="60"/>
      <c r="IG14" s="60"/>
      <c r="IH14" s="60"/>
      <c r="II14" s="60"/>
      <c r="IJ14" s="60"/>
      <c r="IK14" s="60"/>
      <c r="IL14" s="60"/>
      <c r="IM14" s="60"/>
      <c r="IN14" s="60"/>
      <c r="IO14" s="60"/>
      <c r="IP14" s="60"/>
      <c r="IQ14" s="60"/>
      <c r="IR14" s="60"/>
      <c r="IS14" s="60"/>
      <c r="IT14" s="60"/>
      <c r="IU14" s="60"/>
      <c r="IV14" s="60"/>
      <c r="IW14" s="60"/>
      <c r="IX14" s="60"/>
      <c r="IY14" s="60"/>
      <c r="IZ14" s="60"/>
      <c r="JA14" s="60"/>
      <c r="JB14" s="60"/>
      <c r="JC14" s="60"/>
      <c r="JD14" s="60"/>
      <c r="JE14" s="60"/>
      <c r="JF14" s="60"/>
      <c r="JG14" s="60"/>
      <c r="JH14" s="60"/>
      <c r="JI14" s="60"/>
      <c r="JJ14" s="60"/>
      <c r="JK14" s="60"/>
      <c r="JL14" s="60"/>
      <c r="JM14" s="60"/>
      <c r="JN14" s="62"/>
    </row>
    <row r="15" spans="1:275" ht="13.75" customHeight="1" x14ac:dyDescent="0.2">
      <c r="A15" s="63">
        <v>9</v>
      </c>
      <c r="B15" s="20">
        <f t="shared" si="0"/>
        <v>2156.1400534944069</v>
      </c>
      <c r="C15" s="31" t="str">
        <f>'Standard Settings'!B10</f>
        <v>K/1/4</v>
      </c>
      <c r="D15" s="31">
        <f>'Standard Settings'!H10</f>
        <v>26</v>
      </c>
      <c r="E15" s="21">
        <f t="shared" si="1"/>
        <v>7.2284729785565549E-3</v>
      </c>
      <c r="F15" s="19">
        <f>((EchelleFPAparam!$S$3/(cpmcfgWVLEN_Table.csv!$S15+E$52))*(SIN('Standard Settings'!$F10+0.0005)+SIN('Standard Settings'!$F10+0.0005+EchelleFPAparam!$M$3))-(EchelleFPAparam!$S$3/(cpmcfgWVLEN_Table.csv!$S15+E$52))*(SIN('Standard Settings'!$F10-0.0005)+SIN('Standard Settings'!$F10-0.0005+EchelleFPAparam!$M$3)))*1000*EchelleFPAparam!$O$3/180</f>
        <v>20.473382630343202</v>
      </c>
      <c r="G15" s="22" t="str">
        <f>'Standard Settings'!C10</f>
        <v>K</v>
      </c>
      <c r="H15" s="54"/>
      <c r="I15" s="31" t="str">
        <f>'Standard Settings'!$D10</f>
        <v>HK</v>
      </c>
      <c r="J15" s="54"/>
      <c r="K15" s="12">
        <v>0</v>
      </c>
      <c r="L15" s="12">
        <v>0</v>
      </c>
      <c r="M15" s="31" t="str">
        <f>'Standard Settings'!$D10</f>
        <v>HK</v>
      </c>
      <c r="N15" s="54"/>
      <c r="O15" s="31">
        <f>'Standard Settings'!$E10</f>
        <v>64</v>
      </c>
      <c r="P15" s="56"/>
      <c r="Q15" s="23">
        <f>'Standard Settings'!$G10</f>
        <v>23</v>
      </c>
      <c r="R15" s="23">
        <f>'Standard Settings'!$I10</f>
        <v>29</v>
      </c>
      <c r="S15" s="24">
        <f t="shared" si="2"/>
        <v>22</v>
      </c>
      <c r="T15" s="24">
        <f t="shared" si="3"/>
        <v>30</v>
      </c>
      <c r="U15" s="25">
        <f>IF(OR($S15+B$52&lt;$Q15,$S15+B$52&gt;$R15),-1,(EchelleFPAparam!$S$3/(cpmcfgWVLEN_Table.csv!$S15+B$52))*(SIN('Standard Settings'!$F10)+SIN('Standard Settings'!$F10+EchelleFPAparam!$M$3)))</f>
        <v>-1</v>
      </c>
      <c r="V15" s="25">
        <f>IF(OR($S15+C$52&lt;$Q15,$S15+C$52&gt;$R15),-1,(EchelleFPAparam!$S$3/(cpmcfgWVLEN_Table.csv!$S15+C$52))*(SIN('Standard Settings'!$F10)+SIN('Standard Settings'!$F10+EchelleFPAparam!$M$3)))</f>
        <v>2437.3757126458513</v>
      </c>
      <c r="W15" s="25">
        <f>IF(OR($S15+D$52&lt;$Q15,$S15+D$52&gt;$R15),-1,(EchelleFPAparam!$S$3/(cpmcfgWVLEN_Table.csv!$S15+D$52))*(SIN('Standard Settings'!$F10)+SIN('Standard Settings'!$F10+EchelleFPAparam!$M$3)))</f>
        <v>2335.8183912856075</v>
      </c>
      <c r="X15" s="25">
        <f>IF(OR($S15+E$52&lt;$Q15,$S15+E$52&gt;$R15),-1,(EchelleFPAparam!$S$3/(cpmcfgWVLEN_Table.csv!$S15+E$52))*(SIN('Standard Settings'!$F10)+SIN('Standard Settings'!$F10+EchelleFPAparam!$M$3)))</f>
        <v>2242.385655634183</v>
      </c>
      <c r="Y15" s="25">
        <f>IF(OR($S15+F$52&lt;$Q15,$S15+F$52&gt;$R15),-1,(EchelleFPAparam!$S$3/(cpmcfgWVLEN_Table.csv!$S15+F$52))*(SIN('Standard Settings'!$F10)+SIN('Standard Settings'!$F10+EchelleFPAparam!$M$3)))</f>
        <v>2156.1400534944069</v>
      </c>
      <c r="Z15" s="25">
        <f>IF(OR($S15+G$52&lt;$Q15,$S15+G$52&gt;$R15),-1,(EchelleFPAparam!$S$3/(cpmcfgWVLEN_Table.csv!$S15+G$52))*(SIN('Standard Settings'!$F10)+SIN('Standard Settings'!$F10+EchelleFPAparam!$M$3)))</f>
        <v>2076.2830144760956</v>
      </c>
      <c r="AA15" s="25">
        <f>IF(OR($S15+H$52&lt;$Q15,$S15+H$52&gt;$R15),-1,(EchelleFPAparam!$S$3/(cpmcfgWVLEN_Table.csv!$S15+H$52))*(SIN('Standard Settings'!$F10)+SIN('Standard Settings'!$F10+EchelleFPAparam!$M$3)))</f>
        <v>2002.1300496733782</v>
      </c>
      <c r="AB15" s="25">
        <f>IF(OR($S15+I$52&lt;$Q15,$S15+I$52&gt;$R15),-1,(EchelleFPAparam!$S$3/(cpmcfgWVLEN_Table.csv!$S15+I$52))*(SIN('Standard Settings'!$F10)+SIN('Standard Settings'!$F10+EchelleFPAparam!$M$3)))</f>
        <v>1933.0910824432615</v>
      </c>
      <c r="AC15" s="25">
        <f>IF(OR($S15+J$52&lt;$Q15,$S15+J$52&gt;$R15),-1,(EchelleFPAparam!$S$3/(cpmcfgWVLEN_Table.csv!$S15+J$52))*(SIN('Standard Settings'!$F10)+SIN('Standard Settings'!$F10+EchelleFPAparam!$M$3)))</f>
        <v>-1</v>
      </c>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7">
        <f>IF(OR($S15+B$52&lt;'Standard Settings'!$G10,$S15+B$52&gt;'Standard Settings'!$I10),-1,(EchelleFPAparam!$S$3/(cpmcfgWVLEN_Table.csv!$S15+B$52))*(SIN(EchelleFPAparam!$T$3-EchelleFPAparam!$M$3/2)+SIN('Standard Settings'!$F10+EchelleFPAparam!$M$3)))</f>
        <v>-1</v>
      </c>
      <c r="BF15" s="27">
        <f>IF(OR($S15+C$52&lt;'Standard Settings'!$G10,$S15+C$52&gt;'Standard Settings'!$I10),-1,(EchelleFPAparam!$S$3/(cpmcfgWVLEN_Table.csv!$S15+C$52))*(SIN(EchelleFPAparam!$T$3-EchelleFPAparam!$M$3/2)+SIN('Standard Settings'!$F10+EchelleFPAparam!$M$3)))</f>
        <v>2451.4930472223782</v>
      </c>
      <c r="BG15" s="27">
        <f>IF(OR($S15+D$52&lt;'Standard Settings'!$G10,$S15+D$52&gt;'Standard Settings'!$I10),-1,(EchelleFPAparam!$S$3/(cpmcfgWVLEN_Table.csv!$S15+D$52))*(SIN(EchelleFPAparam!$T$3-EchelleFPAparam!$M$3/2)+SIN('Standard Settings'!$F10+EchelleFPAparam!$M$3)))</f>
        <v>2349.3475035881124</v>
      </c>
      <c r="BH15" s="27">
        <f>IF(OR($S15+E$52&lt;'Standard Settings'!$G10,$S15+E$52&gt;'Standard Settings'!$I10),-1,(EchelleFPAparam!$S$3/(cpmcfgWVLEN_Table.csv!$S15+E$52))*(SIN(EchelleFPAparam!$T$3-EchelleFPAparam!$M$3/2)+SIN('Standard Settings'!$F10+EchelleFPAparam!$M$3)))</f>
        <v>2255.3736034445878</v>
      </c>
      <c r="BI15" s="27">
        <f>IF(OR($S15+F$52&lt;'Standard Settings'!$G10,$S15+F$52&gt;'Standard Settings'!$I10),-1,(EchelleFPAparam!$S$3/(cpmcfgWVLEN_Table.csv!$S15+F$52))*(SIN(EchelleFPAparam!$T$3-EchelleFPAparam!$M$3/2)+SIN('Standard Settings'!$F10+EchelleFPAparam!$M$3)))</f>
        <v>2168.6284648505657</v>
      </c>
      <c r="BJ15" s="27">
        <f>IF(OR($S15+G$52&lt;'Standard Settings'!$G10,$S15+G$52&gt;'Standard Settings'!$I10),-1,(EchelleFPAparam!$S$3/(cpmcfgWVLEN_Table.csv!$S15+G$52))*(SIN(EchelleFPAparam!$T$3-EchelleFPAparam!$M$3/2)+SIN('Standard Settings'!$F10+EchelleFPAparam!$M$3)))</f>
        <v>2088.3088920783225</v>
      </c>
      <c r="BK15" s="27">
        <f>IF(OR($S15+H$52&lt;'Standard Settings'!$G10,$S15+H$52&gt;'Standard Settings'!$I10),-1,(EchelleFPAparam!$S$3/(cpmcfgWVLEN_Table.csv!$S15+H$52))*(SIN(EchelleFPAparam!$T$3-EchelleFPAparam!$M$3/2)+SIN('Standard Settings'!$F10+EchelleFPAparam!$M$3)))</f>
        <v>2013.7264316469539</v>
      </c>
      <c r="BL15" s="27">
        <f>IF(OR($S15+I$52&lt;'Standard Settings'!$G10,$S15+I$52&gt;'Standard Settings'!$I10),-1,(EchelleFPAparam!$S$3/(cpmcfgWVLEN_Table.csv!$S15+I$52))*(SIN(EchelleFPAparam!$T$3-EchelleFPAparam!$M$3/2)+SIN('Standard Settings'!$F10+EchelleFPAparam!$M$3)))</f>
        <v>1944.2875891763692</v>
      </c>
      <c r="BM15" s="27">
        <f>IF(OR($S15+J$52&lt;'Standard Settings'!$G10,$S15+J$52&gt;'Standard Settings'!$I10),-1,(EchelleFPAparam!$S$3/(cpmcfgWVLEN_Table.csv!$S15+J$52))*(SIN(EchelleFPAparam!$T$3-EchelleFPAparam!$M$3/2)+SIN('Standard Settings'!$F10+EchelleFPAparam!$M$3)))</f>
        <v>-1</v>
      </c>
      <c r="BN15" s="28">
        <f>IF(OR($S15+B$52&lt;'Standard Settings'!$G10,$S15+B$52&gt;'Standard Settings'!$I10),-1,BE15*(($D15+B$52)/($D15+B$52+0.5)))</f>
        <v>-1</v>
      </c>
      <c r="BO15" s="28">
        <f>IF(OR($S15+C$52&lt;'Standard Settings'!$G10,$S15+C$52&gt;'Standard Settings'!$I10),-1,BF15*(($D15+C$52)/($D15+C$52+0.5)))</f>
        <v>2406.9204463637893</v>
      </c>
      <c r="BP15" s="28">
        <f>IF(OR($S15+D$52&lt;'Standard Settings'!$G10,$S15+D$52&gt;'Standard Settings'!$I10),-1,BG15*(($D15+D$52)/($D15+D$52+0.5)))</f>
        <v>2308.1308807181454</v>
      </c>
      <c r="BQ15" s="28">
        <f>IF(OR($S15+E$52&lt;'Standard Settings'!$G10,$S15+E$52&gt;'Standard Settings'!$I10),-1,BH15*(($D15+E$52)/($D15+E$52+0.5)))</f>
        <v>2217.1469321997643</v>
      </c>
      <c r="BR15" s="28">
        <f>IF(OR($S15+F$52&lt;'Standard Settings'!$G10,$S15+F$52&gt;'Standard Settings'!$I10),-1,BI15*(($D15+F$52)/($D15+F$52+0.5)))</f>
        <v>2133.07717854154</v>
      </c>
      <c r="BS15" s="28">
        <f>IF(OR($S15+G$52&lt;'Standard Settings'!$G10,$S15+G$52&gt;'Standard Settings'!$I10),-1,BJ15*(($D15+G$52)/($D15+G$52+0.5)))</f>
        <v>2055.161131886603</v>
      </c>
      <c r="BT15" s="28">
        <f>IF(OR($S15+H$52&lt;'Standard Settings'!$G10,$S15+H$52&gt;'Standard Settings'!$I10),-1,BK15*(($D15+H$52)/($D15+H$52+0.5)))</f>
        <v>1982.7460250062315</v>
      </c>
      <c r="BU15" s="28">
        <f>IF(OR($S15+I$52&lt;'Standard Settings'!$G10,$S15+I$52&gt;'Standard Settings'!$I10),-1,BL15*(($D15+I$52)/($D15+I$52+0.5)))</f>
        <v>1915.2683714274681</v>
      </c>
      <c r="BV15" s="28">
        <f>IF(OR($S15+J$52&lt;'Standard Settings'!$G10,$S15+J$52&gt;'Standard Settings'!$I10),-1,BM15*(($D15+J$52)/($D15+J$52+0.5)))</f>
        <v>-1</v>
      </c>
      <c r="BW15" s="28">
        <f>IF(OR($S15+B$52&lt;'Standard Settings'!$G10,$S15+B$52&gt;'Standard Settings'!$I10),-1,BE15*(($D15+B$52)/($D15+B$52-0.5)))</f>
        <v>-1</v>
      </c>
      <c r="BX15" s="28">
        <f>IF(OR($S15+C$52&lt;'Standard Settings'!$G10,$S15+C$52&gt;'Standard Settings'!$I10),-1,BF15*(($D15+C$52)/($D15+C$52-0.5)))</f>
        <v>2497.747633019027</v>
      </c>
      <c r="BY15" s="28">
        <f>IF(OR($S15+D$52&lt;'Standard Settings'!$G10,$S15+D$52&gt;'Standard Settings'!$I10),-1,BG15*(($D15+D$52)/($D15+D$52-0.5)))</f>
        <v>2392.0629127442598</v>
      </c>
      <c r="BZ15" s="28">
        <f>IF(OR($S15+E$52&lt;'Standard Settings'!$G10,$S15+E$52&gt;'Standard Settings'!$I10),-1,BH15*(($D15+E$52)/($D15+E$52-0.5)))</f>
        <v>2294.9415613997562</v>
      </c>
      <c r="CA15" s="28">
        <f>IF(OR($S15+F$52&lt;'Standard Settings'!$G10,$S15+F$52&gt;'Standard Settings'!$I10),-1,BI15*(($D15+F$52)/($D15+F$52-0.5)))</f>
        <v>2205.3848795090498</v>
      </c>
      <c r="CB15" s="28">
        <f>IF(OR($S15+G$52&lt;'Standard Settings'!$G10,$S15+G$52&gt;'Standard Settings'!$I10),-1,BJ15*(($D15+G$52)/($D15+G$52-0.5)))</f>
        <v>2122.5434640796066</v>
      </c>
      <c r="CC15" s="28">
        <f>IF(OR($S15+H$52&lt;'Standard Settings'!$G10,$S15+H$52&gt;'Standard Settings'!$I10),-1,BK15*(($D15+H$52)/($D15+H$52-0.5)))</f>
        <v>2045.6903432603974</v>
      </c>
      <c r="CD15" s="28">
        <f>IF(OR($S15+I$52&lt;'Standard Settings'!$G10,$S15+I$52&gt;'Standard Settings'!$I10),-1,BL15*(($D15+I$52)/($D15+I$52-0.5)))</f>
        <v>1974.1997059329287</v>
      </c>
      <c r="CE15" s="28">
        <f>IF(OR($S15+J$52&lt;'Standard Settings'!$G10,$S15+J$52&gt;'Standard Settings'!$I10),-1,BM15*(($D15+J$52)/($D15+J$52-0.5)))</f>
        <v>-1</v>
      </c>
      <c r="CF15" s="29">
        <f>IF(OR($S15+B$52&lt;'Standard Settings'!$G10,$S15+B$52&gt;'Standard Settings'!$I10),-1,(EchelleFPAparam!$S$3/(cpmcfgWVLEN_Table.csv!$S15+B$52))*(SIN('Standard Settings'!$F10)+SIN('Standard Settings'!$F10+EchelleFPAparam!$M$3+EchelleFPAparam!$F$3)))</f>
        <v>-1</v>
      </c>
      <c r="CG15" s="29">
        <f>IF(OR($S15+C$52&lt;'Standard Settings'!$G10,$S15+C$52&gt;'Standard Settings'!$I10),-1,(EchelleFPAparam!$S$3/(cpmcfgWVLEN_Table.csv!$S15+C$52))*(SIN('Standard Settings'!$F10)+SIN('Standard Settings'!$F10+EchelleFPAparam!$M$3+EchelleFPAparam!$F$3)))</f>
        <v>2410.4716623898607</v>
      </c>
      <c r="CH15" s="29">
        <f>IF(OR($S15+D$52&lt;'Standard Settings'!$G10,$S15+D$52&gt;'Standard Settings'!$I10),-1,(EchelleFPAparam!$S$3/(cpmcfgWVLEN_Table.csv!$S15+D$52))*(SIN('Standard Settings'!$F10)+SIN('Standard Settings'!$F10+EchelleFPAparam!$M$3+EchelleFPAparam!$F$3)))</f>
        <v>2310.0353431236167</v>
      </c>
      <c r="CI15" s="29">
        <f>IF(OR($S15+E$52&lt;'Standard Settings'!$G10,$S15+E$52&gt;'Standard Settings'!$I10),-1,(EchelleFPAparam!$S$3/(cpmcfgWVLEN_Table.csv!$S15+E$52))*(SIN('Standard Settings'!$F10)+SIN('Standard Settings'!$F10+EchelleFPAparam!$M$3+EchelleFPAparam!$F$3)))</f>
        <v>2217.6339293986721</v>
      </c>
      <c r="CJ15" s="29">
        <f>IF(OR($S15+F$52&lt;'Standard Settings'!$G10,$S15+F$52&gt;'Standard Settings'!$I10),-1,(EchelleFPAparam!$S$3/(cpmcfgWVLEN_Table.csv!$S15+F$52))*(SIN('Standard Settings'!$F10)+SIN('Standard Settings'!$F10+EchelleFPAparam!$M$3+EchelleFPAparam!$F$3)))</f>
        <v>2132.3403167294923</v>
      </c>
      <c r="CK15" s="29">
        <f>IF(OR($S15+G$52&lt;'Standard Settings'!$G10,$S15+G$52&gt;'Standard Settings'!$I10),-1,(EchelleFPAparam!$S$3/(cpmcfgWVLEN_Table.csv!$S15+G$52))*(SIN('Standard Settings'!$F10)+SIN('Standard Settings'!$F10+EchelleFPAparam!$M$3+EchelleFPAparam!$F$3)))</f>
        <v>2053.3647494432153</v>
      </c>
      <c r="CL15" s="29">
        <f>IF(OR($S15+H$52&lt;'Standard Settings'!$G10,$S15+H$52&gt;'Standard Settings'!$I10),-1,(EchelleFPAparam!$S$3/(cpmcfgWVLEN_Table.csv!$S15+H$52))*(SIN('Standard Settings'!$F10)+SIN('Standard Settings'!$F10+EchelleFPAparam!$M$3+EchelleFPAparam!$F$3)))</f>
        <v>1980.0302941059574</v>
      </c>
      <c r="CM15" s="29">
        <f>IF(OR($S15+I$52&lt;'Standard Settings'!$G10,$S15+I$52&gt;'Standard Settings'!$I10),-1,(EchelleFPAparam!$S$3/(cpmcfgWVLEN_Table.csv!$S15+I$52))*(SIN('Standard Settings'!$F10)+SIN('Standard Settings'!$F10+EchelleFPAparam!$M$3+EchelleFPAparam!$F$3)))</f>
        <v>1911.7533874126484</v>
      </c>
      <c r="CN15" s="29">
        <f>IF(OR($S15+J$52&lt;'Standard Settings'!$G10,$S15+J$52&gt;'Standard Settings'!$I10),-1,(EchelleFPAparam!$S$3/(cpmcfgWVLEN_Table.csv!$S15+J$52))*(SIN('Standard Settings'!$F10)+SIN('Standard Settings'!$F10+EchelleFPAparam!$M$3+EchelleFPAparam!$F$3)))</f>
        <v>-1</v>
      </c>
      <c r="CO15" s="29">
        <f>IF(OR($S15+B$52&lt;'Standard Settings'!$G10,$S15+B$52&gt;'Standard Settings'!$I10),-1,(EchelleFPAparam!$S$3/(cpmcfgWVLEN_Table.csv!$S15+B$52))*(SIN('Standard Settings'!$F10)+SIN('Standard Settings'!$F10+EchelleFPAparam!$M$3+EchelleFPAparam!$G$3)))</f>
        <v>-1</v>
      </c>
      <c r="CP15" s="29">
        <f>IF(OR($S15+C$52&lt;'Standard Settings'!$G10,$S15+C$52&gt;'Standard Settings'!$I10),-1,(EchelleFPAparam!$S$3/(cpmcfgWVLEN_Table.csv!$S15+C$52))*(SIN('Standard Settings'!$F10)+SIN('Standard Settings'!$F10+EchelleFPAparam!$M$3+EchelleFPAparam!$G$3)))</f>
        <v>2427.9859947836712</v>
      </c>
      <c r="CQ15" s="29">
        <f>IF(OR($S15+D$52&lt;'Standard Settings'!$G10,$S15+D$52&gt;'Standard Settings'!$I10),-1,(EchelleFPAparam!$S$3/(cpmcfgWVLEN_Table.csv!$S15+D$52))*(SIN('Standard Settings'!$F10)+SIN('Standard Settings'!$F10+EchelleFPAparam!$M$3+EchelleFPAparam!$G$3)))</f>
        <v>2326.8199116676851</v>
      </c>
      <c r="CR15" s="29">
        <f>IF(OR($S15+E$52&lt;'Standard Settings'!$G10,$S15+E$52&gt;'Standard Settings'!$I10),-1,(EchelleFPAparam!$S$3/(cpmcfgWVLEN_Table.csv!$S15+E$52))*(SIN('Standard Settings'!$F10)+SIN('Standard Settings'!$F10+EchelleFPAparam!$M$3+EchelleFPAparam!$G$3)))</f>
        <v>2233.7471152009775</v>
      </c>
      <c r="CS15" s="29">
        <f>IF(OR($S15+F$52&lt;'Standard Settings'!$G10,$S15+F$52&gt;'Standard Settings'!$I10),-1,(EchelleFPAparam!$S$3/(cpmcfgWVLEN_Table.csv!$S15+F$52))*(SIN('Standard Settings'!$F10)+SIN('Standard Settings'!$F10+EchelleFPAparam!$M$3+EchelleFPAparam!$G$3)))</f>
        <v>2147.833764616325</v>
      </c>
      <c r="CT15" s="29">
        <f>IF(OR($S15+G$52&lt;'Standard Settings'!$G10,$S15+G$52&gt;'Standard Settings'!$I10),-1,(EchelleFPAparam!$S$3/(cpmcfgWVLEN_Table.csv!$S15+G$52))*(SIN('Standard Settings'!$F10)+SIN('Standard Settings'!$F10+EchelleFPAparam!$M$3+EchelleFPAparam!$G$3)))</f>
        <v>2068.2843659268315</v>
      </c>
      <c r="CU15" s="29">
        <f>IF(OR($S15+H$52&lt;'Standard Settings'!$G10,$S15+H$52&gt;'Standard Settings'!$I10),-1,(EchelleFPAparam!$S$3/(cpmcfgWVLEN_Table.csv!$S15+H$52))*(SIN('Standard Settings'!$F10)+SIN('Standard Settings'!$F10+EchelleFPAparam!$M$3+EchelleFPAparam!$G$3)))</f>
        <v>1994.4170671437303</v>
      </c>
      <c r="CV15" s="29">
        <f>IF(OR($S15+I$52&lt;'Standard Settings'!$G10,$S15+I$52&gt;'Standard Settings'!$I10),-1,(EchelleFPAparam!$S$3/(cpmcfgWVLEN_Table.csv!$S15+I$52))*(SIN('Standard Settings'!$F10)+SIN('Standard Settings'!$F10+EchelleFPAparam!$M$3+EchelleFPAparam!$G$3)))</f>
        <v>1925.6440648284292</v>
      </c>
      <c r="CW15" s="29">
        <f>IF(OR($S15+J$52&lt;'Standard Settings'!$G10,$S15+J$52&gt;'Standard Settings'!$I10),-1,(EchelleFPAparam!$S$3/(cpmcfgWVLEN_Table.csv!$S15+J$52))*(SIN('Standard Settings'!$F10)+SIN('Standard Settings'!$F10+EchelleFPAparam!$M$3+EchelleFPAparam!$G$3)))</f>
        <v>-1</v>
      </c>
      <c r="CX15" s="29">
        <f>IF(OR($S15+B$52&lt;'Standard Settings'!$G10,$S15+B$52&gt;'Standard Settings'!$I10),-1,(EchelleFPAparam!$S$3/(cpmcfgWVLEN_Table.csv!$S15+B$52))*(SIN('Standard Settings'!$F10)+SIN('Standard Settings'!$F10+EchelleFPAparam!$M$3+EchelleFPAparam!$H$3)))</f>
        <v>-1</v>
      </c>
      <c r="CY15" s="29">
        <f>IF(OR($S15+C$52&lt;'Standard Settings'!$G10,$S15+C$52&gt;'Standard Settings'!$I10),-1,(EchelleFPAparam!$S$3/(cpmcfgWVLEN_Table.csv!$S15+C$52))*(SIN('Standard Settings'!$F10)+SIN('Standard Settings'!$F10+EchelleFPAparam!$M$3+EchelleFPAparam!$H$3)))</f>
        <v>2428.9151675633061</v>
      </c>
      <c r="CZ15" s="29">
        <f>IF(OR($S15+D$52&lt;'Standard Settings'!$G10,$S15+D$52&gt;'Standard Settings'!$I10),-1,(EchelleFPAparam!$S$3/(cpmcfgWVLEN_Table.csv!$S15+D$52))*(SIN('Standard Settings'!$F10)+SIN('Standard Settings'!$F10+EchelleFPAparam!$M$3+EchelleFPAparam!$H$3)))</f>
        <v>2327.7103689148353</v>
      </c>
      <c r="DA15" s="29">
        <f>IF(OR($S15+E$52&lt;'Standard Settings'!$G10,$S15+E$52&gt;'Standard Settings'!$I10),-1,(EchelleFPAparam!$S$3/(cpmcfgWVLEN_Table.csv!$S15+E$52))*(SIN('Standard Settings'!$F10)+SIN('Standard Settings'!$F10+EchelleFPAparam!$M$3+EchelleFPAparam!$H$3)))</f>
        <v>2234.6019541582418</v>
      </c>
      <c r="DB15" s="29">
        <f>IF(OR($S15+F$52&lt;'Standard Settings'!$G10,$S15+F$52&gt;'Standard Settings'!$I10),-1,(EchelleFPAparam!$S$3/(cpmcfgWVLEN_Table.csv!$S15+F$52))*(SIN('Standard Settings'!$F10)+SIN('Standard Settings'!$F10+EchelleFPAparam!$M$3+EchelleFPAparam!$H$3)))</f>
        <v>2148.6557251521558</v>
      </c>
      <c r="DC15" s="29">
        <f>IF(OR($S15+G$52&lt;'Standard Settings'!$G10,$S15+G$52&gt;'Standard Settings'!$I10),-1,(EchelleFPAparam!$S$3/(cpmcfgWVLEN_Table.csv!$S15+G$52))*(SIN('Standard Settings'!$F10)+SIN('Standard Settings'!$F10+EchelleFPAparam!$M$3+EchelleFPAparam!$H$3)))</f>
        <v>2069.0758834798539</v>
      </c>
      <c r="DD15" s="29">
        <f>IF(OR($S15+H$52&lt;'Standard Settings'!$G10,$S15+H$52&gt;'Standard Settings'!$I10),-1,(EchelleFPAparam!$S$3/(cpmcfgWVLEN_Table.csv!$S15+H$52))*(SIN('Standard Settings'!$F10)+SIN('Standard Settings'!$F10+EchelleFPAparam!$M$3+EchelleFPAparam!$H$3)))</f>
        <v>1995.1803162127162</v>
      </c>
      <c r="DE15" s="29">
        <f>IF(OR($S15+I$52&lt;'Standard Settings'!$G10,$S15+I$52&gt;'Standard Settings'!$I10),-1,(EchelleFPAparam!$S$3/(cpmcfgWVLEN_Table.csv!$S15+I$52))*(SIN('Standard Settings'!$F10)+SIN('Standard Settings'!$F10+EchelleFPAparam!$M$3+EchelleFPAparam!$H$3)))</f>
        <v>1926.3809949640017</v>
      </c>
      <c r="DF15" s="29">
        <f>IF(OR($S15+J$52&lt;'Standard Settings'!$G10,$S15+J$52&gt;'Standard Settings'!$I10),-1,(EchelleFPAparam!$S$3/(cpmcfgWVLEN_Table.csv!$S15+J$52))*(SIN('Standard Settings'!$F10)+SIN('Standard Settings'!$F10+EchelleFPAparam!$M$3+EchelleFPAparam!$H$3)))</f>
        <v>-1</v>
      </c>
      <c r="DG15" s="29">
        <f>IF(OR($S15+B$52&lt;'Standard Settings'!$G10,$S15+B$52&gt;'Standard Settings'!$I10),-1,(EchelleFPAparam!$S$3/(cpmcfgWVLEN_Table.csv!$S15+B$52))*(SIN('Standard Settings'!$F10)+SIN('Standard Settings'!$F10+EchelleFPAparam!$M$3+EchelleFPAparam!$I$3)))</f>
        <v>-1</v>
      </c>
      <c r="DH15" s="29">
        <f>IF(OR($S15+C$52&lt;'Standard Settings'!$G10,$S15+C$52&gt;'Standard Settings'!$I10),-1,(EchelleFPAparam!$S$3/(cpmcfgWVLEN_Table.csv!$S15+C$52))*(SIN('Standard Settings'!$F10)+SIN('Standard Settings'!$F10+EchelleFPAparam!$M$3+EchelleFPAparam!$I$3)))</f>
        <v>2445.6500253529662</v>
      </c>
      <c r="DI15" s="29">
        <f>IF(OR($S15+D$52&lt;'Standard Settings'!$G10,$S15+D$52&gt;'Standard Settings'!$I10),-1,(EchelleFPAparam!$S$3/(cpmcfgWVLEN_Table.csv!$S15+D$52))*(SIN('Standard Settings'!$F10)+SIN('Standard Settings'!$F10+EchelleFPAparam!$M$3+EchelleFPAparam!$I$3)))</f>
        <v>2343.7479409632597</v>
      </c>
      <c r="DJ15" s="29">
        <f>IF(OR($S15+E$52&lt;'Standard Settings'!$G10,$S15+E$52&gt;'Standard Settings'!$I10),-1,(EchelleFPAparam!$S$3/(cpmcfgWVLEN_Table.csv!$S15+E$52))*(SIN('Standard Settings'!$F10)+SIN('Standard Settings'!$F10+EchelleFPAparam!$M$3+EchelleFPAparam!$I$3)))</f>
        <v>2249.9980233247293</v>
      </c>
      <c r="DK15" s="29">
        <f>IF(OR($S15+F$52&lt;'Standard Settings'!$G10,$S15+F$52&gt;'Standard Settings'!$I10),-1,(EchelleFPAparam!$S$3/(cpmcfgWVLEN_Table.csv!$S15+F$52))*(SIN('Standard Settings'!$F10)+SIN('Standard Settings'!$F10+EchelleFPAparam!$M$3+EchelleFPAparam!$I$3)))</f>
        <v>2163.4596378122396</v>
      </c>
      <c r="DL15" s="29">
        <f>IF(OR($S15+G$52&lt;'Standard Settings'!$G10,$S15+G$52&gt;'Standard Settings'!$I10),-1,(EchelleFPAparam!$S$3/(cpmcfgWVLEN_Table.csv!$S15+G$52))*(SIN('Standard Settings'!$F10)+SIN('Standard Settings'!$F10+EchelleFPAparam!$M$3+EchelleFPAparam!$I$3)))</f>
        <v>2083.3315030784529</v>
      </c>
      <c r="DM15" s="29">
        <f>IF(OR($S15+H$52&lt;'Standard Settings'!$G10,$S15+H$52&gt;'Standard Settings'!$I10),-1,(EchelleFPAparam!$S$3/(cpmcfgWVLEN_Table.csv!$S15+H$52))*(SIN('Standard Settings'!$F10)+SIN('Standard Settings'!$F10+EchelleFPAparam!$M$3+EchelleFPAparam!$I$3)))</f>
        <v>2008.9268065399369</v>
      </c>
      <c r="DN15" s="29">
        <f>IF(OR($S15+I$52&lt;'Standard Settings'!$G10,$S15+I$52&gt;'Standard Settings'!$I10),-1,(EchelleFPAparam!$S$3/(cpmcfgWVLEN_Table.csv!$S15+I$52))*(SIN('Standard Settings'!$F10)+SIN('Standard Settings'!$F10+EchelleFPAparam!$M$3+EchelleFPAparam!$I$3)))</f>
        <v>1939.6534683833875</v>
      </c>
      <c r="DO15" s="29">
        <f>IF(OR($S15+J$52&lt;'Standard Settings'!$G10,$S15+J$52&gt;'Standard Settings'!$I10),-1,(EchelleFPAparam!$S$3/(cpmcfgWVLEN_Table.csv!$S15+J$52))*(SIN('Standard Settings'!$F10)+SIN('Standard Settings'!$F10+EchelleFPAparam!$M$3+EchelleFPAparam!$I$3)))</f>
        <v>-1</v>
      </c>
      <c r="DP15" s="29">
        <f>IF(OR($S15+B$52&lt;'Standard Settings'!$G10,$S15+B$52&gt;'Standard Settings'!$I10),-1,(EchelleFPAparam!$S$3/(cpmcfgWVLEN_Table.csv!$S15+B$52))*(SIN('Standard Settings'!$F10)+SIN('Standard Settings'!$F10+EchelleFPAparam!$M$3+EchelleFPAparam!$J$3)))</f>
        <v>-1</v>
      </c>
      <c r="DQ15" s="29">
        <f>IF(OR($S15+C$52&lt;'Standard Settings'!$G10,$S15+C$52&gt;'Standard Settings'!$I10),-1,(EchelleFPAparam!$S$3/(cpmcfgWVLEN_Table.csv!$S15+C$52))*(SIN('Standard Settings'!$F10)+SIN('Standard Settings'!$F10+EchelleFPAparam!$M$3+EchelleFPAparam!$J$3)))</f>
        <v>2446.5365911425542</v>
      </c>
      <c r="DR15" s="29">
        <f>IF(OR($S15+D$52&lt;'Standard Settings'!$G10,$S15+D$52&gt;'Standard Settings'!$I10),-1,(EchelleFPAparam!$S$3/(cpmcfgWVLEN_Table.csv!$S15+D$52))*(SIN('Standard Settings'!$F10)+SIN('Standard Settings'!$F10+EchelleFPAparam!$M$3+EchelleFPAparam!$J$3)))</f>
        <v>2344.5975665116148</v>
      </c>
      <c r="DS15" s="29">
        <f>IF(OR($S15+E$52&lt;'Standard Settings'!$G10,$S15+E$52&gt;'Standard Settings'!$I10),-1,(EchelleFPAparam!$S$3/(cpmcfgWVLEN_Table.csv!$S15+E$52))*(SIN('Standard Settings'!$F10)+SIN('Standard Settings'!$F10+EchelleFPAparam!$M$3+EchelleFPAparam!$J$3)))</f>
        <v>2250.8136638511501</v>
      </c>
      <c r="DT15" s="29">
        <f>IF(OR($S15+F$52&lt;'Standard Settings'!$G10,$S15+F$52&gt;'Standard Settings'!$I10),-1,(EchelleFPAparam!$S$3/(cpmcfgWVLEN_Table.csv!$S15+F$52))*(SIN('Standard Settings'!$F10)+SIN('Standard Settings'!$F10+EchelleFPAparam!$M$3+EchelleFPAparam!$J$3)))</f>
        <v>2164.2439075491829</v>
      </c>
      <c r="DU15" s="29">
        <f>IF(OR($S15+G$52&lt;'Standard Settings'!$G10,$S15+G$52&gt;'Standard Settings'!$I10),-1,(EchelleFPAparam!$S$3/(cpmcfgWVLEN_Table.csv!$S15+G$52))*(SIN('Standard Settings'!$F10)+SIN('Standard Settings'!$F10+EchelleFPAparam!$M$3+EchelleFPAparam!$J$3)))</f>
        <v>2084.0867257881023</v>
      </c>
      <c r="DV15" s="29">
        <f>IF(OR($S15+H$52&lt;'Standard Settings'!$G10,$S15+H$52&gt;'Standard Settings'!$I10),-1,(EchelleFPAparam!$S$3/(cpmcfgWVLEN_Table.csv!$S15+H$52))*(SIN('Standard Settings'!$F10)+SIN('Standard Settings'!$F10+EchelleFPAparam!$M$3+EchelleFPAparam!$J$3)))</f>
        <v>2009.6550570099557</v>
      </c>
      <c r="DW15" s="29">
        <f>IF(OR($S15+I$52&lt;'Standard Settings'!$G10,$S15+I$52&gt;'Standard Settings'!$I10),-1,(EchelleFPAparam!$S$3/(cpmcfgWVLEN_Table.csv!$S15+I$52))*(SIN('Standard Settings'!$F10)+SIN('Standard Settings'!$F10+EchelleFPAparam!$M$3+EchelleFPAparam!$J$3)))</f>
        <v>1940.3566067682332</v>
      </c>
      <c r="DX15" s="29">
        <f>IF(OR($S15+J$52&lt;'Standard Settings'!$G10,$S15+J$52&gt;'Standard Settings'!$I10),-1,(EchelleFPAparam!$S$3/(cpmcfgWVLEN_Table.csv!$S15+J$52))*(SIN('Standard Settings'!$F10)+SIN('Standard Settings'!$F10+EchelleFPAparam!$M$3+EchelleFPAparam!$J$3)))</f>
        <v>-1</v>
      </c>
      <c r="DY15" s="29">
        <f>IF(OR($S15+B$52&lt;$Q15,$S15+B$52&gt;$R15),-1,(EchelleFPAparam!$S$3/(cpmcfgWVLEN_Table.csv!$S15+B$52))*(SIN('Standard Settings'!$F10)+SIN('Standard Settings'!$F10+EchelleFPAparam!$M$3+EchelleFPAparam!$K$3)))</f>
        <v>-1</v>
      </c>
      <c r="DZ15" s="29">
        <f>IF(OR($S15+C$52&lt;$Q15,$S15+C$52&gt;$R15),-1,(EchelleFPAparam!$S$3/(cpmcfgWVLEN_Table.csv!$S15+C$52))*(SIN('Standard Settings'!$F10)+SIN('Standard Settings'!$F10+EchelleFPAparam!$M$3+EchelleFPAparam!$K$3)))</f>
        <v>2462.4804353158215</v>
      </c>
      <c r="EA15" s="29">
        <f>IF(OR($S15+D$52&lt;$Q15,$S15+D$52&gt;$R15),-1,(EchelleFPAparam!$S$3/(cpmcfgWVLEN_Table.csv!$S15+D$52))*(SIN('Standard Settings'!$F10)+SIN('Standard Settings'!$F10+EchelleFPAparam!$M$3+EchelleFPAparam!$K$3)))</f>
        <v>2359.8770838443293</v>
      </c>
      <c r="EB15" s="29">
        <f>IF(OR($S15+E$52&lt;$Q15,$S15+E$52&gt;$R15),-1,(EchelleFPAparam!$S$3/(cpmcfgWVLEN_Table.csv!$S15+E$52))*(SIN('Standard Settings'!$F10)+SIN('Standard Settings'!$F10+EchelleFPAparam!$M$3+EchelleFPAparam!$K$3)))</f>
        <v>2265.4820004905559</v>
      </c>
      <c r="EC15" s="29">
        <f>IF(OR($S15+F$52&lt;$Q15,$S15+F$52&gt;$R15),-1,(EchelleFPAparam!$S$3/(cpmcfgWVLEN_Table.csv!$S15+F$52))*(SIN('Standard Settings'!$F10)+SIN('Standard Settings'!$F10+EchelleFPAparam!$M$3+EchelleFPAparam!$K$3)))</f>
        <v>2178.3480773947654</v>
      </c>
      <c r="ED15" s="29">
        <f>IF(OR($S15+G$52&lt;$Q15,$S15+G$52&gt;$R15),-1,(EchelleFPAparam!$S$3/(cpmcfgWVLEN_Table.csv!$S15+G$52))*(SIN('Standard Settings'!$F10)+SIN('Standard Settings'!$F10+EchelleFPAparam!$M$3+EchelleFPAparam!$K$3)))</f>
        <v>2097.6685189727373</v>
      </c>
      <c r="EE15" s="29">
        <f>IF(OR($S15+H$52&lt;$Q15,$S15+H$52&gt;$R15),-1,(EchelleFPAparam!$S$3/(cpmcfgWVLEN_Table.csv!$S15+H$52))*(SIN('Standard Settings'!$F10)+SIN('Standard Settings'!$F10+EchelleFPAparam!$M$3+EchelleFPAparam!$K$3)))</f>
        <v>2022.7517861522822</v>
      </c>
      <c r="EF15" s="29">
        <f>IF(OR($S15+I$52&lt;$Q15,$S15+I$52&gt;$R15),-1,(EchelleFPAparam!$S$3/(cpmcfgWVLEN_Table.csv!$S15+I$52))*(SIN('Standard Settings'!$F10)+SIN('Standard Settings'!$F10+EchelleFPAparam!$M$3+EchelleFPAparam!$K$3)))</f>
        <v>1953.0017245608242</v>
      </c>
      <c r="EG15" s="29">
        <f>IF(OR($S15+J$52&lt;$Q15,$S15+J$52&gt;$R15),-1,(EchelleFPAparam!$S$3/(cpmcfgWVLEN_Table.csv!$S15+J$52))*(SIN('Standard Settings'!$F10)+SIN('Standard Settings'!$F10+EchelleFPAparam!$M$3+EchelleFPAparam!$K$3)))</f>
        <v>-1</v>
      </c>
      <c r="EH15" s="59"/>
      <c r="EI15" s="59"/>
      <c r="EJ15" s="60"/>
      <c r="EK15" s="60"/>
      <c r="EL15" s="60"/>
      <c r="EM15" s="60"/>
      <c r="EN15" s="60"/>
      <c r="EO15" s="60"/>
      <c r="EP15" s="60"/>
      <c r="EQ15" s="60"/>
      <c r="ER15" s="60"/>
      <c r="ES15" s="60"/>
      <c r="ET15" s="60"/>
      <c r="EU15" s="60"/>
      <c r="EV15" s="60"/>
      <c r="EW15" s="60"/>
      <c r="EX15" s="60"/>
      <c r="EY15" s="60"/>
      <c r="EZ15" s="60"/>
      <c r="FA15" s="60"/>
      <c r="FB15" s="60"/>
      <c r="FC15" s="60"/>
      <c r="FD15" s="60"/>
      <c r="FE15" s="60"/>
      <c r="FF15" s="30">
        <f>1/(F15*EchelleFPAparam!$Q$3)</f>
        <v>1628.1302379378506</v>
      </c>
      <c r="FG15" s="30">
        <f t="shared" si="4"/>
        <v>11.768895430504607</v>
      </c>
      <c r="FH15" s="60"/>
      <c r="FI15" s="60"/>
      <c r="FJ15" s="60"/>
      <c r="FK15" s="60"/>
      <c r="FL15" s="60"/>
      <c r="FM15" s="60"/>
      <c r="FN15" s="60"/>
      <c r="FO15" s="60"/>
      <c r="FP15" s="60"/>
      <c r="FQ15" s="60"/>
      <c r="FR15" s="60"/>
      <c r="FS15" s="60"/>
      <c r="FT15" s="60"/>
      <c r="FU15" s="60"/>
      <c r="FV15" s="60"/>
      <c r="FW15" s="60"/>
      <c r="FX15" s="60"/>
      <c r="FY15" s="60"/>
      <c r="FZ15" s="60"/>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c r="GY15" s="60"/>
      <c r="GZ15" s="60"/>
      <c r="HA15" s="60"/>
      <c r="HB15" s="60"/>
      <c r="HC15" s="60"/>
      <c r="HD15" s="60"/>
      <c r="HE15" s="60"/>
      <c r="HF15" s="60"/>
      <c r="HG15" s="60"/>
      <c r="HH15" s="60"/>
      <c r="HI15" s="60"/>
      <c r="HJ15" s="60"/>
      <c r="HK15" s="60"/>
      <c r="HL15" s="60"/>
      <c r="HM15" s="60"/>
      <c r="HN15" s="60"/>
      <c r="HO15" s="60"/>
      <c r="HP15" s="60"/>
      <c r="HQ15" s="60"/>
      <c r="HR15" s="60"/>
      <c r="HS15" s="60"/>
      <c r="HT15" s="60"/>
      <c r="HU15" s="60"/>
      <c r="HV15" s="60"/>
      <c r="HW15" s="60"/>
      <c r="HX15" s="60"/>
      <c r="HY15" s="60"/>
      <c r="HZ15" s="60"/>
      <c r="IA15" s="60"/>
      <c r="IB15" s="60"/>
      <c r="IC15" s="60"/>
      <c r="ID15" s="60"/>
      <c r="IE15" s="60"/>
      <c r="IF15" s="60"/>
      <c r="IG15" s="60"/>
      <c r="IH15" s="60"/>
      <c r="II15" s="60"/>
      <c r="IJ15" s="60"/>
      <c r="IK15" s="60"/>
      <c r="IL15" s="60"/>
      <c r="IM15" s="60"/>
      <c r="IN15" s="60"/>
      <c r="IO15" s="60"/>
      <c r="IP15" s="60"/>
      <c r="IQ15" s="60"/>
      <c r="IR15" s="60"/>
      <c r="IS15" s="60"/>
      <c r="IT15" s="60"/>
      <c r="IU15" s="60"/>
      <c r="IV15" s="60"/>
      <c r="IW15" s="60"/>
      <c r="IX15" s="60"/>
      <c r="IY15" s="60"/>
      <c r="IZ15" s="60"/>
      <c r="JA15" s="60"/>
      <c r="JB15" s="60"/>
      <c r="JC15" s="60"/>
      <c r="JD15" s="60"/>
      <c r="JE15" s="60"/>
      <c r="JF15" s="60"/>
      <c r="JG15" s="60"/>
      <c r="JH15" s="60"/>
      <c r="JI15" s="60"/>
      <c r="JJ15" s="60"/>
      <c r="JK15" s="60"/>
      <c r="JL15" s="60"/>
      <c r="JM15" s="60"/>
      <c r="JN15" s="62"/>
    </row>
    <row r="16" spans="1:275" ht="13.75" customHeight="1" x14ac:dyDescent="0.2">
      <c r="A16" s="63">
        <v>10</v>
      </c>
      <c r="B16" s="20">
        <f t="shared" si="0"/>
        <v>2165.9008021836826</v>
      </c>
      <c r="C16" s="31" t="str">
        <f>'Standard Settings'!B11</f>
        <v>K/2/4</v>
      </c>
      <c r="D16" s="31">
        <f>'Standard Settings'!H11</f>
        <v>26</v>
      </c>
      <c r="E16" s="21">
        <f t="shared" si="1"/>
        <v>7.1154688530823407E-3</v>
      </c>
      <c r="F16" s="19">
        <f>((EchelleFPAparam!$S$3/(cpmcfgWVLEN_Table.csv!$S16+E$52))*(SIN('Standard Settings'!$F11+0.0005)+SIN('Standard Settings'!$F11+0.0005+EchelleFPAparam!$M$3))-(EchelleFPAparam!$S$3/(cpmcfgWVLEN_Table.csv!$S16+E$52))*(SIN('Standard Settings'!$F11-0.0005)+SIN('Standard Settings'!$F11-0.0005+EchelleFPAparam!$M$3)))*1000*EchelleFPAparam!$O$3/180</f>
        <v>20.131072539363899</v>
      </c>
      <c r="G16" s="22" t="str">
        <f>'Standard Settings'!C11</f>
        <v>K</v>
      </c>
      <c r="H16" s="54"/>
      <c r="I16" s="31" t="str">
        <f>'Standard Settings'!$D11</f>
        <v>HK</v>
      </c>
      <c r="J16" s="54"/>
      <c r="K16" s="12">
        <v>0</v>
      </c>
      <c r="L16" s="12">
        <v>0</v>
      </c>
      <c r="M16" s="31" t="str">
        <f>'Standard Settings'!$D11</f>
        <v>HK</v>
      </c>
      <c r="N16" s="54"/>
      <c r="O16" s="31">
        <f>'Standard Settings'!$E11</f>
        <v>64.5</v>
      </c>
      <c r="P16" s="56"/>
      <c r="Q16" s="23">
        <f>'Standard Settings'!$G11</f>
        <v>23</v>
      </c>
      <c r="R16" s="23">
        <f>'Standard Settings'!$I11</f>
        <v>29</v>
      </c>
      <c r="S16" s="24">
        <f t="shared" si="2"/>
        <v>22</v>
      </c>
      <c r="T16" s="24">
        <f t="shared" si="3"/>
        <v>30</v>
      </c>
      <c r="U16" s="25">
        <f>IF(OR($S16+B$52&lt;$Q16,$S16+B$52&gt;$R16),-1,(EchelleFPAparam!$S$3/(cpmcfgWVLEN_Table.csv!$S16+B$52))*(SIN('Standard Settings'!$F11)+SIN('Standard Settings'!$F11+EchelleFPAparam!$M$3)))</f>
        <v>-1</v>
      </c>
      <c r="V16" s="25">
        <f>IF(OR($S16+C$52&lt;$Q16,$S16+C$52&gt;$R16),-1,(EchelleFPAparam!$S$3/(cpmcfgWVLEN_Table.csv!$S16+C$52))*(SIN('Standard Settings'!$F11)+SIN('Standard Settings'!$F11+EchelleFPAparam!$M$3)))</f>
        <v>2448.4096024685105</v>
      </c>
      <c r="W16" s="25">
        <f>IF(OR($S16+D$52&lt;$Q16,$S16+D$52&gt;$R16),-1,(EchelleFPAparam!$S$3/(cpmcfgWVLEN_Table.csv!$S16+D$52))*(SIN('Standard Settings'!$F11)+SIN('Standard Settings'!$F11+EchelleFPAparam!$M$3)))</f>
        <v>2346.3925356989894</v>
      </c>
      <c r="X16" s="25">
        <f>IF(OR($S16+E$52&lt;$Q16,$S16+E$52&gt;$R16),-1,(EchelleFPAparam!$S$3/(cpmcfgWVLEN_Table.csv!$S16+E$52))*(SIN('Standard Settings'!$F11)+SIN('Standard Settings'!$F11+EchelleFPAparam!$M$3)))</f>
        <v>2252.5368342710299</v>
      </c>
      <c r="Y16" s="25">
        <f>IF(OR($S16+F$52&lt;$Q16,$S16+F$52&gt;$R16),-1,(EchelleFPAparam!$S$3/(cpmcfgWVLEN_Table.csv!$S16+F$52))*(SIN('Standard Settings'!$F11)+SIN('Standard Settings'!$F11+EchelleFPAparam!$M$3)))</f>
        <v>2165.9008021836826</v>
      </c>
      <c r="Z16" s="25">
        <f>IF(OR($S16+G$52&lt;$Q16,$S16+G$52&gt;$R16),-1,(EchelleFPAparam!$S$3/(cpmcfgWVLEN_Table.csv!$S16+G$52))*(SIN('Standard Settings'!$F11)+SIN('Standard Settings'!$F11+EchelleFPAparam!$M$3)))</f>
        <v>2085.6822539546574</v>
      </c>
      <c r="AA16" s="25">
        <f>IF(OR($S16+H$52&lt;$Q16,$S16+H$52&gt;$R16),-1,(EchelleFPAparam!$S$3/(cpmcfgWVLEN_Table.csv!$S16+H$52))*(SIN('Standard Settings'!$F11)+SIN('Standard Settings'!$F11+EchelleFPAparam!$M$3)))</f>
        <v>2011.1936020277053</v>
      </c>
      <c r="AB16" s="25">
        <f>IF(OR($S16+I$52&lt;$Q16,$S16+I$52&gt;$R16),-1,(EchelleFPAparam!$S$3/(cpmcfgWVLEN_Table.csv!$S16+I$52))*(SIN('Standard Settings'!$F11)+SIN('Standard Settings'!$F11+EchelleFPAparam!$M$3)))</f>
        <v>1941.8420985095086</v>
      </c>
      <c r="AC16" s="25">
        <f>IF(OR($S16+J$52&lt;$Q16,$S16+J$52&gt;$R16),-1,(EchelleFPAparam!$S$3/(cpmcfgWVLEN_Table.csv!$S16+J$52))*(SIN('Standard Settings'!$F11)+SIN('Standard Settings'!$F11+EchelleFPAparam!$M$3)))</f>
        <v>-1</v>
      </c>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7">
        <f>IF(OR($S16+B$52&lt;'Standard Settings'!$G11,$S16+B$52&gt;'Standard Settings'!$I11),-1,(EchelleFPAparam!$S$3/(cpmcfgWVLEN_Table.csv!$S16+B$52))*(SIN(EchelleFPAparam!$T$3-EchelleFPAparam!$M$3/2)+SIN('Standard Settings'!$F11+EchelleFPAparam!$M$3)))</f>
        <v>-1</v>
      </c>
      <c r="BF16" s="27">
        <f>IF(OR($S16+C$52&lt;'Standard Settings'!$G11,$S16+C$52&gt;'Standard Settings'!$I11),-1,(EchelleFPAparam!$S$3/(cpmcfgWVLEN_Table.csv!$S16+C$52))*(SIN(EchelleFPAparam!$T$3-EchelleFPAparam!$M$3/2)+SIN('Standard Settings'!$F11+EchelleFPAparam!$M$3)))</f>
        <v>2457.3105232622524</v>
      </c>
      <c r="BG16" s="27">
        <f>IF(OR($S16+D$52&lt;'Standard Settings'!$G11,$S16+D$52&gt;'Standard Settings'!$I11),-1,(EchelleFPAparam!$S$3/(cpmcfgWVLEN_Table.csv!$S16+D$52))*(SIN(EchelleFPAparam!$T$3-EchelleFPAparam!$M$3/2)+SIN('Standard Settings'!$F11+EchelleFPAparam!$M$3)))</f>
        <v>2354.922584792992</v>
      </c>
      <c r="BH16" s="27">
        <f>IF(OR($S16+E$52&lt;'Standard Settings'!$G11,$S16+E$52&gt;'Standard Settings'!$I11),-1,(EchelleFPAparam!$S$3/(cpmcfgWVLEN_Table.csv!$S16+E$52))*(SIN(EchelleFPAparam!$T$3-EchelleFPAparam!$M$3/2)+SIN('Standard Settings'!$F11+EchelleFPAparam!$M$3)))</f>
        <v>2260.7256814012721</v>
      </c>
      <c r="BI16" s="27">
        <f>IF(OR($S16+F$52&lt;'Standard Settings'!$G11,$S16+F$52&gt;'Standard Settings'!$I11),-1,(EchelleFPAparam!$S$3/(cpmcfgWVLEN_Table.csv!$S16+F$52))*(SIN(EchelleFPAparam!$T$3-EchelleFPAparam!$M$3/2)+SIN('Standard Settings'!$F11+EchelleFPAparam!$M$3)))</f>
        <v>2173.7746936550698</v>
      </c>
      <c r="BJ16" s="27">
        <f>IF(OR($S16+G$52&lt;'Standard Settings'!$G11,$S16+G$52&gt;'Standard Settings'!$I11),-1,(EchelleFPAparam!$S$3/(cpmcfgWVLEN_Table.csv!$S16+G$52))*(SIN(EchelleFPAparam!$T$3-EchelleFPAparam!$M$3/2)+SIN('Standard Settings'!$F11+EchelleFPAparam!$M$3)))</f>
        <v>2093.264519815993</v>
      </c>
      <c r="BK16" s="27">
        <f>IF(OR($S16+H$52&lt;'Standard Settings'!$G11,$S16+H$52&gt;'Standard Settings'!$I11),-1,(EchelleFPAparam!$S$3/(cpmcfgWVLEN_Table.csv!$S16+H$52))*(SIN(EchelleFPAparam!$T$3-EchelleFPAparam!$M$3/2)+SIN('Standard Settings'!$F11+EchelleFPAparam!$M$3)))</f>
        <v>2018.5050726797076</v>
      </c>
      <c r="BL16" s="27">
        <f>IF(OR($S16+I$52&lt;'Standard Settings'!$G11,$S16+I$52&gt;'Standard Settings'!$I11),-1,(EchelleFPAparam!$S$3/(cpmcfgWVLEN_Table.csv!$S16+I$52))*(SIN(EchelleFPAparam!$T$3-EchelleFPAparam!$M$3/2)+SIN('Standard Settings'!$F11+EchelleFPAparam!$M$3)))</f>
        <v>1948.9014494838555</v>
      </c>
      <c r="BM16" s="27">
        <f>IF(OR($S16+J$52&lt;'Standard Settings'!$G11,$S16+J$52&gt;'Standard Settings'!$I11),-1,(EchelleFPAparam!$S$3/(cpmcfgWVLEN_Table.csv!$S16+J$52))*(SIN(EchelleFPAparam!$T$3-EchelleFPAparam!$M$3/2)+SIN('Standard Settings'!$F11+EchelleFPAparam!$M$3)))</f>
        <v>-1</v>
      </c>
      <c r="BN16" s="28">
        <f>IF(OR($S16+B$52&lt;'Standard Settings'!$G11,$S16+B$52&gt;'Standard Settings'!$I11),-1,BE16*(($D16+B$52)/($D16+B$52+0.5)))</f>
        <v>-1</v>
      </c>
      <c r="BO16" s="28">
        <f>IF(OR($S16+C$52&lt;'Standard Settings'!$G11,$S16+C$52&gt;'Standard Settings'!$I11),-1,BF16*(($D16+C$52)/($D16+C$52+0.5)))</f>
        <v>2412.6321501120296</v>
      </c>
      <c r="BP16" s="28">
        <f>IF(OR($S16+D$52&lt;'Standard Settings'!$G11,$S16+D$52&gt;'Standard Settings'!$I11),-1,BG16*(($D16+D$52)/($D16+D$52+0.5)))</f>
        <v>2313.6081534808341</v>
      </c>
      <c r="BQ16" s="28">
        <f>IF(OR($S16+E$52&lt;'Standard Settings'!$G11,$S16+E$52&gt;'Standard Settings'!$I11),-1,BH16*(($D16+E$52)/($D16+E$52+0.5)))</f>
        <v>2222.4082969707424</v>
      </c>
      <c r="BR16" s="28">
        <f>IF(OR($S16+F$52&lt;'Standard Settings'!$G11,$S16+F$52&gt;'Standard Settings'!$I11),-1,BI16*(($D16+F$52)/($D16+F$52+0.5)))</f>
        <v>2138.1390429394128</v>
      </c>
      <c r="BS16" s="28">
        <f>IF(OR($S16+G$52&lt;'Standard Settings'!$G11,$S16+G$52&gt;'Standard Settings'!$I11),-1,BJ16*(($D16+G$52)/($D16+G$52+0.5)))</f>
        <v>2060.0380988665329</v>
      </c>
      <c r="BT16" s="28">
        <f>IF(OR($S16+H$52&lt;'Standard Settings'!$G11,$S16+H$52&gt;'Standard Settings'!$I11),-1,BK16*(($D16+H$52)/($D16+H$52+0.5)))</f>
        <v>1987.4511484846353</v>
      </c>
      <c r="BU16" s="28">
        <f>IF(OR($S16+I$52&lt;'Standard Settings'!$G11,$S16+I$52&gt;'Standard Settings'!$I11),-1,BL16*(($D16+I$52)/($D16+I$52+0.5)))</f>
        <v>1919.8133681482755</v>
      </c>
      <c r="BV16" s="28">
        <f>IF(OR($S16+J$52&lt;'Standard Settings'!$G11,$S16+J$52&gt;'Standard Settings'!$I11),-1,BM16*(($D16+J$52)/($D16+J$52+0.5)))</f>
        <v>-1</v>
      </c>
      <c r="BW16" s="28">
        <f>IF(OR($S16+B$52&lt;'Standard Settings'!$G11,$S16+B$52&gt;'Standard Settings'!$I11),-1,BE16*(($D16+B$52)/($D16+B$52-0.5)))</f>
        <v>-1</v>
      </c>
      <c r="BX16" s="28">
        <f>IF(OR($S16+C$52&lt;'Standard Settings'!$G11,$S16+C$52&gt;'Standard Settings'!$I11),-1,BF16*(($D16+C$52)/($D16+C$52-0.5)))</f>
        <v>2503.6748727577665</v>
      </c>
      <c r="BY16" s="28">
        <f>IF(OR($S16+D$52&lt;'Standard Settings'!$G11,$S16+D$52&gt;'Standard Settings'!$I11),-1,BG16*(($D16+D$52)/($D16+D$52-0.5)))</f>
        <v>2397.7393590619554</v>
      </c>
      <c r="BZ16" s="28">
        <f>IF(OR($S16+E$52&lt;'Standard Settings'!$G11,$S16+E$52&gt;'Standard Settings'!$I11),-1,BH16*(($D16+E$52)/($D16+E$52-0.5)))</f>
        <v>2300.3875354609436</v>
      </c>
      <c r="CA16" s="28">
        <f>IF(OR($S16+F$52&lt;'Standard Settings'!$G11,$S16+F$52&gt;'Standard Settings'!$I11),-1,BI16*(($D16+F$52)/($D16+F$52-0.5)))</f>
        <v>2210.6183325305792</v>
      </c>
      <c r="CB16" s="28">
        <f>IF(OR($S16+G$52&lt;'Standard Settings'!$G11,$S16+G$52&gt;'Standard Settings'!$I11),-1,BJ16*(($D16+G$52)/($D16+G$52-0.5)))</f>
        <v>2127.5803316162551</v>
      </c>
      <c r="CC16" s="28">
        <f>IF(OR($S16+H$52&lt;'Standard Settings'!$G11,$S16+H$52&gt;'Standard Settings'!$I11),-1,BK16*(($D16+H$52)/($D16+H$52-0.5)))</f>
        <v>2050.5448357381156</v>
      </c>
      <c r="CD16" s="28">
        <f>IF(OR($S16+I$52&lt;'Standard Settings'!$G11,$S16+I$52&gt;'Standard Settings'!$I11),-1,BL16*(($D16+I$52)/($D16+I$52-0.5)))</f>
        <v>1978.884548706684</v>
      </c>
      <c r="CE16" s="28">
        <f>IF(OR($S16+J$52&lt;'Standard Settings'!$G11,$S16+J$52&gt;'Standard Settings'!$I11),-1,BM16*(($D16+J$52)/($D16+J$52-0.5)))</f>
        <v>-1</v>
      </c>
      <c r="CF16" s="29">
        <f>IF(OR($S16+B$52&lt;'Standard Settings'!$G11,$S16+B$52&gt;'Standard Settings'!$I11),-1,(EchelleFPAparam!$S$3/(cpmcfgWVLEN_Table.csv!$S16+B$52))*(SIN('Standard Settings'!$F11)+SIN('Standard Settings'!$F11+EchelleFPAparam!$M$3+EchelleFPAparam!$F$3)))</f>
        <v>-1</v>
      </c>
      <c r="CG16" s="29">
        <f>IF(OR($S16+C$52&lt;'Standard Settings'!$G11,$S16+C$52&gt;'Standard Settings'!$I11),-1,(EchelleFPAparam!$S$3/(cpmcfgWVLEN_Table.csv!$S16+C$52))*(SIN('Standard Settings'!$F11)+SIN('Standard Settings'!$F11+EchelleFPAparam!$M$3+EchelleFPAparam!$F$3)))</f>
        <v>2421.9077249628949</v>
      </c>
      <c r="CH16" s="29">
        <f>IF(OR($S16+D$52&lt;'Standard Settings'!$G11,$S16+D$52&gt;'Standard Settings'!$I11),-1,(EchelleFPAparam!$S$3/(cpmcfgWVLEN_Table.csv!$S16+D$52))*(SIN('Standard Settings'!$F11)+SIN('Standard Settings'!$F11+EchelleFPAparam!$M$3+EchelleFPAparam!$F$3)))</f>
        <v>2320.9949030894409</v>
      </c>
      <c r="CI16" s="29">
        <f>IF(OR($S16+E$52&lt;'Standard Settings'!$G11,$S16+E$52&gt;'Standard Settings'!$I11),-1,(EchelleFPAparam!$S$3/(cpmcfgWVLEN_Table.csv!$S16+E$52))*(SIN('Standard Settings'!$F11)+SIN('Standard Settings'!$F11+EchelleFPAparam!$M$3+EchelleFPAparam!$F$3)))</f>
        <v>2228.1551069658631</v>
      </c>
      <c r="CJ16" s="29">
        <f>IF(OR($S16+F$52&lt;'Standard Settings'!$G11,$S16+F$52&gt;'Standard Settings'!$I11),-1,(EchelleFPAparam!$S$3/(cpmcfgWVLEN_Table.csv!$S16+F$52))*(SIN('Standard Settings'!$F11)+SIN('Standard Settings'!$F11+EchelleFPAparam!$M$3+EchelleFPAparam!$F$3)))</f>
        <v>2142.4568336210227</v>
      </c>
      <c r="CK16" s="29">
        <f>IF(OR($S16+G$52&lt;'Standard Settings'!$G11,$S16+G$52&gt;'Standard Settings'!$I11),-1,(EchelleFPAparam!$S$3/(cpmcfgWVLEN_Table.csv!$S16+G$52))*(SIN('Standard Settings'!$F11)+SIN('Standard Settings'!$F11+EchelleFPAparam!$M$3+EchelleFPAparam!$F$3)))</f>
        <v>2063.1065805239477</v>
      </c>
      <c r="CL16" s="29">
        <f>IF(OR($S16+H$52&lt;'Standard Settings'!$G11,$S16+H$52&gt;'Standard Settings'!$I11),-1,(EchelleFPAparam!$S$3/(cpmcfgWVLEN_Table.csv!$S16+H$52))*(SIN('Standard Settings'!$F11)+SIN('Standard Settings'!$F11+EchelleFPAparam!$M$3+EchelleFPAparam!$F$3)))</f>
        <v>1989.4242026480924</v>
      </c>
      <c r="CM16" s="29">
        <f>IF(OR($S16+I$52&lt;'Standard Settings'!$G11,$S16+I$52&gt;'Standard Settings'!$I11),-1,(EchelleFPAparam!$S$3/(cpmcfgWVLEN_Table.csv!$S16+I$52))*(SIN('Standard Settings'!$F11)+SIN('Standard Settings'!$F11+EchelleFPAparam!$M$3+EchelleFPAparam!$F$3)))</f>
        <v>1920.8233680740202</v>
      </c>
      <c r="CN16" s="29">
        <f>IF(OR($S16+J$52&lt;'Standard Settings'!$G11,$S16+J$52&gt;'Standard Settings'!$I11),-1,(EchelleFPAparam!$S$3/(cpmcfgWVLEN_Table.csv!$S16+J$52))*(SIN('Standard Settings'!$F11)+SIN('Standard Settings'!$F11+EchelleFPAparam!$M$3+EchelleFPAparam!$F$3)))</f>
        <v>-1</v>
      </c>
      <c r="CO16" s="29">
        <f>IF(OR($S16+B$52&lt;'Standard Settings'!$G11,$S16+B$52&gt;'Standard Settings'!$I11),-1,(EchelleFPAparam!$S$3/(cpmcfgWVLEN_Table.csv!$S16+B$52))*(SIN('Standard Settings'!$F11)+SIN('Standard Settings'!$F11+EchelleFPAparam!$M$3+EchelleFPAparam!$G$3)))</f>
        <v>-1</v>
      </c>
      <c r="CP16" s="29">
        <f>IF(OR($S16+C$52&lt;'Standard Settings'!$G11,$S16+C$52&gt;'Standard Settings'!$I11),-1,(EchelleFPAparam!$S$3/(cpmcfgWVLEN_Table.csv!$S16+C$52))*(SIN('Standard Settings'!$F11)+SIN('Standard Settings'!$F11+EchelleFPAparam!$M$3+EchelleFPAparam!$G$3)))</f>
        <v>2439.1643327833908</v>
      </c>
      <c r="CQ16" s="29">
        <f>IF(OR($S16+D$52&lt;'Standard Settings'!$G11,$S16+D$52&gt;'Standard Settings'!$I11),-1,(EchelleFPAparam!$S$3/(cpmcfgWVLEN_Table.csv!$S16+D$52))*(SIN('Standard Settings'!$F11)+SIN('Standard Settings'!$F11+EchelleFPAparam!$M$3+EchelleFPAparam!$G$3)))</f>
        <v>2337.5324855840831</v>
      </c>
      <c r="CR16" s="29">
        <f>IF(OR($S16+E$52&lt;'Standard Settings'!$G11,$S16+E$52&gt;'Standard Settings'!$I11),-1,(EchelleFPAparam!$S$3/(cpmcfgWVLEN_Table.csv!$S16+E$52))*(SIN('Standard Settings'!$F11)+SIN('Standard Settings'!$F11+EchelleFPAparam!$M$3+EchelleFPAparam!$G$3)))</f>
        <v>2244.0311861607197</v>
      </c>
      <c r="CS16" s="29">
        <f>IF(OR($S16+F$52&lt;'Standard Settings'!$G11,$S16+F$52&gt;'Standard Settings'!$I11),-1,(EchelleFPAparam!$S$3/(cpmcfgWVLEN_Table.csv!$S16+F$52))*(SIN('Standard Settings'!$F11)+SIN('Standard Settings'!$F11+EchelleFPAparam!$M$3+EchelleFPAparam!$G$3)))</f>
        <v>2157.7222943853076</v>
      </c>
      <c r="CT16" s="29">
        <f>IF(OR($S16+G$52&lt;'Standard Settings'!$G11,$S16+G$52&gt;'Standard Settings'!$I11),-1,(EchelleFPAparam!$S$3/(cpmcfgWVLEN_Table.csv!$S16+G$52))*(SIN('Standard Settings'!$F11)+SIN('Standard Settings'!$F11+EchelleFPAparam!$M$3+EchelleFPAparam!$G$3)))</f>
        <v>2077.8066538525186</v>
      </c>
      <c r="CU16" s="29">
        <f>IF(OR($S16+H$52&lt;'Standard Settings'!$G11,$S16+H$52&gt;'Standard Settings'!$I11),-1,(EchelleFPAparam!$S$3/(cpmcfgWVLEN_Table.csv!$S16+H$52))*(SIN('Standard Settings'!$F11)+SIN('Standard Settings'!$F11+EchelleFPAparam!$M$3+EchelleFPAparam!$G$3)))</f>
        <v>2003.5992733577857</v>
      </c>
      <c r="CV16" s="29">
        <f>IF(OR($S16+I$52&lt;'Standard Settings'!$G11,$S16+I$52&gt;'Standard Settings'!$I11),-1,(EchelleFPAparam!$S$3/(cpmcfgWVLEN_Table.csv!$S16+I$52))*(SIN('Standard Settings'!$F11)+SIN('Standard Settings'!$F11+EchelleFPAparam!$M$3+EchelleFPAparam!$G$3)))</f>
        <v>1934.5096432419998</v>
      </c>
      <c r="CW16" s="29">
        <f>IF(OR($S16+J$52&lt;'Standard Settings'!$G11,$S16+J$52&gt;'Standard Settings'!$I11),-1,(EchelleFPAparam!$S$3/(cpmcfgWVLEN_Table.csv!$S16+J$52))*(SIN('Standard Settings'!$F11)+SIN('Standard Settings'!$F11+EchelleFPAparam!$M$3+EchelleFPAparam!$G$3)))</f>
        <v>-1</v>
      </c>
      <c r="CX16" s="29">
        <f>IF(OR($S16+B$52&lt;'Standard Settings'!$G11,$S16+B$52&gt;'Standard Settings'!$I11),-1,(EchelleFPAparam!$S$3/(cpmcfgWVLEN_Table.csv!$S16+B$52))*(SIN('Standard Settings'!$F11)+SIN('Standard Settings'!$F11+EchelleFPAparam!$M$3+EchelleFPAparam!$H$3)))</f>
        <v>-1</v>
      </c>
      <c r="CY16" s="29">
        <f>IF(OR($S16+C$52&lt;'Standard Settings'!$G11,$S16+C$52&gt;'Standard Settings'!$I11),-1,(EchelleFPAparam!$S$3/(cpmcfgWVLEN_Table.csv!$S16+C$52))*(SIN('Standard Settings'!$F11)+SIN('Standard Settings'!$F11+EchelleFPAparam!$M$3+EchelleFPAparam!$H$3)))</f>
        <v>2440.0794158815297</v>
      </c>
      <c r="CZ16" s="29">
        <f>IF(OR($S16+D$52&lt;'Standard Settings'!$G11,$S16+D$52&gt;'Standard Settings'!$I11),-1,(EchelleFPAparam!$S$3/(cpmcfgWVLEN_Table.csv!$S16+D$52))*(SIN('Standard Settings'!$F11)+SIN('Standard Settings'!$F11+EchelleFPAparam!$M$3+EchelleFPAparam!$H$3)))</f>
        <v>2338.4094402197993</v>
      </c>
      <c r="DA16" s="29">
        <f>IF(OR($S16+E$52&lt;'Standard Settings'!$G11,$S16+E$52&gt;'Standard Settings'!$I11),-1,(EchelleFPAparam!$S$3/(cpmcfgWVLEN_Table.csv!$S16+E$52))*(SIN('Standard Settings'!$F11)+SIN('Standard Settings'!$F11+EchelleFPAparam!$M$3+EchelleFPAparam!$H$3)))</f>
        <v>2244.8730626110073</v>
      </c>
      <c r="DB16" s="29">
        <f>IF(OR($S16+F$52&lt;'Standard Settings'!$G11,$S16+F$52&gt;'Standard Settings'!$I11),-1,(EchelleFPAparam!$S$3/(cpmcfgWVLEN_Table.csv!$S16+F$52))*(SIN('Standard Settings'!$F11)+SIN('Standard Settings'!$F11+EchelleFPAparam!$M$3+EchelleFPAparam!$H$3)))</f>
        <v>2158.5317909721225</v>
      </c>
      <c r="DC16" s="29">
        <f>IF(OR($S16+G$52&lt;'Standard Settings'!$G11,$S16+G$52&gt;'Standard Settings'!$I11),-1,(EchelleFPAparam!$S$3/(cpmcfgWVLEN_Table.csv!$S16+G$52))*(SIN('Standard Settings'!$F11)+SIN('Standard Settings'!$F11+EchelleFPAparam!$M$3+EchelleFPAparam!$H$3)))</f>
        <v>2078.5861690842662</v>
      </c>
      <c r="DD16" s="29">
        <f>IF(OR($S16+H$52&lt;'Standard Settings'!$G11,$S16+H$52&gt;'Standard Settings'!$I11),-1,(EchelleFPAparam!$S$3/(cpmcfgWVLEN_Table.csv!$S16+H$52))*(SIN('Standard Settings'!$F11)+SIN('Standard Settings'!$F11+EchelleFPAparam!$M$3+EchelleFPAparam!$H$3)))</f>
        <v>2004.350948759828</v>
      </c>
      <c r="DE16" s="29">
        <f>IF(OR($S16+I$52&lt;'Standard Settings'!$G11,$S16+I$52&gt;'Standard Settings'!$I11),-1,(EchelleFPAparam!$S$3/(cpmcfgWVLEN_Table.csv!$S16+I$52))*(SIN('Standard Settings'!$F11)+SIN('Standard Settings'!$F11+EchelleFPAparam!$M$3+EchelleFPAparam!$H$3)))</f>
        <v>1935.2353988025927</v>
      </c>
      <c r="DF16" s="29">
        <f>IF(OR($S16+J$52&lt;'Standard Settings'!$G11,$S16+J$52&gt;'Standard Settings'!$I11),-1,(EchelleFPAparam!$S$3/(cpmcfgWVLEN_Table.csv!$S16+J$52))*(SIN('Standard Settings'!$F11)+SIN('Standard Settings'!$F11+EchelleFPAparam!$M$3+EchelleFPAparam!$H$3)))</f>
        <v>-1</v>
      </c>
      <c r="DG16" s="29">
        <f>IF(OR($S16+B$52&lt;'Standard Settings'!$G11,$S16+B$52&gt;'Standard Settings'!$I11),-1,(EchelleFPAparam!$S$3/(cpmcfgWVLEN_Table.csv!$S16+B$52))*(SIN('Standard Settings'!$F11)+SIN('Standard Settings'!$F11+EchelleFPAparam!$M$3+EchelleFPAparam!$I$3)))</f>
        <v>-1</v>
      </c>
      <c r="DH16" s="29">
        <f>IF(OR($S16+C$52&lt;'Standard Settings'!$G11,$S16+C$52&gt;'Standard Settings'!$I11),-1,(EchelleFPAparam!$S$3/(cpmcfgWVLEN_Table.csv!$S16+C$52))*(SIN('Standard Settings'!$F11)+SIN('Standard Settings'!$F11+EchelleFPAparam!$M$3+EchelleFPAparam!$I$3)))</f>
        <v>2456.5526543810479</v>
      </c>
      <c r="DI16" s="29">
        <f>IF(OR($S16+D$52&lt;'Standard Settings'!$G11,$S16+D$52&gt;'Standard Settings'!$I11),-1,(EchelleFPAparam!$S$3/(cpmcfgWVLEN_Table.csv!$S16+D$52))*(SIN('Standard Settings'!$F11)+SIN('Standard Settings'!$F11+EchelleFPAparam!$M$3+EchelleFPAparam!$I$3)))</f>
        <v>2354.1962937818375</v>
      </c>
      <c r="DJ16" s="29">
        <f>IF(OR($S16+E$52&lt;'Standard Settings'!$G11,$S16+E$52&gt;'Standard Settings'!$I11),-1,(EchelleFPAparam!$S$3/(cpmcfgWVLEN_Table.csv!$S16+E$52))*(SIN('Standard Settings'!$F11)+SIN('Standard Settings'!$F11+EchelleFPAparam!$M$3+EchelleFPAparam!$I$3)))</f>
        <v>2260.0284420305643</v>
      </c>
      <c r="DK16" s="29">
        <f>IF(OR($S16+F$52&lt;'Standard Settings'!$G11,$S16+F$52&gt;'Standard Settings'!$I11),-1,(EchelleFPAparam!$S$3/(cpmcfgWVLEN_Table.csv!$S16+F$52))*(SIN('Standard Settings'!$F11)+SIN('Standard Settings'!$F11+EchelleFPAparam!$M$3+EchelleFPAparam!$I$3)))</f>
        <v>2173.1042711832351</v>
      </c>
      <c r="DL16" s="29">
        <f>IF(OR($S16+G$52&lt;'Standard Settings'!$G11,$S16+G$52&gt;'Standard Settings'!$I11),-1,(EchelleFPAparam!$S$3/(cpmcfgWVLEN_Table.csv!$S16+G$52))*(SIN('Standard Settings'!$F11)+SIN('Standard Settings'!$F11+EchelleFPAparam!$M$3+EchelleFPAparam!$I$3)))</f>
        <v>2092.6189278060783</v>
      </c>
      <c r="DM16" s="29">
        <f>IF(OR($S16+H$52&lt;'Standard Settings'!$G11,$S16+H$52&gt;'Standard Settings'!$I11),-1,(EchelleFPAparam!$S$3/(cpmcfgWVLEN_Table.csv!$S16+H$52))*(SIN('Standard Settings'!$F11)+SIN('Standard Settings'!$F11+EchelleFPAparam!$M$3+EchelleFPAparam!$I$3)))</f>
        <v>2017.8825375272897</v>
      </c>
      <c r="DN16" s="29">
        <f>IF(OR($S16+I$52&lt;'Standard Settings'!$G11,$S16+I$52&gt;'Standard Settings'!$I11),-1,(EchelleFPAparam!$S$3/(cpmcfgWVLEN_Table.csv!$S16+I$52))*(SIN('Standard Settings'!$F11)+SIN('Standard Settings'!$F11+EchelleFPAparam!$M$3+EchelleFPAparam!$I$3)))</f>
        <v>1948.3003810608313</v>
      </c>
      <c r="DO16" s="29">
        <f>IF(OR($S16+J$52&lt;'Standard Settings'!$G11,$S16+J$52&gt;'Standard Settings'!$I11),-1,(EchelleFPAparam!$S$3/(cpmcfgWVLEN_Table.csv!$S16+J$52))*(SIN('Standard Settings'!$F11)+SIN('Standard Settings'!$F11+EchelleFPAparam!$M$3+EchelleFPAparam!$I$3)))</f>
        <v>-1</v>
      </c>
      <c r="DP16" s="29">
        <f>IF(OR($S16+B$52&lt;'Standard Settings'!$G11,$S16+B$52&gt;'Standard Settings'!$I11),-1,(EchelleFPAparam!$S$3/(cpmcfgWVLEN_Table.csv!$S16+B$52))*(SIN('Standard Settings'!$F11)+SIN('Standard Settings'!$F11+EchelleFPAparam!$M$3+EchelleFPAparam!$J$3)))</f>
        <v>-1</v>
      </c>
      <c r="DQ16" s="29">
        <f>IF(OR($S16+C$52&lt;'Standard Settings'!$G11,$S16+C$52&gt;'Standard Settings'!$I11),-1,(EchelleFPAparam!$S$3/(cpmcfgWVLEN_Table.csv!$S16+C$52))*(SIN('Standard Settings'!$F11)+SIN('Standard Settings'!$F11+EchelleFPAparam!$M$3+EchelleFPAparam!$J$3)))</f>
        <v>2457.4249240575514</v>
      </c>
      <c r="DR16" s="29">
        <f>IF(OR($S16+D$52&lt;'Standard Settings'!$G11,$S16+D$52&gt;'Standard Settings'!$I11),-1,(EchelleFPAparam!$S$3/(cpmcfgWVLEN_Table.csv!$S16+D$52))*(SIN('Standard Settings'!$F11)+SIN('Standard Settings'!$F11+EchelleFPAparam!$M$3+EchelleFPAparam!$J$3)))</f>
        <v>2355.032218888487</v>
      </c>
      <c r="DS16" s="29">
        <f>IF(OR($S16+E$52&lt;'Standard Settings'!$G11,$S16+E$52&gt;'Standard Settings'!$I11),-1,(EchelleFPAparam!$S$3/(cpmcfgWVLEN_Table.csv!$S16+E$52))*(SIN('Standard Settings'!$F11)+SIN('Standard Settings'!$F11+EchelleFPAparam!$M$3+EchelleFPAparam!$J$3)))</f>
        <v>2260.8309301329473</v>
      </c>
      <c r="DT16" s="29">
        <f>IF(OR($S16+F$52&lt;'Standard Settings'!$G11,$S16+F$52&gt;'Standard Settings'!$I11),-1,(EchelleFPAparam!$S$3/(cpmcfgWVLEN_Table.csv!$S16+F$52))*(SIN('Standard Settings'!$F11)+SIN('Standard Settings'!$F11+EchelleFPAparam!$M$3+EchelleFPAparam!$J$3)))</f>
        <v>2173.8758943586035</v>
      </c>
      <c r="DU16" s="29">
        <f>IF(OR($S16+G$52&lt;'Standard Settings'!$G11,$S16+G$52&gt;'Standard Settings'!$I11),-1,(EchelleFPAparam!$S$3/(cpmcfgWVLEN_Table.csv!$S16+G$52))*(SIN('Standard Settings'!$F11)+SIN('Standard Settings'!$F11+EchelleFPAparam!$M$3+EchelleFPAparam!$J$3)))</f>
        <v>2093.3619723453221</v>
      </c>
      <c r="DV16" s="29">
        <f>IF(OR($S16+H$52&lt;'Standard Settings'!$G11,$S16+H$52&gt;'Standard Settings'!$I11),-1,(EchelleFPAparam!$S$3/(cpmcfgWVLEN_Table.csv!$S16+H$52))*(SIN('Standard Settings'!$F11)+SIN('Standard Settings'!$F11+EchelleFPAparam!$M$3+EchelleFPAparam!$J$3)))</f>
        <v>2018.5990447615604</v>
      </c>
      <c r="DW16" s="29">
        <f>IF(OR($S16+I$52&lt;'Standard Settings'!$G11,$S16+I$52&gt;'Standard Settings'!$I11),-1,(EchelleFPAparam!$S$3/(cpmcfgWVLEN_Table.csv!$S16+I$52))*(SIN('Standard Settings'!$F11)+SIN('Standard Settings'!$F11+EchelleFPAparam!$M$3+EchelleFPAparam!$J$3)))</f>
        <v>1948.9921811490929</v>
      </c>
      <c r="DX16" s="29">
        <f>IF(OR($S16+J$52&lt;'Standard Settings'!$G11,$S16+J$52&gt;'Standard Settings'!$I11),-1,(EchelleFPAparam!$S$3/(cpmcfgWVLEN_Table.csv!$S16+J$52))*(SIN('Standard Settings'!$F11)+SIN('Standard Settings'!$F11+EchelleFPAparam!$M$3+EchelleFPAparam!$J$3)))</f>
        <v>-1</v>
      </c>
      <c r="DY16" s="29">
        <f>IF(OR($S16+B$52&lt;$Q16,$S16+B$52&gt;$R16),-1,(EchelleFPAparam!$S$3/(cpmcfgWVLEN_Table.csv!$S16+B$52))*(SIN('Standard Settings'!$F11)+SIN('Standard Settings'!$F11+EchelleFPAparam!$M$3+EchelleFPAparam!$K$3)))</f>
        <v>-1</v>
      </c>
      <c r="DZ16" s="29">
        <f>IF(OR($S16+C$52&lt;$Q16,$S16+C$52&gt;$R16),-1,(EchelleFPAparam!$S$3/(cpmcfgWVLEN_Table.csv!$S16+C$52))*(SIN('Standard Settings'!$F11)+SIN('Standard Settings'!$F11+EchelleFPAparam!$M$3+EchelleFPAparam!$K$3)))</f>
        <v>2473.1034346154738</v>
      </c>
      <c r="EA16" s="29">
        <f>IF(OR($S16+D$52&lt;$Q16,$S16+D$52&gt;$R16),-1,(EchelleFPAparam!$S$3/(cpmcfgWVLEN_Table.csv!$S16+D$52))*(SIN('Standard Settings'!$F11)+SIN('Standard Settings'!$F11+EchelleFPAparam!$M$3+EchelleFPAparam!$K$3)))</f>
        <v>2370.0574581731626</v>
      </c>
      <c r="EB16" s="29">
        <f>IF(OR($S16+E$52&lt;$Q16,$S16+E$52&gt;$R16),-1,(EchelleFPAparam!$S$3/(cpmcfgWVLEN_Table.csv!$S16+E$52))*(SIN('Standard Settings'!$F11)+SIN('Standard Settings'!$F11+EchelleFPAparam!$M$3+EchelleFPAparam!$K$3)))</f>
        <v>2275.255159846236</v>
      </c>
      <c r="EC16" s="29">
        <f>IF(OR($S16+F$52&lt;$Q16,$S16+F$52&gt;$R16),-1,(EchelleFPAparam!$S$3/(cpmcfgWVLEN_Table.csv!$S16+F$52))*(SIN('Standard Settings'!$F11)+SIN('Standard Settings'!$F11+EchelleFPAparam!$M$3+EchelleFPAparam!$K$3)))</f>
        <v>2187.7453460059965</v>
      </c>
      <c r="ED16" s="29">
        <f>IF(OR($S16+G$52&lt;$Q16,$S16+G$52&gt;$R16),-1,(EchelleFPAparam!$S$3/(cpmcfgWVLEN_Table.csv!$S16+G$52))*(SIN('Standard Settings'!$F11)+SIN('Standard Settings'!$F11+EchelleFPAparam!$M$3+EchelleFPAparam!$K$3)))</f>
        <v>2106.7177405983671</v>
      </c>
      <c r="EE16" s="29">
        <f>IF(OR($S16+H$52&lt;$Q16,$S16+H$52&gt;$R16),-1,(EchelleFPAparam!$S$3/(cpmcfgWVLEN_Table.csv!$S16+H$52))*(SIN('Standard Settings'!$F11)+SIN('Standard Settings'!$F11+EchelleFPAparam!$M$3+EchelleFPAparam!$K$3)))</f>
        <v>2031.4778212912825</v>
      </c>
      <c r="EF16" s="29">
        <f>IF(OR($S16+I$52&lt;$Q16,$S16+I$52&gt;$R16),-1,(EchelleFPAparam!$S$3/(cpmcfgWVLEN_Table.csv!$S16+I$52))*(SIN('Standard Settings'!$F11)+SIN('Standard Settings'!$F11+EchelleFPAparam!$M$3+EchelleFPAparam!$K$3)))</f>
        <v>1961.4268619364107</v>
      </c>
      <c r="EG16" s="29">
        <f>IF(OR($S16+J$52&lt;$Q16,$S16+J$52&gt;$R16),-1,(EchelleFPAparam!$S$3/(cpmcfgWVLEN_Table.csv!$S16+J$52))*(SIN('Standard Settings'!$F11)+SIN('Standard Settings'!$F11+EchelleFPAparam!$M$3+EchelleFPAparam!$K$3)))</f>
        <v>-1</v>
      </c>
      <c r="EH16" s="59"/>
      <c r="EI16" s="59"/>
      <c r="EJ16" s="60"/>
      <c r="EK16" s="60"/>
      <c r="EL16" s="60"/>
      <c r="EM16" s="60"/>
      <c r="EN16" s="60"/>
      <c r="EO16" s="60"/>
      <c r="EP16" s="60"/>
      <c r="EQ16" s="60"/>
      <c r="ER16" s="60"/>
      <c r="ES16" s="60"/>
      <c r="ET16" s="60"/>
      <c r="EU16" s="60"/>
      <c r="EV16" s="60"/>
      <c r="EW16" s="60"/>
      <c r="EX16" s="60"/>
      <c r="EY16" s="60"/>
      <c r="EZ16" s="60"/>
      <c r="FA16" s="60"/>
      <c r="FB16" s="60"/>
      <c r="FC16" s="60"/>
      <c r="FD16" s="60"/>
      <c r="FE16" s="60"/>
      <c r="FF16" s="30">
        <f>1/(F16*EchelleFPAparam!$Q$3)</f>
        <v>1655.8150723541428</v>
      </c>
      <c r="FG16" s="30">
        <f t="shared" si="4"/>
        <v>11.781900573800185</v>
      </c>
      <c r="FH16" s="60"/>
      <c r="FI16" s="60"/>
      <c r="FJ16" s="60"/>
      <c r="FK16" s="60"/>
      <c r="FL16" s="60"/>
      <c r="FM16" s="60"/>
      <c r="FN16" s="60"/>
      <c r="FO16" s="60"/>
      <c r="FP16" s="60"/>
      <c r="FQ16" s="60"/>
      <c r="FR16" s="60"/>
      <c r="FS16" s="60"/>
      <c r="FT16" s="60"/>
      <c r="FU16" s="60"/>
      <c r="FV16" s="60"/>
      <c r="FW16" s="60"/>
      <c r="FX16" s="60"/>
      <c r="FY16" s="60"/>
      <c r="FZ16" s="60"/>
      <c r="GA16" s="60"/>
      <c r="GB16" s="60"/>
      <c r="GC16" s="60"/>
      <c r="GD16" s="60"/>
      <c r="GE16" s="60"/>
      <c r="GF16" s="60"/>
      <c r="GG16" s="60"/>
      <c r="GH16" s="60"/>
      <c r="GI16" s="60"/>
      <c r="GJ16" s="60"/>
      <c r="GK16" s="60"/>
      <c r="GL16" s="60"/>
      <c r="GM16" s="60"/>
      <c r="GN16" s="60"/>
      <c r="GO16" s="60"/>
      <c r="GP16" s="60"/>
      <c r="GQ16" s="60"/>
      <c r="GR16" s="60"/>
      <c r="GS16" s="60"/>
      <c r="GT16" s="60"/>
      <c r="GU16" s="60"/>
      <c r="GV16" s="60"/>
      <c r="GW16" s="60"/>
      <c r="GX16" s="60"/>
      <c r="GY16" s="60"/>
      <c r="GZ16" s="60"/>
      <c r="HA16" s="60"/>
      <c r="HB16" s="60"/>
      <c r="HC16" s="60"/>
      <c r="HD16" s="60"/>
      <c r="HE16" s="60"/>
      <c r="HF16" s="60"/>
      <c r="HG16" s="60"/>
      <c r="HH16" s="60"/>
      <c r="HI16" s="60"/>
      <c r="HJ16" s="60"/>
      <c r="HK16" s="60"/>
      <c r="HL16" s="60"/>
      <c r="HM16" s="60"/>
      <c r="HN16" s="60"/>
      <c r="HO16" s="60"/>
      <c r="HP16" s="60"/>
      <c r="HQ16" s="60"/>
      <c r="HR16" s="60"/>
      <c r="HS16" s="60"/>
      <c r="HT16" s="60"/>
      <c r="HU16" s="60"/>
      <c r="HV16" s="60"/>
      <c r="HW16" s="60"/>
      <c r="HX16" s="60"/>
      <c r="HY16" s="60"/>
      <c r="HZ16" s="60"/>
      <c r="IA16" s="60"/>
      <c r="IB16" s="60"/>
      <c r="IC16" s="60"/>
      <c r="ID16" s="60"/>
      <c r="IE16" s="60"/>
      <c r="IF16" s="60"/>
      <c r="IG16" s="60"/>
      <c r="IH16" s="60"/>
      <c r="II16" s="60"/>
      <c r="IJ16" s="60"/>
      <c r="IK16" s="60"/>
      <c r="IL16" s="60"/>
      <c r="IM16" s="60"/>
      <c r="IN16" s="60"/>
      <c r="IO16" s="60"/>
      <c r="IP16" s="60"/>
      <c r="IQ16" s="60"/>
      <c r="IR16" s="60"/>
      <c r="IS16" s="60"/>
      <c r="IT16" s="60"/>
      <c r="IU16" s="60"/>
      <c r="IV16" s="60"/>
      <c r="IW16" s="60"/>
      <c r="IX16" s="60"/>
      <c r="IY16" s="60"/>
      <c r="IZ16" s="60"/>
      <c r="JA16" s="60"/>
      <c r="JB16" s="60"/>
      <c r="JC16" s="60"/>
      <c r="JD16" s="60"/>
      <c r="JE16" s="60"/>
      <c r="JF16" s="60"/>
      <c r="JG16" s="60"/>
      <c r="JH16" s="60"/>
      <c r="JI16" s="60"/>
      <c r="JJ16" s="60"/>
      <c r="JK16" s="60"/>
      <c r="JL16" s="60"/>
      <c r="JM16" s="60"/>
      <c r="JN16" s="62"/>
    </row>
    <row r="17" spans="1:274" ht="13.75" customHeight="1" x14ac:dyDescent="0.2">
      <c r="A17" s="63">
        <v>11</v>
      </c>
      <c r="B17" s="20">
        <f t="shared" si="0"/>
        <v>2203.2871351339036</v>
      </c>
      <c r="C17" s="31" t="str">
        <f>'Standard Settings'!B12</f>
        <v>K/3/4</v>
      </c>
      <c r="D17" s="31">
        <f>'Standard Settings'!H12</f>
        <v>26</v>
      </c>
      <c r="E17" s="21">
        <f t="shared" si="1"/>
        <v>6.6581203180544613E-3</v>
      </c>
      <c r="F17" s="19">
        <f>((EchelleFPAparam!$S$3/(cpmcfgWVLEN_Table.csv!$S17+E$52))*(SIN('Standard Settings'!$F12+0.0005)+SIN('Standard Settings'!$F12+0.0005+EchelleFPAparam!$M$3))-(EchelleFPAparam!$S$3/(cpmcfgWVLEN_Table.csv!$S17+E$52))*(SIN('Standard Settings'!$F12-0.0005)+SIN('Standard Settings'!$F12-0.0005+EchelleFPAparam!$M$3)))*1000*EchelleFPAparam!$O$3/180</f>
        <v>18.746764005518795</v>
      </c>
      <c r="G17" s="22" t="str">
        <f>'Standard Settings'!C12</f>
        <v>K</v>
      </c>
      <c r="H17" s="54"/>
      <c r="I17" s="31" t="str">
        <f>'Standard Settings'!$D12</f>
        <v>HK</v>
      </c>
      <c r="J17" s="54"/>
      <c r="K17" s="12">
        <v>0</v>
      </c>
      <c r="L17" s="12">
        <v>0</v>
      </c>
      <c r="M17" s="31" t="str">
        <f>'Standard Settings'!$D12</f>
        <v>HK</v>
      </c>
      <c r="N17" s="54"/>
      <c r="O17" s="31">
        <f>'Standard Settings'!$E12</f>
        <v>66.5</v>
      </c>
      <c r="P17" s="56"/>
      <c r="Q17" s="23">
        <f>'Standard Settings'!$G12</f>
        <v>23</v>
      </c>
      <c r="R17" s="23">
        <f>'Standard Settings'!$I12</f>
        <v>29</v>
      </c>
      <c r="S17" s="24">
        <f t="shared" si="2"/>
        <v>22</v>
      </c>
      <c r="T17" s="24">
        <f t="shared" si="3"/>
        <v>30</v>
      </c>
      <c r="U17" s="25">
        <f>IF(OR($S17+B$52&lt;$Q17,$S17+B$52&gt;$R17),-1,(EchelleFPAparam!$S$3/(cpmcfgWVLEN_Table.csv!$S17+B$52))*(SIN('Standard Settings'!$F12)+SIN('Standard Settings'!$F12+EchelleFPAparam!$M$3)))</f>
        <v>-1</v>
      </c>
      <c r="V17" s="25">
        <f>IF(OR($S17+C$52&lt;$Q17,$S17+C$52&gt;$R17),-1,(EchelleFPAparam!$S$3/(cpmcfgWVLEN_Table.csv!$S17+C$52))*(SIN('Standard Settings'!$F12)+SIN('Standard Settings'!$F12+EchelleFPAparam!$M$3)))</f>
        <v>2490.6724136296298</v>
      </c>
      <c r="W17" s="25">
        <f>IF(OR($S17+D$52&lt;$Q17,$S17+D$52&gt;$R17),-1,(EchelleFPAparam!$S$3/(cpmcfgWVLEN_Table.csv!$S17+D$52))*(SIN('Standard Settings'!$F12)+SIN('Standard Settings'!$F12+EchelleFPAparam!$M$3)))</f>
        <v>2386.8943963950619</v>
      </c>
      <c r="X17" s="25">
        <f>IF(OR($S17+E$52&lt;$Q17,$S17+E$52&gt;$R17),-1,(EchelleFPAparam!$S$3/(cpmcfgWVLEN_Table.csv!$S17+E$52))*(SIN('Standard Settings'!$F12)+SIN('Standard Settings'!$F12+EchelleFPAparam!$M$3)))</f>
        <v>2291.4186205392593</v>
      </c>
      <c r="Y17" s="25">
        <f>IF(OR($S17+F$52&lt;$Q17,$S17+F$52&gt;$R17),-1,(EchelleFPAparam!$S$3/(cpmcfgWVLEN_Table.csv!$S17+F$52))*(SIN('Standard Settings'!$F12)+SIN('Standard Settings'!$F12+EchelleFPAparam!$M$3)))</f>
        <v>2203.2871351339036</v>
      </c>
      <c r="Z17" s="25">
        <f>IF(OR($S17+G$52&lt;$Q17,$S17+G$52&gt;$R17),-1,(EchelleFPAparam!$S$3/(cpmcfgWVLEN_Table.csv!$S17+G$52))*(SIN('Standard Settings'!$F12)+SIN('Standard Settings'!$F12+EchelleFPAparam!$M$3)))</f>
        <v>2121.6839079067222</v>
      </c>
      <c r="AA17" s="25">
        <f>IF(OR($S17+H$52&lt;$Q17,$S17+H$52&gt;$R17),-1,(EchelleFPAparam!$S$3/(cpmcfgWVLEN_Table.csv!$S17+H$52))*(SIN('Standard Settings'!$F12)+SIN('Standard Settings'!$F12+EchelleFPAparam!$M$3)))</f>
        <v>2045.909482624339</v>
      </c>
      <c r="AB17" s="25">
        <f>IF(OR($S17+I$52&lt;$Q17,$S17+I$52&gt;$R17),-1,(EchelleFPAparam!$S$3/(cpmcfgWVLEN_Table.csv!$S17+I$52))*(SIN('Standard Settings'!$F12)+SIN('Standard Settings'!$F12+EchelleFPAparam!$M$3)))</f>
        <v>1975.360879775224</v>
      </c>
      <c r="AC17" s="25">
        <f>IF(OR($S17+J$52&lt;$Q17,$S17+J$52&gt;$R17),-1,(EchelleFPAparam!$S$3/(cpmcfgWVLEN_Table.csv!$S17+J$52))*(SIN('Standard Settings'!$F12)+SIN('Standard Settings'!$F12+EchelleFPAparam!$M$3)))</f>
        <v>-1</v>
      </c>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7">
        <f>IF(OR($S17+B$52&lt;'Standard Settings'!$G12,$S17+B$52&gt;'Standard Settings'!$I12),-1,(EchelleFPAparam!$S$3/(cpmcfgWVLEN_Table.csv!$S17+B$52))*(SIN(EchelleFPAparam!$T$3-EchelleFPAparam!$M$3/2)+SIN('Standard Settings'!$F12+EchelleFPAparam!$M$3)))</f>
        <v>-1</v>
      </c>
      <c r="BF17" s="27">
        <f>IF(OR($S17+C$52&lt;'Standard Settings'!$G12,$S17+C$52&gt;'Standard Settings'!$I12),-1,(EchelleFPAparam!$S$3/(cpmcfgWVLEN_Table.csv!$S17+C$52))*(SIN(EchelleFPAparam!$T$3-EchelleFPAparam!$M$3/2)+SIN('Standard Settings'!$F12+EchelleFPAparam!$M$3)))</f>
        <v>2479.6572824560994</v>
      </c>
      <c r="BG17" s="27">
        <f>IF(OR($S17+D$52&lt;'Standard Settings'!$G12,$S17+D$52&gt;'Standard Settings'!$I12),-1,(EchelleFPAparam!$S$3/(cpmcfgWVLEN_Table.csv!$S17+D$52))*(SIN(EchelleFPAparam!$T$3-EchelleFPAparam!$M$3/2)+SIN('Standard Settings'!$F12+EchelleFPAparam!$M$3)))</f>
        <v>2376.338229020429</v>
      </c>
      <c r="BH17" s="27">
        <f>IF(OR($S17+E$52&lt;'Standard Settings'!$G12,$S17+E$52&gt;'Standard Settings'!$I12),-1,(EchelleFPAparam!$S$3/(cpmcfgWVLEN_Table.csv!$S17+E$52))*(SIN(EchelleFPAparam!$T$3-EchelleFPAparam!$M$3/2)+SIN('Standard Settings'!$F12+EchelleFPAparam!$M$3)))</f>
        <v>2281.2846998596119</v>
      </c>
      <c r="BI17" s="27">
        <f>IF(OR($S17+F$52&lt;'Standard Settings'!$G12,$S17+F$52&gt;'Standard Settings'!$I12),-1,(EchelleFPAparam!$S$3/(cpmcfgWVLEN_Table.csv!$S17+F$52))*(SIN(EchelleFPAparam!$T$3-EchelleFPAparam!$M$3/2)+SIN('Standard Settings'!$F12+EchelleFPAparam!$M$3)))</f>
        <v>2193.5429806342422</v>
      </c>
      <c r="BJ17" s="27">
        <f>IF(OR($S17+G$52&lt;'Standard Settings'!$G12,$S17+G$52&gt;'Standard Settings'!$I12),-1,(EchelleFPAparam!$S$3/(cpmcfgWVLEN_Table.csv!$S17+G$52))*(SIN(EchelleFPAparam!$T$3-EchelleFPAparam!$M$3/2)+SIN('Standard Settings'!$F12+EchelleFPAparam!$M$3)))</f>
        <v>2112.3006480181593</v>
      </c>
      <c r="BK17" s="27">
        <f>IF(OR($S17+H$52&lt;'Standard Settings'!$G12,$S17+H$52&gt;'Standard Settings'!$I12),-1,(EchelleFPAparam!$S$3/(cpmcfgWVLEN_Table.csv!$S17+H$52))*(SIN(EchelleFPAparam!$T$3-EchelleFPAparam!$M$3/2)+SIN('Standard Settings'!$F12+EchelleFPAparam!$M$3)))</f>
        <v>2036.8613391603678</v>
      </c>
      <c r="BL17" s="27">
        <f>IF(OR($S17+I$52&lt;'Standard Settings'!$G12,$S17+I$52&gt;'Standard Settings'!$I12),-1,(EchelleFPAparam!$S$3/(cpmcfgWVLEN_Table.csv!$S17+I$52))*(SIN(EchelleFPAparam!$T$3-EchelleFPAparam!$M$3/2)+SIN('Standard Settings'!$F12+EchelleFPAparam!$M$3)))</f>
        <v>1966.6247412582861</v>
      </c>
      <c r="BM17" s="27">
        <f>IF(OR($S17+J$52&lt;'Standard Settings'!$G12,$S17+J$52&gt;'Standard Settings'!$I12),-1,(EchelleFPAparam!$S$3/(cpmcfgWVLEN_Table.csv!$S17+J$52))*(SIN(EchelleFPAparam!$T$3-EchelleFPAparam!$M$3/2)+SIN('Standard Settings'!$F12+EchelleFPAparam!$M$3)))</f>
        <v>-1</v>
      </c>
      <c r="BN17" s="28">
        <f>IF(OR($S17+B$52&lt;'Standard Settings'!$G12,$S17+B$52&gt;'Standard Settings'!$I12),-1,BE17*(($D17+B$52)/($D17+B$52+0.5)))</f>
        <v>-1</v>
      </c>
      <c r="BO17" s="28">
        <f>IF(OR($S17+C$52&lt;'Standard Settings'!$G12,$S17+C$52&gt;'Standard Settings'!$I12),-1,BF17*(($D17+C$52)/($D17+C$52+0.5)))</f>
        <v>2434.5726045932611</v>
      </c>
      <c r="BP17" s="28">
        <f>IF(OR($S17+D$52&lt;'Standard Settings'!$G12,$S17+D$52&gt;'Standard Settings'!$I12),-1,BG17*(($D17+D$52)/($D17+D$52+0.5)))</f>
        <v>2334.6480846516492</v>
      </c>
      <c r="BQ17" s="28">
        <f>IF(OR($S17+E$52&lt;'Standard Settings'!$G12,$S17+E$52&gt;'Standard Settings'!$I12),-1,BH17*(($D17+E$52)/($D17+E$52+0.5)))</f>
        <v>2242.6188574891103</v>
      </c>
      <c r="BR17" s="28">
        <f>IF(OR($S17+F$52&lt;'Standard Settings'!$G12,$S17+F$52&gt;'Standard Settings'!$I12),-1,BI17*(($D17+F$52)/($D17+F$52+0.5)))</f>
        <v>2157.5832596402383</v>
      </c>
      <c r="BS17" s="28">
        <f>IF(OR($S17+G$52&lt;'Standard Settings'!$G12,$S17+G$52&gt;'Standard Settings'!$I12),-1,BJ17*(($D17+G$52)/($D17+G$52+0.5)))</f>
        <v>2078.7720663035852</v>
      </c>
      <c r="BT17" s="28">
        <f>IF(OR($S17+H$52&lt;'Standard Settings'!$G12,$S17+H$52&gt;'Standard Settings'!$I12),-1,BK17*(($D17+H$52)/($D17+H$52+0.5)))</f>
        <v>2005.525010865593</v>
      </c>
      <c r="BU17" s="28">
        <f>IF(OR($S17+I$52&lt;'Standard Settings'!$G12,$S17+I$52&gt;'Standard Settings'!$I12),-1,BL17*(($D17+I$52)/($D17+I$52+0.5)))</f>
        <v>1937.2721331798041</v>
      </c>
      <c r="BV17" s="28">
        <f>IF(OR($S17+J$52&lt;'Standard Settings'!$G12,$S17+J$52&gt;'Standard Settings'!$I12),-1,BM17*(($D17+J$52)/($D17+J$52+0.5)))</f>
        <v>-1</v>
      </c>
      <c r="BW17" s="28">
        <f>IF(OR($S17+B$52&lt;'Standard Settings'!$G12,$S17+B$52&gt;'Standard Settings'!$I12),-1,BE17*(($D17+B$52)/($D17+B$52-0.5)))</f>
        <v>-1</v>
      </c>
      <c r="BX17" s="28">
        <f>IF(OR($S17+C$52&lt;'Standard Settings'!$G12,$S17+C$52&gt;'Standard Settings'!$I12),-1,BF17*(($D17+C$52)/($D17+C$52-0.5)))</f>
        <v>2526.4432689175351</v>
      </c>
      <c r="BY17" s="28">
        <f>IF(OR($S17+D$52&lt;'Standard Settings'!$G12,$S17+D$52&gt;'Standard Settings'!$I12),-1,BG17*(($D17+D$52)/($D17+D$52-0.5)))</f>
        <v>2419.5443786389819</v>
      </c>
      <c r="BZ17" s="28">
        <f>IF(OR($S17+E$52&lt;'Standard Settings'!$G12,$S17+E$52&gt;'Standard Settings'!$I12),-1,BH17*(($D17+E$52)/($D17+E$52-0.5)))</f>
        <v>2321.3072384536404</v>
      </c>
      <c r="CA17" s="28">
        <f>IF(OR($S17+F$52&lt;'Standard Settings'!$G12,$S17+F$52&gt;'Standard Settings'!$I12),-1,BI17*(($D17+F$52)/($D17+F$52-0.5)))</f>
        <v>2230.721675221263</v>
      </c>
      <c r="CB17" s="28">
        <f>IF(OR($S17+G$52&lt;'Standard Settings'!$G12,$S17+G$52&gt;'Standard Settings'!$I12),-1,BJ17*(($D17+G$52)/($D17+G$52-0.5)))</f>
        <v>2146.928527493867</v>
      </c>
      <c r="CC17" s="28">
        <f>IF(OR($S17+H$52&lt;'Standard Settings'!$G12,$S17+H$52&gt;'Standard Settings'!$I12),-1,BK17*(($D17+H$52)/($D17+H$52-0.5)))</f>
        <v>2069.1924715279924</v>
      </c>
      <c r="CD17" s="28">
        <f>IF(OR($S17+I$52&lt;'Standard Settings'!$G12,$S17+I$52&gt;'Standard Settings'!$I12),-1,BL17*(($D17+I$52)/($D17+I$52-0.5)))</f>
        <v>1996.8805065084134</v>
      </c>
      <c r="CE17" s="28">
        <f>IF(OR($S17+J$52&lt;'Standard Settings'!$G12,$S17+J$52&gt;'Standard Settings'!$I12),-1,BM17*(($D17+J$52)/($D17+J$52-0.5)))</f>
        <v>-1</v>
      </c>
      <c r="CF17" s="29">
        <f>IF(OR($S17+B$52&lt;'Standard Settings'!$G12,$S17+B$52&gt;'Standard Settings'!$I12),-1,(EchelleFPAparam!$S$3/(cpmcfgWVLEN_Table.csv!$S17+B$52))*(SIN('Standard Settings'!$F12)+SIN('Standard Settings'!$F12+EchelleFPAparam!$M$3+EchelleFPAparam!$F$3)))</f>
        <v>-1</v>
      </c>
      <c r="CG17" s="29">
        <f>IF(OR($S17+C$52&lt;'Standard Settings'!$G12,$S17+C$52&gt;'Standard Settings'!$I12),-1,(EchelleFPAparam!$S$3/(cpmcfgWVLEN_Table.csv!$S17+C$52))*(SIN('Standard Settings'!$F12)+SIN('Standard Settings'!$F12+EchelleFPAparam!$M$3+EchelleFPAparam!$F$3)))</f>
        <v>2465.7991007704068</v>
      </c>
      <c r="CH17" s="29">
        <f>IF(OR($S17+D$52&lt;'Standard Settings'!$G12,$S17+D$52&gt;'Standard Settings'!$I12),-1,(EchelleFPAparam!$S$3/(cpmcfgWVLEN_Table.csv!$S17+D$52))*(SIN('Standard Settings'!$F12)+SIN('Standard Settings'!$F12+EchelleFPAparam!$M$3+EchelleFPAparam!$F$3)))</f>
        <v>2363.0574715716398</v>
      </c>
      <c r="CI17" s="29">
        <f>IF(OR($S17+E$52&lt;'Standard Settings'!$G12,$S17+E$52&gt;'Standard Settings'!$I12),-1,(EchelleFPAparam!$S$3/(cpmcfgWVLEN_Table.csv!$S17+E$52))*(SIN('Standard Settings'!$F12)+SIN('Standard Settings'!$F12+EchelleFPAparam!$M$3+EchelleFPAparam!$F$3)))</f>
        <v>2268.5351727087741</v>
      </c>
      <c r="CJ17" s="29">
        <f>IF(OR($S17+F$52&lt;'Standard Settings'!$G12,$S17+F$52&gt;'Standard Settings'!$I12),-1,(EchelleFPAparam!$S$3/(cpmcfgWVLEN_Table.csv!$S17+F$52))*(SIN('Standard Settings'!$F12)+SIN('Standard Settings'!$F12+EchelleFPAparam!$M$3+EchelleFPAparam!$F$3)))</f>
        <v>2181.283819912283</v>
      </c>
      <c r="CK17" s="29">
        <f>IF(OR($S17+G$52&lt;'Standard Settings'!$G12,$S17+G$52&gt;'Standard Settings'!$I12),-1,(EchelleFPAparam!$S$3/(cpmcfgWVLEN_Table.csv!$S17+G$52))*(SIN('Standard Settings'!$F12)+SIN('Standard Settings'!$F12+EchelleFPAparam!$M$3+EchelleFPAparam!$F$3)))</f>
        <v>2100.4955302859021</v>
      </c>
      <c r="CL17" s="29">
        <f>IF(OR($S17+H$52&lt;'Standard Settings'!$G12,$S17+H$52&gt;'Standard Settings'!$I12),-1,(EchelleFPAparam!$S$3/(cpmcfgWVLEN_Table.csv!$S17+H$52))*(SIN('Standard Settings'!$F12)+SIN('Standard Settings'!$F12+EchelleFPAparam!$M$3+EchelleFPAparam!$F$3)))</f>
        <v>2025.4778327756915</v>
      </c>
      <c r="CM17" s="29">
        <f>IF(OR($S17+I$52&lt;'Standard Settings'!$G12,$S17+I$52&gt;'Standard Settings'!$I12),-1,(EchelleFPAparam!$S$3/(cpmcfgWVLEN_Table.csv!$S17+I$52))*(SIN('Standard Settings'!$F12)+SIN('Standard Settings'!$F12+EchelleFPAparam!$M$3+EchelleFPAparam!$F$3)))</f>
        <v>1955.6337695765296</v>
      </c>
      <c r="CN17" s="29">
        <f>IF(OR($S17+J$52&lt;'Standard Settings'!$G12,$S17+J$52&gt;'Standard Settings'!$I12),-1,(EchelleFPAparam!$S$3/(cpmcfgWVLEN_Table.csv!$S17+J$52))*(SIN('Standard Settings'!$F12)+SIN('Standard Settings'!$F12+EchelleFPAparam!$M$3+EchelleFPAparam!$F$3)))</f>
        <v>-1</v>
      </c>
      <c r="CO17" s="29">
        <f>IF(OR($S17+B$52&lt;'Standard Settings'!$G12,$S17+B$52&gt;'Standard Settings'!$I12),-1,(EchelleFPAparam!$S$3/(cpmcfgWVLEN_Table.csv!$S17+B$52))*(SIN('Standard Settings'!$F12)+SIN('Standard Settings'!$F12+EchelleFPAparam!$M$3+EchelleFPAparam!$G$3)))</f>
        <v>-1</v>
      </c>
      <c r="CP17" s="29">
        <f>IF(OR($S17+C$52&lt;'Standard Settings'!$G12,$S17+C$52&gt;'Standard Settings'!$I12),-1,(EchelleFPAparam!$S$3/(cpmcfgWVLEN_Table.csv!$S17+C$52))*(SIN('Standard Settings'!$F12)+SIN('Standard Settings'!$F12+EchelleFPAparam!$M$3+EchelleFPAparam!$G$3)))</f>
        <v>2482.0118664816855</v>
      </c>
      <c r="CQ17" s="29">
        <f>IF(OR($S17+D$52&lt;'Standard Settings'!$G12,$S17+D$52&gt;'Standard Settings'!$I12),-1,(EchelleFPAparam!$S$3/(cpmcfgWVLEN_Table.csv!$S17+D$52))*(SIN('Standard Settings'!$F12)+SIN('Standard Settings'!$F12+EchelleFPAparam!$M$3+EchelleFPAparam!$G$3)))</f>
        <v>2378.594705378282</v>
      </c>
      <c r="CR17" s="29">
        <f>IF(OR($S17+E$52&lt;'Standard Settings'!$G12,$S17+E$52&gt;'Standard Settings'!$I12),-1,(EchelleFPAparam!$S$3/(cpmcfgWVLEN_Table.csv!$S17+E$52))*(SIN('Standard Settings'!$F12)+SIN('Standard Settings'!$F12+EchelleFPAparam!$M$3+EchelleFPAparam!$G$3)))</f>
        <v>2283.4509171631507</v>
      </c>
      <c r="CS17" s="29">
        <f>IF(OR($S17+F$52&lt;'Standard Settings'!$G12,$S17+F$52&gt;'Standard Settings'!$I12),-1,(EchelleFPAparam!$S$3/(cpmcfgWVLEN_Table.csv!$S17+F$52))*(SIN('Standard Settings'!$F12)+SIN('Standard Settings'!$F12+EchelleFPAparam!$M$3+EchelleFPAparam!$G$3)))</f>
        <v>2195.6258818876454</v>
      </c>
      <c r="CT17" s="29">
        <f>IF(OR($S17+G$52&lt;'Standard Settings'!$G12,$S17+G$52&gt;'Standard Settings'!$I12),-1,(EchelleFPAparam!$S$3/(cpmcfgWVLEN_Table.csv!$S17+G$52))*(SIN('Standard Settings'!$F12)+SIN('Standard Settings'!$F12+EchelleFPAparam!$M$3+EchelleFPAparam!$G$3)))</f>
        <v>2114.3064047806956</v>
      </c>
      <c r="CU17" s="29">
        <f>IF(OR($S17+H$52&lt;'Standard Settings'!$G12,$S17+H$52&gt;'Standard Settings'!$I12),-1,(EchelleFPAparam!$S$3/(cpmcfgWVLEN_Table.csv!$S17+H$52))*(SIN('Standard Settings'!$F12)+SIN('Standard Settings'!$F12+EchelleFPAparam!$M$3+EchelleFPAparam!$G$3)))</f>
        <v>2038.7954617528135</v>
      </c>
      <c r="CV17" s="29">
        <f>IF(OR($S17+I$52&lt;'Standard Settings'!$G12,$S17+I$52&gt;'Standard Settings'!$I12),-1,(EchelleFPAparam!$S$3/(cpmcfgWVLEN_Table.csv!$S17+I$52))*(SIN('Standard Settings'!$F12)+SIN('Standard Settings'!$F12+EchelleFPAparam!$M$3+EchelleFPAparam!$G$3)))</f>
        <v>1968.4921699682338</v>
      </c>
      <c r="CW17" s="29">
        <f>IF(OR($S17+J$52&lt;'Standard Settings'!$G12,$S17+J$52&gt;'Standard Settings'!$I12),-1,(EchelleFPAparam!$S$3/(cpmcfgWVLEN_Table.csv!$S17+J$52))*(SIN('Standard Settings'!$F12)+SIN('Standard Settings'!$F12+EchelleFPAparam!$M$3+EchelleFPAparam!$G$3)))</f>
        <v>-1</v>
      </c>
      <c r="CX17" s="29">
        <f>IF(OR($S17+B$52&lt;'Standard Settings'!$G12,$S17+B$52&gt;'Standard Settings'!$I12),-1,(EchelleFPAparam!$S$3/(cpmcfgWVLEN_Table.csv!$S17+B$52))*(SIN('Standard Settings'!$F12)+SIN('Standard Settings'!$F12+EchelleFPAparam!$M$3+EchelleFPAparam!$H$3)))</f>
        <v>-1</v>
      </c>
      <c r="CY17" s="29">
        <f>IF(OR($S17+C$52&lt;'Standard Settings'!$G12,$S17+C$52&gt;'Standard Settings'!$I12),-1,(EchelleFPAparam!$S$3/(cpmcfgWVLEN_Table.csv!$S17+C$52))*(SIN('Standard Settings'!$F12)+SIN('Standard Settings'!$F12+EchelleFPAparam!$M$3+EchelleFPAparam!$H$3)))</f>
        <v>2482.8699047915597</v>
      </c>
      <c r="CZ17" s="29">
        <f>IF(OR($S17+D$52&lt;'Standard Settings'!$G12,$S17+D$52&gt;'Standard Settings'!$I12),-1,(EchelleFPAparam!$S$3/(cpmcfgWVLEN_Table.csv!$S17+D$52))*(SIN('Standard Settings'!$F12)+SIN('Standard Settings'!$F12+EchelleFPAparam!$M$3+EchelleFPAparam!$H$3)))</f>
        <v>2379.4169920919117</v>
      </c>
      <c r="DA17" s="29">
        <f>IF(OR($S17+E$52&lt;'Standard Settings'!$G12,$S17+E$52&gt;'Standard Settings'!$I12),-1,(EchelleFPAparam!$S$3/(cpmcfgWVLEN_Table.csv!$S17+E$52))*(SIN('Standard Settings'!$F12)+SIN('Standard Settings'!$F12+EchelleFPAparam!$M$3+EchelleFPAparam!$H$3)))</f>
        <v>2284.2403124082352</v>
      </c>
      <c r="DB17" s="29">
        <f>IF(OR($S17+F$52&lt;'Standard Settings'!$G12,$S17+F$52&gt;'Standard Settings'!$I12),-1,(EchelleFPAparam!$S$3/(cpmcfgWVLEN_Table.csv!$S17+F$52))*(SIN('Standard Settings'!$F12)+SIN('Standard Settings'!$F12+EchelleFPAparam!$M$3+EchelleFPAparam!$H$3)))</f>
        <v>2196.3849157771492</v>
      </c>
      <c r="DC17" s="29">
        <f>IF(OR($S17+G$52&lt;'Standard Settings'!$G12,$S17+G$52&gt;'Standard Settings'!$I12),-1,(EchelleFPAparam!$S$3/(cpmcfgWVLEN_Table.csv!$S17+G$52))*(SIN('Standard Settings'!$F12)+SIN('Standard Settings'!$F12+EchelleFPAparam!$M$3+EchelleFPAparam!$H$3)))</f>
        <v>2115.0373263039214</v>
      </c>
      <c r="DD17" s="29">
        <f>IF(OR($S17+H$52&lt;'Standard Settings'!$G12,$S17+H$52&gt;'Standard Settings'!$I12),-1,(EchelleFPAparam!$S$3/(cpmcfgWVLEN_Table.csv!$S17+H$52))*(SIN('Standard Settings'!$F12)+SIN('Standard Settings'!$F12+EchelleFPAparam!$M$3+EchelleFPAparam!$H$3)))</f>
        <v>2039.5002789359244</v>
      </c>
      <c r="DE17" s="29">
        <f>IF(OR($S17+I$52&lt;'Standard Settings'!$G12,$S17+I$52&gt;'Standard Settings'!$I12),-1,(EchelleFPAparam!$S$3/(cpmcfgWVLEN_Table.csv!$S17+I$52))*(SIN('Standard Settings'!$F12)+SIN('Standard Settings'!$F12+EchelleFPAparam!$M$3+EchelleFPAparam!$H$3)))</f>
        <v>1969.1726831105477</v>
      </c>
      <c r="DF17" s="29">
        <f>IF(OR($S17+J$52&lt;'Standard Settings'!$G12,$S17+J$52&gt;'Standard Settings'!$I12),-1,(EchelleFPAparam!$S$3/(cpmcfgWVLEN_Table.csv!$S17+J$52))*(SIN('Standard Settings'!$F12)+SIN('Standard Settings'!$F12+EchelleFPAparam!$M$3+EchelleFPAparam!$H$3)))</f>
        <v>-1</v>
      </c>
      <c r="DG17" s="29">
        <f>IF(OR($S17+B$52&lt;'Standard Settings'!$G12,$S17+B$52&gt;'Standard Settings'!$I12),-1,(EchelleFPAparam!$S$3/(cpmcfgWVLEN_Table.csv!$S17+B$52))*(SIN('Standard Settings'!$F12)+SIN('Standard Settings'!$F12+EchelleFPAparam!$M$3+EchelleFPAparam!$I$3)))</f>
        <v>-1</v>
      </c>
      <c r="DH17" s="29">
        <f>IF(OR($S17+C$52&lt;'Standard Settings'!$G12,$S17+C$52&gt;'Standard Settings'!$I12),-1,(EchelleFPAparam!$S$3/(cpmcfgWVLEN_Table.csv!$S17+C$52))*(SIN('Standard Settings'!$F12)+SIN('Standard Settings'!$F12+EchelleFPAparam!$M$3+EchelleFPAparam!$I$3)))</f>
        <v>2498.284321778332</v>
      </c>
      <c r="DI17" s="29">
        <f>IF(OR($S17+D$52&lt;'Standard Settings'!$G12,$S17+D$52&gt;'Standard Settings'!$I12),-1,(EchelleFPAparam!$S$3/(cpmcfgWVLEN_Table.csv!$S17+D$52))*(SIN('Standard Settings'!$F12)+SIN('Standard Settings'!$F12+EchelleFPAparam!$M$3+EchelleFPAparam!$I$3)))</f>
        <v>2394.1891417042348</v>
      </c>
      <c r="DJ17" s="29">
        <f>IF(OR($S17+E$52&lt;'Standard Settings'!$G12,$S17+E$52&gt;'Standard Settings'!$I12),-1,(EchelleFPAparam!$S$3/(cpmcfgWVLEN_Table.csv!$S17+E$52))*(SIN('Standard Settings'!$F12)+SIN('Standard Settings'!$F12+EchelleFPAparam!$M$3+EchelleFPAparam!$I$3)))</f>
        <v>2298.4215760360657</v>
      </c>
      <c r="DK17" s="29">
        <f>IF(OR($S17+F$52&lt;'Standard Settings'!$G12,$S17+F$52&gt;'Standard Settings'!$I12),-1,(EchelleFPAparam!$S$3/(cpmcfgWVLEN_Table.csv!$S17+F$52))*(SIN('Standard Settings'!$F12)+SIN('Standard Settings'!$F12+EchelleFPAparam!$M$3+EchelleFPAparam!$I$3)))</f>
        <v>2210.0207461885248</v>
      </c>
      <c r="DL17" s="29">
        <f>IF(OR($S17+G$52&lt;'Standard Settings'!$G12,$S17+G$52&gt;'Standard Settings'!$I12),-1,(EchelleFPAparam!$S$3/(cpmcfgWVLEN_Table.csv!$S17+G$52))*(SIN('Standard Settings'!$F12)+SIN('Standard Settings'!$F12+EchelleFPAparam!$M$3+EchelleFPAparam!$I$3)))</f>
        <v>2128.1681259593202</v>
      </c>
      <c r="DM17" s="29">
        <f>IF(OR($S17+H$52&lt;'Standard Settings'!$G12,$S17+H$52&gt;'Standard Settings'!$I12),-1,(EchelleFPAparam!$S$3/(cpmcfgWVLEN_Table.csv!$S17+H$52))*(SIN('Standard Settings'!$F12)+SIN('Standard Settings'!$F12+EchelleFPAparam!$M$3+EchelleFPAparam!$I$3)))</f>
        <v>2052.1621214607731</v>
      </c>
      <c r="DN17" s="29">
        <f>IF(OR($S17+I$52&lt;'Standard Settings'!$G12,$S17+I$52&gt;'Standard Settings'!$I12),-1,(EchelleFPAparam!$S$3/(cpmcfgWVLEN_Table.csv!$S17+I$52))*(SIN('Standard Settings'!$F12)+SIN('Standard Settings'!$F12+EchelleFPAparam!$M$3+EchelleFPAparam!$I$3)))</f>
        <v>1981.3979103759189</v>
      </c>
      <c r="DO17" s="29">
        <f>IF(OR($S17+J$52&lt;'Standard Settings'!$G12,$S17+J$52&gt;'Standard Settings'!$I12),-1,(EchelleFPAparam!$S$3/(cpmcfgWVLEN_Table.csv!$S17+J$52))*(SIN('Standard Settings'!$F12)+SIN('Standard Settings'!$F12+EchelleFPAparam!$M$3+EchelleFPAparam!$I$3)))</f>
        <v>-1</v>
      </c>
      <c r="DP17" s="29">
        <f>IF(OR($S17+B$52&lt;'Standard Settings'!$G12,$S17+B$52&gt;'Standard Settings'!$I12),-1,(EchelleFPAparam!$S$3/(cpmcfgWVLEN_Table.csv!$S17+B$52))*(SIN('Standard Settings'!$F12)+SIN('Standard Settings'!$F12+EchelleFPAparam!$M$3+EchelleFPAparam!$J$3)))</f>
        <v>-1</v>
      </c>
      <c r="DQ17" s="29">
        <f>IF(OR($S17+C$52&lt;'Standard Settings'!$G12,$S17+C$52&gt;'Standard Settings'!$I12),-1,(EchelleFPAparam!$S$3/(cpmcfgWVLEN_Table.csv!$S17+C$52))*(SIN('Standard Settings'!$F12)+SIN('Standard Settings'!$F12+EchelleFPAparam!$M$3+EchelleFPAparam!$J$3)))</f>
        <v>2499.0987536977705</v>
      </c>
      <c r="DR17" s="29">
        <f>IF(OR($S17+D$52&lt;'Standard Settings'!$G12,$S17+D$52&gt;'Standard Settings'!$I12),-1,(EchelleFPAparam!$S$3/(cpmcfgWVLEN_Table.csv!$S17+D$52))*(SIN('Standard Settings'!$F12)+SIN('Standard Settings'!$F12+EchelleFPAparam!$M$3+EchelleFPAparam!$J$3)))</f>
        <v>2394.9696389603632</v>
      </c>
      <c r="DS17" s="29">
        <f>IF(OR($S17+E$52&lt;'Standard Settings'!$G12,$S17+E$52&gt;'Standard Settings'!$I12),-1,(EchelleFPAparam!$S$3/(cpmcfgWVLEN_Table.csv!$S17+E$52))*(SIN('Standard Settings'!$F12)+SIN('Standard Settings'!$F12+EchelleFPAparam!$M$3+EchelleFPAparam!$J$3)))</f>
        <v>2299.1708534019485</v>
      </c>
      <c r="DT17" s="29">
        <f>IF(OR($S17+F$52&lt;'Standard Settings'!$G12,$S17+F$52&gt;'Standard Settings'!$I12),-1,(EchelleFPAparam!$S$3/(cpmcfgWVLEN_Table.csv!$S17+F$52))*(SIN('Standard Settings'!$F12)+SIN('Standard Settings'!$F12+EchelleFPAparam!$M$3+EchelleFPAparam!$J$3)))</f>
        <v>2210.7412051941815</v>
      </c>
      <c r="DU17" s="29">
        <f>IF(OR($S17+G$52&lt;'Standard Settings'!$G12,$S17+G$52&gt;'Standard Settings'!$I12),-1,(EchelleFPAparam!$S$3/(cpmcfgWVLEN_Table.csv!$S17+G$52))*(SIN('Standard Settings'!$F12)+SIN('Standard Settings'!$F12+EchelleFPAparam!$M$3+EchelleFPAparam!$J$3)))</f>
        <v>2128.8619012981007</v>
      </c>
      <c r="DV17" s="29">
        <f>IF(OR($S17+H$52&lt;'Standard Settings'!$G12,$S17+H$52&gt;'Standard Settings'!$I12),-1,(EchelleFPAparam!$S$3/(cpmcfgWVLEN_Table.csv!$S17+H$52))*(SIN('Standard Settings'!$F12)+SIN('Standard Settings'!$F12+EchelleFPAparam!$M$3+EchelleFPAparam!$J$3)))</f>
        <v>2052.8311191088828</v>
      </c>
      <c r="DW17" s="29">
        <f>IF(OR($S17+I$52&lt;'Standard Settings'!$G12,$S17+I$52&gt;'Standard Settings'!$I12),-1,(EchelleFPAparam!$S$3/(cpmcfgWVLEN_Table.csv!$S17+I$52))*(SIN('Standard Settings'!$F12)+SIN('Standard Settings'!$F12+EchelleFPAparam!$M$3+EchelleFPAparam!$J$3)))</f>
        <v>1982.0438391396112</v>
      </c>
      <c r="DX17" s="29">
        <f>IF(OR($S17+J$52&lt;'Standard Settings'!$G12,$S17+J$52&gt;'Standard Settings'!$I12),-1,(EchelleFPAparam!$S$3/(cpmcfgWVLEN_Table.csv!$S17+J$52))*(SIN('Standard Settings'!$F12)+SIN('Standard Settings'!$F12+EchelleFPAparam!$M$3+EchelleFPAparam!$J$3)))</f>
        <v>-1</v>
      </c>
      <c r="DY17" s="29">
        <f>IF(OR($S17+B$52&lt;$Q17,$S17+B$52&gt;$R17),-1,(EchelleFPAparam!$S$3/(cpmcfgWVLEN_Table.csv!$S17+B$52))*(SIN('Standard Settings'!$F12)+SIN('Standard Settings'!$F12+EchelleFPAparam!$M$3+EchelleFPAparam!$K$3)))</f>
        <v>-1</v>
      </c>
      <c r="DZ17" s="29">
        <f>IF(OR($S17+C$52&lt;$Q17,$S17+C$52&gt;$R17),-1,(EchelleFPAparam!$S$3/(cpmcfgWVLEN_Table.csv!$S17+C$52))*(SIN('Standard Settings'!$F12)+SIN('Standard Settings'!$F12+EchelleFPAparam!$M$3+EchelleFPAparam!$K$3)))</f>
        <v>2513.7041934175909</v>
      </c>
      <c r="EA17" s="29">
        <f>IF(OR($S17+D$52&lt;$Q17,$S17+D$52&gt;$R17),-1,(EchelleFPAparam!$S$3/(cpmcfgWVLEN_Table.csv!$S17+D$52))*(SIN('Standard Settings'!$F12)+SIN('Standard Settings'!$F12+EchelleFPAparam!$M$3+EchelleFPAparam!$K$3)))</f>
        <v>2408.9665186918578</v>
      </c>
      <c r="EB17" s="29">
        <f>IF(OR($S17+E$52&lt;$Q17,$S17+E$52&gt;$R17),-1,(EchelleFPAparam!$S$3/(cpmcfgWVLEN_Table.csv!$S17+E$52))*(SIN('Standard Settings'!$F12)+SIN('Standard Settings'!$F12+EchelleFPAparam!$M$3+EchelleFPAparam!$K$3)))</f>
        <v>2312.6078579441833</v>
      </c>
      <c r="EC17" s="29">
        <f>IF(OR($S17+F$52&lt;$Q17,$S17+F$52&gt;$R17),-1,(EchelleFPAparam!$S$3/(cpmcfgWVLEN_Table.csv!$S17+F$52))*(SIN('Standard Settings'!$F12)+SIN('Standard Settings'!$F12+EchelleFPAparam!$M$3+EchelleFPAparam!$K$3)))</f>
        <v>2223.6614018694072</v>
      </c>
      <c r="ED17" s="29">
        <f>IF(OR($S17+G$52&lt;$Q17,$S17+G$52&gt;$R17),-1,(EchelleFPAparam!$S$3/(cpmcfgWVLEN_Table.csv!$S17+G$52))*(SIN('Standard Settings'!$F12)+SIN('Standard Settings'!$F12+EchelleFPAparam!$M$3+EchelleFPAparam!$K$3)))</f>
        <v>2141.3035721705405</v>
      </c>
      <c r="EE17" s="29">
        <f>IF(OR($S17+H$52&lt;$Q17,$S17+H$52&gt;$R17),-1,(EchelleFPAparam!$S$3/(cpmcfgWVLEN_Table.csv!$S17+H$52))*(SIN('Standard Settings'!$F12)+SIN('Standard Settings'!$F12+EchelleFPAparam!$M$3+EchelleFPAparam!$K$3)))</f>
        <v>2064.8284445930212</v>
      </c>
      <c r="EF17" s="29">
        <f>IF(OR($S17+I$52&lt;$Q17,$S17+I$52&gt;$R17),-1,(EchelleFPAparam!$S$3/(cpmcfgWVLEN_Table.csv!$S17+I$52))*(SIN('Standard Settings'!$F12)+SIN('Standard Settings'!$F12+EchelleFPAparam!$M$3+EchelleFPAparam!$K$3)))</f>
        <v>1993.627463744986</v>
      </c>
      <c r="EG17" s="29">
        <f>IF(OR($S17+J$52&lt;$Q17,$S17+J$52&gt;$R17),-1,(EchelleFPAparam!$S$3/(cpmcfgWVLEN_Table.csv!$S17+J$52))*(SIN('Standard Settings'!$F12)+SIN('Standard Settings'!$F12+EchelleFPAparam!$M$3+EchelleFPAparam!$K$3)))</f>
        <v>-1</v>
      </c>
      <c r="EH17" s="59"/>
      <c r="EI17" s="59"/>
      <c r="EJ17" s="60"/>
      <c r="EK17" s="60"/>
      <c r="EL17" s="60"/>
      <c r="EM17" s="60"/>
      <c r="EN17" s="60"/>
      <c r="EO17" s="60"/>
      <c r="EP17" s="60"/>
      <c r="EQ17" s="60"/>
      <c r="ER17" s="60"/>
      <c r="ES17" s="60"/>
      <c r="ET17" s="60"/>
      <c r="EU17" s="60"/>
      <c r="EV17" s="60"/>
      <c r="EW17" s="60"/>
      <c r="EX17" s="60"/>
      <c r="EY17" s="60"/>
      <c r="EZ17" s="60"/>
      <c r="FA17" s="60"/>
      <c r="FB17" s="60"/>
      <c r="FC17" s="60"/>
      <c r="FD17" s="60"/>
      <c r="FE17" s="60"/>
      <c r="FF17" s="30">
        <f>1/(F17*EchelleFPAparam!$Q$3)</f>
        <v>1778.0846509573837</v>
      </c>
      <c r="FG17" s="30">
        <f t="shared" si="4"/>
        <v>11.83870154176013</v>
      </c>
      <c r="FH17" s="60"/>
      <c r="FI17" s="60"/>
      <c r="FJ17" s="60"/>
      <c r="FK17" s="60"/>
      <c r="FL17" s="60"/>
      <c r="FM17" s="60"/>
      <c r="FN17" s="60"/>
      <c r="FO17" s="60"/>
      <c r="FP17" s="60"/>
      <c r="FQ17" s="60"/>
      <c r="FR17" s="60"/>
      <c r="FS17" s="60"/>
      <c r="FT17" s="60"/>
      <c r="FU17" s="60"/>
      <c r="FV17" s="60"/>
      <c r="FW17" s="60"/>
      <c r="FX17" s="60"/>
      <c r="FY17" s="60"/>
      <c r="FZ17" s="60"/>
      <c r="GA17" s="60"/>
      <c r="GB17" s="60"/>
      <c r="GC17" s="60"/>
      <c r="GD17" s="60"/>
      <c r="GE17" s="60"/>
      <c r="GF17" s="60"/>
      <c r="GG17" s="60"/>
      <c r="GH17" s="60"/>
      <c r="GI17" s="60"/>
      <c r="GJ17" s="60"/>
      <c r="GK17" s="60"/>
      <c r="GL17" s="60"/>
      <c r="GM17" s="60"/>
      <c r="GN17" s="60"/>
      <c r="GO17" s="60"/>
      <c r="GP17" s="60"/>
      <c r="GQ17" s="60"/>
      <c r="GR17" s="60"/>
      <c r="GS17" s="60"/>
      <c r="GT17" s="60"/>
      <c r="GU17" s="60"/>
      <c r="GV17" s="60"/>
      <c r="GW17" s="60"/>
      <c r="GX17" s="60"/>
      <c r="GY17" s="60"/>
      <c r="GZ17" s="60"/>
      <c r="HA17" s="60"/>
      <c r="HB17" s="60"/>
      <c r="HC17" s="60"/>
      <c r="HD17" s="60"/>
      <c r="HE17" s="60"/>
      <c r="HF17" s="60"/>
      <c r="HG17" s="60"/>
      <c r="HH17" s="60"/>
      <c r="HI17" s="60"/>
      <c r="HJ17" s="60"/>
      <c r="HK17" s="60"/>
      <c r="HL17" s="60"/>
      <c r="HM17" s="60"/>
      <c r="HN17" s="60"/>
      <c r="HO17" s="60"/>
      <c r="HP17" s="60"/>
      <c r="HQ17" s="60"/>
      <c r="HR17" s="60"/>
      <c r="HS17" s="60"/>
      <c r="HT17" s="60"/>
      <c r="HU17" s="60"/>
      <c r="HV17" s="60"/>
      <c r="HW17" s="60"/>
      <c r="HX17" s="60"/>
      <c r="HY17" s="60"/>
      <c r="HZ17" s="60"/>
      <c r="IA17" s="60"/>
      <c r="IB17" s="60"/>
      <c r="IC17" s="60"/>
      <c r="ID17" s="60"/>
      <c r="IE17" s="60"/>
      <c r="IF17" s="60"/>
      <c r="IG17" s="60"/>
      <c r="IH17" s="60"/>
      <c r="II17" s="60"/>
      <c r="IJ17" s="60"/>
      <c r="IK17" s="60"/>
      <c r="IL17" s="60"/>
      <c r="IM17" s="60"/>
      <c r="IN17" s="60"/>
      <c r="IO17" s="60"/>
      <c r="IP17" s="60"/>
      <c r="IQ17" s="60"/>
      <c r="IR17" s="60"/>
      <c r="IS17" s="60"/>
      <c r="IT17" s="60"/>
      <c r="IU17" s="60"/>
      <c r="IV17" s="60"/>
      <c r="IW17" s="60"/>
      <c r="IX17" s="60"/>
      <c r="IY17" s="60"/>
      <c r="IZ17" s="60"/>
      <c r="JA17" s="60"/>
      <c r="JB17" s="60"/>
      <c r="JC17" s="60"/>
      <c r="JD17" s="60"/>
      <c r="JE17" s="60"/>
      <c r="JF17" s="60"/>
      <c r="JG17" s="60"/>
      <c r="JH17" s="60"/>
      <c r="JI17" s="60"/>
      <c r="JJ17" s="60"/>
      <c r="JK17" s="60"/>
      <c r="JL17" s="60"/>
      <c r="JM17" s="60"/>
      <c r="JN17" s="62"/>
    </row>
    <row r="18" spans="1:274" ht="13.75" customHeight="1" x14ac:dyDescent="0.2">
      <c r="A18" s="63">
        <v>12</v>
      </c>
      <c r="B18" s="20">
        <f t="shared" si="0"/>
        <v>2212.2159940000283</v>
      </c>
      <c r="C18" s="31" t="str">
        <f>'Standard Settings'!B13</f>
        <v>K/4/4</v>
      </c>
      <c r="D18" s="31">
        <f>'Standard Settings'!H13</f>
        <v>26</v>
      </c>
      <c r="E18" s="21">
        <f t="shared" si="1"/>
        <v>6.5424937124249904E-3</v>
      </c>
      <c r="F18" s="19">
        <f>((EchelleFPAparam!$S$3/(cpmcfgWVLEN_Table.csv!$S18+E$52))*(SIN('Standard Settings'!$F13+0.0005)+SIN('Standard Settings'!$F13+0.0005+EchelleFPAparam!$M$3))-(EchelleFPAparam!$S$3/(cpmcfgWVLEN_Table.csv!$S18+E$52))*(SIN('Standard Settings'!$F13-0.0005)+SIN('Standard Settings'!$F13-0.0005+EchelleFPAparam!$M$3)))*1000*EchelleFPAparam!$O$3/180</f>
        <v>18.397051606133971</v>
      </c>
      <c r="G18" s="22" t="str">
        <f>'Standard Settings'!C13</f>
        <v>K</v>
      </c>
      <c r="H18" s="54"/>
      <c r="I18" s="31" t="str">
        <f>'Standard Settings'!$D13</f>
        <v>HK</v>
      </c>
      <c r="J18" s="54"/>
      <c r="K18" s="12">
        <v>0</v>
      </c>
      <c r="L18" s="12">
        <v>0</v>
      </c>
      <c r="M18" s="31" t="str">
        <f>'Standard Settings'!$D13</f>
        <v>HK</v>
      </c>
      <c r="N18" s="54"/>
      <c r="O18" s="31">
        <f>'Standard Settings'!$E13</f>
        <v>67</v>
      </c>
      <c r="P18" s="56"/>
      <c r="Q18" s="23">
        <f>'Standard Settings'!$G13</f>
        <v>23</v>
      </c>
      <c r="R18" s="23">
        <f>'Standard Settings'!$I13</f>
        <v>29</v>
      </c>
      <c r="S18" s="24">
        <f t="shared" si="2"/>
        <v>22</v>
      </c>
      <c r="T18" s="24">
        <f t="shared" si="3"/>
        <v>30</v>
      </c>
      <c r="U18" s="25">
        <f>IF(OR($S18+B$52&lt;$Q18,$S18+B$52&gt;$R18),-1,(EchelleFPAparam!$S$3/(cpmcfgWVLEN_Table.csv!$S18+B$52))*(SIN('Standard Settings'!$F13)+SIN('Standard Settings'!$F13+EchelleFPAparam!$M$3)))</f>
        <v>-1</v>
      </c>
      <c r="V18" s="25">
        <f>IF(OR($S18+C$52&lt;$Q18,$S18+C$52&gt;$R18),-1,(EchelleFPAparam!$S$3/(cpmcfgWVLEN_Table.csv!$S18+C$52))*(SIN('Standard Settings'!$F13)+SIN('Standard Settings'!$F13+EchelleFPAparam!$M$3)))</f>
        <v>2500.7659062609014</v>
      </c>
      <c r="W18" s="25">
        <f>IF(OR($S18+D$52&lt;$Q18,$S18+D$52&gt;$R18),-1,(EchelleFPAparam!$S$3/(cpmcfgWVLEN_Table.csv!$S18+D$52))*(SIN('Standard Settings'!$F13)+SIN('Standard Settings'!$F13+EchelleFPAparam!$M$3)))</f>
        <v>2396.5673268333639</v>
      </c>
      <c r="X18" s="25">
        <f>IF(OR($S18+E$52&lt;$Q18,$S18+E$52&gt;$R18),-1,(EchelleFPAparam!$S$3/(cpmcfgWVLEN_Table.csv!$S18+E$52))*(SIN('Standard Settings'!$F13)+SIN('Standard Settings'!$F13+EchelleFPAparam!$M$3)))</f>
        <v>2300.7046337600295</v>
      </c>
      <c r="Y18" s="25">
        <f>IF(OR($S18+F$52&lt;$Q18,$S18+F$52&gt;$R18),-1,(EchelleFPAparam!$S$3/(cpmcfgWVLEN_Table.csv!$S18+F$52))*(SIN('Standard Settings'!$F13)+SIN('Standard Settings'!$F13+EchelleFPAparam!$M$3)))</f>
        <v>2212.2159940000283</v>
      </c>
      <c r="Z18" s="25">
        <f>IF(OR($S18+G$52&lt;$Q18,$S18+G$52&gt;$R18),-1,(EchelleFPAparam!$S$3/(cpmcfgWVLEN_Table.csv!$S18+G$52))*(SIN('Standard Settings'!$F13)+SIN('Standard Settings'!$F13+EchelleFPAparam!$M$3)))</f>
        <v>2130.2820682963238</v>
      </c>
      <c r="AA18" s="25">
        <f>IF(OR($S18+H$52&lt;$Q18,$S18+H$52&gt;$R18),-1,(EchelleFPAparam!$S$3/(cpmcfgWVLEN_Table.csv!$S18+H$52))*(SIN('Standard Settings'!$F13)+SIN('Standard Settings'!$F13+EchelleFPAparam!$M$3)))</f>
        <v>2054.2005658571693</v>
      </c>
      <c r="AB18" s="25">
        <f>IF(OR($S18+I$52&lt;$Q18,$S18+I$52&gt;$R18),-1,(EchelleFPAparam!$S$3/(cpmcfgWVLEN_Table.csv!$S18+I$52))*(SIN('Standard Settings'!$F13)+SIN('Standard Settings'!$F13+EchelleFPAparam!$M$3)))</f>
        <v>1983.3660635862325</v>
      </c>
      <c r="AC18" s="25">
        <f>IF(OR($S18+J$52&lt;$Q18,$S18+J$52&gt;$R18),-1,(EchelleFPAparam!$S$3/(cpmcfgWVLEN_Table.csv!$S18+J$52))*(SIN('Standard Settings'!$F13)+SIN('Standard Settings'!$F13+EchelleFPAparam!$M$3)))</f>
        <v>-1</v>
      </c>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7">
        <f>IF(OR($S18+B$52&lt;'Standard Settings'!$G13,$S18+B$52&gt;'Standard Settings'!$I13),-1,(EchelleFPAparam!$S$3/(cpmcfgWVLEN_Table.csv!$S18+B$52))*(SIN(EchelleFPAparam!$T$3-EchelleFPAparam!$M$3/2)+SIN('Standard Settings'!$F13+EchelleFPAparam!$M$3)))</f>
        <v>-1</v>
      </c>
      <c r="BF18" s="27">
        <f>IF(OR($S18+C$52&lt;'Standard Settings'!$G13,$S18+C$52&gt;'Standard Settings'!$I13),-1,(EchelleFPAparam!$S$3/(cpmcfgWVLEN_Table.csv!$S18+C$52))*(SIN(EchelleFPAparam!$T$3-EchelleFPAparam!$M$3/2)+SIN('Standard Settings'!$F13+EchelleFPAparam!$M$3)))</f>
        <v>2485.0110587565964</v>
      </c>
      <c r="BG18" s="27">
        <f>IF(OR($S18+D$52&lt;'Standard Settings'!$G13,$S18+D$52&gt;'Standard Settings'!$I13),-1,(EchelleFPAparam!$S$3/(cpmcfgWVLEN_Table.csv!$S18+D$52))*(SIN(EchelleFPAparam!$T$3-EchelleFPAparam!$M$3/2)+SIN('Standard Settings'!$F13+EchelleFPAparam!$M$3)))</f>
        <v>2381.468931308405</v>
      </c>
      <c r="BH18" s="27">
        <f>IF(OR($S18+E$52&lt;'Standard Settings'!$G13,$S18+E$52&gt;'Standard Settings'!$I13),-1,(EchelleFPAparam!$S$3/(cpmcfgWVLEN_Table.csv!$S18+E$52))*(SIN(EchelleFPAparam!$T$3-EchelleFPAparam!$M$3/2)+SIN('Standard Settings'!$F13+EchelleFPAparam!$M$3)))</f>
        <v>2286.2101740560688</v>
      </c>
      <c r="BI18" s="27">
        <f>IF(OR($S18+F$52&lt;'Standard Settings'!$G13,$S18+F$52&gt;'Standard Settings'!$I13),-1,(EchelleFPAparam!$S$3/(cpmcfgWVLEN_Table.csv!$S18+F$52))*(SIN(EchelleFPAparam!$T$3-EchelleFPAparam!$M$3/2)+SIN('Standard Settings'!$F13+EchelleFPAparam!$M$3)))</f>
        <v>2198.279013515451</v>
      </c>
      <c r="BJ18" s="27">
        <f>IF(OR($S18+G$52&lt;'Standard Settings'!$G13,$S18+G$52&gt;'Standard Settings'!$I13),-1,(EchelleFPAparam!$S$3/(cpmcfgWVLEN_Table.csv!$S18+G$52))*(SIN(EchelleFPAparam!$T$3-EchelleFPAparam!$M$3/2)+SIN('Standard Settings'!$F13+EchelleFPAparam!$M$3)))</f>
        <v>2116.8612722741382</v>
      </c>
      <c r="BK18" s="27">
        <f>IF(OR($S18+H$52&lt;'Standard Settings'!$G13,$S18+H$52&gt;'Standard Settings'!$I13),-1,(EchelleFPAparam!$S$3/(cpmcfgWVLEN_Table.csv!$S18+H$52))*(SIN(EchelleFPAparam!$T$3-EchelleFPAparam!$M$3/2)+SIN('Standard Settings'!$F13+EchelleFPAparam!$M$3)))</f>
        <v>2041.259083978633</v>
      </c>
      <c r="BL18" s="27">
        <f>IF(OR($S18+I$52&lt;'Standard Settings'!$G13,$S18+I$52&gt;'Standard Settings'!$I13),-1,(EchelleFPAparam!$S$3/(cpmcfgWVLEN_Table.csv!$S18+I$52))*(SIN(EchelleFPAparam!$T$3-EchelleFPAparam!$M$3/2)+SIN('Standard Settings'!$F13+EchelleFPAparam!$M$3)))</f>
        <v>1970.8708397035077</v>
      </c>
      <c r="BM18" s="27">
        <f>IF(OR($S18+J$52&lt;'Standard Settings'!$G13,$S18+J$52&gt;'Standard Settings'!$I13),-1,(EchelleFPAparam!$S$3/(cpmcfgWVLEN_Table.csv!$S18+J$52))*(SIN(EchelleFPAparam!$T$3-EchelleFPAparam!$M$3/2)+SIN('Standard Settings'!$F13+EchelleFPAparam!$M$3)))</f>
        <v>-1</v>
      </c>
      <c r="BN18" s="28">
        <f>IF(OR($S18+B$52&lt;'Standard Settings'!$G13,$S18+B$52&gt;'Standard Settings'!$I13),-1,BE18*(($D18+B$52)/($D18+B$52+0.5)))</f>
        <v>-1</v>
      </c>
      <c r="BO18" s="28">
        <f>IF(OR($S18+C$52&lt;'Standard Settings'!$G13,$S18+C$52&gt;'Standard Settings'!$I13),-1,BF18*(($D18+C$52)/($D18+C$52+0.5)))</f>
        <v>2439.8290395064764</v>
      </c>
      <c r="BP18" s="28">
        <f>IF(OR($S18+D$52&lt;'Standard Settings'!$G13,$S18+D$52&gt;'Standard Settings'!$I13),-1,BG18*(($D18+D$52)/($D18+D$52+0.5)))</f>
        <v>2339.6887746187836</v>
      </c>
      <c r="BQ18" s="28">
        <f>IF(OR($S18+E$52&lt;'Standard Settings'!$G13,$S18+E$52&gt;'Standard Settings'!$I13),-1,BH18*(($D18+E$52)/($D18+E$52+0.5)))</f>
        <v>2247.460849072068</v>
      </c>
      <c r="BR18" s="28">
        <f>IF(OR($S18+F$52&lt;'Standard Settings'!$G13,$S18+F$52&gt;'Standard Settings'!$I13),-1,BI18*(($D18+F$52)/($D18+F$52+0.5)))</f>
        <v>2162.2416526381485</v>
      </c>
      <c r="BS18" s="28">
        <f>IF(OR($S18+G$52&lt;'Standard Settings'!$G13,$S18+G$52&gt;'Standard Settings'!$I13),-1,BJ18*(($D18+G$52)/($D18+G$52+0.5)))</f>
        <v>2083.2602996983583</v>
      </c>
      <c r="BT18" s="28">
        <f>IF(OR($S18+H$52&lt;'Standard Settings'!$G13,$S18+H$52&gt;'Standard Settings'!$I13),-1,BK18*(($D18+H$52)/($D18+H$52+0.5)))</f>
        <v>2009.8550980712696</v>
      </c>
      <c r="BU18" s="28">
        <f>IF(OR($S18+I$52&lt;'Standard Settings'!$G13,$S18+I$52&gt;'Standard Settings'!$I13),-1,BL18*(($D18+I$52)/($D18+I$52+0.5)))</f>
        <v>1941.4548570213658</v>
      </c>
      <c r="BV18" s="28">
        <f>IF(OR($S18+J$52&lt;'Standard Settings'!$G13,$S18+J$52&gt;'Standard Settings'!$I13),-1,BM18*(($D18+J$52)/($D18+J$52+0.5)))</f>
        <v>-1</v>
      </c>
      <c r="BW18" s="28">
        <f>IF(OR($S18+B$52&lt;'Standard Settings'!$G13,$S18+B$52&gt;'Standard Settings'!$I13),-1,BE18*(($D18+B$52)/($D18+B$52-0.5)))</f>
        <v>-1</v>
      </c>
      <c r="BX18" s="28">
        <f>IF(OR($S18+C$52&lt;'Standard Settings'!$G13,$S18+C$52&gt;'Standard Settings'!$I13),-1,BF18*(($D18+C$52)/($D18+C$52-0.5)))</f>
        <v>2531.8980598652115</v>
      </c>
      <c r="BY18" s="28">
        <f>IF(OR($S18+D$52&lt;'Standard Settings'!$G13,$S18+D$52&gt;'Standard Settings'!$I13),-1,BG18*(($D18+D$52)/($D18+D$52-0.5)))</f>
        <v>2424.7683664231031</v>
      </c>
      <c r="BZ18" s="28">
        <f>IF(OR($S18+E$52&lt;'Standard Settings'!$G13,$S18+E$52&gt;'Standard Settings'!$I13),-1,BH18*(($D18+E$52)/($D18+E$52-0.5)))</f>
        <v>2326.3191244781051</v>
      </c>
      <c r="CA18" s="28">
        <f>IF(OR($S18+F$52&lt;'Standard Settings'!$G13,$S18+F$52&gt;'Standard Settings'!$I13),-1,BI18*(($D18+F$52)/($D18+F$52-0.5)))</f>
        <v>2235.5379798462213</v>
      </c>
      <c r="CB18" s="28">
        <f>IF(OR($S18+G$52&lt;'Standard Settings'!$G13,$S18+G$52&gt;'Standard Settings'!$I13),-1,BJ18*(($D18+G$52)/($D18+G$52-0.5)))</f>
        <v>2151.563916081911</v>
      </c>
      <c r="CC18" s="28">
        <f>IF(OR($S18+H$52&lt;'Standard Settings'!$G13,$S18+H$52&gt;'Standard Settings'!$I13),-1,BK18*(($D18+H$52)/($D18+H$52-0.5)))</f>
        <v>2073.6600218195636</v>
      </c>
      <c r="CD18" s="28">
        <f>IF(OR($S18+I$52&lt;'Standard Settings'!$G13,$S18+I$52&gt;'Standard Settings'!$I13),-1,BL18*(($D18+I$52)/($D18+I$52-0.5)))</f>
        <v>2001.1919295451</v>
      </c>
      <c r="CE18" s="28">
        <f>IF(OR($S18+J$52&lt;'Standard Settings'!$G13,$S18+J$52&gt;'Standard Settings'!$I13),-1,BM18*(($D18+J$52)/($D18+J$52-0.5)))</f>
        <v>-1</v>
      </c>
      <c r="CF18" s="29">
        <f>IF(OR($S18+B$52&lt;'Standard Settings'!$G13,$S18+B$52&gt;'Standard Settings'!$I13),-1,(EchelleFPAparam!$S$3/(cpmcfgWVLEN_Table.csv!$S18+B$52))*(SIN('Standard Settings'!$F13)+SIN('Standard Settings'!$F13+EchelleFPAparam!$M$3+EchelleFPAparam!$F$3)))</f>
        <v>-1</v>
      </c>
      <c r="CG18" s="29">
        <f>IF(OR($S18+C$52&lt;'Standard Settings'!$G13,$S18+C$52&gt;'Standard Settings'!$I13),-1,(EchelleFPAparam!$S$3/(cpmcfgWVLEN_Table.csv!$S18+C$52))*(SIN('Standard Settings'!$F13)+SIN('Standard Settings'!$F13+EchelleFPAparam!$M$3+EchelleFPAparam!$F$3)))</f>
        <v>2476.3045479464363</v>
      </c>
      <c r="CH18" s="29">
        <f>IF(OR($S18+D$52&lt;'Standard Settings'!$G13,$S18+D$52&gt;'Standard Settings'!$I13),-1,(EchelleFPAparam!$S$3/(cpmcfgWVLEN_Table.csv!$S18+D$52))*(SIN('Standard Settings'!$F13)+SIN('Standard Settings'!$F13+EchelleFPAparam!$M$3+EchelleFPAparam!$F$3)))</f>
        <v>2373.1251917820014</v>
      </c>
      <c r="CI18" s="29">
        <f>IF(OR($S18+E$52&lt;'Standard Settings'!$G13,$S18+E$52&gt;'Standard Settings'!$I13),-1,(EchelleFPAparam!$S$3/(cpmcfgWVLEN_Table.csv!$S18+E$52))*(SIN('Standard Settings'!$F13)+SIN('Standard Settings'!$F13+EchelleFPAparam!$M$3+EchelleFPAparam!$F$3)))</f>
        <v>2278.2001841107212</v>
      </c>
      <c r="CJ18" s="29">
        <f>IF(OR($S18+F$52&lt;'Standard Settings'!$G13,$S18+F$52&gt;'Standard Settings'!$I13),-1,(EchelleFPAparam!$S$3/(cpmcfgWVLEN_Table.csv!$S18+F$52))*(SIN('Standard Settings'!$F13)+SIN('Standard Settings'!$F13+EchelleFPAparam!$M$3+EchelleFPAparam!$F$3)))</f>
        <v>2190.5771001064631</v>
      </c>
      <c r="CK18" s="29">
        <f>IF(OR($S18+G$52&lt;'Standard Settings'!$G13,$S18+G$52&gt;'Standard Settings'!$I13),-1,(EchelleFPAparam!$S$3/(cpmcfgWVLEN_Table.csv!$S18+G$52))*(SIN('Standard Settings'!$F13)+SIN('Standard Settings'!$F13+EchelleFPAparam!$M$3+EchelleFPAparam!$F$3)))</f>
        <v>2109.444614917335</v>
      </c>
      <c r="CL18" s="29">
        <f>IF(OR($S18+H$52&lt;'Standard Settings'!$G13,$S18+H$52&gt;'Standard Settings'!$I13),-1,(EchelleFPAparam!$S$3/(cpmcfgWVLEN_Table.csv!$S18+H$52))*(SIN('Standard Settings'!$F13)+SIN('Standard Settings'!$F13+EchelleFPAparam!$M$3+EchelleFPAparam!$F$3)))</f>
        <v>2034.1073072417157</v>
      </c>
      <c r="CM18" s="29">
        <f>IF(OR($S18+I$52&lt;'Standard Settings'!$G13,$S18+I$52&gt;'Standard Settings'!$I13),-1,(EchelleFPAparam!$S$3/(cpmcfgWVLEN_Table.csv!$S18+I$52))*(SIN('Standard Settings'!$F13)+SIN('Standard Settings'!$F13+EchelleFPAparam!$M$3+EchelleFPAparam!$F$3)))</f>
        <v>1963.9656759575187</v>
      </c>
      <c r="CN18" s="29">
        <f>IF(OR($S18+J$52&lt;'Standard Settings'!$G13,$S18+J$52&gt;'Standard Settings'!$I13),-1,(EchelleFPAparam!$S$3/(cpmcfgWVLEN_Table.csv!$S18+J$52))*(SIN('Standard Settings'!$F13)+SIN('Standard Settings'!$F13+EchelleFPAparam!$M$3+EchelleFPAparam!$F$3)))</f>
        <v>-1</v>
      </c>
      <c r="CO18" s="29">
        <f>IF(OR($S18+B$52&lt;'Standard Settings'!$G13,$S18+B$52&gt;'Standard Settings'!$I13),-1,(EchelleFPAparam!$S$3/(cpmcfgWVLEN_Table.csv!$S18+B$52))*(SIN('Standard Settings'!$F13)+SIN('Standard Settings'!$F13+EchelleFPAparam!$M$3+EchelleFPAparam!$G$3)))</f>
        <v>-1</v>
      </c>
      <c r="CP18" s="29">
        <f>IF(OR($S18+C$52&lt;'Standard Settings'!$G13,$S18+C$52&gt;'Standard Settings'!$I13),-1,(EchelleFPAparam!$S$3/(cpmcfgWVLEN_Table.csv!$S18+C$52))*(SIN('Standard Settings'!$F13)+SIN('Standard Settings'!$F13+EchelleFPAparam!$M$3+EchelleFPAparam!$G$3)))</f>
        <v>2492.2532165429529</v>
      </c>
      <c r="CQ18" s="29">
        <f>IF(OR($S18+D$52&lt;'Standard Settings'!$G13,$S18+D$52&gt;'Standard Settings'!$I13),-1,(EchelleFPAparam!$S$3/(cpmcfgWVLEN_Table.csv!$S18+D$52))*(SIN('Standard Settings'!$F13)+SIN('Standard Settings'!$F13+EchelleFPAparam!$M$3+EchelleFPAparam!$G$3)))</f>
        <v>2388.4093325203298</v>
      </c>
      <c r="CR18" s="29">
        <f>IF(OR($S18+E$52&lt;'Standard Settings'!$G13,$S18+E$52&gt;'Standard Settings'!$I13),-1,(EchelleFPAparam!$S$3/(cpmcfgWVLEN_Table.csv!$S18+E$52))*(SIN('Standard Settings'!$F13)+SIN('Standard Settings'!$F13+EchelleFPAparam!$M$3+EchelleFPAparam!$G$3)))</f>
        <v>2292.8729592195164</v>
      </c>
      <c r="CS18" s="29">
        <f>IF(OR($S18+F$52&lt;'Standard Settings'!$G13,$S18+F$52&gt;'Standard Settings'!$I13),-1,(EchelleFPAparam!$S$3/(cpmcfgWVLEN_Table.csv!$S18+F$52))*(SIN('Standard Settings'!$F13)+SIN('Standard Settings'!$F13+EchelleFPAparam!$M$3+EchelleFPAparam!$G$3)))</f>
        <v>2204.6855377110737</v>
      </c>
      <c r="CT18" s="29">
        <f>IF(OR($S18+G$52&lt;'Standard Settings'!$G13,$S18+G$52&gt;'Standard Settings'!$I13),-1,(EchelleFPAparam!$S$3/(cpmcfgWVLEN_Table.csv!$S18+G$52))*(SIN('Standard Settings'!$F13)+SIN('Standard Settings'!$F13+EchelleFPAparam!$M$3+EchelleFPAparam!$G$3)))</f>
        <v>2123.0305177958489</v>
      </c>
      <c r="CU18" s="29">
        <f>IF(OR($S18+H$52&lt;'Standard Settings'!$G13,$S18+H$52&gt;'Standard Settings'!$I13),-1,(EchelleFPAparam!$S$3/(cpmcfgWVLEN_Table.csv!$S18+H$52))*(SIN('Standard Settings'!$F13)+SIN('Standard Settings'!$F13+EchelleFPAparam!$M$3+EchelleFPAparam!$G$3)))</f>
        <v>2047.20799930314</v>
      </c>
      <c r="CV18" s="29">
        <f>IF(OR($S18+I$52&lt;'Standard Settings'!$G13,$S18+I$52&gt;'Standard Settings'!$I13),-1,(EchelleFPAparam!$S$3/(cpmcfgWVLEN_Table.csv!$S18+I$52))*(SIN('Standard Settings'!$F13)+SIN('Standard Settings'!$F13+EchelleFPAparam!$M$3+EchelleFPAparam!$G$3)))</f>
        <v>1976.6146200168248</v>
      </c>
      <c r="CW18" s="29">
        <f>IF(OR($S18+J$52&lt;'Standard Settings'!$G13,$S18+J$52&gt;'Standard Settings'!$I13),-1,(EchelleFPAparam!$S$3/(cpmcfgWVLEN_Table.csv!$S18+J$52))*(SIN('Standard Settings'!$F13)+SIN('Standard Settings'!$F13+EchelleFPAparam!$M$3+EchelleFPAparam!$G$3)))</f>
        <v>-1</v>
      </c>
      <c r="CX18" s="29">
        <f>IF(OR($S18+B$52&lt;'Standard Settings'!$G13,$S18+B$52&gt;'Standard Settings'!$I13),-1,(EchelleFPAparam!$S$3/(cpmcfgWVLEN_Table.csv!$S18+B$52))*(SIN('Standard Settings'!$F13)+SIN('Standard Settings'!$F13+EchelleFPAparam!$M$3+EchelleFPAparam!$H$3)))</f>
        <v>-1</v>
      </c>
      <c r="CY18" s="29">
        <f>IF(OR($S18+C$52&lt;'Standard Settings'!$G13,$S18+C$52&gt;'Standard Settings'!$I13),-1,(EchelleFPAparam!$S$3/(cpmcfgWVLEN_Table.csv!$S18+C$52))*(SIN('Standard Settings'!$F13)+SIN('Standard Settings'!$F13+EchelleFPAparam!$M$3+EchelleFPAparam!$H$3)))</f>
        <v>2493.096827570459</v>
      </c>
      <c r="CZ18" s="29">
        <f>IF(OR($S18+D$52&lt;'Standard Settings'!$G13,$S18+D$52&gt;'Standard Settings'!$I13),-1,(EchelleFPAparam!$S$3/(cpmcfgWVLEN_Table.csv!$S18+D$52))*(SIN('Standard Settings'!$F13)+SIN('Standard Settings'!$F13+EchelleFPAparam!$M$3+EchelleFPAparam!$H$3)))</f>
        <v>2389.2177930883568</v>
      </c>
      <c r="DA18" s="29">
        <f>IF(OR($S18+E$52&lt;'Standard Settings'!$G13,$S18+E$52&gt;'Standard Settings'!$I13),-1,(EchelleFPAparam!$S$3/(cpmcfgWVLEN_Table.csv!$S18+E$52))*(SIN('Standard Settings'!$F13)+SIN('Standard Settings'!$F13+EchelleFPAparam!$M$3+EchelleFPAparam!$H$3)))</f>
        <v>2293.6490813648225</v>
      </c>
      <c r="DB18" s="29">
        <f>IF(OR($S18+F$52&lt;'Standard Settings'!$G13,$S18+F$52&gt;'Standard Settings'!$I13),-1,(EchelleFPAparam!$S$3/(cpmcfgWVLEN_Table.csv!$S18+F$52))*(SIN('Standard Settings'!$F13)+SIN('Standard Settings'!$F13+EchelleFPAparam!$M$3+EchelleFPAparam!$H$3)))</f>
        <v>2205.4318090046372</v>
      </c>
      <c r="DC18" s="29">
        <f>IF(OR($S18+G$52&lt;'Standard Settings'!$G13,$S18+G$52&gt;'Standard Settings'!$I13),-1,(EchelleFPAparam!$S$3/(cpmcfgWVLEN_Table.csv!$S18+G$52))*(SIN('Standard Settings'!$F13)+SIN('Standard Settings'!$F13+EchelleFPAparam!$M$3+EchelleFPAparam!$H$3)))</f>
        <v>2123.7491494118731</v>
      </c>
      <c r="DD18" s="29">
        <f>IF(OR($S18+H$52&lt;'Standard Settings'!$G13,$S18+H$52&gt;'Standard Settings'!$I13),-1,(EchelleFPAparam!$S$3/(cpmcfgWVLEN_Table.csv!$S18+H$52))*(SIN('Standard Settings'!$F13)+SIN('Standard Settings'!$F13+EchelleFPAparam!$M$3+EchelleFPAparam!$H$3)))</f>
        <v>2047.900965504306</v>
      </c>
      <c r="DE18" s="29">
        <f>IF(OR($S18+I$52&lt;'Standard Settings'!$G13,$S18+I$52&gt;'Standard Settings'!$I13),-1,(EchelleFPAparam!$S$3/(cpmcfgWVLEN_Table.csv!$S18+I$52))*(SIN('Standard Settings'!$F13)+SIN('Standard Settings'!$F13+EchelleFPAparam!$M$3+EchelleFPAparam!$H$3)))</f>
        <v>1977.2836908317438</v>
      </c>
      <c r="DF18" s="29">
        <f>IF(OR($S18+J$52&lt;'Standard Settings'!$G13,$S18+J$52&gt;'Standard Settings'!$I13),-1,(EchelleFPAparam!$S$3/(cpmcfgWVLEN_Table.csv!$S18+J$52))*(SIN('Standard Settings'!$F13)+SIN('Standard Settings'!$F13+EchelleFPAparam!$M$3+EchelleFPAparam!$H$3)))</f>
        <v>-1</v>
      </c>
      <c r="DG18" s="29">
        <f>IF(OR($S18+B$52&lt;'Standard Settings'!$G13,$S18+B$52&gt;'Standard Settings'!$I13),-1,(EchelleFPAparam!$S$3/(cpmcfgWVLEN_Table.csv!$S18+B$52))*(SIN('Standard Settings'!$F13)+SIN('Standard Settings'!$F13+EchelleFPAparam!$M$3+EchelleFPAparam!$I$3)))</f>
        <v>-1</v>
      </c>
      <c r="DH18" s="29">
        <f>IF(OR($S18+C$52&lt;'Standard Settings'!$G13,$S18+C$52&gt;'Standard Settings'!$I13),-1,(EchelleFPAparam!$S$3/(cpmcfgWVLEN_Table.csv!$S18+C$52))*(SIN('Standard Settings'!$F13)+SIN('Standard Settings'!$F13+EchelleFPAparam!$M$3+EchelleFPAparam!$I$3)))</f>
        <v>2508.2435538834679</v>
      </c>
      <c r="DI18" s="29">
        <f>IF(OR($S18+D$52&lt;'Standard Settings'!$G13,$S18+D$52&gt;'Standard Settings'!$I13),-1,(EchelleFPAparam!$S$3/(cpmcfgWVLEN_Table.csv!$S18+D$52))*(SIN('Standard Settings'!$F13)+SIN('Standard Settings'!$F13+EchelleFPAparam!$M$3+EchelleFPAparam!$I$3)))</f>
        <v>2403.7334058049901</v>
      </c>
      <c r="DJ18" s="29">
        <f>IF(OR($S18+E$52&lt;'Standard Settings'!$G13,$S18+E$52&gt;'Standard Settings'!$I13),-1,(EchelleFPAparam!$S$3/(cpmcfgWVLEN_Table.csv!$S18+E$52))*(SIN('Standard Settings'!$F13)+SIN('Standard Settings'!$F13+EchelleFPAparam!$M$3+EchelleFPAparam!$I$3)))</f>
        <v>2307.5840695727907</v>
      </c>
      <c r="DK18" s="29">
        <f>IF(OR($S18+F$52&lt;'Standard Settings'!$G13,$S18+F$52&gt;'Standard Settings'!$I13),-1,(EchelleFPAparam!$S$3/(cpmcfgWVLEN_Table.csv!$S18+F$52))*(SIN('Standard Settings'!$F13)+SIN('Standard Settings'!$F13+EchelleFPAparam!$M$3+EchelleFPAparam!$I$3)))</f>
        <v>2218.8308361276836</v>
      </c>
      <c r="DL18" s="29">
        <f>IF(OR($S18+G$52&lt;'Standard Settings'!$G13,$S18+G$52&gt;'Standard Settings'!$I13),-1,(EchelleFPAparam!$S$3/(cpmcfgWVLEN_Table.csv!$S18+G$52))*(SIN('Standard Settings'!$F13)+SIN('Standard Settings'!$F13+EchelleFPAparam!$M$3+EchelleFPAparam!$I$3)))</f>
        <v>2136.6519162711029</v>
      </c>
      <c r="DM18" s="29">
        <f>IF(OR($S18+H$52&lt;'Standard Settings'!$G13,$S18+H$52&gt;'Standard Settings'!$I13),-1,(EchelleFPAparam!$S$3/(cpmcfgWVLEN_Table.csv!$S18+H$52))*(SIN('Standard Settings'!$F13)+SIN('Standard Settings'!$F13+EchelleFPAparam!$M$3+EchelleFPAparam!$I$3)))</f>
        <v>2060.3429192614203</v>
      </c>
      <c r="DN18" s="29">
        <f>IF(OR($S18+I$52&lt;'Standard Settings'!$G13,$S18+I$52&gt;'Standard Settings'!$I13),-1,(EchelleFPAparam!$S$3/(cpmcfgWVLEN_Table.csv!$S18+I$52))*(SIN('Standard Settings'!$F13)+SIN('Standard Settings'!$F13+EchelleFPAparam!$M$3+EchelleFPAparam!$I$3)))</f>
        <v>1989.2966117006818</v>
      </c>
      <c r="DO18" s="29">
        <f>IF(OR($S18+J$52&lt;'Standard Settings'!$G13,$S18+J$52&gt;'Standard Settings'!$I13),-1,(EchelleFPAparam!$S$3/(cpmcfgWVLEN_Table.csv!$S18+J$52))*(SIN('Standard Settings'!$F13)+SIN('Standard Settings'!$F13+EchelleFPAparam!$M$3+EchelleFPAparam!$I$3)))</f>
        <v>-1</v>
      </c>
      <c r="DP18" s="29">
        <f>IF(OR($S18+B$52&lt;'Standard Settings'!$G13,$S18+B$52&gt;'Standard Settings'!$I13),-1,(EchelleFPAparam!$S$3/(cpmcfgWVLEN_Table.csv!$S18+B$52))*(SIN('Standard Settings'!$F13)+SIN('Standard Settings'!$F13+EchelleFPAparam!$M$3+EchelleFPAparam!$J$3)))</f>
        <v>-1</v>
      </c>
      <c r="DQ18" s="29">
        <f>IF(OR($S18+C$52&lt;'Standard Settings'!$G13,$S18+C$52&gt;'Standard Settings'!$I13),-1,(EchelleFPAparam!$S$3/(cpmcfgWVLEN_Table.csv!$S18+C$52))*(SIN('Standard Settings'!$F13)+SIN('Standard Settings'!$F13+EchelleFPAparam!$M$3+EchelleFPAparam!$J$3)))</f>
        <v>2509.0433685432117</v>
      </c>
      <c r="DR18" s="29">
        <f>IF(OR($S18+D$52&lt;'Standard Settings'!$G13,$S18+D$52&gt;'Standard Settings'!$I13),-1,(EchelleFPAparam!$S$3/(cpmcfgWVLEN_Table.csv!$S18+D$52))*(SIN('Standard Settings'!$F13)+SIN('Standard Settings'!$F13+EchelleFPAparam!$M$3+EchelleFPAparam!$J$3)))</f>
        <v>2404.499894853911</v>
      </c>
      <c r="DS18" s="29">
        <f>IF(OR($S18+E$52&lt;'Standard Settings'!$G13,$S18+E$52&gt;'Standard Settings'!$I13),-1,(EchelleFPAparam!$S$3/(cpmcfgWVLEN_Table.csv!$S18+E$52))*(SIN('Standard Settings'!$F13)+SIN('Standard Settings'!$F13+EchelleFPAparam!$M$3+EchelleFPAparam!$J$3)))</f>
        <v>2308.3198990597548</v>
      </c>
      <c r="DT18" s="29">
        <f>IF(OR($S18+F$52&lt;'Standard Settings'!$G13,$S18+F$52&gt;'Standard Settings'!$I13),-1,(EchelleFPAparam!$S$3/(cpmcfgWVLEN_Table.csv!$S18+F$52))*(SIN('Standard Settings'!$F13)+SIN('Standard Settings'!$F13+EchelleFPAparam!$M$3+EchelleFPAparam!$J$3)))</f>
        <v>2219.5383644805338</v>
      </c>
      <c r="DU18" s="29">
        <f>IF(OR($S18+G$52&lt;'Standard Settings'!$G13,$S18+G$52&gt;'Standard Settings'!$I13),-1,(EchelleFPAparam!$S$3/(cpmcfgWVLEN_Table.csv!$S18+G$52))*(SIN('Standard Settings'!$F13)+SIN('Standard Settings'!$F13+EchelleFPAparam!$M$3+EchelleFPAparam!$J$3)))</f>
        <v>2137.3332398701436</v>
      </c>
      <c r="DV18" s="29">
        <f>IF(OR($S18+H$52&lt;'Standard Settings'!$G13,$S18+H$52&gt;'Standard Settings'!$I13),-1,(EchelleFPAparam!$S$3/(cpmcfgWVLEN_Table.csv!$S18+H$52))*(SIN('Standard Settings'!$F13)+SIN('Standard Settings'!$F13+EchelleFPAparam!$M$3+EchelleFPAparam!$J$3)))</f>
        <v>2060.9999098747812</v>
      </c>
      <c r="DW18" s="29">
        <f>IF(OR($S18+I$52&lt;'Standard Settings'!$G13,$S18+I$52&gt;'Standard Settings'!$I13),-1,(EchelleFPAparam!$S$3/(cpmcfgWVLEN_Table.csv!$S18+I$52))*(SIN('Standard Settings'!$F13)+SIN('Standard Settings'!$F13+EchelleFPAparam!$M$3+EchelleFPAparam!$J$3)))</f>
        <v>1989.930947465306</v>
      </c>
      <c r="DX18" s="29">
        <f>IF(OR($S18+J$52&lt;'Standard Settings'!$G13,$S18+J$52&gt;'Standard Settings'!$I13),-1,(EchelleFPAparam!$S$3/(cpmcfgWVLEN_Table.csv!$S18+J$52))*(SIN('Standard Settings'!$F13)+SIN('Standard Settings'!$F13+EchelleFPAparam!$M$3+EchelleFPAparam!$J$3)))</f>
        <v>-1</v>
      </c>
      <c r="DY18" s="29">
        <f>IF(OR($S18+B$52&lt;$Q18,$S18+B$52&gt;$R18),-1,(EchelleFPAparam!$S$3/(cpmcfgWVLEN_Table.csv!$S18+B$52))*(SIN('Standard Settings'!$F13)+SIN('Standard Settings'!$F13+EchelleFPAparam!$M$3+EchelleFPAparam!$K$3)))</f>
        <v>-1</v>
      </c>
      <c r="DZ18" s="29">
        <f>IF(OR($S18+C$52&lt;$Q18,$S18+C$52&gt;$R18),-1,(EchelleFPAparam!$S$3/(cpmcfgWVLEN_Table.csv!$S18+C$52))*(SIN('Standard Settings'!$F13)+SIN('Standard Settings'!$F13+EchelleFPAparam!$M$3+EchelleFPAparam!$K$3)))</f>
        <v>2523.3777086082305</v>
      </c>
      <c r="EA18" s="29">
        <f>IF(OR($S18+D$52&lt;$Q18,$S18+D$52&gt;$R18),-1,(EchelleFPAparam!$S$3/(cpmcfgWVLEN_Table.csv!$S18+D$52))*(SIN('Standard Settings'!$F13)+SIN('Standard Settings'!$F13+EchelleFPAparam!$M$3+EchelleFPAparam!$K$3)))</f>
        <v>2418.2369707495545</v>
      </c>
      <c r="EB18" s="29">
        <f>IF(OR($S18+E$52&lt;$Q18,$S18+E$52&gt;$R18),-1,(EchelleFPAparam!$S$3/(cpmcfgWVLEN_Table.csv!$S18+E$52))*(SIN('Standard Settings'!$F13)+SIN('Standard Settings'!$F13+EchelleFPAparam!$M$3+EchelleFPAparam!$K$3)))</f>
        <v>2321.5074919195722</v>
      </c>
      <c r="EC18" s="29">
        <f>IF(OR($S18+F$52&lt;$Q18,$S18+F$52&gt;$R18),-1,(EchelleFPAparam!$S$3/(cpmcfgWVLEN_Table.csv!$S18+F$52))*(SIN('Standard Settings'!$F13)+SIN('Standard Settings'!$F13+EchelleFPAparam!$M$3+EchelleFPAparam!$K$3)))</f>
        <v>2232.2187422303582</v>
      </c>
      <c r="ED18" s="29">
        <f>IF(OR($S18+G$52&lt;$Q18,$S18+G$52&gt;$R18),-1,(EchelleFPAparam!$S$3/(cpmcfgWVLEN_Table.csv!$S18+G$52))*(SIN('Standard Settings'!$F13)+SIN('Standard Settings'!$F13+EchelleFPAparam!$M$3+EchelleFPAparam!$K$3)))</f>
        <v>2149.5439739996041</v>
      </c>
      <c r="EE18" s="29">
        <f>IF(OR($S18+H$52&lt;$Q18,$S18+H$52&gt;$R18),-1,(EchelleFPAparam!$S$3/(cpmcfgWVLEN_Table.csv!$S18+H$52))*(SIN('Standard Settings'!$F13)+SIN('Standard Settings'!$F13+EchelleFPAparam!$M$3+EchelleFPAparam!$K$3)))</f>
        <v>2072.7745463567612</v>
      </c>
      <c r="EF18" s="29">
        <f>IF(OR($S18+I$52&lt;$Q18,$S18+I$52&gt;$R18),-1,(EchelleFPAparam!$S$3/(cpmcfgWVLEN_Table.csv!$S18+I$52))*(SIN('Standard Settings'!$F13)+SIN('Standard Settings'!$F13+EchelleFPAparam!$M$3+EchelleFPAparam!$K$3)))</f>
        <v>2001.2995619996316</v>
      </c>
      <c r="EG18" s="29">
        <f>IF(OR($S18+J$52&lt;$Q18,$S18+J$52&gt;$R18),-1,(EchelleFPAparam!$S$3/(cpmcfgWVLEN_Table.csv!$S18+J$52))*(SIN('Standard Settings'!$F13)+SIN('Standard Settings'!$F13+EchelleFPAparam!$M$3+EchelleFPAparam!$K$3)))</f>
        <v>-1</v>
      </c>
      <c r="EH18" s="59"/>
      <c r="EI18" s="59"/>
      <c r="EJ18" s="60"/>
      <c r="EK18" s="60"/>
      <c r="EL18" s="60"/>
      <c r="EM18" s="60"/>
      <c r="EN18" s="60"/>
      <c r="EO18" s="60"/>
      <c r="EP18" s="60"/>
      <c r="EQ18" s="60"/>
      <c r="ER18" s="60"/>
      <c r="ES18" s="60"/>
      <c r="ET18" s="60"/>
      <c r="EU18" s="60"/>
      <c r="EV18" s="60"/>
      <c r="EW18" s="60"/>
      <c r="EX18" s="60"/>
      <c r="EY18" s="60"/>
      <c r="EZ18" s="60"/>
      <c r="FA18" s="60"/>
      <c r="FB18" s="60"/>
      <c r="FC18" s="60"/>
      <c r="FD18" s="60"/>
      <c r="FE18" s="60"/>
      <c r="FF18" s="30">
        <f>1/(F18*EchelleFPAparam!$Q$3)</f>
        <v>1811.8845370971992</v>
      </c>
      <c r="FG18" s="30">
        <f t="shared" si="4"/>
        <v>11.85424319159849</v>
      </c>
      <c r="FH18" s="60"/>
      <c r="FI18" s="60"/>
      <c r="FJ18" s="60"/>
      <c r="FK18" s="60"/>
      <c r="FL18" s="60"/>
      <c r="FM18" s="60"/>
      <c r="FN18" s="60"/>
      <c r="FO18" s="60"/>
      <c r="FP18" s="60"/>
      <c r="FQ18" s="60"/>
      <c r="FR18" s="60"/>
      <c r="FS18" s="60"/>
      <c r="FT18" s="60"/>
      <c r="FU18" s="60"/>
      <c r="FV18" s="60"/>
      <c r="FW18" s="60"/>
      <c r="FX18" s="60"/>
      <c r="FY18" s="60"/>
      <c r="FZ18" s="60"/>
      <c r="GA18" s="60"/>
      <c r="GB18" s="60"/>
      <c r="GC18" s="60"/>
      <c r="GD18" s="60"/>
      <c r="GE18" s="60"/>
      <c r="GF18" s="60"/>
      <c r="GG18" s="60"/>
      <c r="GH18" s="60"/>
      <c r="GI18" s="60"/>
      <c r="GJ18" s="60"/>
      <c r="GK18" s="60"/>
      <c r="GL18" s="60"/>
      <c r="GM18" s="60"/>
      <c r="GN18" s="60"/>
      <c r="GO18" s="60"/>
      <c r="GP18" s="60"/>
      <c r="GQ18" s="60"/>
      <c r="GR18" s="60"/>
      <c r="GS18" s="60"/>
      <c r="GT18" s="60"/>
      <c r="GU18" s="60"/>
      <c r="GV18" s="60"/>
      <c r="GW18" s="60"/>
      <c r="GX18" s="60"/>
      <c r="GY18" s="60"/>
      <c r="GZ18" s="60"/>
      <c r="HA18" s="60"/>
      <c r="HB18" s="60"/>
      <c r="HC18" s="60"/>
      <c r="HD18" s="60"/>
      <c r="HE18" s="60"/>
      <c r="HF18" s="60"/>
      <c r="HG18" s="60"/>
      <c r="HH18" s="60"/>
      <c r="HI18" s="60"/>
      <c r="HJ18" s="60"/>
      <c r="HK18" s="60"/>
      <c r="HL18" s="60"/>
      <c r="HM18" s="60"/>
      <c r="HN18" s="60"/>
      <c r="HO18" s="60"/>
      <c r="HP18" s="60"/>
      <c r="HQ18" s="60"/>
      <c r="HR18" s="60"/>
      <c r="HS18" s="60"/>
      <c r="HT18" s="60"/>
      <c r="HU18" s="60"/>
      <c r="HV18" s="60"/>
      <c r="HW18" s="60"/>
      <c r="HX18" s="60"/>
      <c r="HY18" s="60"/>
      <c r="HZ18" s="60"/>
      <c r="IA18" s="60"/>
      <c r="IB18" s="60"/>
      <c r="IC18" s="60"/>
      <c r="ID18" s="60"/>
      <c r="IE18" s="60"/>
      <c r="IF18" s="60"/>
      <c r="IG18" s="60"/>
      <c r="IH18" s="60"/>
      <c r="II18" s="60"/>
      <c r="IJ18" s="60"/>
      <c r="IK18" s="60"/>
      <c r="IL18" s="60"/>
      <c r="IM18" s="60"/>
      <c r="IN18" s="60"/>
      <c r="IO18" s="60"/>
      <c r="IP18" s="60"/>
      <c r="IQ18" s="60"/>
      <c r="IR18" s="60"/>
      <c r="IS18" s="60"/>
      <c r="IT18" s="60"/>
      <c r="IU18" s="60"/>
      <c r="IV18" s="60"/>
      <c r="IW18" s="60"/>
      <c r="IX18" s="60"/>
      <c r="IY18" s="60"/>
      <c r="IZ18" s="60"/>
      <c r="JA18" s="60"/>
      <c r="JB18" s="60"/>
      <c r="JC18" s="60"/>
      <c r="JD18" s="60"/>
      <c r="JE18" s="60"/>
      <c r="JF18" s="60"/>
      <c r="JG18" s="60"/>
      <c r="JH18" s="60"/>
      <c r="JI18" s="60"/>
      <c r="JJ18" s="60"/>
      <c r="JK18" s="60"/>
      <c r="JL18" s="60"/>
      <c r="JM18" s="60"/>
      <c r="JN18" s="62"/>
    </row>
    <row r="19" spans="1:274" ht="13.75" customHeight="1" x14ac:dyDescent="0.2">
      <c r="A19" s="63">
        <v>13</v>
      </c>
      <c r="B19" s="20">
        <f t="shared" si="0"/>
        <v>3267.017331401727</v>
      </c>
      <c r="C19" s="31" t="str">
        <f>'Standard Settings'!B14</f>
        <v>L/1/7</v>
      </c>
      <c r="D19" s="31">
        <f>'Standard Settings'!H14</f>
        <v>17</v>
      </c>
      <c r="E19" s="21">
        <f t="shared" si="1"/>
        <v>1.1398432480217213E-2</v>
      </c>
      <c r="F19" s="19">
        <f>((EchelleFPAparam!$S$3/(cpmcfgWVLEN_Table.csv!$S19+E$52))*(SIN('Standard Settings'!$F14+0.0005)+SIN('Standard Settings'!$F14+0.0005+EchelleFPAparam!$M$3))-(EchelleFPAparam!$S$3/(cpmcfgWVLEN_Table.csv!$S19+E$52))*(SIN('Standard Settings'!$F14-0.0005)+SIN('Standard Settings'!$F14-0.0005+EchelleFPAparam!$M$3)))*1000*EchelleFPAparam!$O$3/180</f>
        <v>33.05203043841567</v>
      </c>
      <c r="G19" s="22" t="str">
        <f>'Standard Settings'!C14</f>
        <v>L</v>
      </c>
      <c r="H19" s="54"/>
      <c r="I19" s="31" t="str">
        <f>'Standard Settings'!$D14</f>
        <v>LM</v>
      </c>
      <c r="J19" s="54"/>
      <c r="K19" s="12">
        <v>0</v>
      </c>
      <c r="L19" s="12">
        <v>0</v>
      </c>
      <c r="M19" s="55" t="s">
        <v>515</v>
      </c>
      <c r="N19" s="55" t="s">
        <v>515</v>
      </c>
      <c r="O19" s="31">
        <f>'Standard Settings'!$E14</f>
        <v>63</v>
      </c>
      <c r="P19" s="56"/>
      <c r="Q19" s="23">
        <f>'Standard Settings'!$G14</f>
        <v>14</v>
      </c>
      <c r="R19" s="23">
        <f>'Standard Settings'!$I14</f>
        <v>20</v>
      </c>
      <c r="S19" s="24">
        <f t="shared" si="2"/>
        <v>13</v>
      </c>
      <c r="T19" s="24">
        <f t="shared" si="3"/>
        <v>21</v>
      </c>
      <c r="U19" s="25">
        <f>IF(OR($S19+B$52&lt;$Q19,$S19+B$52&gt;$R19),-1,(EchelleFPAparam!$S$3/(cpmcfgWVLEN_Table.csv!$S19+B$52))*(SIN('Standard Settings'!$F14)+SIN('Standard Settings'!$F14+EchelleFPAparam!$M$3)))</f>
        <v>-1</v>
      </c>
      <c r="V19" s="25">
        <f>IF(OR($S19+C$52&lt;$Q19,$S19+C$52&gt;$R19),-1,(EchelleFPAparam!$S$3/(cpmcfgWVLEN_Table.csv!$S19+C$52))*(SIN('Standard Settings'!$F14)+SIN('Standard Settings'!$F14+EchelleFPAparam!$M$3)))</f>
        <v>3967.0924738449544</v>
      </c>
      <c r="W19" s="25">
        <f>IF(OR($S19+D$52&lt;$Q19,$S19+D$52&gt;$R19),-1,(EchelleFPAparam!$S$3/(cpmcfgWVLEN_Table.csv!$S19+D$52))*(SIN('Standard Settings'!$F14)+SIN('Standard Settings'!$F14+EchelleFPAparam!$M$3)))</f>
        <v>3702.6196422552903</v>
      </c>
      <c r="X19" s="25">
        <f>IF(OR($S19+E$52&lt;$Q19,$S19+E$52&gt;$R19),-1,(EchelleFPAparam!$S$3/(cpmcfgWVLEN_Table.csv!$S19+E$52))*(SIN('Standard Settings'!$F14)+SIN('Standard Settings'!$F14+EchelleFPAparam!$M$3)))</f>
        <v>3471.2059146143351</v>
      </c>
      <c r="Y19" s="25">
        <f>IF(OR($S19+F$52&lt;$Q19,$S19+F$52&gt;$R19),-1,(EchelleFPAparam!$S$3/(cpmcfgWVLEN_Table.csv!$S19+F$52))*(SIN('Standard Settings'!$F14)+SIN('Standard Settings'!$F14+EchelleFPAparam!$M$3)))</f>
        <v>3267.017331401727</v>
      </c>
      <c r="Z19" s="25">
        <f>IF(OR($S19+G$52&lt;$Q19,$S19+G$52&gt;$R19),-1,(EchelleFPAparam!$S$3/(cpmcfgWVLEN_Table.csv!$S19+G$52))*(SIN('Standard Settings'!$F14)+SIN('Standard Settings'!$F14+EchelleFPAparam!$M$3)))</f>
        <v>3085.5163685460757</v>
      </c>
      <c r="AA19" s="25">
        <f>IF(OR($S19+H$52&lt;$Q19,$S19+H$52&gt;$R19),-1,(EchelleFPAparam!$S$3/(cpmcfgWVLEN_Table.csv!$S19+H$52))*(SIN('Standard Settings'!$F14)+SIN('Standard Settings'!$F14+EchelleFPAparam!$M$3)))</f>
        <v>2923.1207702015454</v>
      </c>
      <c r="AB19" s="25">
        <f>IF(OR($S19+I$52&lt;$Q19,$S19+I$52&gt;$R19),-1,(EchelleFPAparam!$S$3/(cpmcfgWVLEN_Table.csv!$S19+I$52))*(SIN('Standard Settings'!$F14)+SIN('Standard Settings'!$F14+EchelleFPAparam!$M$3)))</f>
        <v>2776.9647316914679</v>
      </c>
      <c r="AC19" s="25">
        <f>IF(OR($S19+J$52&lt;$Q19,$S19+J$52&gt;$R19),-1,(EchelleFPAparam!$S$3/(cpmcfgWVLEN_Table.csv!$S19+J$52))*(SIN('Standard Settings'!$F14)+SIN('Standard Settings'!$F14+EchelleFPAparam!$M$3)))</f>
        <v>-1</v>
      </c>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7">
        <f>IF(OR($S19+B$52&lt;'Standard Settings'!$G14,$S19+B$52&gt;'Standard Settings'!$I14),-1,(EchelleFPAparam!$S$3/(cpmcfgWVLEN_Table.csv!$S19+B$52))*(SIN(EchelleFPAparam!$T$3-EchelleFPAparam!$M$3/2)+SIN('Standard Settings'!$F14+EchelleFPAparam!$M$3)))</f>
        <v>-1</v>
      </c>
      <c r="BF19" s="27">
        <f>IF(OR($S19+C$52&lt;'Standard Settings'!$G14,$S19+C$52&gt;'Standard Settings'!$I14),-1,(EchelleFPAparam!$S$3/(cpmcfgWVLEN_Table.csv!$S19+C$52))*(SIN(EchelleFPAparam!$T$3-EchelleFPAparam!$M$3/2)+SIN('Standard Settings'!$F14+EchelleFPAparam!$M$3)))</f>
        <v>4007.8883749539755</v>
      </c>
      <c r="BG19" s="27">
        <f>IF(OR($S19+D$52&lt;'Standard Settings'!$G14,$S19+D$52&gt;'Standard Settings'!$I14),-1,(EchelleFPAparam!$S$3/(cpmcfgWVLEN_Table.csv!$S19+D$52))*(SIN(EchelleFPAparam!$T$3-EchelleFPAparam!$M$3/2)+SIN('Standard Settings'!$F14+EchelleFPAparam!$M$3)))</f>
        <v>3740.69581662371</v>
      </c>
      <c r="BH19" s="27">
        <f>IF(OR($S19+E$52&lt;'Standard Settings'!$G14,$S19+E$52&gt;'Standard Settings'!$I14),-1,(EchelleFPAparam!$S$3/(cpmcfgWVLEN_Table.csv!$S19+E$52))*(SIN(EchelleFPAparam!$T$3-EchelleFPAparam!$M$3/2)+SIN('Standard Settings'!$F14+EchelleFPAparam!$M$3)))</f>
        <v>3506.9023280847282</v>
      </c>
      <c r="BI19" s="27">
        <f>IF(OR($S19+F$52&lt;'Standard Settings'!$G14,$S19+F$52&gt;'Standard Settings'!$I14),-1,(EchelleFPAparam!$S$3/(cpmcfgWVLEN_Table.csv!$S19+F$52))*(SIN(EchelleFPAparam!$T$3-EchelleFPAparam!$M$3/2)+SIN('Standard Settings'!$F14+EchelleFPAparam!$M$3)))</f>
        <v>3300.6139558444502</v>
      </c>
      <c r="BJ19" s="27">
        <f>IF(OR($S19+G$52&lt;'Standard Settings'!$G14,$S19+G$52&gt;'Standard Settings'!$I14),-1,(EchelleFPAparam!$S$3/(cpmcfgWVLEN_Table.csv!$S19+G$52))*(SIN(EchelleFPAparam!$T$3-EchelleFPAparam!$M$3/2)+SIN('Standard Settings'!$F14+EchelleFPAparam!$M$3)))</f>
        <v>3117.246513853092</v>
      </c>
      <c r="BK19" s="27">
        <f>IF(OR($S19+H$52&lt;'Standard Settings'!$G14,$S19+H$52&gt;'Standard Settings'!$I14),-1,(EchelleFPAparam!$S$3/(cpmcfgWVLEN_Table.csv!$S19+H$52))*(SIN(EchelleFPAparam!$T$3-EchelleFPAparam!$M$3/2)+SIN('Standard Settings'!$F14+EchelleFPAparam!$M$3)))</f>
        <v>2953.1809078608239</v>
      </c>
      <c r="BL19" s="27">
        <f>IF(OR($S19+I$52&lt;'Standard Settings'!$G14,$S19+I$52&gt;'Standard Settings'!$I14),-1,(EchelleFPAparam!$S$3/(cpmcfgWVLEN_Table.csv!$S19+I$52))*(SIN(EchelleFPAparam!$T$3-EchelleFPAparam!$M$3/2)+SIN('Standard Settings'!$F14+EchelleFPAparam!$M$3)))</f>
        <v>2805.5218624677827</v>
      </c>
      <c r="BM19" s="27">
        <f>IF(OR($S19+J$52&lt;'Standard Settings'!$G14,$S19+J$52&gt;'Standard Settings'!$I14),-1,(EchelleFPAparam!$S$3/(cpmcfgWVLEN_Table.csv!$S19+J$52))*(SIN(EchelleFPAparam!$T$3-EchelleFPAparam!$M$3/2)+SIN('Standard Settings'!$F14+EchelleFPAparam!$M$3)))</f>
        <v>-1</v>
      </c>
      <c r="BN19" s="28">
        <f>IF(OR($S19+B$52&lt;'Standard Settings'!$G14,$S19+B$52&gt;'Standard Settings'!$I14),-1,BE19*(($D19+B$52)/($D19+B$52+0.5)))</f>
        <v>-1</v>
      </c>
      <c r="BO19" s="28">
        <f>IF(OR($S19+C$52&lt;'Standard Settings'!$G14,$S19+C$52&gt;'Standard Settings'!$I14),-1,BF19*(($D19+C$52)/($D19+C$52+0.5)))</f>
        <v>3899.5670675227871</v>
      </c>
      <c r="BP19" s="28">
        <f>IF(OR($S19+D$52&lt;'Standard Settings'!$G14,$S19+D$52&gt;'Standard Settings'!$I14),-1,BG19*(($D19+D$52)/($D19+D$52+0.5)))</f>
        <v>3644.780539274384</v>
      </c>
      <c r="BQ19" s="28">
        <f>IF(OR($S19+E$52&lt;'Standard Settings'!$G14,$S19+E$52&gt;'Standard Settings'!$I14),-1,BH19*(($D19+E$52)/($D19+E$52+0.5)))</f>
        <v>3421.3681249607102</v>
      </c>
      <c r="BR19" s="28">
        <f>IF(OR($S19+F$52&lt;'Standard Settings'!$G14,$S19+F$52&gt;'Standard Settings'!$I14),-1,BI19*(($D19+F$52)/($D19+F$52+0.5)))</f>
        <v>3223.8554917550441</v>
      </c>
      <c r="BS19" s="28">
        <f>IF(OR($S19+G$52&lt;'Standard Settings'!$G14,$S19+G$52&gt;'Standard Settings'!$I14),-1,BJ19*(($D19+G$52)/($D19+G$52+0.5)))</f>
        <v>3047.9743691008011</v>
      </c>
      <c r="BT19" s="28">
        <f>IF(OR($S19+H$52&lt;'Standard Settings'!$G14,$S19+H$52&gt;'Standard Settings'!$I14),-1,BK19*(($D19+H$52)/($D19+H$52+0.5)))</f>
        <v>2890.3472715233597</v>
      </c>
      <c r="BU19" s="28">
        <f>IF(OR($S19+I$52&lt;'Standard Settings'!$G14,$S19+I$52&gt;'Standard Settings'!$I14),-1,BL19*(($D19+I$52)/($D19+I$52+0.5)))</f>
        <v>2748.2663142541546</v>
      </c>
      <c r="BV19" s="28">
        <f>IF(OR($S19+J$52&lt;'Standard Settings'!$G14,$S19+J$52&gt;'Standard Settings'!$I14),-1,BM19*(($D19+J$52)/($D19+J$52+0.5)))</f>
        <v>-1</v>
      </c>
      <c r="BW19" s="28">
        <f>IF(OR($S19+B$52&lt;'Standard Settings'!$G14,$S19+B$52&gt;'Standard Settings'!$I14),-1,BE19*(($D19+B$52)/($D19+B$52-0.5)))</f>
        <v>-1</v>
      </c>
      <c r="BX19" s="28">
        <f>IF(OR($S19+C$52&lt;'Standard Settings'!$G14,$S19+C$52&gt;'Standard Settings'!$I14),-1,BF19*(($D19+C$52)/($D19+C$52-0.5)))</f>
        <v>4122.3994713812317</v>
      </c>
      <c r="BY19" s="28">
        <f>IF(OR($S19+D$52&lt;'Standard Settings'!$G14,$S19+D$52&gt;'Standard Settings'!$I14),-1,BG19*(($D19+D$52)/($D19+D$52-0.5)))</f>
        <v>3841.7957035594859</v>
      </c>
      <c r="BZ19" s="28">
        <f>IF(OR($S19+E$52&lt;'Standard Settings'!$G14,$S19+E$52&gt;'Standard Settings'!$I14),-1,BH19*(($D19+E$52)/($D19+E$52-0.5)))</f>
        <v>3596.8229005997209</v>
      </c>
      <c r="CA19" s="28">
        <f>IF(OR($S19+F$52&lt;'Standard Settings'!$G14,$S19+F$52&gt;'Standard Settings'!$I14),-1,BI19*(($D19+F$52)/($D19+F$52-0.5)))</f>
        <v>3381.1167352552907</v>
      </c>
      <c r="CB19" s="28">
        <f>IF(OR($S19+G$52&lt;'Standard Settings'!$G14,$S19+G$52&gt;'Standard Settings'!$I14),-1,BJ19*(($D19+G$52)/($D19+G$52-0.5)))</f>
        <v>3189.7406188264199</v>
      </c>
      <c r="CC19" s="28">
        <f>IF(OR($S19+H$52&lt;'Standard Settings'!$G14,$S19+H$52&gt;'Standard Settings'!$I14),-1,BK19*(($D19+H$52)/($D19+H$52-0.5)))</f>
        <v>3018.8071502577309</v>
      </c>
      <c r="CD19" s="28">
        <f>IF(OR($S19+I$52&lt;'Standard Settings'!$G14,$S19+I$52&gt;'Standard Settings'!$I14),-1,BL19*(($D19+I$52)/($D19+I$52-0.5)))</f>
        <v>2865.2138169883738</v>
      </c>
      <c r="CE19" s="28">
        <f>IF(OR($S19+J$52&lt;'Standard Settings'!$G14,$S19+J$52&gt;'Standard Settings'!$I14),-1,BM19*(($D19+J$52)/($D19+J$52-0.5)))</f>
        <v>-1</v>
      </c>
      <c r="CF19" s="29">
        <f>IF(OR($S19+B$52&lt;'Standard Settings'!$G14,$S19+B$52&gt;'Standard Settings'!$I14),-1,(EchelleFPAparam!$S$3/(cpmcfgWVLEN_Table.csv!$S19+B$52))*(SIN('Standard Settings'!$F14)+SIN('Standard Settings'!$F14+EchelleFPAparam!$M$3+EchelleFPAparam!$F$3)))</f>
        <v>-1</v>
      </c>
      <c r="CG19" s="29">
        <f>IF(OR($S19+C$52&lt;'Standard Settings'!$G14,$S19+C$52&gt;'Standard Settings'!$I14),-1,(EchelleFPAparam!$S$3/(cpmcfgWVLEN_Table.csv!$S19+C$52))*(SIN('Standard Settings'!$F14)+SIN('Standard Settings'!$F14+EchelleFPAparam!$M$3+EchelleFPAparam!$F$3)))</f>
        <v>3921.581685910352</v>
      </c>
      <c r="CH19" s="29">
        <f>IF(OR($S19+D$52&lt;'Standard Settings'!$G14,$S19+D$52&gt;'Standard Settings'!$I14),-1,(EchelleFPAparam!$S$3/(cpmcfgWVLEN_Table.csv!$S19+D$52))*(SIN('Standard Settings'!$F14)+SIN('Standard Settings'!$F14+EchelleFPAparam!$M$3+EchelleFPAparam!$F$3)))</f>
        <v>3660.1429068496614</v>
      </c>
      <c r="CI19" s="29">
        <f>IF(OR($S19+E$52&lt;'Standard Settings'!$G14,$S19+E$52&gt;'Standard Settings'!$I14),-1,(EchelleFPAparam!$S$3/(cpmcfgWVLEN_Table.csv!$S19+E$52))*(SIN('Standard Settings'!$F14)+SIN('Standard Settings'!$F14+EchelleFPAparam!$M$3+EchelleFPAparam!$F$3)))</f>
        <v>3431.3839751715582</v>
      </c>
      <c r="CJ19" s="29">
        <f>IF(OR($S19+F$52&lt;'Standard Settings'!$G14,$S19+F$52&gt;'Standard Settings'!$I14),-1,(EchelleFPAparam!$S$3/(cpmcfgWVLEN_Table.csv!$S19+F$52))*(SIN('Standard Settings'!$F14)+SIN('Standard Settings'!$F14+EchelleFPAparam!$M$3+EchelleFPAparam!$F$3)))</f>
        <v>3229.5378589849956</v>
      </c>
      <c r="CK19" s="29">
        <f>IF(OR($S19+G$52&lt;'Standard Settings'!$G14,$S19+G$52&gt;'Standard Settings'!$I14),-1,(EchelleFPAparam!$S$3/(cpmcfgWVLEN_Table.csv!$S19+G$52))*(SIN('Standard Settings'!$F14)+SIN('Standard Settings'!$F14+EchelleFPAparam!$M$3+EchelleFPAparam!$F$3)))</f>
        <v>3050.119089041385</v>
      </c>
      <c r="CL19" s="29">
        <f>IF(OR($S19+H$52&lt;'Standard Settings'!$G14,$S19+H$52&gt;'Standard Settings'!$I14),-1,(EchelleFPAparam!$S$3/(cpmcfgWVLEN_Table.csv!$S19+H$52))*(SIN('Standard Settings'!$F14)+SIN('Standard Settings'!$F14+EchelleFPAparam!$M$3+EchelleFPAparam!$F$3)))</f>
        <v>2889.5865054076276</v>
      </c>
      <c r="CM19" s="29">
        <f>IF(OR($S19+I$52&lt;'Standard Settings'!$G14,$S19+I$52&gt;'Standard Settings'!$I14),-1,(EchelleFPAparam!$S$3/(cpmcfgWVLEN_Table.csv!$S19+I$52))*(SIN('Standard Settings'!$F14)+SIN('Standard Settings'!$F14+EchelleFPAparam!$M$3+EchelleFPAparam!$F$3)))</f>
        <v>2745.1071801372464</v>
      </c>
      <c r="CN19" s="29">
        <f>IF(OR($S19+J$52&lt;'Standard Settings'!$G14,$S19+J$52&gt;'Standard Settings'!$I14),-1,(EchelleFPAparam!$S$3/(cpmcfgWVLEN_Table.csv!$S19+J$52))*(SIN('Standard Settings'!$F14)+SIN('Standard Settings'!$F14+EchelleFPAparam!$M$3+EchelleFPAparam!$F$3)))</f>
        <v>-1</v>
      </c>
      <c r="CO19" s="29">
        <f>IF(OR($S19+B$52&lt;'Standard Settings'!$G14,$S19+B$52&gt;'Standard Settings'!$I14),-1,(EchelleFPAparam!$S$3/(cpmcfgWVLEN_Table.csv!$S19+B$52))*(SIN('Standard Settings'!$F14)+SIN('Standard Settings'!$F14+EchelleFPAparam!$M$3+EchelleFPAparam!$G$3)))</f>
        <v>-1</v>
      </c>
      <c r="CP19" s="29">
        <f>IF(OR($S19+C$52&lt;'Standard Settings'!$G14,$S19+C$52&gt;'Standard Settings'!$I14),-1,(EchelleFPAparam!$S$3/(cpmcfgWVLEN_Table.csv!$S19+C$52))*(SIN('Standard Settings'!$F14)+SIN('Standard Settings'!$F14+EchelleFPAparam!$M$3+EchelleFPAparam!$G$3)))</f>
        <v>3951.1954355701796</v>
      </c>
      <c r="CQ19" s="29">
        <f>IF(OR($S19+D$52&lt;'Standard Settings'!$G14,$S19+D$52&gt;'Standard Settings'!$I14),-1,(EchelleFPAparam!$S$3/(cpmcfgWVLEN_Table.csv!$S19+D$52))*(SIN('Standard Settings'!$F14)+SIN('Standard Settings'!$F14+EchelleFPAparam!$M$3+EchelleFPAparam!$G$3)))</f>
        <v>3687.7824065321674</v>
      </c>
      <c r="CR19" s="29">
        <f>IF(OR($S19+E$52&lt;'Standard Settings'!$G14,$S19+E$52&gt;'Standard Settings'!$I14),-1,(EchelleFPAparam!$S$3/(cpmcfgWVLEN_Table.csv!$S19+E$52))*(SIN('Standard Settings'!$F14)+SIN('Standard Settings'!$F14+EchelleFPAparam!$M$3+EchelleFPAparam!$G$3)))</f>
        <v>3457.2960061239073</v>
      </c>
      <c r="CS19" s="29">
        <f>IF(OR($S19+F$52&lt;'Standard Settings'!$G14,$S19+F$52&gt;'Standard Settings'!$I14),-1,(EchelleFPAparam!$S$3/(cpmcfgWVLEN_Table.csv!$S19+F$52))*(SIN('Standard Settings'!$F14)+SIN('Standard Settings'!$F14+EchelleFPAparam!$M$3+EchelleFPAparam!$G$3)))</f>
        <v>3253.925652822501</v>
      </c>
      <c r="CT19" s="29">
        <f>IF(OR($S19+G$52&lt;'Standard Settings'!$G14,$S19+G$52&gt;'Standard Settings'!$I14),-1,(EchelleFPAparam!$S$3/(cpmcfgWVLEN_Table.csv!$S19+G$52))*(SIN('Standard Settings'!$F14)+SIN('Standard Settings'!$F14+EchelleFPAparam!$M$3+EchelleFPAparam!$G$3)))</f>
        <v>3073.1520054434732</v>
      </c>
      <c r="CU19" s="29">
        <f>IF(OR($S19+H$52&lt;'Standard Settings'!$G14,$S19+H$52&gt;'Standard Settings'!$I14),-1,(EchelleFPAparam!$S$3/(cpmcfgWVLEN_Table.csv!$S19+H$52))*(SIN('Standard Settings'!$F14)+SIN('Standard Settings'!$F14+EchelleFPAparam!$M$3+EchelleFPAparam!$G$3)))</f>
        <v>2911.4071630517114</v>
      </c>
      <c r="CV19" s="29">
        <f>IF(OR($S19+I$52&lt;'Standard Settings'!$G14,$S19+I$52&gt;'Standard Settings'!$I14),-1,(EchelleFPAparam!$S$3/(cpmcfgWVLEN_Table.csv!$S19+I$52))*(SIN('Standard Settings'!$F14)+SIN('Standard Settings'!$F14+EchelleFPAparam!$M$3+EchelleFPAparam!$G$3)))</f>
        <v>2765.8368048991256</v>
      </c>
      <c r="CW19" s="29">
        <f>IF(OR($S19+J$52&lt;'Standard Settings'!$G14,$S19+J$52&gt;'Standard Settings'!$I14),-1,(EchelleFPAparam!$S$3/(cpmcfgWVLEN_Table.csv!$S19+J$52))*(SIN('Standard Settings'!$F14)+SIN('Standard Settings'!$F14+EchelleFPAparam!$M$3+EchelleFPAparam!$G$3)))</f>
        <v>-1</v>
      </c>
      <c r="CX19" s="29">
        <f>IF(OR($S19+B$52&lt;'Standard Settings'!$G14,$S19+B$52&gt;'Standard Settings'!$I14),-1,(EchelleFPAparam!$S$3/(cpmcfgWVLEN_Table.csv!$S19+B$52))*(SIN('Standard Settings'!$F14)+SIN('Standard Settings'!$F14+EchelleFPAparam!$M$3+EchelleFPAparam!$H$3)))</f>
        <v>-1</v>
      </c>
      <c r="CY19" s="29">
        <f>IF(OR($S19+C$52&lt;'Standard Settings'!$G14,$S19+C$52&gt;'Standard Settings'!$I14),-1,(EchelleFPAparam!$S$3/(cpmcfgWVLEN_Table.csv!$S19+C$52))*(SIN('Standard Settings'!$F14)+SIN('Standard Settings'!$F14+EchelleFPAparam!$M$3+EchelleFPAparam!$H$3)))</f>
        <v>3952.7678778757795</v>
      </c>
      <c r="CZ19" s="29">
        <f>IF(OR($S19+D$52&lt;'Standard Settings'!$G14,$S19+D$52&gt;'Standard Settings'!$I14),-1,(EchelleFPAparam!$S$3/(cpmcfgWVLEN_Table.csv!$S19+D$52))*(SIN('Standard Settings'!$F14)+SIN('Standard Settings'!$F14+EchelleFPAparam!$M$3+EchelleFPAparam!$H$3)))</f>
        <v>3689.2500193507271</v>
      </c>
      <c r="DA19" s="29">
        <f>IF(OR($S19+E$52&lt;'Standard Settings'!$G14,$S19+E$52&gt;'Standard Settings'!$I14),-1,(EchelleFPAparam!$S$3/(cpmcfgWVLEN_Table.csv!$S19+E$52))*(SIN('Standard Settings'!$F14)+SIN('Standard Settings'!$F14+EchelleFPAparam!$M$3+EchelleFPAparam!$H$3)))</f>
        <v>3458.671893141307</v>
      </c>
      <c r="DB19" s="29">
        <f>IF(OR($S19+F$52&lt;'Standard Settings'!$G14,$S19+F$52&gt;'Standard Settings'!$I14),-1,(EchelleFPAparam!$S$3/(cpmcfgWVLEN_Table.csv!$S19+F$52))*(SIN('Standard Settings'!$F14)+SIN('Standard Settings'!$F14+EchelleFPAparam!$M$3+EchelleFPAparam!$H$3)))</f>
        <v>3255.2206053094656</v>
      </c>
      <c r="DC19" s="29">
        <f>IF(OR($S19+G$52&lt;'Standard Settings'!$G14,$S19+G$52&gt;'Standard Settings'!$I14),-1,(EchelleFPAparam!$S$3/(cpmcfgWVLEN_Table.csv!$S19+G$52))*(SIN('Standard Settings'!$F14)+SIN('Standard Settings'!$F14+EchelleFPAparam!$M$3+EchelleFPAparam!$H$3)))</f>
        <v>3074.3750161256062</v>
      </c>
      <c r="DD19" s="29">
        <f>IF(OR($S19+H$52&lt;'Standard Settings'!$G14,$S19+H$52&gt;'Standard Settings'!$I14),-1,(EchelleFPAparam!$S$3/(cpmcfgWVLEN_Table.csv!$S19+H$52))*(SIN('Standard Settings'!$F14)+SIN('Standard Settings'!$F14+EchelleFPAparam!$M$3+EchelleFPAparam!$H$3)))</f>
        <v>2912.5658047505744</v>
      </c>
      <c r="DE19" s="29">
        <f>IF(OR($S19+I$52&lt;'Standard Settings'!$G14,$S19+I$52&gt;'Standard Settings'!$I14),-1,(EchelleFPAparam!$S$3/(cpmcfgWVLEN_Table.csv!$S19+I$52))*(SIN('Standard Settings'!$F14)+SIN('Standard Settings'!$F14+EchelleFPAparam!$M$3+EchelleFPAparam!$H$3)))</f>
        <v>2766.9375145130457</v>
      </c>
      <c r="DF19" s="29">
        <f>IF(OR($S19+J$52&lt;'Standard Settings'!$G14,$S19+J$52&gt;'Standard Settings'!$I14),-1,(EchelleFPAparam!$S$3/(cpmcfgWVLEN_Table.csv!$S19+J$52))*(SIN('Standard Settings'!$F14)+SIN('Standard Settings'!$F14+EchelleFPAparam!$M$3+EchelleFPAparam!$H$3)))</f>
        <v>-1</v>
      </c>
      <c r="DG19" s="29">
        <f>IF(OR($S19+B$52&lt;'Standard Settings'!$G14,$S19+B$52&gt;'Standard Settings'!$I14),-1,(EchelleFPAparam!$S$3/(cpmcfgWVLEN_Table.csv!$S19+B$52))*(SIN('Standard Settings'!$F14)+SIN('Standard Settings'!$F14+EchelleFPAparam!$M$3+EchelleFPAparam!$I$3)))</f>
        <v>-1</v>
      </c>
      <c r="DH19" s="29">
        <f>IF(OR($S19+C$52&lt;'Standard Settings'!$G14,$S19+C$52&gt;'Standard Settings'!$I14),-1,(EchelleFPAparam!$S$3/(cpmcfgWVLEN_Table.csv!$S19+C$52))*(SIN('Standard Settings'!$F14)+SIN('Standard Settings'!$F14+EchelleFPAparam!$M$3+EchelleFPAparam!$I$3)))</f>
        <v>3981.114151106583</v>
      </c>
      <c r="DI19" s="29">
        <f>IF(OR($S19+D$52&lt;'Standard Settings'!$G14,$S19+D$52&gt;'Standard Settings'!$I14),-1,(EchelleFPAparam!$S$3/(cpmcfgWVLEN_Table.csv!$S19+D$52))*(SIN('Standard Settings'!$F14)+SIN('Standard Settings'!$F14+EchelleFPAparam!$M$3+EchelleFPAparam!$I$3)))</f>
        <v>3715.70654103281</v>
      </c>
      <c r="DJ19" s="29">
        <f>IF(OR($S19+E$52&lt;'Standard Settings'!$G14,$S19+E$52&gt;'Standard Settings'!$I14),-1,(EchelleFPAparam!$S$3/(cpmcfgWVLEN_Table.csv!$S19+E$52))*(SIN('Standard Settings'!$F14)+SIN('Standard Settings'!$F14+EchelleFPAparam!$M$3+EchelleFPAparam!$I$3)))</f>
        <v>3483.4748822182596</v>
      </c>
      <c r="DK19" s="29">
        <f>IF(OR($S19+F$52&lt;'Standard Settings'!$G14,$S19+F$52&gt;'Standard Settings'!$I14),-1,(EchelleFPAparam!$S$3/(cpmcfgWVLEN_Table.csv!$S19+F$52))*(SIN('Standard Settings'!$F14)+SIN('Standard Settings'!$F14+EchelleFPAparam!$M$3+EchelleFPAparam!$I$3)))</f>
        <v>3278.5645950289504</v>
      </c>
      <c r="DL19" s="29">
        <f>IF(OR($S19+G$52&lt;'Standard Settings'!$G14,$S19+G$52&gt;'Standard Settings'!$I14),-1,(EchelleFPAparam!$S$3/(cpmcfgWVLEN_Table.csv!$S19+G$52))*(SIN('Standard Settings'!$F14)+SIN('Standard Settings'!$F14+EchelleFPAparam!$M$3+EchelleFPAparam!$I$3)))</f>
        <v>3096.4221175273419</v>
      </c>
      <c r="DM19" s="29">
        <f>IF(OR($S19+H$52&lt;'Standard Settings'!$G14,$S19+H$52&gt;'Standard Settings'!$I14),-1,(EchelleFPAparam!$S$3/(cpmcfgWVLEN_Table.csv!$S19+H$52))*(SIN('Standard Settings'!$F14)+SIN('Standard Settings'!$F14+EchelleFPAparam!$M$3+EchelleFPAparam!$I$3)))</f>
        <v>2933.452532394324</v>
      </c>
      <c r="DN19" s="29">
        <f>IF(OR($S19+I$52&lt;'Standard Settings'!$G14,$S19+I$52&gt;'Standard Settings'!$I14),-1,(EchelleFPAparam!$S$3/(cpmcfgWVLEN_Table.csv!$S19+I$52))*(SIN('Standard Settings'!$F14)+SIN('Standard Settings'!$F14+EchelleFPAparam!$M$3+EchelleFPAparam!$I$3)))</f>
        <v>2786.7799057746079</v>
      </c>
      <c r="DO19" s="29">
        <f>IF(OR($S19+J$52&lt;'Standard Settings'!$G14,$S19+J$52&gt;'Standard Settings'!$I14),-1,(EchelleFPAparam!$S$3/(cpmcfgWVLEN_Table.csv!$S19+J$52))*(SIN('Standard Settings'!$F14)+SIN('Standard Settings'!$F14+EchelleFPAparam!$M$3+EchelleFPAparam!$I$3)))</f>
        <v>-1</v>
      </c>
      <c r="DP19" s="29">
        <f>IF(OR($S19+B$52&lt;'Standard Settings'!$G14,$S19+B$52&gt;'Standard Settings'!$I14),-1,(EchelleFPAparam!$S$3/(cpmcfgWVLEN_Table.csv!$S19+B$52))*(SIN('Standard Settings'!$F14)+SIN('Standard Settings'!$F14+EchelleFPAparam!$M$3+EchelleFPAparam!$J$3)))</f>
        <v>-1</v>
      </c>
      <c r="DQ19" s="29">
        <f>IF(OR($S19+C$52&lt;'Standard Settings'!$G14,$S19+C$52&gt;'Standard Settings'!$I14),-1,(EchelleFPAparam!$S$3/(cpmcfgWVLEN_Table.csv!$S19+C$52))*(SIN('Standard Settings'!$F14)+SIN('Standard Settings'!$F14+EchelleFPAparam!$M$3+EchelleFPAparam!$J$3)))</f>
        <v>3982.617290454908</v>
      </c>
      <c r="DR19" s="29">
        <f>IF(OR($S19+D$52&lt;'Standard Settings'!$G14,$S19+D$52&gt;'Standard Settings'!$I14),-1,(EchelleFPAparam!$S$3/(cpmcfgWVLEN_Table.csv!$S19+D$52))*(SIN('Standard Settings'!$F14)+SIN('Standard Settings'!$F14+EchelleFPAparam!$M$3+EchelleFPAparam!$J$3)))</f>
        <v>3717.1094710912466</v>
      </c>
      <c r="DS19" s="29">
        <f>IF(OR($S19+E$52&lt;'Standard Settings'!$G14,$S19+E$52&gt;'Standard Settings'!$I14),-1,(EchelleFPAparam!$S$3/(cpmcfgWVLEN_Table.csv!$S19+E$52))*(SIN('Standard Settings'!$F14)+SIN('Standard Settings'!$F14+EchelleFPAparam!$M$3+EchelleFPAparam!$J$3)))</f>
        <v>3484.7901291480443</v>
      </c>
      <c r="DT19" s="29">
        <f>IF(OR($S19+F$52&lt;'Standard Settings'!$G14,$S19+F$52&gt;'Standard Settings'!$I14),-1,(EchelleFPAparam!$S$3/(cpmcfgWVLEN_Table.csv!$S19+F$52))*(SIN('Standard Settings'!$F14)+SIN('Standard Settings'!$F14+EchelleFPAparam!$M$3+EchelleFPAparam!$J$3)))</f>
        <v>3279.8024744922768</v>
      </c>
      <c r="DU19" s="29">
        <f>IF(OR($S19+G$52&lt;'Standard Settings'!$G14,$S19+G$52&gt;'Standard Settings'!$I14),-1,(EchelleFPAparam!$S$3/(cpmcfgWVLEN_Table.csv!$S19+G$52))*(SIN('Standard Settings'!$F14)+SIN('Standard Settings'!$F14+EchelleFPAparam!$M$3+EchelleFPAparam!$J$3)))</f>
        <v>3097.5912259093725</v>
      </c>
      <c r="DV19" s="29">
        <f>IF(OR($S19+H$52&lt;'Standard Settings'!$G14,$S19+H$52&gt;'Standard Settings'!$I14),-1,(EchelleFPAparam!$S$3/(cpmcfgWVLEN_Table.csv!$S19+H$52))*(SIN('Standard Settings'!$F14)+SIN('Standard Settings'!$F14+EchelleFPAparam!$M$3+EchelleFPAparam!$J$3)))</f>
        <v>2934.5601087562477</v>
      </c>
      <c r="DW19" s="29">
        <f>IF(OR($S19+I$52&lt;'Standard Settings'!$G14,$S19+I$52&gt;'Standard Settings'!$I14),-1,(EchelleFPAparam!$S$3/(cpmcfgWVLEN_Table.csv!$S19+I$52))*(SIN('Standard Settings'!$F14)+SIN('Standard Settings'!$F14+EchelleFPAparam!$M$3+EchelleFPAparam!$J$3)))</f>
        <v>2787.8321033184352</v>
      </c>
      <c r="DX19" s="29">
        <f>IF(OR($S19+J$52&lt;'Standard Settings'!$G14,$S19+J$52&gt;'Standard Settings'!$I14),-1,(EchelleFPAparam!$S$3/(cpmcfgWVLEN_Table.csv!$S19+J$52))*(SIN('Standard Settings'!$F14)+SIN('Standard Settings'!$F14+EchelleFPAparam!$M$3+EchelleFPAparam!$J$3)))</f>
        <v>-1</v>
      </c>
      <c r="DY19" s="29">
        <f>IF(OR($S19+B$52&lt;$Q19,$S19+B$52&gt;$R19),-1,(EchelleFPAparam!$S$3/(cpmcfgWVLEN_Table.csv!$S19+B$52))*(SIN('Standard Settings'!$F14)+SIN('Standard Settings'!$F14+EchelleFPAparam!$M$3+EchelleFPAparam!$K$3)))</f>
        <v>-1</v>
      </c>
      <c r="DZ19" s="29">
        <f>IF(OR($S19+C$52&lt;$Q19,$S19+C$52&gt;$R19),-1,(EchelleFPAparam!$S$3/(cpmcfgWVLEN_Table.csv!$S19+C$52))*(SIN('Standard Settings'!$F14)+SIN('Standard Settings'!$F14+EchelleFPAparam!$M$3+EchelleFPAparam!$K$3)))</f>
        <v>4009.6765419460557</v>
      </c>
      <c r="EA19" s="29">
        <f>IF(OR($S19+D$52&lt;$Q19,$S19+D$52&gt;$R19),-1,(EchelleFPAparam!$S$3/(cpmcfgWVLEN_Table.csv!$S19+D$52))*(SIN('Standard Settings'!$F14)+SIN('Standard Settings'!$F14+EchelleFPAparam!$M$3+EchelleFPAparam!$K$3)))</f>
        <v>3742.3647724829848</v>
      </c>
      <c r="EB19" s="29">
        <f>IF(OR($S19+E$52&lt;$Q19,$S19+E$52&gt;$R19),-1,(EchelleFPAparam!$S$3/(cpmcfgWVLEN_Table.csv!$S19+E$52))*(SIN('Standard Settings'!$F14)+SIN('Standard Settings'!$F14+EchelleFPAparam!$M$3+EchelleFPAparam!$K$3)))</f>
        <v>3508.4669742027986</v>
      </c>
      <c r="EC19" s="29">
        <f>IF(OR($S19+F$52&lt;$Q19,$S19+F$52&gt;$R19),-1,(EchelleFPAparam!$S$3/(cpmcfgWVLEN_Table.csv!$S19+F$52))*(SIN('Standard Settings'!$F14)+SIN('Standard Settings'!$F14+EchelleFPAparam!$M$3+EchelleFPAparam!$K$3)))</f>
        <v>3302.086563955575</v>
      </c>
      <c r="ED19" s="29">
        <f>IF(OR($S19+G$52&lt;$Q19,$S19+G$52&gt;$R19),-1,(EchelleFPAparam!$S$3/(cpmcfgWVLEN_Table.csv!$S19+G$52))*(SIN('Standard Settings'!$F14)+SIN('Standard Settings'!$F14+EchelleFPAparam!$M$3+EchelleFPAparam!$K$3)))</f>
        <v>3118.6373104024879</v>
      </c>
      <c r="EE19" s="29">
        <f>IF(OR($S19+H$52&lt;$Q19,$S19+H$52&gt;$R19),-1,(EchelleFPAparam!$S$3/(cpmcfgWVLEN_Table.csv!$S19+H$52))*(SIN('Standard Settings'!$F14)+SIN('Standard Settings'!$F14+EchelleFPAparam!$M$3+EchelleFPAparam!$K$3)))</f>
        <v>2954.4985045918306</v>
      </c>
      <c r="EF19" s="29">
        <f>IF(OR($S19+I$52&lt;$Q19,$S19+I$52&gt;$R19),-1,(EchelleFPAparam!$S$3/(cpmcfgWVLEN_Table.csv!$S19+I$52))*(SIN('Standard Settings'!$F14)+SIN('Standard Settings'!$F14+EchelleFPAparam!$M$3+EchelleFPAparam!$K$3)))</f>
        <v>2806.7735793622387</v>
      </c>
      <c r="EG19" s="29">
        <f>IF(OR($S19+J$52&lt;$Q19,$S19+J$52&gt;$R19),-1,(EchelleFPAparam!$S$3/(cpmcfgWVLEN_Table.csv!$S19+J$52))*(SIN('Standard Settings'!$F14)+SIN('Standard Settings'!$F14+EchelleFPAparam!$M$3+EchelleFPAparam!$K$3)))</f>
        <v>-1</v>
      </c>
      <c r="EH19" s="59"/>
      <c r="EI19" s="59"/>
      <c r="EJ19" s="60"/>
      <c r="EK19" s="60"/>
      <c r="EL19" s="60"/>
      <c r="EM19" s="60"/>
      <c r="EN19" s="60"/>
      <c r="EO19" s="60"/>
      <c r="EP19" s="60"/>
      <c r="EQ19" s="60"/>
      <c r="ER19" s="60"/>
      <c r="ES19" s="60"/>
      <c r="ET19" s="60"/>
      <c r="EU19" s="60"/>
      <c r="EV19" s="60"/>
      <c r="EW19" s="60"/>
      <c r="EX19" s="60"/>
      <c r="EY19" s="60"/>
      <c r="EZ19" s="60"/>
      <c r="FA19" s="60"/>
      <c r="FB19" s="60"/>
      <c r="FC19" s="60"/>
      <c r="FD19" s="60"/>
      <c r="FE19" s="60"/>
      <c r="FF19" s="30">
        <f>1/(F19*EchelleFPAparam!$Q$3)</f>
        <v>1008.5109111660114</v>
      </c>
      <c r="FG19" s="30">
        <f t="shared" si="4"/>
        <v>11.495443526488121</v>
      </c>
      <c r="FH19" s="60"/>
      <c r="FI19" s="60"/>
      <c r="FJ19" s="60"/>
      <c r="FK19" s="60"/>
      <c r="FL19" s="60"/>
      <c r="FM19" s="60"/>
      <c r="FN19" s="60"/>
      <c r="FO19" s="60"/>
      <c r="FP19" s="60"/>
      <c r="FQ19" s="60"/>
      <c r="FR19" s="60"/>
      <c r="FS19" s="60"/>
      <c r="FT19" s="60"/>
      <c r="FU19" s="60"/>
      <c r="FV19" s="60"/>
      <c r="FW19" s="60"/>
      <c r="FX19" s="60"/>
      <c r="FY19" s="60"/>
      <c r="FZ19" s="60"/>
      <c r="GA19" s="60"/>
      <c r="GB19" s="60"/>
      <c r="GC19" s="60"/>
      <c r="GD19" s="60"/>
      <c r="GE19" s="60"/>
      <c r="GF19" s="60"/>
      <c r="GG19" s="60"/>
      <c r="GH19" s="60"/>
      <c r="GI19" s="60"/>
      <c r="GJ19" s="60"/>
      <c r="GK19" s="60"/>
      <c r="GL19" s="60"/>
      <c r="GM19" s="60"/>
      <c r="GN19" s="60"/>
      <c r="GO19" s="60"/>
      <c r="GP19" s="60"/>
      <c r="GQ19" s="60"/>
      <c r="GR19" s="60"/>
      <c r="GS19" s="60"/>
      <c r="GT19" s="60"/>
      <c r="GU19" s="60"/>
      <c r="GV19" s="60"/>
      <c r="GW19" s="60"/>
      <c r="GX19" s="60"/>
      <c r="GY19" s="60"/>
      <c r="GZ19" s="60"/>
      <c r="HA19" s="60"/>
      <c r="HB19" s="60"/>
      <c r="HC19" s="60"/>
      <c r="HD19" s="60"/>
      <c r="HE19" s="60"/>
      <c r="HF19" s="60"/>
      <c r="HG19" s="60"/>
      <c r="HH19" s="60"/>
      <c r="HI19" s="60"/>
      <c r="HJ19" s="60"/>
      <c r="HK19" s="60"/>
      <c r="HL19" s="60"/>
      <c r="HM19" s="60"/>
      <c r="HN19" s="60"/>
      <c r="HO19" s="60"/>
      <c r="HP19" s="60"/>
      <c r="HQ19" s="60"/>
      <c r="HR19" s="60"/>
      <c r="HS19" s="60"/>
      <c r="HT19" s="60"/>
      <c r="HU19" s="60"/>
      <c r="HV19" s="60"/>
      <c r="HW19" s="60"/>
      <c r="HX19" s="60"/>
      <c r="HY19" s="60"/>
      <c r="HZ19" s="60"/>
      <c r="IA19" s="60"/>
      <c r="IB19" s="60"/>
      <c r="IC19" s="60"/>
      <c r="ID19" s="60"/>
      <c r="IE19" s="60"/>
      <c r="IF19" s="60"/>
      <c r="IG19" s="60"/>
      <c r="IH19" s="60"/>
      <c r="II19" s="60"/>
      <c r="IJ19" s="60"/>
      <c r="IK19" s="60"/>
      <c r="IL19" s="60"/>
      <c r="IM19" s="60"/>
      <c r="IN19" s="60"/>
      <c r="IO19" s="60"/>
      <c r="IP19" s="60"/>
      <c r="IQ19" s="60"/>
      <c r="IR19" s="60"/>
      <c r="IS19" s="60"/>
      <c r="IT19" s="60"/>
      <c r="IU19" s="60"/>
      <c r="IV19" s="60"/>
      <c r="IW19" s="60"/>
      <c r="IX19" s="60"/>
      <c r="IY19" s="60"/>
      <c r="IZ19" s="60"/>
      <c r="JA19" s="60"/>
      <c r="JB19" s="60"/>
      <c r="JC19" s="60"/>
      <c r="JD19" s="60"/>
      <c r="JE19" s="60"/>
      <c r="JF19" s="60"/>
      <c r="JG19" s="60"/>
      <c r="JH19" s="60"/>
      <c r="JI19" s="60"/>
      <c r="JJ19" s="60"/>
      <c r="JK19" s="60"/>
      <c r="JL19" s="60"/>
      <c r="JM19" s="60"/>
      <c r="JN19" s="62"/>
    </row>
    <row r="20" spans="1:274" ht="13.75" customHeight="1" x14ac:dyDescent="0.2">
      <c r="A20" s="63">
        <v>14</v>
      </c>
      <c r="B20" s="20">
        <f t="shared" si="0"/>
        <v>3282.4466332983316</v>
      </c>
      <c r="C20" s="31" t="str">
        <f>'Standard Settings'!B15</f>
        <v>L/2/7</v>
      </c>
      <c r="D20" s="31">
        <f>'Standard Settings'!H15</f>
        <v>17</v>
      </c>
      <c r="E20" s="21">
        <f t="shared" si="1"/>
        <v>1.122729954841728E-2</v>
      </c>
      <c r="F20" s="19">
        <f>((EchelleFPAparam!$S$3/(cpmcfgWVLEN_Table.csv!$S20+E$52))*(SIN('Standard Settings'!$F15+0.0005)+SIN('Standard Settings'!$F15+0.0005+EchelleFPAparam!$M$3))-(EchelleFPAparam!$S$3/(cpmcfgWVLEN_Table.csv!$S20+E$52))*(SIN('Standard Settings'!$F15-0.0005)+SIN('Standard Settings'!$F15-0.0005+EchelleFPAparam!$M$3)))*1000*EchelleFPAparam!$O$3/180</f>
        <v>32.522083740497521</v>
      </c>
      <c r="G20" s="22" t="str">
        <f>'Standard Settings'!C15</f>
        <v>L</v>
      </c>
      <c r="H20" s="54"/>
      <c r="I20" s="31" t="str">
        <f>'Standard Settings'!$D15</f>
        <v>LM</v>
      </c>
      <c r="J20" s="54"/>
      <c r="K20" s="12">
        <v>0</v>
      </c>
      <c r="L20" s="12">
        <v>0</v>
      </c>
      <c r="M20" s="55" t="s">
        <v>515</v>
      </c>
      <c r="N20" s="55" t="s">
        <v>515</v>
      </c>
      <c r="O20" s="31">
        <f>'Standard Settings'!$E15</f>
        <v>63.5</v>
      </c>
      <c r="P20" s="56"/>
      <c r="Q20" s="23">
        <f>'Standard Settings'!$G15</f>
        <v>14</v>
      </c>
      <c r="R20" s="23">
        <f>'Standard Settings'!$I15</f>
        <v>20</v>
      </c>
      <c r="S20" s="24">
        <f t="shared" si="2"/>
        <v>13</v>
      </c>
      <c r="T20" s="24">
        <f t="shared" si="3"/>
        <v>21</v>
      </c>
      <c r="U20" s="25">
        <f>IF(OR($S20+B$52&lt;$Q20,$S20+B$52&gt;$R20),-1,(EchelleFPAparam!$S$3/(cpmcfgWVLEN_Table.csv!$S20+B$52))*(SIN('Standard Settings'!$F15)+SIN('Standard Settings'!$F15+EchelleFPAparam!$M$3)))</f>
        <v>-1</v>
      </c>
      <c r="V20" s="25">
        <f>IF(OR($S20+C$52&lt;$Q20,$S20+C$52&gt;$R20),-1,(EchelleFPAparam!$S$3/(cpmcfgWVLEN_Table.csv!$S20+C$52))*(SIN('Standard Settings'!$F15)+SIN('Standard Settings'!$F15+EchelleFPAparam!$M$3)))</f>
        <v>3985.8280547194026</v>
      </c>
      <c r="W20" s="25">
        <f>IF(OR($S20+D$52&lt;$Q20,$S20+D$52&gt;$R20),-1,(EchelleFPAparam!$S$3/(cpmcfgWVLEN_Table.csv!$S20+D$52))*(SIN('Standard Settings'!$F15)+SIN('Standard Settings'!$F15+EchelleFPAparam!$M$3)))</f>
        <v>3720.1061844047754</v>
      </c>
      <c r="X20" s="25">
        <f>IF(OR($S20+E$52&lt;$Q20,$S20+E$52&gt;$R20),-1,(EchelleFPAparam!$S$3/(cpmcfgWVLEN_Table.csv!$S20+E$52))*(SIN('Standard Settings'!$F15)+SIN('Standard Settings'!$F15+EchelleFPAparam!$M$3)))</f>
        <v>3487.5995478794771</v>
      </c>
      <c r="Y20" s="25">
        <f>IF(OR($S20+F$52&lt;$Q20,$S20+F$52&gt;$R20),-1,(EchelleFPAparam!$S$3/(cpmcfgWVLEN_Table.csv!$S20+F$52))*(SIN('Standard Settings'!$F15)+SIN('Standard Settings'!$F15+EchelleFPAparam!$M$3)))</f>
        <v>3282.4466332983316</v>
      </c>
      <c r="Z20" s="25">
        <f>IF(OR($S20+G$52&lt;$Q20,$S20+G$52&gt;$R20),-1,(EchelleFPAparam!$S$3/(cpmcfgWVLEN_Table.csv!$S20+G$52))*(SIN('Standard Settings'!$F15)+SIN('Standard Settings'!$F15+EchelleFPAparam!$M$3)))</f>
        <v>3100.0884870039795</v>
      </c>
      <c r="AA20" s="25">
        <f>IF(OR($S20+H$52&lt;$Q20,$S20+H$52&gt;$R20),-1,(EchelleFPAparam!$S$3/(cpmcfgWVLEN_Table.csv!$S20+H$52))*(SIN('Standard Settings'!$F15)+SIN('Standard Settings'!$F15+EchelleFPAparam!$M$3)))</f>
        <v>2936.9259350564016</v>
      </c>
      <c r="AB20" s="25">
        <f>IF(OR($S20+I$52&lt;$Q20,$S20+I$52&gt;$R20),-1,(EchelleFPAparam!$S$3/(cpmcfgWVLEN_Table.csv!$S20+I$52))*(SIN('Standard Settings'!$F15)+SIN('Standard Settings'!$F15+EchelleFPAparam!$M$3)))</f>
        <v>2790.0796383035818</v>
      </c>
      <c r="AC20" s="25">
        <f>IF(OR($S20+J$52&lt;$Q20,$S20+J$52&gt;$R20),-1,(EchelleFPAparam!$S$3/(cpmcfgWVLEN_Table.csv!$S20+J$52))*(SIN('Standard Settings'!$F15)+SIN('Standard Settings'!$F15+EchelleFPAparam!$M$3)))</f>
        <v>-1</v>
      </c>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7">
        <f>IF(OR($S20+B$52&lt;'Standard Settings'!$G15,$S20+B$52&gt;'Standard Settings'!$I15),-1,(EchelleFPAparam!$S$3/(cpmcfgWVLEN_Table.csv!$S20+B$52))*(SIN(EchelleFPAparam!$T$3-EchelleFPAparam!$M$3/2)+SIN('Standard Settings'!$F15+EchelleFPAparam!$M$3)))</f>
        <v>-1</v>
      </c>
      <c r="BF20" s="27">
        <f>IF(OR($S20+C$52&lt;'Standard Settings'!$G15,$S20+C$52&gt;'Standard Settings'!$I15),-1,(EchelleFPAparam!$S$3/(cpmcfgWVLEN_Table.csv!$S20+C$52))*(SIN(EchelleFPAparam!$T$3-EchelleFPAparam!$M$3/2)+SIN('Standard Settings'!$F15+EchelleFPAparam!$M$3)))</f>
        <v>4017.745360070769</v>
      </c>
      <c r="BG20" s="27">
        <f>IF(OR($S20+D$52&lt;'Standard Settings'!$G15,$S20+D$52&gt;'Standard Settings'!$I15),-1,(EchelleFPAparam!$S$3/(cpmcfgWVLEN_Table.csv!$S20+D$52))*(SIN(EchelleFPAparam!$T$3-EchelleFPAparam!$M$3/2)+SIN('Standard Settings'!$F15+EchelleFPAparam!$M$3)))</f>
        <v>3749.8956693993837</v>
      </c>
      <c r="BH20" s="27">
        <f>IF(OR($S20+E$52&lt;'Standard Settings'!$G15,$S20+E$52&gt;'Standard Settings'!$I15),-1,(EchelleFPAparam!$S$3/(cpmcfgWVLEN_Table.csv!$S20+E$52))*(SIN(EchelleFPAparam!$T$3-EchelleFPAparam!$M$3/2)+SIN('Standard Settings'!$F15+EchelleFPAparam!$M$3)))</f>
        <v>3515.5271900619227</v>
      </c>
      <c r="BI20" s="27">
        <f>IF(OR($S20+F$52&lt;'Standard Settings'!$G15,$S20+F$52&gt;'Standard Settings'!$I15),-1,(EchelleFPAparam!$S$3/(cpmcfgWVLEN_Table.csv!$S20+F$52))*(SIN(EchelleFPAparam!$T$3-EchelleFPAparam!$M$3/2)+SIN('Standard Settings'!$F15+EchelleFPAparam!$M$3)))</f>
        <v>3308.7314729994564</v>
      </c>
      <c r="BJ20" s="27">
        <f>IF(OR($S20+G$52&lt;'Standard Settings'!$G15,$S20+G$52&gt;'Standard Settings'!$I15),-1,(EchelleFPAparam!$S$3/(cpmcfgWVLEN_Table.csv!$S20+G$52))*(SIN(EchelleFPAparam!$T$3-EchelleFPAparam!$M$3/2)+SIN('Standard Settings'!$F15+EchelleFPAparam!$M$3)))</f>
        <v>3124.91305783282</v>
      </c>
      <c r="BK20" s="27">
        <f>IF(OR($S20+H$52&lt;'Standard Settings'!$G15,$S20+H$52&gt;'Standard Settings'!$I15),-1,(EchelleFPAparam!$S$3/(cpmcfgWVLEN_Table.csv!$S20+H$52))*(SIN(EchelleFPAparam!$T$3-EchelleFPAparam!$M$3/2)+SIN('Standard Settings'!$F15+EchelleFPAparam!$M$3)))</f>
        <v>2960.4439495258293</v>
      </c>
      <c r="BL20" s="27">
        <f>IF(OR($S20+I$52&lt;'Standard Settings'!$G15,$S20+I$52&gt;'Standard Settings'!$I15),-1,(EchelleFPAparam!$S$3/(cpmcfgWVLEN_Table.csv!$S20+I$52))*(SIN(EchelleFPAparam!$T$3-EchelleFPAparam!$M$3/2)+SIN('Standard Settings'!$F15+EchelleFPAparam!$M$3)))</f>
        <v>2812.4217520495381</v>
      </c>
      <c r="BM20" s="27">
        <f>IF(OR($S20+J$52&lt;'Standard Settings'!$G15,$S20+J$52&gt;'Standard Settings'!$I15),-1,(EchelleFPAparam!$S$3/(cpmcfgWVLEN_Table.csv!$S20+J$52))*(SIN(EchelleFPAparam!$T$3-EchelleFPAparam!$M$3/2)+SIN('Standard Settings'!$F15+EchelleFPAparam!$M$3)))</f>
        <v>-1</v>
      </c>
      <c r="BN20" s="28">
        <f>IF(OR($S20+B$52&lt;'Standard Settings'!$G15,$S20+B$52&gt;'Standard Settings'!$I15),-1,BE20*(($D20+B$52)/($D20+B$52+0.5)))</f>
        <v>-1</v>
      </c>
      <c r="BO20" s="28">
        <f>IF(OR($S20+C$52&lt;'Standard Settings'!$G15,$S20+C$52&gt;'Standard Settings'!$I15),-1,BF20*(($D20+C$52)/($D20+C$52+0.5)))</f>
        <v>3909.1576476364244</v>
      </c>
      <c r="BP20" s="28">
        <f>IF(OR($S20+D$52&lt;'Standard Settings'!$G15,$S20+D$52&gt;'Standard Settings'!$I15),-1,BG20*(($D20+D$52)/($D20+D$52+0.5)))</f>
        <v>3653.7444983891428</v>
      </c>
      <c r="BQ20" s="28">
        <f>IF(OR($S20+E$52&lt;'Standard Settings'!$G15,$S20+E$52&gt;'Standard Settings'!$I15),-1,BH20*(($D20+E$52)/($D20+E$52+0.5)))</f>
        <v>3429.7826244506564</v>
      </c>
      <c r="BR20" s="28">
        <f>IF(OR($S20+F$52&lt;'Standard Settings'!$G15,$S20+F$52&gt;'Standard Settings'!$I15),-1,BI20*(($D20+F$52)/($D20+F$52+0.5)))</f>
        <v>3231.7842294413294</v>
      </c>
      <c r="BS20" s="28">
        <f>IF(OR($S20+G$52&lt;'Standard Settings'!$G15,$S20+G$52&gt;'Standard Settings'!$I15),-1,BJ20*(($D20+G$52)/($D20+G$52+0.5)))</f>
        <v>3055.4705454365348</v>
      </c>
      <c r="BT20" s="28">
        <f>IF(OR($S20+H$52&lt;'Standard Settings'!$G15,$S20+H$52&gt;'Standard Settings'!$I15),-1,BK20*(($D20+H$52)/($D20+H$52+0.5)))</f>
        <v>2897.455780386982</v>
      </c>
      <c r="BU20" s="28">
        <f>IF(OR($S20+I$52&lt;'Standard Settings'!$G15,$S20+I$52&gt;'Standard Settings'!$I15),-1,BL20*(($D20+I$52)/($D20+I$52+0.5)))</f>
        <v>2755.0253897628127</v>
      </c>
      <c r="BV20" s="28">
        <f>IF(OR($S20+J$52&lt;'Standard Settings'!$G15,$S20+J$52&gt;'Standard Settings'!$I15),-1,BM20*(($D20+J$52)/($D20+J$52+0.5)))</f>
        <v>-1</v>
      </c>
      <c r="BW20" s="28">
        <f>IF(OR($S20+B$52&lt;'Standard Settings'!$G15,$S20+B$52&gt;'Standard Settings'!$I15),-1,BE20*(($D20+B$52)/($D20+B$52-0.5)))</f>
        <v>-1</v>
      </c>
      <c r="BX20" s="28">
        <f>IF(OR($S20+C$52&lt;'Standard Settings'!$G15,$S20+C$52&gt;'Standard Settings'!$I15),-1,BF20*(($D20+C$52)/($D20+C$52-0.5)))</f>
        <v>4132.5380846442195</v>
      </c>
      <c r="BY20" s="28">
        <f>IF(OR($S20+D$52&lt;'Standard Settings'!$G15,$S20+D$52&gt;'Standard Settings'!$I15),-1,BG20*(($D20+D$52)/($D20+D$52-0.5)))</f>
        <v>3851.2442010047721</v>
      </c>
      <c r="BZ20" s="28">
        <f>IF(OR($S20+E$52&lt;'Standard Settings'!$G15,$S20+E$52&gt;'Standard Settings'!$I15),-1,BH20*(($D20+E$52)/($D20+E$52-0.5)))</f>
        <v>3605.668912884023</v>
      </c>
      <c r="CA20" s="28">
        <f>IF(OR($S20+F$52&lt;'Standard Settings'!$G15,$S20+F$52&gt;'Standard Settings'!$I15),-1,BI20*(($D20+F$52)/($D20+F$52-0.5)))</f>
        <v>3389.4322406335896</v>
      </c>
      <c r="CB20" s="28">
        <f>IF(OR($S20+G$52&lt;'Standard Settings'!$G15,$S20+G$52&gt;'Standard Settings'!$I15),-1,BJ20*(($D20+G$52)/($D20+G$52-0.5)))</f>
        <v>3197.5854545266066</v>
      </c>
      <c r="CC20" s="28">
        <f>IF(OR($S20+H$52&lt;'Standard Settings'!$G15,$S20+H$52&gt;'Standard Settings'!$I15),-1,BK20*(($D20+H$52)/($D20+H$52-0.5)))</f>
        <v>3026.2315928486255</v>
      </c>
      <c r="CD20" s="28">
        <f>IF(OR($S20+I$52&lt;'Standard Settings'!$G15,$S20+I$52&gt;'Standard Settings'!$I15),-1,BL20*(($D20+I$52)/($D20+I$52-0.5)))</f>
        <v>2872.2605127314428</v>
      </c>
      <c r="CE20" s="28">
        <f>IF(OR($S20+J$52&lt;'Standard Settings'!$G15,$S20+J$52&gt;'Standard Settings'!$I15),-1,BM20*(($D20+J$52)/($D20+J$52-0.5)))</f>
        <v>-1</v>
      </c>
      <c r="CF20" s="29">
        <f>IF(OR($S20+B$52&lt;'Standard Settings'!$G15,$S20+B$52&gt;'Standard Settings'!$I15),-1,(EchelleFPAparam!$S$3/(cpmcfgWVLEN_Table.csv!$S20+B$52))*(SIN('Standard Settings'!$F15)+SIN('Standard Settings'!$F15+EchelleFPAparam!$M$3+EchelleFPAparam!$F$3)))</f>
        <v>-1</v>
      </c>
      <c r="CG20" s="29">
        <f>IF(OR($S20+C$52&lt;'Standard Settings'!$G15,$S20+C$52&gt;'Standard Settings'!$I15),-1,(EchelleFPAparam!$S$3/(cpmcfgWVLEN_Table.csv!$S20+C$52))*(SIN('Standard Settings'!$F15)+SIN('Standard Settings'!$F15+EchelleFPAparam!$M$3+EchelleFPAparam!$F$3)))</f>
        <v>3940.9711971729448</v>
      </c>
      <c r="CH20" s="29">
        <f>IF(OR($S20+D$52&lt;'Standard Settings'!$G15,$S20+D$52&gt;'Standard Settings'!$I15),-1,(EchelleFPAparam!$S$3/(cpmcfgWVLEN_Table.csv!$S20+D$52))*(SIN('Standard Settings'!$F15)+SIN('Standard Settings'!$F15+EchelleFPAparam!$M$3+EchelleFPAparam!$F$3)))</f>
        <v>3678.2397840280814</v>
      </c>
      <c r="CI20" s="29">
        <f>IF(OR($S20+E$52&lt;'Standard Settings'!$G15,$S20+E$52&gt;'Standard Settings'!$I15),-1,(EchelleFPAparam!$S$3/(cpmcfgWVLEN_Table.csv!$S20+E$52))*(SIN('Standard Settings'!$F15)+SIN('Standard Settings'!$F15+EchelleFPAparam!$M$3+EchelleFPAparam!$F$3)))</f>
        <v>3448.3497975263267</v>
      </c>
      <c r="CJ20" s="29">
        <f>IF(OR($S20+F$52&lt;'Standard Settings'!$G15,$S20+F$52&gt;'Standard Settings'!$I15),-1,(EchelleFPAparam!$S$3/(cpmcfgWVLEN_Table.csv!$S20+F$52))*(SIN('Standard Settings'!$F15)+SIN('Standard Settings'!$F15+EchelleFPAparam!$M$3+EchelleFPAparam!$F$3)))</f>
        <v>3245.505691789484</v>
      </c>
      <c r="CK20" s="29">
        <f>IF(OR($S20+G$52&lt;'Standard Settings'!$G15,$S20+G$52&gt;'Standard Settings'!$I15),-1,(EchelleFPAparam!$S$3/(cpmcfgWVLEN_Table.csv!$S20+G$52))*(SIN('Standard Settings'!$F15)+SIN('Standard Settings'!$F15+EchelleFPAparam!$M$3+EchelleFPAparam!$F$3)))</f>
        <v>3065.1998200234016</v>
      </c>
      <c r="CL20" s="29">
        <f>IF(OR($S20+H$52&lt;'Standard Settings'!$G15,$S20+H$52&gt;'Standard Settings'!$I15),-1,(EchelleFPAparam!$S$3/(cpmcfgWVLEN_Table.csv!$S20+H$52))*(SIN('Standard Settings'!$F15)+SIN('Standard Settings'!$F15+EchelleFPAparam!$M$3+EchelleFPAparam!$F$3)))</f>
        <v>2903.8735137063804</v>
      </c>
      <c r="CM20" s="29">
        <f>IF(OR($S20+I$52&lt;'Standard Settings'!$G15,$S20+I$52&gt;'Standard Settings'!$I15),-1,(EchelleFPAparam!$S$3/(cpmcfgWVLEN_Table.csv!$S20+I$52))*(SIN('Standard Settings'!$F15)+SIN('Standard Settings'!$F15+EchelleFPAparam!$M$3+EchelleFPAparam!$F$3)))</f>
        <v>2758.6798380210612</v>
      </c>
      <c r="CN20" s="29">
        <f>IF(OR($S20+J$52&lt;'Standard Settings'!$G15,$S20+J$52&gt;'Standard Settings'!$I15),-1,(EchelleFPAparam!$S$3/(cpmcfgWVLEN_Table.csv!$S20+J$52))*(SIN('Standard Settings'!$F15)+SIN('Standard Settings'!$F15+EchelleFPAparam!$M$3+EchelleFPAparam!$F$3)))</f>
        <v>-1</v>
      </c>
      <c r="CO20" s="29">
        <f>IF(OR($S20+B$52&lt;'Standard Settings'!$G15,$S20+B$52&gt;'Standard Settings'!$I15),-1,(EchelleFPAparam!$S$3/(cpmcfgWVLEN_Table.csv!$S20+B$52))*(SIN('Standard Settings'!$F15)+SIN('Standard Settings'!$F15+EchelleFPAparam!$M$3+EchelleFPAparam!$G$3)))</f>
        <v>-1</v>
      </c>
      <c r="CP20" s="29">
        <f>IF(OR($S20+C$52&lt;'Standard Settings'!$G15,$S20+C$52&gt;'Standard Settings'!$I15),-1,(EchelleFPAparam!$S$3/(cpmcfgWVLEN_Table.csv!$S20+C$52))*(SIN('Standard Settings'!$F15)+SIN('Standard Settings'!$F15+EchelleFPAparam!$M$3+EchelleFPAparam!$G$3)))</f>
        <v>3970.1659566876488</v>
      </c>
      <c r="CQ20" s="29">
        <f>IF(OR($S20+D$52&lt;'Standard Settings'!$G15,$S20+D$52&gt;'Standard Settings'!$I15),-1,(EchelleFPAparam!$S$3/(cpmcfgWVLEN_Table.csv!$S20+D$52))*(SIN('Standard Settings'!$F15)+SIN('Standard Settings'!$F15+EchelleFPAparam!$M$3+EchelleFPAparam!$G$3)))</f>
        <v>3705.488226241805</v>
      </c>
      <c r="CR20" s="29">
        <f>IF(OR($S20+E$52&lt;'Standard Settings'!$G15,$S20+E$52&gt;'Standard Settings'!$I15),-1,(EchelleFPAparam!$S$3/(cpmcfgWVLEN_Table.csv!$S20+E$52))*(SIN('Standard Settings'!$F15)+SIN('Standard Settings'!$F15+EchelleFPAparam!$M$3+EchelleFPAparam!$G$3)))</f>
        <v>3473.8952121016928</v>
      </c>
      <c r="CS20" s="29">
        <f>IF(OR($S20+F$52&lt;'Standard Settings'!$G15,$S20+F$52&gt;'Standard Settings'!$I15),-1,(EchelleFPAparam!$S$3/(cpmcfgWVLEN_Table.csv!$S20+F$52))*(SIN('Standard Settings'!$F15)+SIN('Standard Settings'!$F15+EchelleFPAparam!$M$3+EchelleFPAparam!$G$3)))</f>
        <v>3269.5484349192402</v>
      </c>
      <c r="CT20" s="29">
        <f>IF(OR($S20+G$52&lt;'Standard Settings'!$G15,$S20+G$52&gt;'Standard Settings'!$I15),-1,(EchelleFPAparam!$S$3/(cpmcfgWVLEN_Table.csv!$S20+G$52))*(SIN('Standard Settings'!$F15)+SIN('Standard Settings'!$F15+EchelleFPAparam!$M$3+EchelleFPAparam!$G$3)))</f>
        <v>3087.9068552015046</v>
      </c>
      <c r="CU20" s="29">
        <f>IF(OR($S20+H$52&lt;'Standard Settings'!$G15,$S20+H$52&gt;'Standard Settings'!$I15),-1,(EchelleFPAparam!$S$3/(cpmcfgWVLEN_Table.csv!$S20+H$52))*(SIN('Standard Settings'!$F15)+SIN('Standard Settings'!$F15+EchelleFPAparam!$M$3+EchelleFPAparam!$G$3)))</f>
        <v>2925.3854417698462</v>
      </c>
      <c r="CV20" s="29">
        <f>IF(OR($S20+I$52&lt;'Standard Settings'!$G15,$S20+I$52&gt;'Standard Settings'!$I15),-1,(EchelleFPAparam!$S$3/(cpmcfgWVLEN_Table.csv!$S20+I$52))*(SIN('Standard Settings'!$F15)+SIN('Standard Settings'!$F15+EchelleFPAparam!$M$3+EchelleFPAparam!$G$3)))</f>
        <v>2779.1161696813542</v>
      </c>
      <c r="CW20" s="29">
        <f>IF(OR($S20+J$52&lt;'Standard Settings'!$G15,$S20+J$52&gt;'Standard Settings'!$I15),-1,(EchelleFPAparam!$S$3/(cpmcfgWVLEN_Table.csv!$S20+J$52))*(SIN('Standard Settings'!$F15)+SIN('Standard Settings'!$F15+EchelleFPAparam!$M$3+EchelleFPAparam!$G$3)))</f>
        <v>-1</v>
      </c>
      <c r="CX20" s="29">
        <f>IF(OR($S20+B$52&lt;'Standard Settings'!$G15,$S20+B$52&gt;'Standard Settings'!$I15),-1,(EchelleFPAparam!$S$3/(cpmcfgWVLEN_Table.csv!$S20+B$52))*(SIN('Standard Settings'!$F15)+SIN('Standard Settings'!$F15+EchelleFPAparam!$M$3+EchelleFPAparam!$H$3)))</f>
        <v>-1</v>
      </c>
      <c r="CY20" s="29">
        <f>IF(OR($S20+C$52&lt;'Standard Settings'!$G15,$S20+C$52&gt;'Standard Settings'!$I15),-1,(EchelleFPAparam!$S$3/(cpmcfgWVLEN_Table.csv!$S20+C$52))*(SIN('Standard Settings'!$F15)+SIN('Standard Settings'!$F15+EchelleFPAparam!$M$3+EchelleFPAparam!$H$3)))</f>
        <v>3971.7154859107613</v>
      </c>
      <c r="CZ20" s="29">
        <f>IF(OR($S20+D$52&lt;'Standard Settings'!$G15,$S20+D$52&gt;'Standard Settings'!$I15),-1,(EchelleFPAparam!$S$3/(cpmcfgWVLEN_Table.csv!$S20+D$52))*(SIN('Standard Settings'!$F15)+SIN('Standard Settings'!$F15+EchelleFPAparam!$M$3+EchelleFPAparam!$H$3)))</f>
        <v>3706.9344535167097</v>
      </c>
      <c r="DA20" s="29">
        <f>IF(OR($S20+E$52&lt;'Standard Settings'!$G15,$S20+E$52&gt;'Standard Settings'!$I15),-1,(EchelleFPAparam!$S$3/(cpmcfgWVLEN_Table.csv!$S20+E$52))*(SIN('Standard Settings'!$F15)+SIN('Standard Settings'!$F15+EchelleFPAparam!$M$3+EchelleFPAparam!$H$3)))</f>
        <v>3475.2510501719157</v>
      </c>
      <c r="DB20" s="29">
        <f>IF(OR($S20+F$52&lt;'Standard Settings'!$G15,$S20+F$52&gt;'Standard Settings'!$I15),-1,(EchelleFPAparam!$S$3/(cpmcfgWVLEN_Table.csv!$S20+F$52))*(SIN('Standard Settings'!$F15)+SIN('Standard Settings'!$F15+EchelleFPAparam!$M$3+EchelleFPAparam!$H$3)))</f>
        <v>3270.8245178088619</v>
      </c>
      <c r="DC20" s="29">
        <f>IF(OR($S20+G$52&lt;'Standard Settings'!$G15,$S20+G$52&gt;'Standard Settings'!$I15),-1,(EchelleFPAparam!$S$3/(cpmcfgWVLEN_Table.csv!$S20+G$52))*(SIN('Standard Settings'!$F15)+SIN('Standard Settings'!$F15+EchelleFPAparam!$M$3+EchelleFPAparam!$H$3)))</f>
        <v>3089.1120445972583</v>
      </c>
      <c r="DD20" s="29">
        <f>IF(OR($S20+H$52&lt;'Standard Settings'!$G15,$S20+H$52&gt;'Standard Settings'!$I15),-1,(EchelleFPAparam!$S$3/(cpmcfgWVLEN_Table.csv!$S20+H$52))*(SIN('Standard Settings'!$F15)+SIN('Standard Settings'!$F15+EchelleFPAparam!$M$3+EchelleFPAparam!$H$3)))</f>
        <v>2926.5272001447711</v>
      </c>
      <c r="DE20" s="29">
        <f>IF(OR($S20+I$52&lt;'Standard Settings'!$G15,$S20+I$52&gt;'Standard Settings'!$I15),-1,(EchelleFPAparam!$S$3/(cpmcfgWVLEN_Table.csv!$S20+I$52))*(SIN('Standard Settings'!$F15)+SIN('Standard Settings'!$F15+EchelleFPAparam!$M$3+EchelleFPAparam!$H$3)))</f>
        <v>2780.2008401375324</v>
      </c>
      <c r="DF20" s="29">
        <f>IF(OR($S20+J$52&lt;'Standard Settings'!$G15,$S20+J$52&gt;'Standard Settings'!$I15),-1,(EchelleFPAparam!$S$3/(cpmcfgWVLEN_Table.csv!$S20+J$52))*(SIN('Standard Settings'!$F15)+SIN('Standard Settings'!$F15+EchelleFPAparam!$M$3+EchelleFPAparam!$H$3)))</f>
        <v>-1</v>
      </c>
      <c r="DG20" s="29">
        <f>IF(OR($S20+B$52&lt;'Standard Settings'!$G15,$S20+B$52&gt;'Standard Settings'!$I15),-1,(EchelleFPAparam!$S$3/(cpmcfgWVLEN_Table.csv!$S20+B$52))*(SIN('Standard Settings'!$F15)+SIN('Standard Settings'!$F15+EchelleFPAparam!$M$3+EchelleFPAparam!$I$3)))</f>
        <v>-1</v>
      </c>
      <c r="DH20" s="29">
        <f>IF(OR($S20+C$52&lt;'Standard Settings'!$G15,$S20+C$52&gt;'Standard Settings'!$I15),-1,(EchelleFPAparam!$S$3/(cpmcfgWVLEN_Table.csv!$S20+C$52))*(SIN('Standard Settings'!$F15)+SIN('Standard Settings'!$F15+EchelleFPAparam!$M$3+EchelleFPAparam!$I$3)))</f>
        <v>3999.6361759877391</v>
      </c>
      <c r="DI20" s="29">
        <f>IF(OR($S20+D$52&lt;'Standard Settings'!$G15,$S20+D$52&gt;'Standard Settings'!$I15),-1,(EchelleFPAparam!$S$3/(cpmcfgWVLEN_Table.csv!$S20+D$52))*(SIN('Standard Settings'!$F15)+SIN('Standard Settings'!$F15+EchelleFPAparam!$M$3+EchelleFPAparam!$I$3)))</f>
        <v>3732.9937642552227</v>
      </c>
      <c r="DJ20" s="29">
        <f>IF(OR($S20+E$52&lt;'Standard Settings'!$G15,$S20+E$52&gt;'Standard Settings'!$I15),-1,(EchelleFPAparam!$S$3/(cpmcfgWVLEN_Table.csv!$S20+E$52))*(SIN('Standard Settings'!$F15)+SIN('Standard Settings'!$F15+EchelleFPAparam!$M$3+EchelleFPAparam!$I$3)))</f>
        <v>3499.6816539892716</v>
      </c>
      <c r="DK20" s="29">
        <f>IF(OR($S20+F$52&lt;'Standard Settings'!$G15,$S20+F$52&gt;'Standard Settings'!$I15),-1,(EchelleFPAparam!$S$3/(cpmcfgWVLEN_Table.csv!$S20+F$52))*(SIN('Standard Settings'!$F15)+SIN('Standard Settings'!$F15+EchelleFPAparam!$M$3+EchelleFPAparam!$I$3)))</f>
        <v>3293.8180272840204</v>
      </c>
      <c r="DL20" s="29">
        <f>IF(OR($S20+G$52&lt;'Standard Settings'!$G15,$S20+G$52&gt;'Standard Settings'!$I15),-1,(EchelleFPAparam!$S$3/(cpmcfgWVLEN_Table.csv!$S20+G$52))*(SIN('Standard Settings'!$F15)+SIN('Standard Settings'!$F15+EchelleFPAparam!$M$3+EchelleFPAparam!$I$3)))</f>
        <v>3110.8281368793523</v>
      </c>
      <c r="DM20" s="29">
        <f>IF(OR($S20+H$52&lt;'Standard Settings'!$G15,$S20+H$52&gt;'Standard Settings'!$I15),-1,(EchelleFPAparam!$S$3/(cpmcfgWVLEN_Table.csv!$S20+H$52))*(SIN('Standard Settings'!$F15)+SIN('Standard Settings'!$F15+EchelleFPAparam!$M$3+EchelleFPAparam!$I$3)))</f>
        <v>2947.1003402014917</v>
      </c>
      <c r="DN20" s="29">
        <f>IF(OR($S20+I$52&lt;'Standard Settings'!$G15,$S20+I$52&gt;'Standard Settings'!$I15),-1,(EchelleFPAparam!$S$3/(cpmcfgWVLEN_Table.csv!$S20+I$52))*(SIN('Standard Settings'!$F15)+SIN('Standard Settings'!$F15+EchelleFPAparam!$M$3+EchelleFPAparam!$I$3)))</f>
        <v>2799.7453231914174</v>
      </c>
      <c r="DO20" s="29">
        <f>IF(OR($S20+J$52&lt;'Standard Settings'!$G15,$S20+J$52&gt;'Standard Settings'!$I15),-1,(EchelleFPAparam!$S$3/(cpmcfgWVLEN_Table.csv!$S20+J$52))*(SIN('Standard Settings'!$F15)+SIN('Standard Settings'!$F15+EchelleFPAparam!$M$3+EchelleFPAparam!$I$3)))</f>
        <v>-1</v>
      </c>
      <c r="DP20" s="29">
        <f>IF(OR($S20+B$52&lt;'Standard Settings'!$G15,$S20+B$52&gt;'Standard Settings'!$I15),-1,(EchelleFPAparam!$S$3/(cpmcfgWVLEN_Table.csv!$S20+B$52))*(SIN('Standard Settings'!$F15)+SIN('Standard Settings'!$F15+EchelleFPAparam!$M$3+EchelleFPAparam!$J$3)))</f>
        <v>-1</v>
      </c>
      <c r="DQ20" s="29">
        <f>IF(OR($S20+C$52&lt;'Standard Settings'!$G15,$S20+C$52&gt;'Standard Settings'!$I15),-1,(EchelleFPAparam!$S$3/(cpmcfgWVLEN_Table.csv!$S20+C$52))*(SIN('Standard Settings'!$F15)+SIN('Standard Settings'!$F15+EchelleFPAparam!$M$3+EchelleFPAparam!$J$3)))</f>
        <v>4001.1160524810848</v>
      </c>
      <c r="DR20" s="29">
        <f>IF(OR($S20+D$52&lt;'Standard Settings'!$G15,$S20+D$52&gt;'Standard Settings'!$I15),-1,(EchelleFPAparam!$S$3/(cpmcfgWVLEN_Table.csv!$S20+D$52))*(SIN('Standard Settings'!$F15)+SIN('Standard Settings'!$F15+EchelleFPAparam!$M$3+EchelleFPAparam!$J$3)))</f>
        <v>3734.3749823156786</v>
      </c>
      <c r="DS20" s="29">
        <f>IF(OR($S20+E$52&lt;'Standard Settings'!$G15,$S20+E$52&gt;'Standard Settings'!$I15),-1,(EchelleFPAparam!$S$3/(cpmcfgWVLEN_Table.csv!$S20+E$52))*(SIN('Standard Settings'!$F15)+SIN('Standard Settings'!$F15+EchelleFPAparam!$M$3+EchelleFPAparam!$J$3)))</f>
        <v>3500.9765459209489</v>
      </c>
      <c r="DT20" s="29">
        <f>IF(OR($S20+F$52&lt;'Standard Settings'!$G15,$S20+F$52&gt;'Standard Settings'!$I15),-1,(EchelleFPAparam!$S$3/(cpmcfgWVLEN_Table.csv!$S20+F$52))*(SIN('Standard Settings'!$F15)+SIN('Standard Settings'!$F15+EchelleFPAparam!$M$3+EchelleFPAparam!$J$3)))</f>
        <v>3295.0367491020693</v>
      </c>
      <c r="DU20" s="29">
        <f>IF(OR($S20+G$52&lt;'Standard Settings'!$G15,$S20+G$52&gt;'Standard Settings'!$I15),-1,(EchelleFPAparam!$S$3/(cpmcfgWVLEN_Table.csv!$S20+G$52))*(SIN('Standard Settings'!$F15)+SIN('Standard Settings'!$F15+EchelleFPAparam!$M$3+EchelleFPAparam!$J$3)))</f>
        <v>3111.9791519297323</v>
      </c>
      <c r="DV20" s="29">
        <f>IF(OR($S20+H$52&lt;'Standard Settings'!$G15,$S20+H$52&gt;'Standard Settings'!$I15),-1,(EchelleFPAparam!$S$3/(cpmcfgWVLEN_Table.csv!$S20+H$52))*(SIN('Standard Settings'!$F15)+SIN('Standard Settings'!$F15+EchelleFPAparam!$M$3+EchelleFPAparam!$J$3)))</f>
        <v>2948.190775512378</v>
      </c>
      <c r="DW20" s="29">
        <f>IF(OR($S20+I$52&lt;'Standard Settings'!$G15,$S20+I$52&gt;'Standard Settings'!$I15),-1,(EchelleFPAparam!$S$3/(cpmcfgWVLEN_Table.csv!$S20+I$52))*(SIN('Standard Settings'!$F15)+SIN('Standard Settings'!$F15+EchelleFPAparam!$M$3+EchelleFPAparam!$J$3)))</f>
        <v>2800.7812367367592</v>
      </c>
      <c r="DX20" s="29">
        <f>IF(OR($S20+J$52&lt;'Standard Settings'!$G15,$S20+J$52&gt;'Standard Settings'!$I15),-1,(EchelleFPAparam!$S$3/(cpmcfgWVLEN_Table.csv!$S20+J$52))*(SIN('Standard Settings'!$F15)+SIN('Standard Settings'!$F15+EchelleFPAparam!$M$3+EchelleFPAparam!$J$3)))</f>
        <v>-1</v>
      </c>
      <c r="DY20" s="29">
        <f>IF(OR($S20+B$52&lt;$Q20,$S20+B$52&gt;$R20),-1,(EchelleFPAparam!$S$3/(cpmcfgWVLEN_Table.csv!$S20+B$52))*(SIN('Standard Settings'!$F15)+SIN('Standard Settings'!$F15+EchelleFPAparam!$M$3+EchelleFPAparam!$K$3)))</f>
        <v>-1</v>
      </c>
      <c r="DZ20" s="29">
        <f>IF(OR($S20+C$52&lt;$Q20,$S20+C$52&gt;$R20),-1,(EchelleFPAparam!$S$3/(cpmcfgWVLEN_Table.csv!$S20+C$52))*(SIN('Standard Settings'!$F15)+SIN('Standard Settings'!$F15+EchelleFPAparam!$M$3+EchelleFPAparam!$K$3)))</f>
        <v>4027.7434212576272</v>
      </c>
      <c r="EA20" s="29">
        <f>IF(OR($S20+D$52&lt;$Q20,$S20+D$52&gt;$R20),-1,(EchelleFPAparam!$S$3/(cpmcfgWVLEN_Table.csv!$S20+D$52))*(SIN('Standard Settings'!$F15)+SIN('Standard Settings'!$F15+EchelleFPAparam!$M$3+EchelleFPAparam!$K$3)))</f>
        <v>3759.2271931737851</v>
      </c>
      <c r="EB20" s="29">
        <f>IF(OR($S20+E$52&lt;$Q20,$S20+E$52&gt;$R20),-1,(EchelleFPAparam!$S$3/(cpmcfgWVLEN_Table.csv!$S20+E$52))*(SIN('Standard Settings'!$F15)+SIN('Standard Settings'!$F15+EchelleFPAparam!$M$3+EchelleFPAparam!$K$3)))</f>
        <v>3524.2754936004239</v>
      </c>
      <c r="EC20" s="29">
        <f>IF(OR($S20+F$52&lt;$Q20,$S20+F$52&gt;$R20),-1,(EchelleFPAparam!$S$3/(cpmcfgWVLEN_Table.csv!$S20+F$52))*(SIN('Standard Settings'!$F15)+SIN('Standard Settings'!$F15+EchelleFPAparam!$M$3+EchelleFPAparam!$K$3)))</f>
        <v>3316.9651704474577</v>
      </c>
      <c r="ED20" s="29">
        <f>IF(OR($S20+G$52&lt;$Q20,$S20+G$52&gt;$R20),-1,(EchelleFPAparam!$S$3/(cpmcfgWVLEN_Table.csv!$S20+G$52))*(SIN('Standard Settings'!$F15)+SIN('Standard Settings'!$F15+EchelleFPAparam!$M$3+EchelleFPAparam!$K$3)))</f>
        <v>3132.6893276448209</v>
      </c>
      <c r="EE20" s="29">
        <f>IF(OR($S20+H$52&lt;$Q20,$S20+H$52&gt;$R20),-1,(EchelleFPAparam!$S$3/(cpmcfgWVLEN_Table.csv!$S20+H$52))*(SIN('Standard Settings'!$F15)+SIN('Standard Settings'!$F15+EchelleFPAparam!$M$3+EchelleFPAparam!$K$3)))</f>
        <v>2967.8109419793041</v>
      </c>
      <c r="EF20" s="29">
        <f>IF(OR($S20+I$52&lt;$Q20,$S20+I$52&gt;$R20),-1,(EchelleFPAparam!$S$3/(cpmcfgWVLEN_Table.csv!$S20+I$52))*(SIN('Standard Settings'!$F15)+SIN('Standard Settings'!$F15+EchelleFPAparam!$M$3+EchelleFPAparam!$K$3)))</f>
        <v>2819.4203948803388</v>
      </c>
      <c r="EG20" s="29">
        <f>IF(OR($S20+J$52&lt;$Q20,$S20+J$52&gt;$R20),-1,(EchelleFPAparam!$S$3/(cpmcfgWVLEN_Table.csv!$S20+J$52))*(SIN('Standard Settings'!$F15)+SIN('Standard Settings'!$F15+EchelleFPAparam!$M$3+EchelleFPAparam!$K$3)))</f>
        <v>-1</v>
      </c>
      <c r="EH20" s="59"/>
      <c r="EI20" s="59"/>
      <c r="EJ20" s="60"/>
      <c r="EK20" s="60"/>
      <c r="EL20" s="60"/>
      <c r="EM20" s="60"/>
      <c r="EN20" s="60"/>
      <c r="EO20" s="60"/>
      <c r="EP20" s="60"/>
      <c r="EQ20" s="60"/>
      <c r="ER20" s="60"/>
      <c r="ES20" s="60"/>
      <c r="ET20" s="60"/>
      <c r="EU20" s="60"/>
      <c r="EV20" s="60"/>
      <c r="EW20" s="60"/>
      <c r="EX20" s="60"/>
      <c r="EY20" s="60"/>
      <c r="EZ20" s="60"/>
      <c r="FA20" s="60"/>
      <c r="FB20" s="60"/>
      <c r="FC20" s="60"/>
      <c r="FD20" s="60"/>
      <c r="FE20" s="60"/>
      <c r="FF20" s="30">
        <f>1/(F20*EchelleFPAparam!$Q$3)</f>
        <v>1024.9445761012421</v>
      </c>
      <c r="FG20" s="30">
        <f t="shared" si="4"/>
        <v>11.507359776414216</v>
      </c>
      <c r="FH20" s="60"/>
      <c r="FI20" s="60"/>
      <c r="FJ20" s="60"/>
      <c r="FK20" s="60"/>
      <c r="FL20" s="60"/>
      <c r="FM20" s="60"/>
      <c r="FN20" s="60"/>
      <c r="FO20" s="60"/>
      <c r="FP20" s="60"/>
      <c r="FQ20" s="60"/>
      <c r="FR20" s="60"/>
      <c r="FS20" s="60"/>
      <c r="FT20" s="60"/>
      <c r="FU20" s="60"/>
      <c r="FV20" s="60"/>
      <c r="FW20" s="60"/>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c r="GX20" s="60"/>
      <c r="GY20" s="60"/>
      <c r="GZ20" s="60"/>
      <c r="HA20" s="60"/>
      <c r="HB20" s="60"/>
      <c r="HC20" s="60"/>
      <c r="HD20" s="60"/>
      <c r="HE20" s="60"/>
      <c r="HF20" s="60"/>
      <c r="HG20" s="60"/>
      <c r="HH20" s="60"/>
      <c r="HI20" s="60"/>
      <c r="HJ20" s="60"/>
      <c r="HK20" s="60"/>
      <c r="HL20" s="60"/>
      <c r="HM20" s="60"/>
      <c r="HN20" s="60"/>
      <c r="HO20" s="60"/>
      <c r="HP20" s="60"/>
      <c r="HQ20" s="60"/>
      <c r="HR20" s="60"/>
      <c r="HS20" s="60"/>
      <c r="HT20" s="60"/>
      <c r="HU20" s="60"/>
      <c r="HV20" s="60"/>
      <c r="HW20" s="60"/>
      <c r="HX20" s="60"/>
      <c r="HY20" s="60"/>
      <c r="HZ20" s="60"/>
      <c r="IA20" s="60"/>
      <c r="IB20" s="60"/>
      <c r="IC20" s="60"/>
      <c r="ID20" s="60"/>
      <c r="IE20" s="60"/>
      <c r="IF20" s="60"/>
      <c r="IG20" s="60"/>
      <c r="IH20" s="60"/>
      <c r="II20" s="60"/>
      <c r="IJ20" s="60"/>
      <c r="IK20" s="60"/>
      <c r="IL20" s="60"/>
      <c r="IM20" s="60"/>
      <c r="IN20" s="60"/>
      <c r="IO20" s="60"/>
      <c r="IP20" s="60"/>
      <c r="IQ20" s="60"/>
      <c r="IR20" s="60"/>
      <c r="IS20" s="60"/>
      <c r="IT20" s="60"/>
      <c r="IU20" s="60"/>
      <c r="IV20" s="60"/>
      <c r="IW20" s="60"/>
      <c r="IX20" s="60"/>
      <c r="IY20" s="60"/>
      <c r="IZ20" s="60"/>
      <c r="JA20" s="60"/>
      <c r="JB20" s="60"/>
      <c r="JC20" s="60"/>
      <c r="JD20" s="60"/>
      <c r="JE20" s="60"/>
      <c r="JF20" s="60"/>
      <c r="JG20" s="60"/>
      <c r="JH20" s="60"/>
      <c r="JI20" s="60"/>
      <c r="JJ20" s="60"/>
      <c r="JK20" s="60"/>
      <c r="JL20" s="60"/>
      <c r="JM20" s="60"/>
      <c r="JN20" s="62"/>
    </row>
    <row r="21" spans="1:274" ht="13.75" customHeight="1" x14ac:dyDescent="0.2">
      <c r="A21" s="63">
        <v>15</v>
      </c>
      <c r="B21" s="20">
        <f t="shared" si="0"/>
        <v>3341.6526666741011</v>
      </c>
      <c r="C21" s="31" t="str">
        <f>'Standard Settings'!B16</f>
        <v>L/3/7</v>
      </c>
      <c r="D21" s="31">
        <f>'Standard Settings'!H16</f>
        <v>17</v>
      </c>
      <c r="E21" s="21">
        <f t="shared" si="1"/>
        <v>1.0534349092719442E-2</v>
      </c>
      <c r="F21" s="19">
        <f>((EchelleFPAparam!$S$3/(cpmcfgWVLEN_Table.csv!$S21+E$52))*(SIN('Standard Settings'!$F16+0.0005)+SIN('Standard Settings'!$F16+0.0005+EchelleFPAparam!$M$3))-(EchelleFPAparam!$S$3/(cpmcfgWVLEN_Table.csv!$S21+E$52))*(SIN('Standard Settings'!$F16-0.0005)+SIN('Standard Settings'!$F16-0.0005+EchelleFPAparam!$M$3)))*1000*EchelleFPAparam!$O$3/180</f>
        <v>30.377936507691423</v>
      </c>
      <c r="G21" s="22" t="str">
        <f>'Standard Settings'!C16</f>
        <v>L</v>
      </c>
      <c r="H21" s="54"/>
      <c r="I21" s="31" t="str">
        <f>'Standard Settings'!$D16</f>
        <v>LM</v>
      </c>
      <c r="J21" s="54"/>
      <c r="K21" s="12">
        <v>0</v>
      </c>
      <c r="L21" s="12">
        <v>0</v>
      </c>
      <c r="M21" s="55" t="s">
        <v>515</v>
      </c>
      <c r="N21" s="55" t="s">
        <v>515</v>
      </c>
      <c r="O21" s="31">
        <f>'Standard Settings'!$E16</f>
        <v>65.5</v>
      </c>
      <c r="P21" s="56"/>
      <c r="Q21" s="23">
        <f>'Standard Settings'!$G16</f>
        <v>14</v>
      </c>
      <c r="R21" s="23">
        <f>'Standard Settings'!$I16</f>
        <v>20</v>
      </c>
      <c r="S21" s="24">
        <f t="shared" si="2"/>
        <v>13</v>
      </c>
      <c r="T21" s="24">
        <f t="shared" si="3"/>
        <v>21</v>
      </c>
      <c r="U21" s="25">
        <f>IF(OR($S21+B$52&lt;$Q21,$S21+B$52&gt;$R21),-1,(EchelleFPAparam!$S$3/(cpmcfgWVLEN_Table.csv!$S21+B$52))*(SIN('Standard Settings'!$F16)+SIN('Standard Settings'!$F16+EchelleFPAparam!$M$3)))</f>
        <v>-1</v>
      </c>
      <c r="V21" s="25">
        <f>IF(OR($S21+C$52&lt;$Q21,$S21+C$52&gt;$R21),-1,(EchelleFPAparam!$S$3/(cpmcfgWVLEN_Table.csv!$S21+C$52))*(SIN('Standard Settings'!$F16)+SIN('Standard Settings'!$F16+EchelleFPAparam!$M$3)))</f>
        <v>4057.7210952471232</v>
      </c>
      <c r="W21" s="25">
        <f>IF(OR($S21+D$52&lt;$Q21,$S21+D$52&gt;$R21),-1,(EchelleFPAparam!$S$3/(cpmcfgWVLEN_Table.csv!$S21+D$52))*(SIN('Standard Settings'!$F16)+SIN('Standard Settings'!$F16+EchelleFPAparam!$M$3)))</f>
        <v>3787.2063555639811</v>
      </c>
      <c r="X21" s="25">
        <f>IF(OR($S21+E$52&lt;$Q21,$S21+E$52&gt;$R21),-1,(EchelleFPAparam!$S$3/(cpmcfgWVLEN_Table.csv!$S21+E$52))*(SIN('Standard Settings'!$F16)+SIN('Standard Settings'!$F16+EchelleFPAparam!$M$3)))</f>
        <v>3550.5059583412326</v>
      </c>
      <c r="Y21" s="25">
        <f>IF(OR($S21+F$52&lt;$Q21,$S21+F$52&gt;$R21),-1,(EchelleFPAparam!$S$3/(cpmcfgWVLEN_Table.csv!$S21+F$52))*(SIN('Standard Settings'!$F16)+SIN('Standard Settings'!$F16+EchelleFPAparam!$M$3)))</f>
        <v>3341.6526666741011</v>
      </c>
      <c r="Z21" s="25">
        <f>IF(OR($S21+G$52&lt;$Q21,$S21+G$52&gt;$R21),-1,(EchelleFPAparam!$S$3/(cpmcfgWVLEN_Table.csv!$S21+G$52))*(SIN('Standard Settings'!$F16)+SIN('Standard Settings'!$F16+EchelleFPAparam!$M$3)))</f>
        <v>3156.0052963033177</v>
      </c>
      <c r="AA21" s="25">
        <f>IF(OR($S21+H$52&lt;$Q21,$S21+H$52&gt;$R21),-1,(EchelleFPAparam!$S$3/(cpmcfgWVLEN_Table.csv!$S21+H$52))*(SIN('Standard Settings'!$F16)+SIN('Standard Settings'!$F16+EchelleFPAparam!$M$3)))</f>
        <v>2989.8997543926166</v>
      </c>
      <c r="AB21" s="25">
        <f>IF(OR($S21+I$52&lt;$Q21,$S21+I$52&gt;$R21),-1,(EchelleFPAparam!$S$3/(cpmcfgWVLEN_Table.csv!$S21+I$52))*(SIN('Standard Settings'!$F16)+SIN('Standard Settings'!$F16+EchelleFPAparam!$M$3)))</f>
        <v>2840.4047666729857</v>
      </c>
      <c r="AC21" s="25">
        <f>IF(OR($S21+J$52&lt;$Q21,$S21+J$52&gt;$R21),-1,(EchelleFPAparam!$S$3/(cpmcfgWVLEN_Table.csv!$S21+J$52))*(SIN('Standard Settings'!$F16)+SIN('Standard Settings'!$F16+EchelleFPAparam!$M$3)))</f>
        <v>-1</v>
      </c>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7">
        <f>IF(OR($S21+B$52&lt;'Standard Settings'!$G16,$S21+B$52&gt;'Standard Settings'!$I16),-1,(EchelleFPAparam!$S$3/(cpmcfgWVLEN_Table.csv!$S21+B$52))*(SIN(EchelleFPAparam!$T$3-EchelleFPAparam!$M$3/2)+SIN('Standard Settings'!$F16+EchelleFPAparam!$M$3)))</f>
        <v>-1</v>
      </c>
      <c r="BF21" s="27">
        <f>IF(OR($S21+C$52&lt;'Standard Settings'!$G16,$S21+C$52&gt;'Standard Settings'!$I16),-1,(EchelleFPAparam!$S$3/(cpmcfgWVLEN_Table.csv!$S21+C$52))*(SIN(EchelleFPAparam!$T$3-EchelleFPAparam!$M$3/2)+SIN('Standard Settings'!$F16+EchelleFPAparam!$M$3)))</f>
        <v>4055.6711462166709</v>
      </c>
      <c r="BG21" s="27">
        <f>IF(OR($S21+D$52&lt;'Standard Settings'!$G16,$S21+D$52&gt;'Standard Settings'!$I16),-1,(EchelleFPAparam!$S$3/(cpmcfgWVLEN_Table.csv!$S21+D$52))*(SIN(EchelleFPAparam!$T$3-EchelleFPAparam!$M$3/2)+SIN('Standard Settings'!$F16+EchelleFPAparam!$M$3)))</f>
        <v>3785.2930698022255</v>
      </c>
      <c r="BH21" s="27">
        <f>IF(OR($S21+E$52&lt;'Standard Settings'!$G16,$S21+E$52&gt;'Standard Settings'!$I16),-1,(EchelleFPAparam!$S$3/(cpmcfgWVLEN_Table.csv!$S21+E$52))*(SIN(EchelleFPAparam!$T$3-EchelleFPAparam!$M$3/2)+SIN('Standard Settings'!$F16+EchelleFPAparam!$M$3)))</f>
        <v>3548.7122529395865</v>
      </c>
      <c r="BI21" s="27">
        <f>IF(OR($S21+F$52&lt;'Standard Settings'!$G16,$S21+F$52&gt;'Standard Settings'!$I16),-1,(EchelleFPAparam!$S$3/(cpmcfgWVLEN_Table.csv!$S21+F$52))*(SIN(EchelleFPAparam!$T$3-EchelleFPAparam!$M$3/2)+SIN('Standard Settings'!$F16+EchelleFPAparam!$M$3)))</f>
        <v>3339.9644733549048</v>
      </c>
      <c r="BJ21" s="27">
        <f>IF(OR($S21+G$52&lt;'Standard Settings'!$G16,$S21+G$52&gt;'Standard Settings'!$I16),-1,(EchelleFPAparam!$S$3/(cpmcfgWVLEN_Table.csv!$S21+G$52))*(SIN(EchelleFPAparam!$T$3-EchelleFPAparam!$M$3/2)+SIN('Standard Settings'!$F16+EchelleFPAparam!$M$3)))</f>
        <v>3154.4108915018546</v>
      </c>
      <c r="BK21" s="27">
        <f>IF(OR($S21+H$52&lt;'Standard Settings'!$G16,$S21+H$52&gt;'Standard Settings'!$I16),-1,(EchelleFPAparam!$S$3/(cpmcfgWVLEN_Table.csv!$S21+H$52))*(SIN(EchelleFPAparam!$T$3-EchelleFPAparam!$M$3/2)+SIN('Standard Settings'!$F16+EchelleFPAparam!$M$3)))</f>
        <v>2988.389265633336</v>
      </c>
      <c r="BL21" s="27">
        <f>IF(OR($S21+I$52&lt;'Standard Settings'!$G16,$S21+I$52&gt;'Standard Settings'!$I16),-1,(EchelleFPAparam!$S$3/(cpmcfgWVLEN_Table.csv!$S21+I$52))*(SIN(EchelleFPAparam!$T$3-EchelleFPAparam!$M$3/2)+SIN('Standard Settings'!$F16+EchelleFPAparam!$M$3)))</f>
        <v>2838.9698023516694</v>
      </c>
      <c r="BM21" s="27">
        <f>IF(OR($S21+J$52&lt;'Standard Settings'!$G16,$S21+J$52&gt;'Standard Settings'!$I16),-1,(EchelleFPAparam!$S$3/(cpmcfgWVLEN_Table.csv!$S21+J$52))*(SIN(EchelleFPAparam!$T$3-EchelleFPAparam!$M$3/2)+SIN('Standard Settings'!$F16+EchelleFPAparam!$M$3)))</f>
        <v>-1</v>
      </c>
      <c r="BN21" s="28">
        <f>IF(OR($S21+B$52&lt;'Standard Settings'!$G16,$S21+B$52&gt;'Standard Settings'!$I16),-1,BE21*(($D21+B$52)/($D21+B$52+0.5)))</f>
        <v>-1</v>
      </c>
      <c r="BO21" s="28">
        <f>IF(OR($S21+C$52&lt;'Standard Settings'!$G16,$S21+C$52&gt;'Standard Settings'!$I16),-1,BF21*(($D21+C$52)/($D21+C$52+0.5)))</f>
        <v>3946.0584125351393</v>
      </c>
      <c r="BP21" s="28">
        <f>IF(OR($S21+D$52&lt;'Standard Settings'!$G16,$S21+D$52&gt;'Standard Settings'!$I16),-1,BG21*(($D21+D$52)/($D21+D$52+0.5)))</f>
        <v>3688.2342731406297</v>
      </c>
      <c r="BQ21" s="28">
        <f>IF(OR($S21+E$52&lt;'Standard Settings'!$G16,$S21+E$52&gt;'Standard Settings'!$I16),-1,BH21*(($D21+E$52)/($D21+E$52+0.5)))</f>
        <v>3462.1582955508161</v>
      </c>
      <c r="BR21" s="28">
        <f>IF(OR($S21+F$52&lt;'Standard Settings'!$G16,$S21+F$52&gt;'Standard Settings'!$I16),-1,BI21*(($D21+F$52)/($D21+F$52+0.5)))</f>
        <v>3262.2908809513024</v>
      </c>
      <c r="BS21" s="28">
        <f>IF(OR($S21+G$52&lt;'Standard Settings'!$G16,$S21+G$52&gt;'Standard Settings'!$I16),-1,BJ21*(($D21+G$52)/($D21+G$52+0.5)))</f>
        <v>3084.3128716907022</v>
      </c>
      <c r="BT21" s="28">
        <f>IF(OR($S21+H$52&lt;'Standard Settings'!$G16,$S21+H$52&gt;'Standard Settings'!$I16),-1,BK21*(($D21+H$52)/($D21+H$52+0.5)))</f>
        <v>2924.8065153007119</v>
      </c>
      <c r="BU21" s="28">
        <f>IF(OR($S21+I$52&lt;'Standard Settings'!$G16,$S21+I$52&gt;'Standard Settings'!$I16),-1,BL21*(($D21+I$52)/($D21+I$52+0.5)))</f>
        <v>2781.0316431200026</v>
      </c>
      <c r="BV21" s="28">
        <f>IF(OR($S21+J$52&lt;'Standard Settings'!$G16,$S21+J$52&gt;'Standard Settings'!$I16),-1,BM21*(($D21+J$52)/($D21+J$52+0.5)))</f>
        <v>-1</v>
      </c>
      <c r="BW21" s="28">
        <f>IF(OR($S21+B$52&lt;'Standard Settings'!$G16,$S21+B$52&gt;'Standard Settings'!$I16),-1,BE21*(($D21+B$52)/($D21+B$52-0.5)))</f>
        <v>-1</v>
      </c>
      <c r="BX21" s="28">
        <f>IF(OR($S21+C$52&lt;'Standard Settings'!$G16,$S21+C$52&gt;'Standard Settings'!$I16),-1,BF21*(($D21+C$52)/($D21+C$52-0.5)))</f>
        <v>4171.5474646800039</v>
      </c>
      <c r="BY21" s="28">
        <f>IF(OR($S21+D$52&lt;'Standard Settings'!$G16,$S21+D$52&gt;'Standard Settings'!$I16),-1,BG21*(($D21+D$52)/($D21+D$52-0.5)))</f>
        <v>3887.5982879049884</v>
      </c>
      <c r="BZ21" s="28">
        <f>IF(OR($S21+E$52&lt;'Standard Settings'!$G16,$S21+E$52&gt;'Standard Settings'!$I16),-1,BH21*(($D21+E$52)/($D21+E$52-0.5)))</f>
        <v>3639.7048748098318</v>
      </c>
      <c r="CA21" s="28">
        <f>IF(OR($S21+F$52&lt;'Standard Settings'!$G16,$S21+F$52&gt;'Standard Settings'!$I16),-1,BI21*(($D21+F$52)/($D21+F$52-0.5)))</f>
        <v>3421.4270214855123</v>
      </c>
      <c r="CB21" s="28">
        <f>IF(OR($S21+G$52&lt;'Standard Settings'!$G16,$S21+G$52&gt;'Standard Settings'!$I16),-1,BJ21*(($D21+G$52)/($D21+G$52-0.5)))</f>
        <v>3227.7692843274795</v>
      </c>
      <c r="CC21" s="28">
        <f>IF(OR($S21+H$52&lt;'Standard Settings'!$G16,$S21+H$52&gt;'Standard Settings'!$I16),-1,BK21*(($D21+H$52)/($D21+H$52-0.5)))</f>
        <v>3054.7979159807433</v>
      </c>
      <c r="CD21" s="28">
        <f>IF(OR($S21+I$52&lt;'Standard Settings'!$G16,$S21+I$52&gt;'Standard Settings'!$I16),-1,BL21*(($D21+I$52)/($D21+I$52-0.5)))</f>
        <v>2899.3734151676622</v>
      </c>
      <c r="CE21" s="28">
        <f>IF(OR($S21+J$52&lt;'Standard Settings'!$G16,$S21+J$52&gt;'Standard Settings'!$I16),-1,BM21*(($D21+J$52)/($D21+J$52-0.5)))</f>
        <v>-1</v>
      </c>
      <c r="CF21" s="29">
        <f>IF(OR($S21+B$52&lt;'Standard Settings'!$G16,$S21+B$52&gt;'Standard Settings'!$I16),-1,(EchelleFPAparam!$S$3/(cpmcfgWVLEN_Table.csv!$S21+B$52))*(SIN('Standard Settings'!$F16)+SIN('Standard Settings'!$F16+EchelleFPAparam!$M$3+EchelleFPAparam!$F$3)))</f>
        <v>-1</v>
      </c>
      <c r="CG21" s="29">
        <f>IF(OR($S21+C$52&lt;'Standard Settings'!$G16,$S21+C$52&gt;'Standard Settings'!$I16),-1,(EchelleFPAparam!$S$3/(cpmcfgWVLEN_Table.csv!$S21+C$52))*(SIN('Standard Settings'!$F16)+SIN('Standard Settings'!$F16+EchelleFPAparam!$M$3+EchelleFPAparam!$F$3)))</f>
        <v>4015.5136176153924</v>
      </c>
      <c r="CH21" s="29">
        <f>IF(OR($S21+D$52&lt;'Standard Settings'!$G16,$S21+D$52&gt;'Standard Settings'!$I16),-1,(EchelleFPAparam!$S$3/(cpmcfgWVLEN_Table.csv!$S21+D$52))*(SIN('Standard Settings'!$F16)+SIN('Standard Settings'!$F16+EchelleFPAparam!$M$3+EchelleFPAparam!$F$3)))</f>
        <v>3747.8127097743659</v>
      </c>
      <c r="CI21" s="29">
        <f>IF(OR($S21+E$52&lt;'Standard Settings'!$G16,$S21+E$52&gt;'Standard Settings'!$I16),-1,(EchelleFPAparam!$S$3/(cpmcfgWVLEN_Table.csv!$S21+E$52))*(SIN('Standard Settings'!$F16)+SIN('Standard Settings'!$F16+EchelleFPAparam!$M$3+EchelleFPAparam!$F$3)))</f>
        <v>3513.5744154134682</v>
      </c>
      <c r="CJ21" s="29">
        <f>IF(OR($S21+F$52&lt;'Standard Settings'!$G16,$S21+F$52&gt;'Standard Settings'!$I16),-1,(EchelleFPAparam!$S$3/(cpmcfgWVLEN_Table.csv!$S21+F$52))*(SIN('Standard Settings'!$F16)+SIN('Standard Settings'!$F16+EchelleFPAparam!$M$3+EchelleFPAparam!$F$3)))</f>
        <v>3306.8935674479699</v>
      </c>
      <c r="CK21" s="29">
        <f>IF(OR($S21+G$52&lt;'Standard Settings'!$G16,$S21+G$52&gt;'Standard Settings'!$I16),-1,(EchelleFPAparam!$S$3/(cpmcfgWVLEN_Table.csv!$S21+G$52))*(SIN('Standard Settings'!$F16)+SIN('Standard Settings'!$F16+EchelleFPAparam!$M$3+EchelleFPAparam!$F$3)))</f>
        <v>3123.1772581453051</v>
      </c>
      <c r="CL21" s="29">
        <f>IF(OR($S21+H$52&lt;'Standard Settings'!$G16,$S21+H$52&gt;'Standard Settings'!$I16),-1,(EchelleFPAparam!$S$3/(cpmcfgWVLEN_Table.csv!$S21+H$52))*(SIN('Standard Settings'!$F16)+SIN('Standard Settings'!$F16+EchelleFPAparam!$M$3+EchelleFPAparam!$F$3)))</f>
        <v>2958.7995077166047</v>
      </c>
      <c r="CM21" s="29">
        <f>IF(OR($S21+I$52&lt;'Standard Settings'!$G16,$S21+I$52&gt;'Standard Settings'!$I16),-1,(EchelleFPAparam!$S$3/(cpmcfgWVLEN_Table.csv!$S21+I$52))*(SIN('Standard Settings'!$F16)+SIN('Standard Settings'!$F16+EchelleFPAparam!$M$3+EchelleFPAparam!$F$3)))</f>
        <v>2810.8595323307745</v>
      </c>
      <c r="CN21" s="29">
        <f>IF(OR($S21+J$52&lt;'Standard Settings'!$G16,$S21+J$52&gt;'Standard Settings'!$I16),-1,(EchelleFPAparam!$S$3/(cpmcfgWVLEN_Table.csv!$S21+J$52))*(SIN('Standard Settings'!$F16)+SIN('Standard Settings'!$F16+EchelleFPAparam!$M$3+EchelleFPAparam!$F$3)))</f>
        <v>-1</v>
      </c>
      <c r="CO21" s="29">
        <f>IF(OR($S21+B$52&lt;'Standard Settings'!$G16,$S21+B$52&gt;'Standard Settings'!$I16),-1,(EchelleFPAparam!$S$3/(cpmcfgWVLEN_Table.csv!$S21+B$52))*(SIN('Standard Settings'!$F16)+SIN('Standard Settings'!$F16+EchelleFPAparam!$M$3+EchelleFPAparam!$G$3)))</f>
        <v>-1</v>
      </c>
      <c r="CP21" s="29">
        <f>IF(OR($S21+C$52&lt;'Standard Settings'!$G16,$S21+C$52&gt;'Standard Settings'!$I16),-1,(EchelleFPAparam!$S$3/(cpmcfgWVLEN_Table.csv!$S21+C$52))*(SIN('Standard Settings'!$F16)+SIN('Standard Settings'!$F16+EchelleFPAparam!$M$3+EchelleFPAparam!$G$3)))</f>
        <v>4043.0105052114968</v>
      </c>
      <c r="CQ21" s="29">
        <f>IF(OR($S21+D$52&lt;'Standard Settings'!$G16,$S21+D$52&gt;'Standard Settings'!$I16),-1,(EchelleFPAparam!$S$3/(cpmcfgWVLEN_Table.csv!$S21+D$52))*(SIN('Standard Settings'!$F16)+SIN('Standard Settings'!$F16+EchelleFPAparam!$M$3+EchelleFPAparam!$G$3)))</f>
        <v>3773.4764715307301</v>
      </c>
      <c r="CR21" s="29">
        <f>IF(OR($S21+E$52&lt;'Standard Settings'!$G16,$S21+E$52&gt;'Standard Settings'!$I16),-1,(EchelleFPAparam!$S$3/(cpmcfgWVLEN_Table.csv!$S21+E$52))*(SIN('Standard Settings'!$F16)+SIN('Standard Settings'!$F16+EchelleFPAparam!$M$3+EchelleFPAparam!$G$3)))</f>
        <v>3537.6341920600598</v>
      </c>
      <c r="CS21" s="29">
        <f>IF(OR($S21+F$52&lt;'Standard Settings'!$G16,$S21+F$52&gt;'Standard Settings'!$I16),-1,(EchelleFPAparam!$S$3/(cpmcfgWVLEN_Table.csv!$S21+F$52))*(SIN('Standard Settings'!$F16)+SIN('Standard Settings'!$F16+EchelleFPAparam!$M$3+EchelleFPAparam!$G$3)))</f>
        <v>3329.5380631153503</v>
      </c>
      <c r="CT21" s="29">
        <f>IF(OR($S21+G$52&lt;'Standard Settings'!$G16,$S21+G$52&gt;'Standard Settings'!$I16),-1,(EchelleFPAparam!$S$3/(cpmcfgWVLEN_Table.csv!$S21+G$52))*(SIN('Standard Settings'!$F16)+SIN('Standard Settings'!$F16+EchelleFPAparam!$M$3+EchelleFPAparam!$G$3)))</f>
        <v>3144.5637262756086</v>
      </c>
      <c r="CU21" s="29">
        <f>IF(OR($S21+H$52&lt;'Standard Settings'!$G16,$S21+H$52&gt;'Standard Settings'!$I16),-1,(EchelleFPAparam!$S$3/(cpmcfgWVLEN_Table.csv!$S21+H$52))*(SIN('Standard Settings'!$F16)+SIN('Standard Settings'!$F16+EchelleFPAparam!$M$3+EchelleFPAparam!$G$3)))</f>
        <v>2979.0603722611027</v>
      </c>
      <c r="CV21" s="29">
        <f>IF(OR($S21+I$52&lt;'Standard Settings'!$G16,$S21+I$52&gt;'Standard Settings'!$I16),-1,(EchelleFPAparam!$S$3/(cpmcfgWVLEN_Table.csv!$S21+I$52))*(SIN('Standard Settings'!$F16)+SIN('Standard Settings'!$F16+EchelleFPAparam!$M$3+EchelleFPAparam!$G$3)))</f>
        <v>2830.1073536480476</v>
      </c>
      <c r="CW21" s="29">
        <f>IF(OR($S21+J$52&lt;'Standard Settings'!$G16,$S21+J$52&gt;'Standard Settings'!$I16),-1,(EchelleFPAparam!$S$3/(cpmcfgWVLEN_Table.csv!$S21+J$52))*(SIN('Standard Settings'!$F16)+SIN('Standard Settings'!$F16+EchelleFPAparam!$M$3+EchelleFPAparam!$G$3)))</f>
        <v>-1</v>
      </c>
      <c r="CX21" s="29">
        <f>IF(OR($S21+B$52&lt;'Standard Settings'!$G16,$S21+B$52&gt;'Standard Settings'!$I16),-1,(EchelleFPAparam!$S$3/(cpmcfgWVLEN_Table.csv!$S21+B$52))*(SIN('Standard Settings'!$F16)+SIN('Standard Settings'!$F16+EchelleFPAparam!$M$3+EchelleFPAparam!$H$3)))</f>
        <v>-1</v>
      </c>
      <c r="CY21" s="29">
        <f>IF(OR($S21+C$52&lt;'Standard Settings'!$G16,$S21+C$52&gt;'Standard Settings'!$I16),-1,(EchelleFPAparam!$S$3/(cpmcfgWVLEN_Table.csv!$S21+C$52))*(SIN('Standard Settings'!$F16)+SIN('Standard Settings'!$F16+EchelleFPAparam!$M$3+EchelleFPAparam!$H$3)))</f>
        <v>4044.4672196613233</v>
      </c>
      <c r="CZ21" s="29">
        <f>IF(OR($S21+D$52&lt;'Standard Settings'!$G16,$S21+D$52&gt;'Standard Settings'!$I16),-1,(EchelleFPAparam!$S$3/(cpmcfgWVLEN_Table.csv!$S21+D$52))*(SIN('Standard Settings'!$F16)+SIN('Standard Settings'!$F16+EchelleFPAparam!$M$3+EchelleFPAparam!$H$3)))</f>
        <v>3774.8360716839011</v>
      </c>
      <c r="DA21" s="29">
        <f>IF(OR($S21+E$52&lt;'Standard Settings'!$G16,$S21+E$52&gt;'Standard Settings'!$I16),-1,(EchelleFPAparam!$S$3/(cpmcfgWVLEN_Table.csv!$S21+E$52))*(SIN('Standard Settings'!$F16)+SIN('Standard Settings'!$F16+EchelleFPAparam!$M$3+EchelleFPAparam!$H$3)))</f>
        <v>3538.9088172036577</v>
      </c>
      <c r="DB21" s="29">
        <f>IF(OR($S21+F$52&lt;'Standard Settings'!$G16,$S21+F$52&gt;'Standard Settings'!$I16),-1,(EchelleFPAparam!$S$3/(cpmcfgWVLEN_Table.csv!$S21+F$52))*(SIN('Standard Settings'!$F16)+SIN('Standard Settings'!$F16+EchelleFPAparam!$M$3+EchelleFPAparam!$H$3)))</f>
        <v>3330.7377103093249</v>
      </c>
      <c r="DC21" s="29">
        <f>IF(OR($S21+G$52&lt;'Standard Settings'!$G16,$S21+G$52&gt;'Standard Settings'!$I16),-1,(EchelleFPAparam!$S$3/(cpmcfgWVLEN_Table.csv!$S21+G$52))*(SIN('Standard Settings'!$F16)+SIN('Standard Settings'!$F16+EchelleFPAparam!$M$3+EchelleFPAparam!$H$3)))</f>
        <v>3145.696726403251</v>
      </c>
      <c r="DD21" s="29">
        <f>IF(OR($S21+H$52&lt;'Standard Settings'!$G16,$S21+H$52&gt;'Standard Settings'!$I16),-1,(EchelleFPAparam!$S$3/(cpmcfgWVLEN_Table.csv!$S21+H$52))*(SIN('Standard Settings'!$F16)+SIN('Standard Settings'!$F16+EchelleFPAparam!$M$3+EchelleFPAparam!$H$3)))</f>
        <v>2980.1337408030799</v>
      </c>
      <c r="DE21" s="29">
        <f>IF(OR($S21+I$52&lt;'Standard Settings'!$G16,$S21+I$52&gt;'Standard Settings'!$I16),-1,(EchelleFPAparam!$S$3/(cpmcfgWVLEN_Table.csv!$S21+I$52))*(SIN('Standard Settings'!$F16)+SIN('Standard Settings'!$F16+EchelleFPAparam!$M$3+EchelleFPAparam!$H$3)))</f>
        <v>2831.1270537629262</v>
      </c>
      <c r="DF21" s="29">
        <f>IF(OR($S21+J$52&lt;'Standard Settings'!$G16,$S21+J$52&gt;'Standard Settings'!$I16),-1,(EchelleFPAparam!$S$3/(cpmcfgWVLEN_Table.csv!$S21+J$52))*(SIN('Standard Settings'!$F16)+SIN('Standard Settings'!$F16+EchelleFPAparam!$M$3+EchelleFPAparam!$H$3)))</f>
        <v>-1</v>
      </c>
      <c r="DG21" s="29">
        <f>IF(OR($S21+B$52&lt;'Standard Settings'!$G16,$S21+B$52&gt;'Standard Settings'!$I16),-1,(EchelleFPAparam!$S$3/(cpmcfgWVLEN_Table.csv!$S21+B$52))*(SIN('Standard Settings'!$F16)+SIN('Standard Settings'!$F16+EchelleFPAparam!$M$3+EchelleFPAparam!$I$3)))</f>
        <v>-1</v>
      </c>
      <c r="DH21" s="29">
        <f>IF(OR($S21+C$52&lt;'Standard Settings'!$G16,$S21+C$52&gt;'Standard Settings'!$I16),-1,(EchelleFPAparam!$S$3/(cpmcfgWVLEN_Table.csv!$S21+C$52))*(SIN('Standard Settings'!$F16)+SIN('Standard Settings'!$F16+EchelleFPAparam!$M$3+EchelleFPAparam!$I$3)))</f>
        <v>4070.6646409479035</v>
      </c>
      <c r="DI21" s="29">
        <f>IF(OR($S21+D$52&lt;'Standard Settings'!$G16,$S21+D$52&gt;'Standard Settings'!$I16),-1,(EchelleFPAparam!$S$3/(cpmcfgWVLEN_Table.csv!$S21+D$52))*(SIN('Standard Settings'!$F16)+SIN('Standard Settings'!$F16+EchelleFPAparam!$M$3+EchelleFPAparam!$I$3)))</f>
        <v>3799.2869982180428</v>
      </c>
      <c r="DJ21" s="29">
        <f>IF(OR($S21+E$52&lt;'Standard Settings'!$G16,$S21+E$52&gt;'Standard Settings'!$I16),-1,(EchelleFPAparam!$S$3/(cpmcfgWVLEN_Table.csv!$S21+E$52))*(SIN('Standard Settings'!$F16)+SIN('Standard Settings'!$F16+EchelleFPAparam!$M$3+EchelleFPAparam!$I$3)))</f>
        <v>3561.8315608294156</v>
      </c>
      <c r="DK21" s="29">
        <f>IF(OR($S21+F$52&lt;'Standard Settings'!$G16,$S21+F$52&gt;'Standard Settings'!$I16),-1,(EchelleFPAparam!$S$3/(cpmcfgWVLEN_Table.csv!$S21+F$52))*(SIN('Standard Settings'!$F16)+SIN('Standard Settings'!$F16+EchelleFPAparam!$M$3+EchelleFPAparam!$I$3)))</f>
        <v>3352.3120572512144</v>
      </c>
      <c r="DL21" s="29">
        <f>IF(OR($S21+G$52&lt;'Standard Settings'!$G16,$S21+G$52&gt;'Standard Settings'!$I16),-1,(EchelleFPAparam!$S$3/(cpmcfgWVLEN_Table.csv!$S21+G$52))*(SIN('Standard Settings'!$F16)+SIN('Standard Settings'!$F16+EchelleFPAparam!$M$3+EchelleFPAparam!$I$3)))</f>
        <v>3166.0724985150359</v>
      </c>
      <c r="DM21" s="29">
        <f>IF(OR($S21+H$52&lt;'Standard Settings'!$G16,$S21+H$52&gt;'Standard Settings'!$I16),-1,(EchelleFPAparam!$S$3/(cpmcfgWVLEN_Table.csv!$S21+H$52))*(SIN('Standard Settings'!$F16)+SIN('Standard Settings'!$F16+EchelleFPAparam!$M$3+EchelleFPAparam!$I$3)))</f>
        <v>2999.4371038563499</v>
      </c>
      <c r="DN21" s="29">
        <f>IF(OR($S21+I$52&lt;'Standard Settings'!$G16,$S21+I$52&gt;'Standard Settings'!$I16),-1,(EchelleFPAparam!$S$3/(cpmcfgWVLEN_Table.csv!$S21+I$52))*(SIN('Standard Settings'!$F16)+SIN('Standard Settings'!$F16+EchelleFPAparam!$M$3+EchelleFPAparam!$I$3)))</f>
        <v>2849.4652486635323</v>
      </c>
      <c r="DO21" s="29">
        <f>IF(OR($S21+J$52&lt;'Standard Settings'!$G16,$S21+J$52&gt;'Standard Settings'!$I16),-1,(EchelleFPAparam!$S$3/(cpmcfgWVLEN_Table.csv!$S21+J$52))*(SIN('Standard Settings'!$F16)+SIN('Standard Settings'!$F16+EchelleFPAparam!$M$3+EchelleFPAparam!$I$3)))</f>
        <v>-1</v>
      </c>
      <c r="DP21" s="29">
        <f>IF(OR($S21+B$52&lt;'Standard Settings'!$G16,$S21+B$52&gt;'Standard Settings'!$I16),-1,(EchelleFPAparam!$S$3/(cpmcfgWVLEN_Table.csv!$S21+B$52))*(SIN('Standard Settings'!$F16)+SIN('Standard Settings'!$F16+EchelleFPAparam!$M$3+EchelleFPAparam!$J$3)))</f>
        <v>-1</v>
      </c>
      <c r="DQ21" s="29">
        <f>IF(OR($S21+C$52&lt;'Standard Settings'!$G16,$S21+C$52&gt;'Standard Settings'!$I16),-1,(EchelleFPAparam!$S$3/(cpmcfgWVLEN_Table.csv!$S21+C$52))*(SIN('Standard Settings'!$F16)+SIN('Standard Settings'!$F16+EchelleFPAparam!$M$3+EchelleFPAparam!$J$3)))</f>
        <v>4072.0503568815388</v>
      </c>
      <c r="DR21" s="29">
        <f>IF(OR($S21+D$52&lt;'Standard Settings'!$G16,$S21+D$52&gt;'Standard Settings'!$I16),-1,(EchelleFPAparam!$S$3/(cpmcfgWVLEN_Table.csv!$S21+D$52))*(SIN('Standard Settings'!$F16)+SIN('Standard Settings'!$F16+EchelleFPAparam!$M$3+EchelleFPAparam!$J$3)))</f>
        <v>3800.5803330894355</v>
      </c>
      <c r="DS21" s="29">
        <f>IF(OR($S21+E$52&lt;'Standard Settings'!$G16,$S21+E$52&gt;'Standard Settings'!$I16),-1,(EchelleFPAparam!$S$3/(cpmcfgWVLEN_Table.csv!$S21+E$52))*(SIN('Standard Settings'!$F16)+SIN('Standard Settings'!$F16+EchelleFPAparam!$M$3+EchelleFPAparam!$J$3)))</f>
        <v>3563.0440622713463</v>
      </c>
      <c r="DT21" s="29">
        <f>IF(OR($S21+F$52&lt;'Standard Settings'!$G16,$S21+F$52&gt;'Standard Settings'!$I16),-1,(EchelleFPAparam!$S$3/(cpmcfgWVLEN_Table.csv!$S21+F$52))*(SIN('Standard Settings'!$F16)+SIN('Standard Settings'!$F16+EchelleFPAparam!$M$3+EchelleFPAparam!$J$3)))</f>
        <v>3353.4532350789141</v>
      </c>
      <c r="DU21" s="29">
        <f>IF(OR($S21+G$52&lt;'Standard Settings'!$G16,$S21+G$52&gt;'Standard Settings'!$I16),-1,(EchelleFPAparam!$S$3/(cpmcfgWVLEN_Table.csv!$S21+G$52))*(SIN('Standard Settings'!$F16)+SIN('Standard Settings'!$F16+EchelleFPAparam!$M$3+EchelleFPAparam!$J$3)))</f>
        <v>3167.1502775745298</v>
      </c>
      <c r="DV21" s="29">
        <f>IF(OR($S21+H$52&lt;'Standard Settings'!$G16,$S21+H$52&gt;'Standard Settings'!$I16),-1,(EchelleFPAparam!$S$3/(cpmcfgWVLEN_Table.csv!$S21+H$52))*(SIN('Standard Settings'!$F16)+SIN('Standard Settings'!$F16+EchelleFPAparam!$M$3+EchelleFPAparam!$J$3)))</f>
        <v>3000.4581577021863</v>
      </c>
      <c r="DW21" s="29">
        <f>IF(OR($S21+I$52&lt;'Standard Settings'!$G16,$S21+I$52&gt;'Standard Settings'!$I16),-1,(EchelleFPAparam!$S$3/(cpmcfgWVLEN_Table.csv!$S21+I$52))*(SIN('Standard Settings'!$F16)+SIN('Standard Settings'!$F16+EchelleFPAparam!$M$3+EchelleFPAparam!$J$3)))</f>
        <v>2850.435249817077</v>
      </c>
      <c r="DX21" s="29">
        <f>IF(OR($S21+J$52&lt;'Standard Settings'!$G16,$S21+J$52&gt;'Standard Settings'!$I16),-1,(EchelleFPAparam!$S$3/(cpmcfgWVLEN_Table.csv!$S21+J$52))*(SIN('Standard Settings'!$F16)+SIN('Standard Settings'!$F16+EchelleFPAparam!$M$3+EchelleFPAparam!$J$3)))</f>
        <v>-1</v>
      </c>
      <c r="DY21" s="29">
        <f>IF(OR($S21+B$52&lt;$Q21,$S21+B$52&gt;$R21),-1,(EchelleFPAparam!$S$3/(cpmcfgWVLEN_Table.csv!$S21+B$52))*(SIN('Standard Settings'!$F16)+SIN('Standard Settings'!$F16+EchelleFPAparam!$M$3+EchelleFPAparam!$K$3)))</f>
        <v>-1</v>
      </c>
      <c r="DZ21" s="29">
        <f>IF(OR($S21+C$52&lt;$Q21,$S21+C$52&gt;$R21),-1,(EchelleFPAparam!$S$3/(cpmcfgWVLEN_Table.csv!$S21+C$52))*(SIN('Standard Settings'!$F16)+SIN('Standard Settings'!$F16+EchelleFPAparam!$M$3+EchelleFPAparam!$K$3)))</f>
        <v>4096.9302482234707</v>
      </c>
      <c r="EA21" s="29">
        <f>IF(OR($S21+D$52&lt;$Q21,$S21+D$52&gt;$R21),-1,(EchelleFPAparam!$S$3/(cpmcfgWVLEN_Table.csv!$S21+D$52))*(SIN('Standard Settings'!$F16)+SIN('Standard Settings'!$F16+EchelleFPAparam!$M$3+EchelleFPAparam!$K$3)))</f>
        <v>3823.8015650085722</v>
      </c>
      <c r="EB21" s="29">
        <f>IF(OR($S21+E$52&lt;$Q21,$S21+E$52&gt;$R21),-1,(EchelleFPAparam!$S$3/(cpmcfgWVLEN_Table.csv!$S21+E$52))*(SIN('Standard Settings'!$F16)+SIN('Standard Settings'!$F16+EchelleFPAparam!$M$3+EchelleFPAparam!$K$3)))</f>
        <v>3584.8139671955364</v>
      </c>
      <c r="EC21" s="29">
        <f>IF(OR($S21+F$52&lt;$Q21,$S21+F$52&gt;$R21),-1,(EchelleFPAparam!$S$3/(cpmcfgWVLEN_Table.csv!$S21+F$52))*(SIN('Standard Settings'!$F16)+SIN('Standard Settings'!$F16+EchelleFPAparam!$M$3+EchelleFPAparam!$K$3)))</f>
        <v>3373.9425573605049</v>
      </c>
      <c r="ED21" s="29">
        <f>IF(OR($S21+G$52&lt;$Q21,$S21+G$52&gt;$R21),-1,(EchelleFPAparam!$S$3/(cpmcfgWVLEN_Table.csv!$S21+G$52))*(SIN('Standard Settings'!$F16)+SIN('Standard Settings'!$F16+EchelleFPAparam!$M$3+EchelleFPAparam!$K$3)))</f>
        <v>3186.5013041738102</v>
      </c>
      <c r="EE21" s="29">
        <f>IF(OR($S21+H$52&lt;$Q21,$S21+H$52&gt;$R21),-1,(EchelleFPAparam!$S$3/(cpmcfgWVLEN_Table.csv!$S21+H$52))*(SIN('Standard Settings'!$F16)+SIN('Standard Settings'!$F16+EchelleFPAparam!$M$3+EchelleFPAparam!$K$3)))</f>
        <v>3018.7907092172941</v>
      </c>
      <c r="EF21" s="29">
        <f>IF(OR($S21+I$52&lt;$Q21,$S21+I$52&gt;$R21),-1,(EchelleFPAparam!$S$3/(cpmcfgWVLEN_Table.csv!$S21+I$52))*(SIN('Standard Settings'!$F16)+SIN('Standard Settings'!$F16+EchelleFPAparam!$M$3+EchelleFPAparam!$K$3)))</f>
        <v>2867.851173756429</v>
      </c>
      <c r="EG21" s="29">
        <f>IF(OR($S21+J$52&lt;$Q21,$S21+J$52&gt;$R21),-1,(EchelleFPAparam!$S$3/(cpmcfgWVLEN_Table.csv!$S21+J$52))*(SIN('Standard Settings'!$F16)+SIN('Standard Settings'!$F16+EchelleFPAparam!$M$3+EchelleFPAparam!$K$3)))</f>
        <v>-1</v>
      </c>
      <c r="EH21" s="59"/>
      <c r="EI21" s="59"/>
      <c r="EJ21" s="60"/>
      <c r="EK21" s="60"/>
      <c r="EL21" s="60"/>
      <c r="EM21" s="60"/>
      <c r="EN21" s="60"/>
      <c r="EO21" s="60"/>
      <c r="EP21" s="60"/>
      <c r="EQ21" s="60"/>
      <c r="ER21" s="60"/>
      <c r="ES21" s="60"/>
      <c r="ET21" s="60"/>
      <c r="EU21" s="60"/>
      <c r="EV21" s="60"/>
      <c r="EW21" s="60"/>
      <c r="EX21" s="60"/>
      <c r="EY21" s="60"/>
      <c r="EZ21" s="60"/>
      <c r="FA21" s="60"/>
      <c r="FB21" s="60"/>
      <c r="FC21" s="60"/>
      <c r="FD21" s="60"/>
      <c r="FE21" s="60"/>
      <c r="FF21" s="30">
        <f>1/(F21*EchelleFPAparam!$Q$3)</f>
        <v>1097.2876095416696</v>
      </c>
      <c r="FG21" s="30">
        <f t="shared" si="4"/>
        <v>11.559210734027571</v>
      </c>
      <c r="FH21" s="60"/>
      <c r="FI21" s="60"/>
      <c r="FJ21" s="60"/>
      <c r="FK21" s="60"/>
      <c r="FL21" s="60"/>
      <c r="FM21" s="60"/>
      <c r="FN21" s="60"/>
      <c r="FO21" s="60"/>
      <c r="FP21" s="60"/>
      <c r="FQ21" s="60"/>
      <c r="FR21" s="60"/>
      <c r="FS21" s="60"/>
      <c r="FT21" s="60"/>
      <c r="FU21" s="60"/>
      <c r="FV21" s="60"/>
      <c r="FW21" s="60"/>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c r="GX21" s="60"/>
      <c r="GY21" s="60"/>
      <c r="GZ21" s="60"/>
      <c r="HA21" s="60"/>
      <c r="HB21" s="60"/>
      <c r="HC21" s="60"/>
      <c r="HD21" s="60"/>
      <c r="HE21" s="60"/>
      <c r="HF21" s="60"/>
      <c r="HG21" s="60"/>
      <c r="HH21" s="60"/>
      <c r="HI21" s="60"/>
      <c r="HJ21" s="60"/>
      <c r="HK21" s="60"/>
      <c r="HL21" s="60"/>
      <c r="HM21" s="60"/>
      <c r="HN21" s="60"/>
      <c r="HO21" s="60"/>
      <c r="HP21" s="60"/>
      <c r="HQ21" s="60"/>
      <c r="HR21" s="60"/>
      <c r="HS21" s="60"/>
      <c r="HT21" s="60"/>
      <c r="HU21" s="60"/>
      <c r="HV21" s="60"/>
      <c r="HW21" s="60"/>
      <c r="HX21" s="60"/>
      <c r="HY21" s="60"/>
      <c r="HZ21" s="60"/>
      <c r="IA21" s="60"/>
      <c r="IB21" s="60"/>
      <c r="IC21" s="60"/>
      <c r="ID21" s="60"/>
      <c r="IE21" s="60"/>
      <c r="IF21" s="60"/>
      <c r="IG21" s="60"/>
      <c r="IH21" s="60"/>
      <c r="II21" s="60"/>
      <c r="IJ21" s="60"/>
      <c r="IK21" s="60"/>
      <c r="IL21" s="60"/>
      <c r="IM21" s="60"/>
      <c r="IN21" s="60"/>
      <c r="IO21" s="60"/>
      <c r="IP21" s="60"/>
      <c r="IQ21" s="60"/>
      <c r="IR21" s="60"/>
      <c r="IS21" s="60"/>
      <c r="IT21" s="60"/>
      <c r="IU21" s="60"/>
      <c r="IV21" s="60"/>
      <c r="IW21" s="60"/>
      <c r="IX21" s="60"/>
      <c r="IY21" s="60"/>
      <c r="IZ21" s="60"/>
      <c r="JA21" s="60"/>
      <c r="JB21" s="60"/>
      <c r="JC21" s="60"/>
      <c r="JD21" s="60"/>
      <c r="JE21" s="60"/>
      <c r="JF21" s="60"/>
      <c r="JG21" s="60"/>
      <c r="JH21" s="60"/>
      <c r="JI21" s="60"/>
      <c r="JJ21" s="60"/>
      <c r="JK21" s="60"/>
      <c r="JL21" s="60"/>
      <c r="JM21" s="60"/>
      <c r="JN21" s="62"/>
    </row>
    <row r="22" spans="1:274" ht="13.75" customHeight="1" x14ac:dyDescent="0.2">
      <c r="A22" s="63">
        <v>16</v>
      </c>
      <c r="B22" s="20">
        <f t="shared" si="0"/>
        <v>3355.820745461459</v>
      </c>
      <c r="C22" s="31" t="str">
        <f>'Standard Settings'!B17</f>
        <v>L/4/7</v>
      </c>
      <c r="D22" s="31">
        <f>'Standard Settings'!H17</f>
        <v>17</v>
      </c>
      <c r="E22" s="21">
        <f t="shared" si="1"/>
        <v>1.0359072760750321E-2</v>
      </c>
      <c r="F22" s="19">
        <f>((EchelleFPAparam!$S$3/(cpmcfgWVLEN_Table.csv!$S22+E$52))*(SIN('Standard Settings'!$F17+0.0005)+SIN('Standard Settings'!$F17+0.0005+EchelleFPAparam!$M$3))-(EchelleFPAparam!$S$3/(cpmcfgWVLEN_Table.csv!$S22+E$52))*(SIN('Standard Settings'!$F17-0.0005)+SIN('Standard Settings'!$F17-0.0005+EchelleFPAparam!$M$3)))*1000*EchelleFPAparam!$O$3/180</f>
        <v>29.836013697155895</v>
      </c>
      <c r="G22" s="22" t="str">
        <f>'Standard Settings'!C17</f>
        <v>L</v>
      </c>
      <c r="H22" s="54"/>
      <c r="I22" s="31" t="str">
        <f>'Standard Settings'!$D17</f>
        <v>LM</v>
      </c>
      <c r="J22" s="54"/>
      <c r="K22" s="12">
        <v>0</v>
      </c>
      <c r="L22" s="12">
        <v>0</v>
      </c>
      <c r="M22" s="55" t="s">
        <v>515</v>
      </c>
      <c r="N22" s="55" t="s">
        <v>515</v>
      </c>
      <c r="O22" s="31">
        <f>'Standard Settings'!$E17</f>
        <v>66</v>
      </c>
      <c r="P22" s="56"/>
      <c r="Q22" s="23">
        <f>'Standard Settings'!$G17</f>
        <v>14</v>
      </c>
      <c r="R22" s="23">
        <f>'Standard Settings'!$I17</f>
        <v>20</v>
      </c>
      <c r="S22" s="24">
        <f t="shared" si="2"/>
        <v>13</v>
      </c>
      <c r="T22" s="24">
        <f t="shared" si="3"/>
        <v>21</v>
      </c>
      <c r="U22" s="25">
        <f>IF(OR($S22+B$52&lt;$Q22,$S22+B$52&gt;$R22),-1,(EchelleFPAparam!$S$3/(cpmcfgWVLEN_Table.csv!$S22+B$52))*(SIN('Standard Settings'!$F17)+SIN('Standard Settings'!$F17+EchelleFPAparam!$M$3)))</f>
        <v>-1</v>
      </c>
      <c r="V22" s="25">
        <f>IF(OR($S22+C$52&lt;$Q22,$S22+C$52&gt;$R22),-1,(EchelleFPAparam!$S$3/(cpmcfgWVLEN_Table.csv!$S22+C$52))*(SIN('Standard Settings'!$F17)+SIN('Standard Settings'!$F17+EchelleFPAparam!$M$3)))</f>
        <v>4074.9251909174864</v>
      </c>
      <c r="W22" s="25">
        <f>IF(OR($S22+D$52&lt;$Q22,$S22+D$52&gt;$R22),-1,(EchelleFPAparam!$S$3/(cpmcfgWVLEN_Table.csv!$S22+D$52))*(SIN('Standard Settings'!$F17)+SIN('Standard Settings'!$F17+EchelleFPAparam!$M$3)))</f>
        <v>3803.2635115229868</v>
      </c>
      <c r="X22" s="25">
        <f>IF(OR($S22+E$52&lt;$Q22,$S22+E$52&gt;$R22),-1,(EchelleFPAparam!$S$3/(cpmcfgWVLEN_Table.csv!$S22+E$52))*(SIN('Standard Settings'!$F17)+SIN('Standard Settings'!$F17+EchelleFPAparam!$M$3)))</f>
        <v>3565.5595420528002</v>
      </c>
      <c r="Y22" s="25">
        <f>IF(OR($S22+F$52&lt;$Q22,$S22+F$52&gt;$R22),-1,(EchelleFPAparam!$S$3/(cpmcfgWVLEN_Table.csv!$S22+F$52))*(SIN('Standard Settings'!$F17)+SIN('Standard Settings'!$F17+EchelleFPAparam!$M$3)))</f>
        <v>3355.820745461459</v>
      </c>
      <c r="Z22" s="25">
        <f>IF(OR($S22+G$52&lt;$Q22,$S22+G$52&gt;$R22),-1,(EchelleFPAparam!$S$3/(cpmcfgWVLEN_Table.csv!$S22+G$52))*(SIN('Standard Settings'!$F17)+SIN('Standard Settings'!$F17+EchelleFPAparam!$M$3)))</f>
        <v>3169.3862596024892</v>
      </c>
      <c r="AA22" s="25">
        <f>IF(OR($S22+H$52&lt;$Q22,$S22+H$52&gt;$R22),-1,(EchelleFPAparam!$S$3/(cpmcfgWVLEN_Table.csv!$S22+H$52))*(SIN('Standard Settings'!$F17)+SIN('Standard Settings'!$F17+EchelleFPAparam!$M$3)))</f>
        <v>3002.576456465516</v>
      </c>
      <c r="AB22" s="25">
        <f>IF(OR($S22+I$52&lt;$Q22,$S22+I$52&gt;$R22),-1,(EchelleFPAparam!$S$3/(cpmcfgWVLEN_Table.csv!$S22+I$52))*(SIN('Standard Settings'!$F17)+SIN('Standard Settings'!$F17+EchelleFPAparam!$M$3)))</f>
        <v>2852.4476336422404</v>
      </c>
      <c r="AC22" s="25">
        <f>IF(OR($S22+J$52&lt;$Q22,$S22+J$52&gt;$R22),-1,(EchelleFPAparam!$S$3/(cpmcfgWVLEN_Table.csv!$S22+J$52))*(SIN('Standard Settings'!$F17)+SIN('Standard Settings'!$F17+EchelleFPAparam!$M$3)))</f>
        <v>-1</v>
      </c>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7">
        <f>IF(OR($S22+B$52&lt;'Standard Settings'!$G17,$S22+B$52&gt;'Standard Settings'!$I17),-1,(EchelleFPAparam!$S$3/(cpmcfgWVLEN_Table.csv!$S22+B$52))*(SIN(EchelleFPAparam!$T$3-EchelleFPAparam!$M$3/2)+SIN('Standard Settings'!$F17+EchelleFPAparam!$M$3)))</f>
        <v>-1</v>
      </c>
      <c r="BF22" s="27">
        <f>IF(OR($S22+C$52&lt;'Standard Settings'!$G17,$S22+C$52&gt;'Standard Settings'!$I17),-1,(EchelleFPAparam!$S$3/(cpmcfgWVLEN_Table.csv!$S22+C$52))*(SIN(EchelleFPAparam!$T$3-EchelleFPAparam!$M$3/2)+SIN('Standard Settings'!$F17+EchelleFPAparam!$M$3)))</f>
        <v>4064.7734439009141</v>
      </c>
      <c r="BG22" s="27">
        <f>IF(OR($S22+D$52&lt;'Standard Settings'!$G17,$S22+D$52&gt;'Standard Settings'!$I17),-1,(EchelleFPAparam!$S$3/(cpmcfgWVLEN_Table.csv!$S22+D$52))*(SIN(EchelleFPAparam!$T$3-EchelleFPAparam!$M$3/2)+SIN('Standard Settings'!$F17+EchelleFPAparam!$M$3)))</f>
        <v>3793.7885476408524</v>
      </c>
      <c r="BH22" s="27">
        <f>IF(OR($S22+E$52&lt;'Standard Settings'!$G17,$S22+E$52&gt;'Standard Settings'!$I17),-1,(EchelleFPAparam!$S$3/(cpmcfgWVLEN_Table.csv!$S22+E$52))*(SIN(EchelleFPAparam!$T$3-EchelleFPAparam!$M$3/2)+SIN('Standard Settings'!$F17+EchelleFPAparam!$M$3)))</f>
        <v>3556.6767634132993</v>
      </c>
      <c r="BI22" s="27">
        <f>IF(OR($S22+F$52&lt;'Standard Settings'!$G17,$S22+F$52&gt;'Standard Settings'!$I17),-1,(EchelleFPAparam!$S$3/(cpmcfgWVLEN_Table.csv!$S22+F$52))*(SIN(EchelleFPAparam!$T$3-EchelleFPAparam!$M$3/2)+SIN('Standard Settings'!$F17+EchelleFPAparam!$M$3)))</f>
        <v>3347.4604832125169</v>
      </c>
      <c r="BJ22" s="27">
        <f>IF(OR($S22+G$52&lt;'Standard Settings'!$G17,$S22+G$52&gt;'Standard Settings'!$I17),-1,(EchelleFPAparam!$S$3/(cpmcfgWVLEN_Table.csv!$S22+G$52))*(SIN(EchelleFPAparam!$T$3-EchelleFPAparam!$M$3/2)+SIN('Standard Settings'!$F17+EchelleFPAparam!$M$3)))</f>
        <v>3161.4904563673772</v>
      </c>
      <c r="BK22" s="27">
        <f>IF(OR($S22+H$52&lt;'Standard Settings'!$G17,$S22+H$52&gt;'Standard Settings'!$I17),-1,(EchelleFPAparam!$S$3/(cpmcfgWVLEN_Table.csv!$S22+H$52))*(SIN(EchelleFPAparam!$T$3-EchelleFPAparam!$M$3/2)+SIN('Standard Settings'!$F17+EchelleFPAparam!$M$3)))</f>
        <v>2995.096221821726</v>
      </c>
      <c r="BL22" s="27">
        <f>IF(OR($S22+I$52&lt;'Standard Settings'!$G17,$S22+I$52&gt;'Standard Settings'!$I17),-1,(EchelleFPAparam!$S$3/(cpmcfgWVLEN_Table.csv!$S22+I$52))*(SIN(EchelleFPAparam!$T$3-EchelleFPAparam!$M$3/2)+SIN('Standard Settings'!$F17+EchelleFPAparam!$M$3)))</f>
        <v>2845.3414107306394</v>
      </c>
      <c r="BM22" s="27">
        <f>IF(OR($S22+J$52&lt;'Standard Settings'!$G17,$S22+J$52&gt;'Standard Settings'!$I17),-1,(EchelleFPAparam!$S$3/(cpmcfgWVLEN_Table.csv!$S22+J$52))*(SIN(EchelleFPAparam!$T$3-EchelleFPAparam!$M$3/2)+SIN('Standard Settings'!$F17+EchelleFPAparam!$M$3)))</f>
        <v>-1</v>
      </c>
      <c r="BN22" s="28">
        <f>IF(OR($S22+B$52&lt;'Standard Settings'!$G17,$S22+B$52&gt;'Standard Settings'!$I17),-1,BE22*(($D22+B$52)/($D22+B$52+0.5)))</f>
        <v>-1</v>
      </c>
      <c r="BO22" s="28">
        <f>IF(OR($S22+C$52&lt;'Standard Settings'!$G17,$S22+C$52&gt;'Standard Settings'!$I17),-1,BF22*(($D22+C$52)/($D22+C$52+0.5)))</f>
        <v>3954.9147021738627</v>
      </c>
      <c r="BP22" s="28">
        <f>IF(OR($S22+D$52&lt;'Standard Settings'!$G17,$S22+D$52&gt;'Standard Settings'!$I17),-1,BG22*(($D22+D$52)/($D22+D$52+0.5)))</f>
        <v>3696.5119182141639</v>
      </c>
      <c r="BQ22" s="28">
        <f>IF(OR($S22+E$52&lt;'Standard Settings'!$G17,$S22+E$52&gt;'Standard Settings'!$I17),-1,BH22*(($D22+E$52)/($D22+E$52+0.5)))</f>
        <v>3469.9285496715115</v>
      </c>
      <c r="BR22" s="28">
        <f>IF(OR($S22+F$52&lt;'Standard Settings'!$G17,$S22+F$52&gt;'Standard Settings'!$I17),-1,BI22*(($D22+F$52)/($D22+F$52+0.5)))</f>
        <v>3269.6125649982723</v>
      </c>
      <c r="BS22" s="28">
        <f>IF(OR($S22+G$52&lt;'Standard Settings'!$G17,$S22+G$52&gt;'Standard Settings'!$I17),-1,BJ22*(($D22+G$52)/($D22+G$52+0.5)))</f>
        <v>3091.2351128925466</v>
      </c>
      <c r="BT22" s="28">
        <f>IF(OR($S22+H$52&lt;'Standard Settings'!$G17,$S22+H$52&gt;'Standard Settings'!$I17),-1,BK22*(($D22+H$52)/($D22+H$52+0.5)))</f>
        <v>2931.370770293604</v>
      </c>
      <c r="BU22" s="28">
        <f>IF(OR($S22+I$52&lt;'Standard Settings'!$G17,$S22+I$52&gt;'Standard Settings'!$I17),-1,BL22*(($D22+I$52)/($D22+I$52+0.5)))</f>
        <v>2787.2732186749122</v>
      </c>
      <c r="BV22" s="28">
        <f>IF(OR($S22+J$52&lt;'Standard Settings'!$G17,$S22+J$52&gt;'Standard Settings'!$I17),-1,BM22*(($D22+J$52)/($D22+J$52+0.5)))</f>
        <v>-1</v>
      </c>
      <c r="BW22" s="28">
        <f>IF(OR($S22+B$52&lt;'Standard Settings'!$G17,$S22+B$52&gt;'Standard Settings'!$I17),-1,BE22*(($D22+B$52)/($D22+B$52-0.5)))</f>
        <v>-1</v>
      </c>
      <c r="BX22" s="28">
        <f>IF(OR($S22+C$52&lt;'Standard Settings'!$G17,$S22+C$52&gt;'Standard Settings'!$I17),-1,BF22*(($D22+C$52)/($D22+C$52-0.5)))</f>
        <v>4180.9098280123681</v>
      </c>
      <c r="BY22" s="28">
        <f>IF(OR($S22+D$52&lt;'Standard Settings'!$G17,$S22+D$52&gt;'Standard Settings'!$I17),-1,BG22*(($D22+D$52)/($D22+D$52-0.5)))</f>
        <v>3896.3233732527669</v>
      </c>
      <c r="BZ22" s="28">
        <f>IF(OR($S22+E$52&lt;'Standard Settings'!$G17,$S22+E$52&gt;'Standard Settings'!$I17),-1,BH22*(($D22+E$52)/($D22+E$52-0.5)))</f>
        <v>3647.8736035008196</v>
      </c>
      <c r="CA22" s="28">
        <f>IF(OR($S22+F$52&lt;'Standard Settings'!$G17,$S22+F$52&gt;'Standard Settings'!$I17),-1,BI22*(($D22+F$52)/($D22+F$52-0.5)))</f>
        <v>3429.1058608518465</v>
      </c>
      <c r="CB22" s="28">
        <f>IF(OR($S22+G$52&lt;'Standard Settings'!$G17,$S22+G$52&gt;'Standard Settings'!$I17),-1,BJ22*(($D22+G$52)/($D22+G$52-0.5)))</f>
        <v>3235.0134902363861</v>
      </c>
      <c r="CC22" s="28">
        <f>IF(OR($S22+H$52&lt;'Standard Settings'!$G17,$S22+H$52&gt;'Standard Settings'!$I17),-1,BK22*(($D22+H$52)/($D22+H$52-0.5)))</f>
        <v>3061.6539156399863</v>
      </c>
      <c r="CD22" s="28">
        <f>IF(OR($S22+I$52&lt;'Standard Settings'!$G17,$S22+I$52&gt;'Standard Settings'!$I17),-1,BL22*(($D22+I$52)/($D22+I$52-0.5)))</f>
        <v>2905.8805896823551</v>
      </c>
      <c r="CE22" s="28">
        <f>IF(OR($S22+J$52&lt;'Standard Settings'!$G17,$S22+J$52&gt;'Standard Settings'!$I17),-1,BM22*(($D22+J$52)/($D22+J$52-0.5)))</f>
        <v>-1</v>
      </c>
      <c r="CF22" s="29">
        <f>IF(OR($S22+B$52&lt;'Standard Settings'!$G17,$S22+B$52&gt;'Standard Settings'!$I17),-1,(EchelleFPAparam!$S$3/(cpmcfgWVLEN_Table.csv!$S22+B$52))*(SIN('Standard Settings'!$F17)+SIN('Standard Settings'!$F17+EchelleFPAparam!$M$3+EchelleFPAparam!$F$3)))</f>
        <v>-1</v>
      </c>
      <c r="CG22" s="29">
        <f>IF(OR($S22+C$52&lt;'Standard Settings'!$G17,$S22+C$52&gt;'Standard Settings'!$I17),-1,(EchelleFPAparam!$S$3/(cpmcfgWVLEN_Table.csv!$S22+C$52))*(SIN('Standard Settings'!$F17)+SIN('Standard Settings'!$F17+EchelleFPAparam!$M$3+EchelleFPAparam!$F$3)))</f>
        <v>4033.3882206523754</v>
      </c>
      <c r="CH22" s="29">
        <f>IF(OR($S22+D$52&lt;'Standard Settings'!$G17,$S22+D$52&gt;'Standard Settings'!$I17),-1,(EchelleFPAparam!$S$3/(cpmcfgWVLEN_Table.csv!$S22+D$52))*(SIN('Standard Settings'!$F17)+SIN('Standard Settings'!$F17+EchelleFPAparam!$M$3+EchelleFPAparam!$F$3)))</f>
        <v>3764.4956726088831</v>
      </c>
      <c r="CI22" s="29">
        <f>IF(OR($S22+E$52&lt;'Standard Settings'!$G17,$S22+E$52&gt;'Standard Settings'!$I17),-1,(EchelleFPAparam!$S$3/(cpmcfgWVLEN_Table.csv!$S22+E$52))*(SIN('Standard Settings'!$F17)+SIN('Standard Settings'!$F17+EchelleFPAparam!$M$3+EchelleFPAparam!$F$3)))</f>
        <v>3529.2146930708286</v>
      </c>
      <c r="CJ22" s="29">
        <f>IF(OR($S22+F$52&lt;'Standard Settings'!$G17,$S22+F$52&gt;'Standard Settings'!$I17),-1,(EchelleFPAparam!$S$3/(cpmcfgWVLEN_Table.csv!$S22+F$52))*(SIN('Standard Settings'!$F17)+SIN('Standard Settings'!$F17+EchelleFPAparam!$M$3+EchelleFPAparam!$F$3)))</f>
        <v>3321.6138287725444</v>
      </c>
      <c r="CK22" s="29">
        <f>IF(OR($S22+G$52&lt;'Standard Settings'!$G17,$S22+G$52&gt;'Standard Settings'!$I17),-1,(EchelleFPAparam!$S$3/(cpmcfgWVLEN_Table.csv!$S22+G$52))*(SIN('Standard Settings'!$F17)+SIN('Standard Settings'!$F17+EchelleFPAparam!$M$3+EchelleFPAparam!$F$3)))</f>
        <v>3137.0797271740698</v>
      </c>
      <c r="CL22" s="29">
        <f>IF(OR($S22+H$52&lt;'Standard Settings'!$G17,$S22+H$52&gt;'Standard Settings'!$I17),-1,(EchelleFPAparam!$S$3/(cpmcfgWVLEN_Table.csv!$S22+H$52))*(SIN('Standard Settings'!$F17)+SIN('Standard Settings'!$F17+EchelleFPAparam!$M$3+EchelleFPAparam!$F$3)))</f>
        <v>2971.9702678491185</v>
      </c>
      <c r="CM22" s="29">
        <f>IF(OR($S22+I$52&lt;'Standard Settings'!$G17,$S22+I$52&gt;'Standard Settings'!$I17),-1,(EchelleFPAparam!$S$3/(cpmcfgWVLEN_Table.csv!$S22+I$52))*(SIN('Standard Settings'!$F17)+SIN('Standard Settings'!$F17+EchelleFPAparam!$M$3+EchelleFPAparam!$F$3)))</f>
        <v>2823.3717544566625</v>
      </c>
      <c r="CN22" s="29">
        <f>IF(OR($S22+J$52&lt;'Standard Settings'!$G17,$S22+J$52&gt;'Standard Settings'!$I17),-1,(EchelleFPAparam!$S$3/(cpmcfgWVLEN_Table.csv!$S22+J$52))*(SIN('Standard Settings'!$F17)+SIN('Standard Settings'!$F17+EchelleFPAparam!$M$3+EchelleFPAparam!$F$3)))</f>
        <v>-1</v>
      </c>
      <c r="CO22" s="29">
        <f>IF(OR($S22+B$52&lt;'Standard Settings'!$G17,$S22+B$52&gt;'Standard Settings'!$I17),-1,(EchelleFPAparam!$S$3/(cpmcfgWVLEN_Table.csv!$S22+B$52))*(SIN('Standard Settings'!$F17)+SIN('Standard Settings'!$F17+EchelleFPAparam!$M$3+EchelleFPAparam!$G$3)))</f>
        <v>-1</v>
      </c>
      <c r="CP22" s="29">
        <f>IF(OR($S22+C$52&lt;'Standard Settings'!$G17,$S22+C$52&gt;'Standard Settings'!$I17),-1,(EchelleFPAparam!$S$3/(cpmcfgWVLEN_Table.csv!$S22+C$52))*(SIN('Standard Settings'!$F17)+SIN('Standard Settings'!$F17+EchelleFPAparam!$M$3+EchelleFPAparam!$G$3)))</f>
        <v>4060.4553240599394</v>
      </c>
      <c r="CQ22" s="29">
        <f>IF(OR($S22+D$52&lt;'Standard Settings'!$G17,$S22+D$52&gt;'Standard Settings'!$I17),-1,(EchelleFPAparam!$S$3/(cpmcfgWVLEN_Table.csv!$S22+D$52))*(SIN('Standard Settings'!$F17)+SIN('Standard Settings'!$F17+EchelleFPAparam!$M$3+EchelleFPAparam!$G$3)))</f>
        <v>3789.7583024559431</v>
      </c>
      <c r="CR22" s="29">
        <f>IF(OR($S22+E$52&lt;'Standard Settings'!$G17,$S22+E$52&gt;'Standard Settings'!$I17),-1,(EchelleFPAparam!$S$3/(cpmcfgWVLEN_Table.csv!$S22+E$52))*(SIN('Standard Settings'!$F17)+SIN('Standard Settings'!$F17+EchelleFPAparam!$M$3+EchelleFPAparam!$G$3)))</f>
        <v>3552.8984085524471</v>
      </c>
      <c r="CS22" s="29">
        <f>IF(OR($S22+F$52&lt;'Standard Settings'!$G17,$S22+F$52&gt;'Standard Settings'!$I17),-1,(EchelleFPAparam!$S$3/(cpmcfgWVLEN_Table.csv!$S22+F$52))*(SIN('Standard Settings'!$F17)+SIN('Standard Settings'!$F17+EchelleFPAparam!$M$3+EchelleFPAparam!$G$3)))</f>
        <v>3343.9043845199499</v>
      </c>
      <c r="CT22" s="29">
        <f>IF(OR($S22+G$52&lt;'Standard Settings'!$G17,$S22+G$52&gt;'Standard Settings'!$I17),-1,(EchelleFPAparam!$S$3/(cpmcfgWVLEN_Table.csv!$S22+G$52))*(SIN('Standard Settings'!$F17)+SIN('Standard Settings'!$F17+EchelleFPAparam!$M$3+EchelleFPAparam!$G$3)))</f>
        <v>3158.1319187132863</v>
      </c>
      <c r="CU22" s="29">
        <f>IF(OR($S22+H$52&lt;'Standard Settings'!$G17,$S22+H$52&gt;'Standard Settings'!$I17),-1,(EchelleFPAparam!$S$3/(cpmcfgWVLEN_Table.csv!$S22+H$52))*(SIN('Standard Settings'!$F17)+SIN('Standard Settings'!$F17+EchelleFPAparam!$M$3+EchelleFPAparam!$G$3)))</f>
        <v>2991.9144493073236</v>
      </c>
      <c r="CV22" s="29">
        <f>IF(OR($S22+I$52&lt;'Standard Settings'!$G17,$S22+I$52&gt;'Standard Settings'!$I17),-1,(EchelleFPAparam!$S$3/(cpmcfgWVLEN_Table.csv!$S22+I$52))*(SIN('Standard Settings'!$F17)+SIN('Standard Settings'!$F17+EchelleFPAparam!$M$3+EchelleFPAparam!$G$3)))</f>
        <v>2842.3187268419574</v>
      </c>
      <c r="CW22" s="29">
        <f>IF(OR($S22+J$52&lt;'Standard Settings'!$G17,$S22+J$52&gt;'Standard Settings'!$I17),-1,(EchelleFPAparam!$S$3/(cpmcfgWVLEN_Table.csv!$S22+J$52))*(SIN('Standard Settings'!$F17)+SIN('Standard Settings'!$F17+EchelleFPAparam!$M$3+EchelleFPAparam!$G$3)))</f>
        <v>-1</v>
      </c>
      <c r="CX22" s="29">
        <f>IF(OR($S22+B$52&lt;'Standard Settings'!$G17,$S22+B$52&gt;'Standard Settings'!$I17),-1,(EchelleFPAparam!$S$3/(cpmcfgWVLEN_Table.csv!$S22+B$52))*(SIN('Standard Settings'!$F17)+SIN('Standard Settings'!$F17+EchelleFPAparam!$M$3+EchelleFPAparam!$H$3)))</f>
        <v>-1</v>
      </c>
      <c r="CY22" s="29">
        <f>IF(OR($S22+C$52&lt;'Standard Settings'!$G17,$S22+C$52&gt;'Standard Settings'!$I17),-1,(EchelleFPAparam!$S$3/(cpmcfgWVLEN_Table.csv!$S22+C$52))*(SIN('Standard Settings'!$F17)+SIN('Standard Settings'!$F17+EchelleFPAparam!$M$3+EchelleFPAparam!$H$3)))</f>
        <v>4061.8885530409334</v>
      </c>
      <c r="CZ22" s="29">
        <f>IF(OR($S22+D$52&lt;'Standard Settings'!$G17,$S22+D$52&gt;'Standard Settings'!$I17),-1,(EchelleFPAparam!$S$3/(cpmcfgWVLEN_Table.csv!$S22+D$52))*(SIN('Standard Settings'!$F17)+SIN('Standard Settings'!$F17+EchelleFPAparam!$M$3+EchelleFPAparam!$H$3)))</f>
        <v>3791.0959828382038</v>
      </c>
      <c r="DA22" s="29">
        <f>IF(OR($S22+E$52&lt;'Standard Settings'!$G17,$S22+E$52&gt;'Standard Settings'!$I17),-1,(EchelleFPAparam!$S$3/(cpmcfgWVLEN_Table.csv!$S22+E$52))*(SIN('Standard Settings'!$F17)+SIN('Standard Settings'!$F17+EchelleFPAparam!$M$3+EchelleFPAparam!$H$3)))</f>
        <v>3554.1524839108165</v>
      </c>
      <c r="DB22" s="29">
        <f>IF(OR($S22+F$52&lt;'Standard Settings'!$G17,$S22+F$52&gt;'Standard Settings'!$I17),-1,(EchelleFPAparam!$S$3/(cpmcfgWVLEN_Table.csv!$S22+F$52))*(SIN('Standard Settings'!$F17)+SIN('Standard Settings'!$F17+EchelleFPAparam!$M$3+EchelleFPAparam!$H$3)))</f>
        <v>3345.0846907395917</v>
      </c>
      <c r="DC22" s="29">
        <f>IF(OR($S22+G$52&lt;'Standard Settings'!$G17,$S22+G$52&gt;'Standard Settings'!$I17),-1,(EchelleFPAparam!$S$3/(cpmcfgWVLEN_Table.csv!$S22+G$52))*(SIN('Standard Settings'!$F17)+SIN('Standard Settings'!$F17+EchelleFPAparam!$M$3+EchelleFPAparam!$H$3)))</f>
        <v>3159.2466523651701</v>
      </c>
      <c r="DD22" s="29">
        <f>IF(OR($S22+H$52&lt;'Standard Settings'!$G17,$S22+H$52&gt;'Standard Settings'!$I17),-1,(EchelleFPAparam!$S$3/(cpmcfgWVLEN_Table.csv!$S22+H$52))*(SIN('Standard Settings'!$F17)+SIN('Standard Settings'!$F17+EchelleFPAparam!$M$3+EchelleFPAparam!$H$3)))</f>
        <v>2992.9705127670031</v>
      </c>
      <c r="DE22" s="29">
        <f>IF(OR($S22+I$52&lt;'Standard Settings'!$G17,$S22+I$52&gt;'Standard Settings'!$I17),-1,(EchelleFPAparam!$S$3/(cpmcfgWVLEN_Table.csv!$S22+I$52))*(SIN('Standard Settings'!$F17)+SIN('Standard Settings'!$F17+EchelleFPAparam!$M$3+EchelleFPAparam!$H$3)))</f>
        <v>2843.3219871286528</v>
      </c>
      <c r="DF22" s="29">
        <f>IF(OR($S22+J$52&lt;'Standard Settings'!$G17,$S22+J$52&gt;'Standard Settings'!$I17),-1,(EchelleFPAparam!$S$3/(cpmcfgWVLEN_Table.csv!$S22+J$52))*(SIN('Standard Settings'!$F17)+SIN('Standard Settings'!$F17+EchelleFPAparam!$M$3+EchelleFPAparam!$H$3)))</f>
        <v>-1</v>
      </c>
      <c r="DG22" s="29">
        <f>IF(OR($S22+B$52&lt;'Standard Settings'!$G17,$S22+B$52&gt;'Standard Settings'!$I17),-1,(EchelleFPAparam!$S$3/(cpmcfgWVLEN_Table.csv!$S22+B$52))*(SIN('Standard Settings'!$F17)+SIN('Standard Settings'!$F17+EchelleFPAparam!$M$3+EchelleFPAparam!$I$3)))</f>
        <v>-1</v>
      </c>
      <c r="DH22" s="29">
        <f>IF(OR($S22+C$52&lt;'Standard Settings'!$G17,$S22+C$52&gt;'Standard Settings'!$I17),-1,(EchelleFPAparam!$S$3/(cpmcfgWVLEN_Table.csv!$S22+C$52))*(SIN('Standard Settings'!$F17)+SIN('Standard Settings'!$F17+EchelleFPAparam!$M$3+EchelleFPAparam!$I$3)))</f>
        <v>4087.6500871293815</v>
      </c>
      <c r="DI22" s="29">
        <f>IF(OR($S22+D$52&lt;'Standard Settings'!$G17,$S22+D$52&gt;'Standard Settings'!$I17),-1,(EchelleFPAparam!$S$3/(cpmcfgWVLEN_Table.csv!$S22+D$52))*(SIN('Standard Settings'!$F17)+SIN('Standard Settings'!$F17+EchelleFPAparam!$M$3+EchelleFPAparam!$I$3)))</f>
        <v>3815.1400813207556</v>
      </c>
      <c r="DJ22" s="29">
        <f>IF(OR($S22+E$52&lt;'Standard Settings'!$G17,$S22+E$52&gt;'Standard Settings'!$I17),-1,(EchelleFPAparam!$S$3/(cpmcfgWVLEN_Table.csv!$S22+E$52))*(SIN('Standard Settings'!$F17)+SIN('Standard Settings'!$F17+EchelleFPAparam!$M$3+EchelleFPAparam!$I$3)))</f>
        <v>3576.6938262382087</v>
      </c>
      <c r="DK22" s="29">
        <f>IF(OR($S22+F$52&lt;'Standard Settings'!$G17,$S22+F$52&gt;'Standard Settings'!$I17),-1,(EchelleFPAparam!$S$3/(cpmcfgWVLEN_Table.csv!$S22+F$52))*(SIN('Standard Settings'!$F17)+SIN('Standard Settings'!$F17+EchelleFPAparam!$M$3+EchelleFPAparam!$I$3)))</f>
        <v>3366.3000717536083</v>
      </c>
      <c r="DL22" s="29">
        <f>IF(OR($S22+G$52&lt;'Standard Settings'!$G17,$S22+G$52&gt;'Standard Settings'!$I17),-1,(EchelleFPAparam!$S$3/(cpmcfgWVLEN_Table.csv!$S22+G$52))*(SIN('Standard Settings'!$F17)+SIN('Standard Settings'!$F17+EchelleFPAparam!$M$3+EchelleFPAparam!$I$3)))</f>
        <v>3179.2834011006298</v>
      </c>
      <c r="DM22" s="29">
        <f>IF(OR($S22+H$52&lt;'Standard Settings'!$G17,$S22+H$52&gt;'Standard Settings'!$I17),-1,(EchelleFPAparam!$S$3/(cpmcfgWVLEN_Table.csv!$S22+H$52))*(SIN('Standard Settings'!$F17)+SIN('Standard Settings'!$F17+EchelleFPAparam!$M$3+EchelleFPAparam!$I$3)))</f>
        <v>3011.9526957795442</v>
      </c>
      <c r="DN22" s="29">
        <f>IF(OR($S22+I$52&lt;'Standard Settings'!$G17,$S22+I$52&gt;'Standard Settings'!$I17),-1,(EchelleFPAparam!$S$3/(cpmcfgWVLEN_Table.csv!$S22+I$52))*(SIN('Standard Settings'!$F17)+SIN('Standard Settings'!$F17+EchelleFPAparam!$M$3+EchelleFPAparam!$I$3)))</f>
        <v>2861.3550609905669</v>
      </c>
      <c r="DO22" s="29">
        <f>IF(OR($S22+J$52&lt;'Standard Settings'!$G17,$S22+J$52&gt;'Standard Settings'!$I17),-1,(EchelleFPAparam!$S$3/(cpmcfgWVLEN_Table.csv!$S22+J$52))*(SIN('Standard Settings'!$F17)+SIN('Standard Settings'!$F17+EchelleFPAparam!$M$3+EchelleFPAparam!$I$3)))</f>
        <v>-1</v>
      </c>
      <c r="DP22" s="29">
        <f>IF(OR($S22+B$52&lt;'Standard Settings'!$G17,$S22+B$52&gt;'Standard Settings'!$I17),-1,(EchelleFPAparam!$S$3/(cpmcfgWVLEN_Table.csv!$S22+B$52))*(SIN('Standard Settings'!$F17)+SIN('Standard Settings'!$F17+EchelleFPAparam!$M$3+EchelleFPAparam!$J$3)))</f>
        <v>-1</v>
      </c>
      <c r="DQ22" s="29">
        <f>IF(OR($S22+C$52&lt;'Standard Settings'!$G17,$S22+C$52&gt;'Standard Settings'!$I17),-1,(EchelleFPAparam!$S$3/(cpmcfgWVLEN_Table.csv!$S22+C$52))*(SIN('Standard Settings'!$F17)+SIN('Standard Settings'!$F17+EchelleFPAparam!$M$3+EchelleFPAparam!$J$3)))</f>
        <v>4089.0119946015739</v>
      </c>
      <c r="DR22" s="29">
        <f>IF(OR($S22+D$52&lt;'Standard Settings'!$G17,$S22+D$52&gt;'Standard Settings'!$I17),-1,(EchelleFPAparam!$S$3/(cpmcfgWVLEN_Table.csv!$S22+D$52))*(SIN('Standard Settings'!$F17)+SIN('Standard Settings'!$F17+EchelleFPAparam!$M$3+EchelleFPAparam!$J$3)))</f>
        <v>3816.411194961468</v>
      </c>
      <c r="DS22" s="29">
        <f>IF(OR($S22+E$52&lt;'Standard Settings'!$G17,$S22+E$52&gt;'Standard Settings'!$I17),-1,(EchelleFPAparam!$S$3/(cpmcfgWVLEN_Table.csv!$S22+E$52))*(SIN('Standard Settings'!$F17)+SIN('Standard Settings'!$F17+EchelleFPAparam!$M$3+EchelleFPAparam!$J$3)))</f>
        <v>3577.8854952763768</v>
      </c>
      <c r="DT22" s="29">
        <f>IF(OR($S22+F$52&lt;'Standard Settings'!$G17,$S22+F$52&gt;'Standard Settings'!$I17),-1,(EchelleFPAparam!$S$3/(cpmcfgWVLEN_Table.csv!$S22+F$52))*(SIN('Standard Settings'!$F17)+SIN('Standard Settings'!$F17+EchelleFPAparam!$M$3+EchelleFPAparam!$J$3)))</f>
        <v>3367.4216426130606</v>
      </c>
      <c r="DU22" s="29">
        <f>IF(OR($S22+G$52&lt;'Standard Settings'!$G17,$S22+G$52&gt;'Standard Settings'!$I17),-1,(EchelleFPAparam!$S$3/(cpmcfgWVLEN_Table.csv!$S22+G$52))*(SIN('Standard Settings'!$F17)+SIN('Standard Settings'!$F17+EchelleFPAparam!$M$3+EchelleFPAparam!$J$3)))</f>
        <v>3180.3426624678905</v>
      </c>
      <c r="DV22" s="29">
        <f>IF(OR($S22+H$52&lt;'Standard Settings'!$G17,$S22+H$52&gt;'Standard Settings'!$I17),-1,(EchelleFPAparam!$S$3/(cpmcfgWVLEN_Table.csv!$S22+H$52))*(SIN('Standard Settings'!$F17)+SIN('Standard Settings'!$F17+EchelleFPAparam!$M$3+EchelleFPAparam!$J$3)))</f>
        <v>3012.9562065485279</v>
      </c>
      <c r="DW22" s="29">
        <f>IF(OR($S22+I$52&lt;'Standard Settings'!$G17,$S22+I$52&gt;'Standard Settings'!$I17),-1,(EchelleFPAparam!$S$3/(cpmcfgWVLEN_Table.csv!$S22+I$52))*(SIN('Standard Settings'!$F17)+SIN('Standard Settings'!$F17+EchelleFPAparam!$M$3+EchelleFPAparam!$J$3)))</f>
        <v>2862.3083962211012</v>
      </c>
      <c r="DX22" s="29">
        <f>IF(OR($S22+J$52&lt;'Standard Settings'!$G17,$S22+J$52&gt;'Standard Settings'!$I17),-1,(EchelleFPAparam!$S$3/(cpmcfgWVLEN_Table.csv!$S22+J$52))*(SIN('Standard Settings'!$F17)+SIN('Standard Settings'!$F17+EchelleFPAparam!$M$3+EchelleFPAparam!$J$3)))</f>
        <v>-1</v>
      </c>
      <c r="DY22" s="29">
        <f>IF(OR($S22+B$52&lt;$Q22,$S22+B$52&gt;$R22),-1,(EchelleFPAparam!$S$3/(cpmcfgWVLEN_Table.csv!$S22+B$52))*(SIN('Standard Settings'!$F17)+SIN('Standard Settings'!$F17+EchelleFPAparam!$M$3+EchelleFPAparam!$K$3)))</f>
        <v>-1</v>
      </c>
      <c r="DZ22" s="29">
        <f>IF(OR($S22+C$52&lt;$Q22,$S22+C$52&gt;$R22),-1,(EchelleFPAparam!$S$3/(cpmcfgWVLEN_Table.csv!$S22+C$52))*(SIN('Standard Settings'!$F17)+SIN('Standard Settings'!$F17+EchelleFPAparam!$M$3+EchelleFPAparam!$K$3)))</f>
        <v>4113.4501962885424</v>
      </c>
      <c r="EA22" s="29">
        <f>IF(OR($S22+D$52&lt;$Q22,$S22+D$52&gt;$R22),-1,(EchelleFPAparam!$S$3/(cpmcfgWVLEN_Table.csv!$S22+D$52))*(SIN('Standard Settings'!$F17)+SIN('Standard Settings'!$F17+EchelleFPAparam!$M$3+EchelleFPAparam!$K$3)))</f>
        <v>3839.2201832026394</v>
      </c>
      <c r="EB22" s="29">
        <f>IF(OR($S22+E$52&lt;$Q22,$S22+E$52&gt;$R22),-1,(EchelleFPAparam!$S$3/(cpmcfgWVLEN_Table.csv!$S22+E$52))*(SIN('Standard Settings'!$F17)+SIN('Standard Settings'!$F17+EchelleFPAparam!$M$3+EchelleFPAparam!$K$3)))</f>
        <v>3599.2689217524749</v>
      </c>
      <c r="EC22" s="29">
        <f>IF(OR($S22+F$52&lt;$Q22,$S22+F$52&gt;$R22),-1,(EchelleFPAparam!$S$3/(cpmcfgWVLEN_Table.csv!$S22+F$52))*(SIN('Standard Settings'!$F17)+SIN('Standard Settings'!$F17+EchelleFPAparam!$M$3+EchelleFPAparam!$K$3)))</f>
        <v>3387.5472204729172</v>
      </c>
      <c r="ED22" s="29">
        <f>IF(OR($S22+G$52&lt;$Q22,$S22+G$52&gt;$R22),-1,(EchelleFPAparam!$S$3/(cpmcfgWVLEN_Table.csv!$S22+G$52))*(SIN('Standard Settings'!$F17)+SIN('Standard Settings'!$F17+EchelleFPAparam!$M$3+EchelleFPAparam!$K$3)))</f>
        <v>3199.3501526688665</v>
      </c>
      <c r="EE22" s="29">
        <f>IF(OR($S22+H$52&lt;$Q22,$S22+H$52&gt;$R22),-1,(EchelleFPAparam!$S$3/(cpmcfgWVLEN_Table.csv!$S22+H$52))*(SIN('Standard Settings'!$F17)+SIN('Standard Settings'!$F17+EchelleFPAparam!$M$3+EchelleFPAparam!$K$3)))</f>
        <v>3030.9633025283997</v>
      </c>
      <c r="EF22" s="29">
        <f>IF(OR($S22+I$52&lt;$Q22,$S22+I$52&gt;$R22),-1,(EchelleFPAparam!$S$3/(cpmcfgWVLEN_Table.csv!$S22+I$52))*(SIN('Standard Settings'!$F17)+SIN('Standard Settings'!$F17+EchelleFPAparam!$M$3+EchelleFPAparam!$K$3)))</f>
        <v>2879.4151374019798</v>
      </c>
      <c r="EG22" s="29">
        <f>IF(OR($S22+J$52&lt;$Q22,$S22+J$52&gt;$R22),-1,(EchelleFPAparam!$S$3/(cpmcfgWVLEN_Table.csv!$S22+J$52))*(SIN('Standard Settings'!$F17)+SIN('Standard Settings'!$F17+EchelleFPAparam!$M$3+EchelleFPAparam!$K$3)))</f>
        <v>-1</v>
      </c>
      <c r="EH22" s="59"/>
      <c r="EI22" s="59"/>
      <c r="EJ22" s="60"/>
      <c r="EK22" s="60"/>
      <c r="EL22" s="60"/>
      <c r="EM22" s="60"/>
      <c r="EN22" s="60"/>
      <c r="EO22" s="60"/>
      <c r="EP22" s="60"/>
      <c r="EQ22" s="60"/>
      <c r="ER22" s="60"/>
      <c r="ES22" s="60"/>
      <c r="ET22" s="60"/>
      <c r="EU22" s="60"/>
      <c r="EV22" s="60"/>
      <c r="EW22" s="60"/>
      <c r="EX22" s="60"/>
      <c r="EY22" s="60"/>
      <c r="EZ22" s="60"/>
      <c r="FA22" s="60"/>
      <c r="FB22" s="60"/>
      <c r="FC22" s="60"/>
      <c r="FD22" s="60"/>
      <c r="FE22" s="60"/>
      <c r="FF22" s="30">
        <f>1/(F22*EchelleFPAparam!$Q$3)</f>
        <v>1117.2180597473991</v>
      </c>
      <c r="FG22" s="30">
        <f t="shared" si="4"/>
        <v>11.573343170547608</v>
      </c>
      <c r="FH22" s="60"/>
      <c r="FI22" s="60"/>
      <c r="FJ22" s="60"/>
      <c r="FK22" s="60"/>
      <c r="FL22" s="60"/>
      <c r="FM22" s="60"/>
      <c r="FN22" s="60"/>
      <c r="FO22" s="60"/>
      <c r="FP22" s="60"/>
      <c r="FQ22" s="60"/>
      <c r="FR22" s="60"/>
      <c r="FS22" s="60"/>
      <c r="FT22" s="60"/>
      <c r="FU22" s="60"/>
      <c r="FV22" s="60"/>
      <c r="FW22" s="60"/>
      <c r="FX22" s="60"/>
      <c r="FY22" s="60"/>
      <c r="FZ22" s="60"/>
      <c r="GA22" s="60"/>
      <c r="GB22" s="60"/>
      <c r="GC22" s="60"/>
      <c r="GD22" s="60"/>
      <c r="GE22" s="60"/>
      <c r="GF22" s="60"/>
      <c r="GG22" s="60"/>
      <c r="GH22" s="60"/>
      <c r="GI22" s="60"/>
      <c r="GJ22" s="60"/>
      <c r="GK22" s="60"/>
      <c r="GL22" s="60"/>
      <c r="GM22" s="60"/>
      <c r="GN22" s="60"/>
      <c r="GO22" s="60"/>
      <c r="GP22" s="60"/>
      <c r="GQ22" s="60"/>
      <c r="GR22" s="60"/>
      <c r="GS22" s="60"/>
      <c r="GT22" s="60"/>
      <c r="GU22" s="60"/>
      <c r="GV22" s="60"/>
      <c r="GW22" s="60"/>
      <c r="GX22" s="60"/>
      <c r="GY22" s="60"/>
      <c r="GZ22" s="60"/>
      <c r="HA22" s="60"/>
      <c r="HB22" s="60"/>
      <c r="HC22" s="60"/>
      <c r="HD22" s="60"/>
      <c r="HE22" s="60"/>
      <c r="HF22" s="60"/>
      <c r="HG22" s="60"/>
      <c r="HH22" s="60"/>
      <c r="HI22" s="60"/>
      <c r="HJ22" s="60"/>
      <c r="HK22" s="60"/>
      <c r="HL22" s="60"/>
      <c r="HM22" s="60"/>
      <c r="HN22" s="60"/>
      <c r="HO22" s="60"/>
      <c r="HP22" s="60"/>
      <c r="HQ22" s="60"/>
      <c r="HR22" s="60"/>
      <c r="HS22" s="60"/>
      <c r="HT22" s="60"/>
      <c r="HU22" s="60"/>
      <c r="HV22" s="60"/>
      <c r="HW22" s="60"/>
      <c r="HX22" s="60"/>
      <c r="HY22" s="60"/>
      <c r="HZ22" s="60"/>
      <c r="IA22" s="60"/>
      <c r="IB22" s="60"/>
      <c r="IC22" s="60"/>
      <c r="ID22" s="60"/>
      <c r="IE22" s="60"/>
      <c r="IF22" s="60"/>
      <c r="IG22" s="60"/>
      <c r="IH22" s="60"/>
      <c r="II22" s="60"/>
      <c r="IJ22" s="60"/>
      <c r="IK22" s="60"/>
      <c r="IL22" s="60"/>
      <c r="IM22" s="60"/>
      <c r="IN22" s="60"/>
      <c r="IO22" s="60"/>
      <c r="IP22" s="60"/>
      <c r="IQ22" s="60"/>
      <c r="IR22" s="60"/>
      <c r="IS22" s="60"/>
      <c r="IT22" s="60"/>
      <c r="IU22" s="60"/>
      <c r="IV22" s="60"/>
      <c r="IW22" s="60"/>
      <c r="IX22" s="60"/>
      <c r="IY22" s="60"/>
      <c r="IZ22" s="60"/>
      <c r="JA22" s="60"/>
      <c r="JB22" s="60"/>
      <c r="JC22" s="60"/>
      <c r="JD22" s="60"/>
      <c r="JE22" s="60"/>
      <c r="JF22" s="60"/>
      <c r="JG22" s="60"/>
      <c r="JH22" s="60"/>
      <c r="JI22" s="60"/>
      <c r="JJ22" s="60"/>
      <c r="JK22" s="60"/>
      <c r="JL22" s="60"/>
      <c r="JM22" s="60"/>
      <c r="JN22" s="62"/>
    </row>
    <row r="23" spans="1:274" ht="13.75" customHeight="1" x14ac:dyDescent="0.2">
      <c r="A23" s="63">
        <v>17</v>
      </c>
      <c r="B23" s="20">
        <f t="shared" si="0"/>
        <v>3369.7332654989114</v>
      </c>
      <c r="C23" s="31" t="str">
        <f>'Standard Settings'!B18</f>
        <v>L/5/7</v>
      </c>
      <c r="D23" s="31">
        <f>'Standard Settings'!H18</f>
        <v>17</v>
      </c>
      <c r="E23" s="21">
        <f t="shared" si="1"/>
        <v>1.0183007545259803E-2</v>
      </c>
      <c r="F23" s="19">
        <f>((EchelleFPAparam!$S$3/(cpmcfgWVLEN_Table.csv!$S23+E$52))*(SIN('Standard Settings'!$F18+0.0005)+SIN('Standard Settings'!$F18+0.0005+EchelleFPAparam!$M$3))-(EchelleFPAparam!$S$3/(cpmcfgWVLEN_Table.csv!$S23+E$52))*(SIN('Standard Settings'!$F18-0.0005)+SIN('Standard Settings'!$F18-0.0005+EchelleFPAparam!$M$3)))*1000*EchelleFPAparam!$O$3/180</f>
        <v>29.291818758618156</v>
      </c>
      <c r="G23" s="22" t="str">
        <f>'Standard Settings'!C18</f>
        <v>L</v>
      </c>
      <c r="H23" s="54"/>
      <c r="I23" s="31" t="str">
        <f>'Standard Settings'!$D18</f>
        <v>LM</v>
      </c>
      <c r="J23" s="54"/>
      <c r="K23" s="12">
        <v>0</v>
      </c>
      <c r="L23" s="12">
        <v>0</v>
      </c>
      <c r="M23" s="55" t="s">
        <v>515</v>
      </c>
      <c r="N23" s="55" t="s">
        <v>515</v>
      </c>
      <c r="O23" s="31">
        <f>'Standard Settings'!$E18</f>
        <v>66.5</v>
      </c>
      <c r="P23" s="56"/>
      <c r="Q23" s="23">
        <f>'Standard Settings'!$G18</f>
        <v>14</v>
      </c>
      <c r="R23" s="23">
        <f>'Standard Settings'!$I18</f>
        <v>20</v>
      </c>
      <c r="S23" s="24">
        <f t="shared" si="2"/>
        <v>13</v>
      </c>
      <c r="T23" s="24">
        <f t="shared" si="3"/>
        <v>21</v>
      </c>
      <c r="U23" s="25">
        <f>IF(OR($S23+B$52&lt;$Q23,$S23+B$52&gt;$R23),-1,(EchelleFPAparam!$S$3/(cpmcfgWVLEN_Table.csv!$S23+B$52))*(SIN('Standard Settings'!$F18)+SIN('Standard Settings'!$F18+EchelleFPAparam!$M$3)))</f>
        <v>-1</v>
      </c>
      <c r="V23" s="25">
        <f>IF(OR($S23+C$52&lt;$Q23,$S23+C$52&gt;$R23),-1,(EchelleFPAparam!$S$3/(cpmcfgWVLEN_Table.csv!$S23+C$52))*(SIN('Standard Settings'!$F18)+SIN('Standard Settings'!$F18+EchelleFPAparam!$M$3)))</f>
        <v>4091.8189652486781</v>
      </c>
      <c r="W23" s="25">
        <f>IF(OR($S23+D$52&lt;$Q23,$S23+D$52&gt;$R23),-1,(EchelleFPAparam!$S$3/(cpmcfgWVLEN_Table.csv!$S23+D$52))*(SIN('Standard Settings'!$F18)+SIN('Standard Settings'!$F18+EchelleFPAparam!$M$3)))</f>
        <v>3819.031034232099</v>
      </c>
      <c r="X23" s="25">
        <f>IF(OR($S23+E$52&lt;$Q23,$S23+E$52&gt;$R23),-1,(EchelleFPAparam!$S$3/(cpmcfgWVLEN_Table.csv!$S23+E$52))*(SIN('Standard Settings'!$F18)+SIN('Standard Settings'!$F18+EchelleFPAparam!$M$3)))</f>
        <v>3580.3415945925931</v>
      </c>
      <c r="Y23" s="25">
        <f>IF(OR($S23+F$52&lt;$Q23,$S23+F$52&gt;$R23),-1,(EchelleFPAparam!$S$3/(cpmcfgWVLEN_Table.csv!$S23+F$52))*(SIN('Standard Settings'!$F18)+SIN('Standard Settings'!$F18+EchelleFPAparam!$M$3)))</f>
        <v>3369.7332654989114</v>
      </c>
      <c r="Z23" s="25">
        <f>IF(OR($S23+G$52&lt;$Q23,$S23+G$52&gt;$R23),-1,(EchelleFPAparam!$S$3/(cpmcfgWVLEN_Table.csv!$S23+G$52))*(SIN('Standard Settings'!$F18)+SIN('Standard Settings'!$F18+EchelleFPAparam!$M$3)))</f>
        <v>3182.5258618600828</v>
      </c>
      <c r="AA23" s="25">
        <f>IF(OR($S23+H$52&lt;$Q23,$S23+H$52&gt;$R23),-1,(EchelleFPAparam!$S$3/(cpmcfgWVLEN_Table.csv!$S23+H$52))*(SIN('Standard Settings'!$F18)+SIN('Standard Settings'!$F18+EchelleFPAparam!$M$3)))</f>
        <v>3015.0245007095523</v>
      </c>
      <c r="AB23" s="25">
        <f>IF(OR($S23+I$52&lt;$Q23,$S23+I$52&gt;$R23),-1,(EchelleFPAparam!$S$3/(cpmcfgWVLEN_Table.csv!$S23+I$52))*(SIN('Standard Settings'!$F18)+SIN('Standard Settings'!$F18+EchelleFPAparam!$M$3)))</f>
        <v>2864.2732756740747</v>
      </c>
      <c r="AC23" s="25">
        <f>IF(OR($S23+J$52&lt;$Q23,$S23+J$52&gt;$R23),-1,(EchelleFPAparam!$S$3/(cpmcfgWVLEN_Table.csv!$S23+J$52))*(SIN('Standard Settings'!$F18)+SIN('Standard Settings'!$F18+EchelleFPAparam!$M$3)))</f>
        <v>-1</v>
      </c>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7">
        <f>IF(OR($S23+B$52&lt;'Standard Settings'!$G18,$S23+B$52&gt;'Standard Settings'!$I18),-1,(EchelleFPAparam!$S$3/(cpmcfgWVLEN_Table.csv!$S23+B$52))*(SIN(EchelleFPAparam!$T$3-EchelleFPAparam!$M$3/2)+SIN('Standard Settings'!$F18+EchelleFPAparam!$M$3)))</f>
        <v>-1</v>
      </c>
      <c r="BF23" s="27">
        <f>IF(OR($S23+C$52&lt;'Standard Settings'!$G18,$S23+C$52&gt;'Standard Settings'!$I18),-1,(EchelleFPAparam!$S$3/(cpmcfgWVLEN_Table.csv!$S23+C$52))*(SIN(EchelleFPAparam!$T$3-EchelleFPAparam!$M$3/2)+SIN('Standard Settings'!$F18+EchelleFPAparam!$M$3)))</f>
        <v>4073.7226783207357</v>
      </c>
      <c r="BG23" s="27">
        <f>IF(OR($S23+D$52&lt;'Standard Settings'!$G18,$S23+D$52&gt;'Standard Settings'!$I18),-1,(EchelleFPAparam!$S$3/(cpmcfgWVLEN_Table.csv!$S23+D$52))*(SIN(EchelleFPAparam!$T$3-EchelleFPAparam!$M$3/2)+SIN('Standard Settings'!$F18+EchelleFPAparam!$M$3)))</f>
        <v>3802.1411664326861</v>
      </c>
      <c r="BH23" s="27">
        <f>IF(OR($S23+E$52&lt;'Standard Settings'!$G18,$S23+E$52&gt;'Standard Settings'!$I18),-1,(EchelleFPAparam!$S$3/(cpmcfgWVLEN_Table.csv!$S23+E$52))*(SIN(EchelleFPAparam!$T$3-EchelleFPAparam!$M$3/2)+SIN('Standard Settings'!$F18+EchelleFPAparam!$M$3)))</f>
        <v>3564.5073435306435</v>
      </c>
      <c r="BI23" s="27">
        <f>IF(OR($S23+F$52&lt;'Standard Settings'!$G18,$S23+F$52&gt;'Standard Settings'!$I18),-1,(EchelleFPAparam!$S$3/(cpmcfgWVLEN_Table.csv!$S23+F$52))*(SIN(EchelleFPAparam!$T$3-EchelleFPAparam!$M$3/2)+SIN('Standard Settings'!$F18+EchelleFPAparam!$M$3)))</f>
        <v>3354.8304409700172</v>
      </c>
      <c r="BJ23" s="27">
        <f>IF(OR($S23+G$52&lt;'Standard Settings'!$G18,$S23+G$52&gt;'Standard Settings'!$I18),-1,(EchelleFPAparam!$S$3/(cpmcfgWVLEN_Table.csv!$S23+G$52))*(SIN(EchelleFPAparam!$T$3-EchelleFPAparam!$M$3/2)+SIN('Standard Settings'!$F18+EchelleFPAparam!$M$3)))</f>
        <v>3168.4509720272385</v>
      </c>
      <c r="BK23" s="27">
        <f>IF(OR($S23+H$52&lt;'Standard Settings'!$G18,$S23+H$52&gt;'Standard Settings'!$I18),-1,(EchelleFPAparam!$S$3/(cpmcfgWVLEN_Table.csv!$S23+H$52))*(SIN(EchelleFPAparam!$T$3-EchelleFPAparam!$M$3/2)+SIN('Standard Settings'!$F18+EchelleFPAparam!$M$3)))</f>
        <v>3001.6903945521208</v>
      </c>
      <c r="BL23" s="27">
        <f>IF(OR($S23+I$52&lt;'Standard Settings'!$G18,$S23+I$52&gt;'Standard Settings'!$I18),-1,(EchelleFPAparam!$S$3/(cpmcfgWVLEN_Table.csv!$S23+I$52))*(SIN(EchelleFPAparam!$T$3-EchelleFPAparam!$M$3/2)+SIN('Standard Settings'!$F18+EchelleFPAparam!$M$3)))</f>
        <v>2851.6058748245146</v>
      </c>
      <c r="BM23" s="27">
        <f>IF(OR($S23+J$52&lt;'Standard Settings'!$G18,$S23+J$52&gt;'Standard Settings'!$I18),-1,(EchelleFPAparam!$S$3/(cpmcfgWVLEN_Table.csv!$S23+J$52))*(SIN(EchelleFPAparam!$T$3-EchelleFPAparam!$M$3/2)+SIN('Standard Settings'!$F18+EchelleFPAparam!$M$3)))</f>
        <v>-1</v>
      </c>
      <c r="BN23" s="28">
        <f>IF(OR($S23+B$52&lt;'Standard Settings'!$G18,$S23+B$52&gt;'Standard Settings'!$I18),-1,BE23*(($D23+B$52)/($D23+B$52+0.5)))</f>
        <v>-1</v>
      </c>
      <c r="BO23" s="28">
        <f>IF(OR($S23+C$52&lt;'Standard Settings'!$G18,$S23+C$52&gt;'Standard Settings'!$I18),-1,BF23*(($D23+C$52)/($D23+C$52+0.5)))</f>
        <v>3963.6220653931487</v>
      </c>
      <c r="BP23" s="28">
        <f>IF(OR($S23+D$52&lt;'Standard Settings'!$G18,$S23+D$52&gt;'Standard Settings'!$I18),-1,BG23*(($D23+D$52)/($D23+D$52+0.5)))</f>
        <v>3704.6503672933864</v>
      </c>
      <c r="BQ23" s="28">
        <f>IF(OR($S23+E$52&lt;'Standard Settings'!$G18,$S23+E$52&gt;'Standard Settings'!$I18),-1,BH23*(($D23+E$52)/($D23+E$52+0.5)))</f>
        <v>3477.5681400298959</v>
      </c>
      <c r="BR23" s="28">
        <f>IF(OR($S23+F$52&lt;'Standard Settings'!$G18,$S23+F$52&gt;'Standard Settings'!$I18),-1,BI23*(($D23+F$52)/($D23+F$52+0.5)))</f>
        <v>3276.811128389319</v>
      </c>
      <c r="BS23" s="28">
        <f>IF(OR($S23+G$52&lt;'Standard Settings'!$G18,$S23+G$52&gt;'Standard Settings'!$I18),-1,BJ23*(($D23+G$52)/($D23+G$52+0.5)))</f>
        <v>3098.0409504266331</v>
      </c>
      <c r="BT23" s="28">
        <f>IF(OR($S23+H$52&lt;'Standard Settings'!$G18,$S23+H$52&gt;'Standard Settings'!$I18),-1,BK23*(($D23+H$52)/($D23+H$52+0.5)))</f>
        <v>2937.8246414765435</v>
      </c>
      <c r="BU23" s="28">
        <f>IF(OR($S23+I$52&lt;'Standard Settings'!$G18,$S23+I$52&gt;'Standard Settings'!$I18),-1,BL23*(($D23+I$52)/($D23+I$52+0.5)))</f>
        <v>2793.4098365627897</v>
      </c>
      <c r="BV23" s="28">
        <f>IF(OR($S23+J$52&lt;'Standard Settings'!$G18,$S23+J$52&gt;'Standard Settings'!$I18),-1,BM23*(($D23+J$52)/($D23+J$52+0.5)))</f>
        <v>-1</v>
      </c>
      <c r="BW23" s="28">
        <f>IF(OR($S23+B$52&lt;'Standard Settings'!$G18,$S23+B$52&gt;'Standard Settings'!$I18),-1,BE23*(($D23+B$52)/($D23+B$52-0.5)))</f>
        <v>-1</v>
      </c>
      <c r="BX23" s="28">
        <f>IF(OR($S23+C$52&lt;'Standard Settings'!$G18,$S23+C$52&gt;'Standard Settings'!$I18),-1,BF23*(($D23+C$52)/($D23+C$52-0.5)))</f>
        <v>4190.114754844185</v>
      </c>
      <c r="BY23" s="28">
        <f>IF(OR($S23+D$52&lt;'Standard Settings'!$G18,$S23+D$52&gt;'Standard Settings'!$I18),-1,BG23*(($D23+D$52)/($D23+D$52-0.5)))</f>
        <v>3904.901738498434</v>
      </c>
      <c r="BZ23" s="28">
        <f>IF(OR($S23+E$52&lt;'Standard Settings'!$G18,$S23+E$52&gt;'Standard Settings'!$I18),-1,BH23*(($D23+E$52)/($D23+E$52-0.5)))</f>
        <v>3655.9049677237367</v>
      </c>
      <c r="CA23" s="28">
        <f>IF(OR($S23+F$52&lt;'Standard Settings'!$G18,$S23+F$52&gt;'Standard Settings'!$I18),-1,BI23*(($D23+F$52)/($D23+F$52-0.5)))</f>
        <v>3436.6555736766031</v>
      </c>
      <c r="CB23" s="28">
        <f>IF(OR($S23+G$52&lt;'Standard Settings'!$G18,$S23+G$52&gt;'Standard Settings'!$I18),-1,BJ23*(($D23+G$52)/($D23+G$52-0.5)))</f>
        <v>3242.1358783534533</v>
      </c>
      <c r="CC23" s="28">
        <f>IF(OR($S23+H$52&lt;'Standard Settings'!$G18,$S23+H$52&gt;'Standard Settings'!$I18),-1,BK23*(($D23+H$52)/($D23+H$52-0.5)))</f>
        <v>3068.3946255421679</v>
      </c>
      <c r="CD23" s="28">
        <f>IF(OR($S23+I$52&lt;'Standard Settings'!$G18,$S23+I$52&gt;'Standard Settings'!$I18),-1,BL23*(($D23+I$52)/($D23+I$52-0.5)))</f>
        <v>2912.2783402463124</v>
      </c>
      <c r="CE23" s="28">
        <f>IF(OR($S23+J$52&lt;'Standard Settings'!$G18,$S23+J$52&gt;'Standard Settings'!$I18),-1,BM23*(($D23+J$52)/($D23+J$52-0.5)))</f>
        <v>-1</v>
      </c>
      <c r="CF23" s="29">
        <f>IF(OR($S23+B$52&lt;'Standard Settings'!$G18,$S23+B$52&gt;'Standard Settings'!$I18),-1,(EchelleFPAparam!$S$3/(cpmcfgWVLEN_Table.csv!$S23+B$52))*(SIN('Standard Settings'!$F18)+SIN('Standard Settings'!$F18+EchelleFPAparam!$M$3+EchelleFPAparam!$F$3)))</f>
        <v>-1</v>
      </c>
      <c r="CG23" s="29">
        <f>IF(OR($S23+C$52&lt;'Standard Settings'!$G18,$S23+C$52&gt;'Standard Settings'!$I18),-1,(EchelleFPAparam!$S$3/(cpmcfgWVLEN_Table.csv!$S23+C$52))*(SIN('Standard Settings'!$F18)+SIN('Standard Settings'!$F18+EchelleFPAparam!$M$3+EchelleFPAparam!$F$3)))</f>
        <v>4050.9556655513829</v>
      </c>
      <c r="CH23" s="29">
        <f>IF(OR($S23+D$52&lt;'Standard Settings'!$G18,$S23+D$52&gt;'Standard Settings'!$I18),-1,(EchelleFPAparam!$S$3/(cpmcfgWVLEN_Table.csv!$S23+D$52))*(SIN('Standard Settings'!$F18)+SIN('Standard Settings'!$F18+EchelleFPAparam!$M$3+EchelleFPAparam!$F$3)))</f>
        <v>3780.8919545146232</v>
      </c>
      <c r="CI23" s="29">
        <f>IF(OR($S23+E$52&lt;'Standard Settings'!$G18,$S23+E$52&gt;'Standard Settings'!$I18),-1,(EchelleFPAparam!$S$3/(cpmcfgWVLEN_Table.csv!$S23+E$52))*(SIN('Standard Settings'!$F18)+SIN('Standard Settings'!$F18+EchelleFPAparam!$M$3+EchelleFPAparam!$F$3)))</f>
        <v>3544.5862073574599</v>
      </c>
      <c r="CJ23" s="29">
        <f>IF(OR($S23+F$52&lt;'Standard Settings'!$G18,$S23+F$52&gt;'Standard Settings'!$I18),-1,(EchelleFPAparam!$S$3/(cpmcfgWVLEN_Table.csv!$S23+F$52))*(SIN('Standard Settings'!$F18)+SIN('Standard Settings'!$F18+EchelleFPAparam!$M$3+EchelleFPAparam!$F$3)))</f>
        <v>3336.0811363364328</v>
      </c>
      <c r="CK23" s="29">
        <f>IF(OR($S23+G$52&lt;'Standard Settings'!$G18,$S23+G$52&gt;'Standard Settings'!$I18),-1,(EchelleFPAparam!$S$3/(cpmcfgWVLEN_Table.csv!$S23+G$52))*(SIN('Standard Settings'!$F18)+SIN('Standard Settings'!$F18+EchelleFPAparam!$M$3+EchelleFPAparam!$F$3)))</f>
        <v>3150.7432954288529</v>
      </c>
      <c r="CL23" s="29">
        <f>IF(OR($S23+H$52&lt;'Standard Settings'!$G18,$S23+H$52&gt;'Standard Settings'!$I18),-1,(EchelleFPAparam!$S$3/(cpmcfgWVLEN_Table.csv!$S23+H$52))*(SIN('Standard Settings'!$F18)+SIN('Standard Settings'!$F18+EchelleFPAparam!$M$3+EchelleFPAparam!$F$3)))</f>
        <v>2984.9147009325975</v>
      </c>
      <c r="CM23" s="29">
        <f>IF(OR($S23+I$52&lt;'Standard Settings'!$G18,$S23+I$52&gt;'Standard Settings'!$I18),-1,(EchelleFPAparam!$S$3/(cpmcfgWVLEN_Table.csv!$S23+I$52))*(SIN('Standard Settings'!$F18)+SIN('Standard Settings'!$F18+EchelleFPAparam!$M$3+EchelleFPAparam!$F$3)))</f>
        <v>2835.6689658859677</v>
      </c>
      <c r="CN23" s="29">
        <f>IF(OR($S23+J$52&lt;'Standard Settings'!$G18,$S23+J$52&gt;'Standard Settings'!$I18),-1,(EchelleFPAparam!$S$3/(cpmcfgWVLEN_Table.csv!$S23+J$52))*(SIN('Standard Settings'!$F18)+SIN('Standard Settings'!$F18+EchelleFPAparam!$M$3+EchelleFPAparam!$F$3)))</f>
        <v>-1</v>
      </c>
      <c r="CO23" s="29">
        <f>IF(OR($S23+B$52&lt;'Standard Settings'!$G18,$S23+B$52&gt;'Standard Settings'!$I18),-1,(EchelleFPAparam!$S$3/(cpmcfgWVLEN_Table.csv!$S23+B$52))*(SIN('Standard Settings'!$F18)+SIN('Standard Settings'!$F18+EchelleFPAparam!$M$3+EchelleFPAparam!$G$3)))</f>
        <v>-1</v>
      </c>
      <c r="CP23" s="29">
        <f>IF(OR($S23+C$52&lt;'Standard Settings'!$G18,$S23+C$52&gt;'Standard Settings'!$I18),-1,(EchelleFPAparam!$S$3/(cpmcfgWVLEN_Table.csv!$S23+C$52))*(SIN('Standard Settings'!$F18)+SIN('Standard Settings'!$F18+EchelleFPAparam!$M$3+EchelleFPAparam!$G$3)))</f>
        <v>4077.590923505627</v>
      </c>
      <c r="CQ23" s="29">
        <f>IF(OR($S23+D$52&lt;'Standard Settings'!$G18,$S23+D$52&gt;'Standard Settings'!$I18),-1,(EchelleFPAparam!$S$3/(cpmcfgWVLEN_Table.csv!$S23+D$52))*(SIN('Standard Settings'!$F18)+SIN('Standard Settings'!$F18+EchelleFPAparam!$M$3+EchelleFPAparam!$G$3)))</f>
        <v>3805.7515286052512</v>
      </c>
      <c r="CR23" s="29">
        <f>IF(OR($S23+E$52&lt;'Standard Settings'!$G18,$S23+E$52&gt;'Standard Settings'!$I18),-1,(EchelleFPAparam!$S$3/(cpmcfgWVLEN_Table.csv!$S23+E$52))*(SIN('Standard Settings'!$F18)+SIN('Standard Settings'!$F18+EchelleFPAparam!$M$3+EchelleFPAparam!$G$3)))</f>
        <v>3567.8920580674235</v>
      </c>
      <c r="CS23" s="29">
        <f>IF(OR($S23+F$52&lt;'Standard Settings'!$G18,$S23+F$52&gt;'Standard Settings'!$I18),-1,(EchelleFPAparam!$S$3/(cpmcfgWVLEN_Table.csv!$S23+F$52))*(SIN('Standard Settings'!$F18)+SIN('Standard Settings'!$F18+EchelleFPAparam!$M$3+EchelleFPAparam!$G$3)))</f>
        <v>3358.0160546516927</v>
      </c>
      <c r="CT23" s="29">
        <f>IF(OR($S23+G$52&lt;'Standard Settings'!$G18,$S23+G$52&gt;'Standard Settings'!$I18),-1,(EchelleFPAparam!$S$3/(cpmcfgWVLEN_Table.csv!$S23+G$52))*(SIN('Standard Settings'!$F18)+SIN('Standard Settings'!$F18+EchelleFPAparam!$M$3+EchelleFPAparam!$G$3)))</f>
        <v>3171.459607171043</v>
      </c>
      <c r="CU23" s="29">
        <f>IF(OR($S23+H$52&lt;'Standard Settings'!$G18,$S23+H$52&gt;'Standard Settings'!$I18),-1,(EchelleFPAparam!$S$3/(cpmcfgWVLEN_Table.csv!$S23+H$52))*(SIN('Standard Settings'!$F18)+SIN('Standard Settings'!$F18+EchelleFPAparam!$M$3+EchelleFPAparam!$G$3)))</f>
        <v>3004.5406804778304</v>
      </c>
      <c r="CV23" s="29">
        <f>IF(OR($S23+I$52&lt;'Standard Settings'!$G18,$S23+I$52&gt;'Standard Settings'!$I18),-1,(EchelleFPAparam!$S$3/(cpmcfgWVLEN_Table.csv!$S23+I$52))*(SIN('Standard Settings'!$F18)+SIN('Standard Settings'!$F18+EchelleFPAparam!$M$3+EchelleFPAparam!$G$3)))</f>
        <v>2854.3136464539389</v>
      </c>
      <c r="CW23" s="29">
        <f>IF(OR($S23+J$52&lt;'Standard Settings'!$G18,$S23+J$52&gt;'Standard Settings'!$I18),-1,(EchelleFPAparam!$S$3/(cpmcfgWVLEN_Table.csv!$S23+J$52))*(SIN('Standard Settings'!$F18)+SIN('Standard Settings'!$F18+EchelleFPAparam!$M$3+EchelleFPAparam!$G$3)))</f>
        <v>-1</v>
      </c>
      <c r="CX23" s="29">
        <f>IF(OR($S23+B$52&lt;'Standard Settings'!$G18,$S23+B$52&gt;'Standard Settings'!$I18),-1,(EchelleFPAparam!$S$3/(cpmcfgWVLEN_Table.csv!$S23+B$52))*(SIN('Standard Settings'!$F18)+SIN('Standard Settings'!$F18+EchelleFPAparam!$M$3+EchelleFPAparam!$H$3)))</f>
        <v>-1</v>
      </c>
      <c r="CY23" s="29">
        <f>IF(OR($S23+C$52&lt;'Standard Settings'!$G18,$S23+C$52&gt;'Standard Settings'!$I18),-1,(EchelleFPAparam!$S$3/(cpmcfgWVLEN_Table.csv!$S23+C$52))*(SIN('Standard Settings'!$F18)+SIN('Standard Settings'!$F18+EchelleFPAparam!$M$3+EchelleFPAparam!$H$3)))</f>
        <v>4079.0005578718487</v>
      </c>
      <c r="CZ23" s="29">
        <f>IF(OR($S23+D$52&lt;'Standard Settings'!$G18,$S23+D$52&gt;'Standard Settings'!$I18),-1,(EchelleFPAparam!$S$3/(cpmcfgWVLEN_Table.csv!$S23+D$52))*(SIN('Standard Settings'!$F18)+SIN('Standard Settings'!$F18+EchelleFPAparam!$M$3+EchelleFPAparam!$H$3)))</f>
        <v>3807.0671873470583</v>
      </c>
      <c r="DA23" s="29">
        <f>IF(OR($S23+E$52&lt;'Standard Settings'!$G18,$S23+E$52&gt;'Standard Settings'!$I18),-1,(EchelleFPAparam!$S$3/(cpmcfgWVLEN_Table.csv!$S23+E$52))*(SIN('Standard Settings'!$F18)+SIN('Standard Settings'!$F18+EchelleFPAparam!$M$3+EchelleFPAparam!$H$3)))</f>
        <v>3569.1254881378677</v>
      </c>
      <c r="DB23" s="29">
        <f>IF(OR($S23+F$52&lt;'Standard Settings'!$G18,$S23+F$52&gt;'Standard Settings'!$I18),-1,(EchelleFPAparam!$S$3/(cpmcfgWVLEN_Table.csv!$S23+F$52))*(SIN('Standard Settings'!$F18)+SIN('Standard Settings'!$F18+EchelleFPAparam!$M$3+EchelleFPAparam!$H$3)))</f>
        <v>3359.1769300121105</v>
      </c>
      <c r="DC23" s="29">
        <f>IF(OR($S23+G$52&lt;'Standard Settings'!$G18,$S23+G$52&gt;'Standard Settings'!$I18),-1,(EchelleFPAparam!$S$3/(cpmcfgWVLEN_Table.csv!$S23+G$52))*(SIN('Standard Settings'!$F18)+SIN('Standard Settings'!$F18+EchelleFPAparam!$M$3+EchelleFPAparam!$H$3)))</f>
        <v>3172.5559894558824</v>
      </c>
      <c r="DD23" s="29">
        <f>IF(OR($S23+H$52&lt;'Standard Settings'!$G18,$S23+H$52&gt;'Standard Settings'!$I18),-1,(EchelleFPAparam!$S$3/(cpmcfgWVLEN_Table.csv!$S23+H$52))*(SIN('Standard Settings'!$F18)+SIN('Standard Settings'!$F18+EchelleFPAparam!$M$3+EchelleFPAparam!$H$3)))</f>
        <v>3005.5793584318885</v>
      </c>
      <c r="DE23" s="29">
        <f>IF(OR($S23+I$52&lt;'Standard Settings'!$G18,$S23+I$52&gt;'Standard Settings'!$I18),-1,(EchelleFPAparam!$S$3/(cpmcfgWVLEN_Table.csv!$S23+I$52))*(SIN('Standard Settings'!$F18)+SIN('Standard Settings'!$F18+EchelleFPAparam!$M$3+EchelleFPAparam!$H$3)))</f>
        <v>2855.3003905102937</v>
      </c>
      <c r="DF23" s="29">
        <f>IF(OR($S23+J$52&lt;'Standard Settings'!$G18,$S23+J$52&gt;'Standard Settings'!$I18),-1,(EchelleFPAparam!$S$3/(cpmcfgWVLEN_Table.csv!$S23+J$52))*(SIN('Standard Settings'!$F18)+SIN('Standard Settings'!$F18+EchelleFPAparam!$M$3+EchelleFPAparam!$H$3)))</f>
        <v>-1</v>
      </c>
      <c r="DG23" s="29">
        <f>IF(OR($S23+B$52&lt;'Standard Settings'!$G18,$S23+B$52&gt;'Standard Settings'!$I18),-1,(EchelleFPAparam!$S$3/(cpmcfgWVLEN_Table.csv!$S23+B$52))*(SIN('Standard Settings'!$F18)+SIN('Standard Settings'!$F18+EchelleFPAparam!$M$3+EchelleFPAparam!$I$3)))</f>
        <v>-1</v>
      </c>
      <c r="DH23" s="29">
        <f>IF(OR($S23+C$52&lt;'Standard Settings'!$G18,$S23+C$52&gt;'Standard Settings'!$I18),-1,(EchelleFPAparam!$S$3/(cpmcfgWVLEN_Table.csv!$S23+C$52))*(SIN('Standard Settings'!$F18)+SIN('Standard Settings'!$F18+EchelleFPAparam!$M$3+EchelleFPAparam!$I$3)))</f>
        <v>4104.3242429215461</v>
      </c>
      <c r="DI23" s="29">
        <f>IF(OR($S23+D$52&lt;'Standard Settings'!$G18,$S23+D$52&gt;'Standard Settings'!$I18),-1,(EchelleFPAparam!$S$3/(cpmcfgWVLEN_Table.csv!$S23+D$52))*(SIN('Standard Settings'!$F18)+SIN('Standard Settings'!$F18+EchelleFPAparam!$M$3+EchelleFPAparam!$I$3)))</f>
        <v>3830.7026267267756</v>
      </c>
      <c r="DJ23" s="29">
        <f>IF(OR($S23+E$52&lt;'Standard Settings'!$G18,$S23+E$52&gt;'Standard Settings'!$I18),-1,(EchelleFPAparam!$S$3/(cpmcfgWVLEN_Table.csv!$S23+E$52))*(SIN('Standard Settings'!$F18)+SIN('Standard Settings'!$F18+EchelleFPAparam!$M$3+EchelleFPAparam!$I$3)))</f>
        <v>3591.2837125563528</v>
      </c>
      <c r="DK23" s="29">
        <f>IF(OR($S23+F$52&lt;'Standard Settings'!$G18,$S23+F$52&gt;'Standard Settings'!$I18),-1,(EchelleFPAparam!$S$3/(cpmcfgWVLEN_Table.csv!$S23+F$52))*(SIN('Standard Settings'!$F18)+SIN('Standard Settings'!$F18+EchelleFPAparam!$M$3+EchelleFPAparam!$I$3)))</f>
        <v>3380.0317294648025</v>
      </c>
      <c r="DL23" s="29">
        <f>IF(OR($S23+G$52&lt;'Standard Settings'!$G18,$S23+G$52&gt;'Standard Settings'!$I18),-1,(EchelleFPAparam!$S$3/(cpmcfgWVLEN_Table.csv!$S23+G$52))*(SIN('Standard Settings'!$F18)+SIN('Standard Settings'!$F18+EchelleFPAparam!$M$3+EchelleFPAparam!$I$3)))</f>
        <v>3192.25218893898</v>
      </c>
      <c r="DM23" s="29">
        <f>IF(OR($S23+H$52&lt;'Standard Settings'!$G18,$S23+H$52&gt;'Standard Settings'!$I18),-1,(EchelleFPAparam!$S$3/(cpmcfgWVLEN_Table.csv!$S23+H$52))*(SIN('Standard Settings'!$F18)+SIN('Standard Settings'!$F18+EchelleFPAparam!$M$3+EchelleFPAparam!$I$3)))</f>
        <v>3024.2389158369288</v>
      </c>
      <c r="DN23" s="29">
        <f>IF(OR($S23+I$52&lt;'Standard Settings'!$G18,$S23+I$52&gt;'Standard Settings'!$I18),-1,(EchelleFPAparam!$S$3/(cpmcfgWVLEN_Table.csv!$S23+I$52))*(SIN('Standard Settings'!$F18)+SIN('Standard Settings'!$F18+EchelleFPAparam!$M$3+EchelleFPAparam!$I$3)))</f>
        <v>2873.0269700450822</v>
      </c>
      <c r="DO23" s="29">
        <f>IF(OR($S23+J$52&lt;'Standard Settings'!$G18,$S23+J$52&gt;'Standard Settings'!$I18),-1,(EchelleFPAparam!$S$3/(cpmcfgWVLEN_Table.csv!$S23+J$52))*(SIN('Standard Settings'!$F18)+SIN('Standard Settings'!$F18+EchelleFPAparam!$M$3+EchelleFPAparam!$I$3)))</f>
        <v>-1</v>
      </c>
      <c r="DP23" s="29">
        <f>IF(OR($S23+B$52&lt;'Standard Settings'!$G18,$S23+B$52&gt;'Standard Settings'!$I18),-1,(EchelleFPAparam!$S$3/(cpmcfgWVLEN_Table.csv!$S23+B$52))*(SIN('Standard Settings'!$F18)+SIN('Standard Settings'!$F18+EchelleFPAparam!$M$3+EchelleFPAparam!$J$3)))</f>
        <v>-1</v>
      </c>
      <c r="DQ23" s="29">
        <f>IF(OR($S23+C$52&lt;'Standard Settings'!$G18,$S23+C$52&gt;'Standard Settings'!$I18),-1,(EchelleFPAparam!$S$3/(cpmcfgWVLEN_Table.csv!$S23+C$52))*(SIN('Standard Settings'!$F18)+SIN('Standard Settings'!$F18+EchelleFPAparam!$M$3+EchelleFPAparam!$J$3)))</f>
        <v>4105.6622382177657</v>
      </c>
      <c r="DR23" s="29">
        <f>IF(OR($S23+D$52&lt;'Standard Settings'!$G18,$S23+D$52&gt;'Standard Settings'!$I18),-1,(EchelleFPAparam!$S$3/(cpmcfgWVLEN_Table.csv!$S23+D$52))*(SIN('Standard Settings'!$F18)+SIN('Standard Settings'!$F18+EchelleFPAparam!$M$3+EchelleFPAparam!$J$3)))</f>
        <v>3831.9514223365809</v>
      </c>
      <c r="DS23" s="29">
        <f>IF(OR($S23+E$52&lt;'Standard Settings'!$G18,$S23+E$52&gt;'Standard Settings'!$I18),-1,(EchelleFPAparam!$S$3/(cpmcfgWVLEN_Table.csv!$S23+E$52))*(SIN('Standard Settings'!$F18)+SIN('Standard Settings'!$F18+EchelleFPAparam!$M$3+EchelleFPAparam!$J$3)))</f>
        <v>3592.4544584405448</v>
      </c>
      <c r="DT23" s="29">
        <f>IF(OR($S23+F$52&lt;'Standard Settings'!$G18,$S23+F$52&gt;'Standard Settings'!$I18),-1,(EchelleFPAparam!$S$3/(cpmcfgWVLEN_Table.csv!$S23+F$52))*(SIN('Standard Settings'!$F18)+SIN('Standard Settings'!$F18+EchelleFPAparam!$M$3+EchelleFPAparam!$J$3)))</f>
        <v>3381.1336079440425</v>
      </c>
      <c r="DU23" s="29">
        <f>IF(OR($S23+G$52&lt;'Standard Settings'!$G18,$S23+G$52&gt;'Standard Settings'!$I18),-1,(EchelleFPAparam!$S$3/(cpmcfgWVLEN_Table.csv!$S23+G$52))*(SIN('Standard Settings'!$F18)+SIN('Standard Settings'!$F18+EchelleFPAparam!$M$3+EchelleFPAparam!$J$3)))</f>
        <v>3193.2928519471511</v>
      </c>
      <c r="DV23" s="29">
        <f>IF(OR($S23+H$52&lt;'Standard Settings'!$G18,$S23+H$52&gt;'Standard Settings'!$I18),-1,(EchelleFPAparam!$S$3/(cpmcfgWVLEN_Table.csv!$S23+H$52))*(SIN('Standard Settings'!$F18)+SIN('Standard Settings'!$F18+EchelleFPAparam!$M$3+EchelleFPAparam!$J$3)))</f>
        <v>3025.2248071078275</v>
      </c>
      <c r="DW23" s="29">
        <f>IF(OR($S23+I$52&lt;'Standard Settings'!$G18,$S23+I$52&gt;'Standard Settings'!$I18),-1,(EchelleFPAparam!$S$3/(cpmcfgWVLEN_Table.csv!$S23+I$52))*(SIN('Standard Settings'!$F18)+SIN('Standard Settings'!$F18+EchelleFPAparam!$M$3+EchelleFPAparam!$J$3)))</f>
        <v>2873.9635667524358</v>
      </c>
      <c r="DX23" s="29">
        <f>IF(OR($S23+J$52&lt;'Standard Settings'!$G18,$S23+J$52&gt;'Standard Settings'!$I18),-1,(EchelleFPAparam!$S$3/(cpmcfgWVLEN_Table.csv!$S23+J$52))*(SIN('Standard Settings'!$F18)+SIN('Standard Settings'!$F18+EchelleFPAparam!$M$3+EchelleFPAparam!$J$3)))</f>
        <v>-1</v>
      </c>
      <c r="DY23" s="29">
        <f>IF(OR($S23+B$52&lt;$Q23,$S23+B$52&gt;$R23),-1,(EchelleFPAparam!$S$3/(cpmcfgWVLEN_Table.csv!$S23+B$52))*(SIN('Standard Settings'!$F18)+SIN('Standard Settings'!$F18+EchelleFPAparam!$M$3+EchelleFPAparam!$K$3)))</f>
        <v>-1</v>
      </c>
      <c r="DZ23" s="29">
        <f>IF(OR($S23+C$52&lt;$Q23,$S23+C$52&gt;$R23),-1,(EchelleFPAparam!$S$3/(cpmcfgWVLEN_Table.csv!$S23+C$52))*(SIN('Standard Settings'!$F18)+SIN('Standard Settings'!$F18+EchelleFPAparam!$M$3+EchelleFPAparam!$K$3)))</f>
        <v>4129.6568891860425</v>
      </c>
      <c r="EA23" s="29">
        <f>IF(OR($S23+D$52&lt;$Q23,$S23+D$52&gt;$R23),-1,(EchelleFPAparam!$S$3/(cpmcfgWVLEN_Table.csv!$S23+D$52))*(SIN('Standard Settings'!$F18)+SIN('Standard Settings'!$F18+EchelleFPAparam!$M$3+EchelleFPAparam!$K$3)))</f>
        <v>3854.3464299069724</v>
      </c>
      <c r="EB23" s="29">
        <f>IF(OR($S23+E$52&lt;$Q23,$S23+E$52&gt;$R23),-1,(EchelleFPAparam!$S$3/(cpmcfgWVLEN_Table.csv!$S23+E$52))*(SIN('Standard Settings'!$F18)+SIN('Standard Settings'!$F18+EchelleFPAparam!$M$3+EchelleFPAparam!$K$3)))</f>
        <v>3613.4497780377869</v>
      </c>
      <c r="EC23" s="29">
        <f>IF(OR($S23+F$52&lt;$Q23,$S23+F$52&gt;$R23),-1,(EchelleFPAparam!$S$3/(cpmcfgWVLEN_Table.csv!$S23+F$52))*(SIN('Standard Settings'!$F18)+SIN('Standard Settings'!$F18+EchelleFPAparam!$M$3+EchelleFPAparam!$K$3)))</f>
        <v>3400.8939087414465</v>
      </c>
      <c r="ED23" s="29">
        <f>IF(OR($S23+G$52&lt;$Q23,$S23+G$52&gt;$R23),-1,(EchelleFPAparam!$S$3/(cpmcfgWVLEN_Table.csv!$S23+G$52))*(SIN('Standard Settings'!$F18)+SIN('Standard Settings'!$F18+EchelleFPAparam!$M$3+EchelleFPAparam!$K$3)))</f>
        <v>3211.9553582558106</v>
      </c>
      <c r="EE23" s="29">
        <f>IF(OR($S23+H$52&lt;$Q23,$S23+H$52&gt;$R23),-1,(EchelleFPAparam!$S$3/(cpmcfgWVLEN_Table.csv!$S23+H$52))*(SIN('Standard Settings'!$F18)+SIN('Standard Settings'!$F18+EchelleFPAparam!$M$3+EchelleFPAparam!$K$3)))</f>
        <v>3042.9050762423467</v>
      </c>
      <c r="EF23" s="29">
        <f>IF(OR($S23+I$52&lt;$Q23,$S23+I$52&gt;$R23),-1,(EchelleFPAparam!$S$3/(cpmcfgWVLEN_Table.csv!$S23+I$52))*(SIN('Standard Settings'!$F18)+SIN('Standard Settings'!$F18+EchelleFPAparam!$M$3+EchelleFPAparam!$K$3)))</f>
        <v>2890.7598224302292</v>
      </c>
      <c r="EG23" s="29">
        <f>IF(OR($S23+J$52&lt;$Q23,$S23+J$52&gt;$R23),-1,(EchelleFPAparam!$S$3/(cpmcfgWVLEN_Table.csv!$S23+J$52))*(SIN('Standard Settings'!$F18)+SIN('Standard Settings'!$F18+EchelleFPAparam!$M$3+EchelleFPAparam!$K$3)))</f>
        <v>-1</v>
      </c>
      <c r="EH23" s="59"/>
      <c r="EI23" s="59"/>
      <c r="EJ23" s="60"/>
      <c r="EK23" s="60"/>
      <c r="EL23" s="60"/>
      <c r="EM23" s="60"/>
      <c r="EN23" s="60"/>
      <c r="EO23" s="60"/>
      <c r="EP23" s="60"/>
      <c r="EQ23" s="60"/>
      <c r="ER23" s="60"/>
      <c r="ES23" s="60"/>
      <c r="ET23" s="60"/>
      <c r="EU23" s="60"/>
      <c r="EV23" s="60"/>
      <c r="EW23" s="60"/>
      <c r="EX23" s="60"/>
      <c r="EY23" s="60"/>
      <c r="EZ23" s="60"/>
      <c r="FA23" s="60"/>
      <c r="FB23" s="60"/>
      <c r="FC23" s="60"/>
      <c r="FD23" s="60"/>
      <c r="FE23" s="60"/>
      <c r="FF23" s="30">
        <f>1/(F23*EchelleFPAparam!$Q$3)</f>
        <v>1137.9741766129184</v>
      </c>
      <c r="FG23" s="30">
        <f t="shared" si="4"/>
        <v>11.58799962676016</v>
      </c>
      <c r="FH23" s="60"/>
      <c r="FI23" s="60"/>
      <c r="FJ23" s="60"/>
      <c r="FK23" s="60"/>
      <c r="FL23" s="60"/>
      <c r="FM23" s="60"/>
      <c r="FN23" s="60"/>
      <c r="FO23" s="60"/>
      <c r="FP23" s="60"/>
      <c r="FQ23" s="60"/>
      <c r="FR23" s="60"/>
      <c r="FS23" s="60"/>
      <c r="FT23" s="60"/>
      <c r="FU23" s="60"/>
      <c r="FV23" s="60"/>
      <c r="FW23" s="60"/>
      <c r="FX23" s="60"/>
      <c r="FY23" s="60"/>
      <c r="FZ23" s="60"/>
      <c r="GA23" s="60"/>
      <c r="GB23" s="60"/>
      <c r="GC23" s="60"/>
      <c r="GD23" s="60"/>
      <c r="GE23" s="60"/>
      <c r="GF23" s="60"/>
      <c r="GG23" s="60"/>
      <c r="GH23" s="60"/>
      <c r="GI23" s="60"/>
      <c r="GJ23" s="60"/>
      <c r="GK23" s="60"/>
      <c r="GL23" s="60"/>
      <c r="GM23" s="60"/>
      <c r="GN23" s="60"/>
      <c r="GO23" s="60"/>
      <c r="GP23" s="60"/>
      <c r="GQ23" s="60"/>
      <c r="GR23" s="60"/>
      <c r="GS23" s="60"/>
      <c r="GT23" s="60"/>
      <c r="GU23" s="60"/>
      <c r="GV23" s="60"/>
      <c r="GW23" s="60"/>
      <c r="GX23" s="60"/>
      <c r="GY23" s="60"/>
      <c r="GZ23" s="60"/>
      <c r="HA23" s="60"/>
      <c r="HB23" s="60"/>
      <c r="HC23" s="60"/>
      <c r="HD23" s="60"/>
      <c r="HE23" s="60"/>
      <c r="HF23" s="60"/>
      <c r="HG23" s="60"/>
      <c r="HH23" s="60"/>
      <c r="HI23" s="60"/>
      <c r="HJ23" s="60"/>
      <c r="HK23" s="60"/>
      <c r="HL23" s="60"/>
      <c r="HM23" s="60"/>
      <c r="HN23" s="60"/>
      <c r="HO23" s="60"/>
      <c r="HP23" s="60"/>
      <c r="HQ23" s="60"/>
      <c r="HR23" s="60"/>
      <c r="HS23" s="60"/>
      <c r="HT23" s="60"/>
      <c r="HU23" s="60"/>
      <c r="HV23" s="60"/>
      <c r="HW23" s="60"/>
      <c r="HX23" s="60"/>
      <c r="HY23" s="60"/>
      <c r="HZ23" s="60"/>
      <c r="IA23" s="60"/>
      <c r="IB23" s="60"/>
      <c r="IC23" s="60"/>
      <c r="ID23" s="60"/>
      <c r="IE23" s="60"/>
      <c r="IF23" s="60"/>
      <c r="IG23" s="60"/>
      <c r="IH23" s="60"/>
      <c r="II23" s="60"/>
      <c r="IJ23" s="60"/>
      <c r="IK23" s="60"/>
      <c r="IL23" s="60"/>
      <c r="IM23" s="60"/>
      <c r="IN23" s="60"/>
      <c r="IO23" s="60"/>
      <c r="IP23" s="60"/>
      <c r="IQ23" s="60"/>
      <c r="IR23" s="60"/>
      <c r="IS23" s="60"/>
      <c r="IT23" s="60"/>
      <c r="IU23" s="60"/>
      <c r="IV23" s="60"/>
      <c r="IW23" s="60"/>
      <c r="IX23" s="60"/>
      <c r="IY23" s="60"/>
      <c r="IZ23" s="60"/>
      <c r="JA23" s="60"/>
      <c r="JB23" s="60"/>
      <c r="JC23" s="60"/>
      <c r="JD23" s="60"/>
      <c r="JE23" s="60"/>
      <c r="JF23" s="60"/>
      <c r="JG23" s="60"/>
      <c r="JH23" s="60"/>
      <c r="JI23" s="60"/>
      <c r="JJ23" s="60"/>
      <c r="JK23" s="60"/>
      <c r="JL23" s="60"/>
      <c r="JM23" s="60"/>
      <c r="JN23" s="62"/>
    </row>
    <row r="24" spans="1:274" ht="13.75" customHeight="1" x14ac:dyDescent="0.2">
      <c r="A24" s="63">
        <v>18</v>
      </c>
      <c r="B24" s="20">
        <f t="shared" si="0"/>
        <v>3422.806861914511</v>
      </c>
      <c r="C24" s="31" t="str">
        <f>'Standard Settings'!B19</f>
        <v>L/6/7</v>
      </c>
      <c r="D24" s="31">
        <f>'Standard Settings'!H19</f>
        <v>17</v>
      </c>
      <c r="E24" s="21">
        <f t="shared" si="1"/>
        <v>9.4711268887290867E-3</v>
      </c>
      <c r="F24" s="19">
        <f>((EchelleFPAparam!$S$3/(cpmcfgWVLEN_Table.csv!$S24+E$52))*(SIN('Standard Settings'!$F19+0.0005)+SIN('Standard Settings'!$F19+0.0005+EchelleFPAparam!$M$3))-(EchelleFPAparam!$S$3/(cpmcfgWVLEN_Table.csv!$S24+E$52))*(SIN('Standard Settings'!$F19-0.0005)+SIN('Standard Settings'!$F19-0.0005+EchelleFPAparam!$M$3)))*1000*EchelleFPAparam!$O$3/180</f>
        <v>27.093149104333698</v>
      </c>
      <c r="G24" s="22" t="str">
        <f>'Standard Settings'!C19</f>
        <v>L</v>
      </c>
      <c r="H24" s="54"/>
      <c r="I24" s="31" t="str">
        <f>'Standard Settings'!$D19</f>
        <v>LM</v>
      </c>
      <c r="J24" s="54"/>
      <c r="K24" s="12">
        <v>0</v>
      </c>
      <c r="L24" s="12">
        <v>0</v>
      </c>
      <c r="M24" s="55" t="s">
        <v>515</v>
      </c>
      <c r="N24" s="55" t="s">
        <v>515</v>
      </c>
      <c r="O24" s="31">
        <f>'Standard Settings'!$E19</f>
        <v>68.5</v>
      </c>
      <c r="P24" s="56"/>
      <c r="Q24" s="23">
        <f>'Standard Settings'!$G19</f>
        <v>14</v>
      </c>
      <c r="R24" s="23">
        <f>'Standard Settings'!$I19</f>
        <v>20</v>
      </c>
      <c r="S24" s="24">
        <f t="shared" si="2"/>
        <v>13</v>
      </c>
      <c r="T24" s="24">
        <f t="shared" si="3"/>
        <v>21</v>
      </c>
      <c r="U24" s="25">
        <f>IF(OR($S24+B$52&lt;$Q24,$S24+B$52&gt;$R24),-1,(EchelleFPAparam!$S$3/(cpmcfgWVLEN_Table.csv!$S24+B$52))*(SIN('Standard Settings'!$F19)+SIN('Standard Settings'!$F19+EchelleFPAparam!$M$3)))</f>
        <v>-1</v>
      </c>
      <c r="V24" s="25">
        <f>IF(OR($S24+C$52&lt;$Q24,$S24+C$52&gt;$R24),-1,(EchelleFPAparam!$S$3/(cpmcfgWVLEN_Table.csv!$S24+C$52))*(SIN('Standard Settings'!$F19)+SIN('Standard Settings'!$F19+EchelleFPAparam!$M$3)))</f>
        <v>4156.2654751819064</v>
      </c>
      <c r="W24" s="25">
        <f>IF(OR($S24+D$52&lt;$Q24,$S24+D$52&gt;$R24),-1,(EchelleFPAparam!$S$3/(cpmcfgWVLEN_Table.csv!$S24+D$52))*(SIN('Standard Settings'!$F19)+SIN('Standard Settings'!$F19+EchelleFPAparam!$M$3)))</f>
        <v>3879.181110169779</v>
      </c>
      <c r="X24" s="25">
        <f>IF(OR($S24+E$52&lt;$Q24,$S24+E$52&gt;$R24),-1,(EchelleFPAparam!$S$3/(cpmcfgWVLEN_Table.csv!$S24+E$52))*(SIN('Standard Settings'!$F19)+SIN('Standard Settings'!$F19+EchelleFPAparam!$M$3)))</f>
        <v>3636.7322907841681</v>
      </c>
      <c r="Y24" s="25">
        <f>IF(OR($S24+F$52&lt;$Q24,$S24+F$52&gt;$R24),-1,(EchelleFPAparam!$S$3/(cpmcfgWVLEN_Table.csv!$S24+F$52))*(SIN('Standard Settings'!$F19)+SIN('Standard Settings'!$F19+EchelleFPAparam!$M$3)))</f>
        <v>3422.806861914511</v>
      </c>
      <c r="Z24" s="25">
        <f>IF(OR($S24+G$52&lt;$Q24,$S24+G$52&gt;$R24),-1,(EchelleFPAparam!$S$3/(cpmcfgWVLEN_Table.csv!$S24+G$52))*(SIN('Standard Settings'!$F19)+SIN('Standard Settings'!$F19+EchelleFPAparam!$M$3)))</f>
        <v>3232.6509251414827</v>
      </c>
      <c r="AA24" s="25">
        <f>IF(OR($S24+H$52&lt;$Q24,$S24+H$52&gt;$R24),-1,(EchelleFPAparam!$S$3/(cpmcfgWVLEN_Table.csv!$S24+H$52))*(SIN('Standard Settings'!$F19)+SIN('Standard Settings'!$F19+EchelleFPAparam!$M$3)))</f>
        <v>3062.511402765615</v>
      </c>
      <c r="AB24" s="25">
        <f>IF(OR($S24+I$52&lt;$Q24,$S24+I$52&gt;$R24),-1,(EchelleFPAparam!$S$3/(cpmcfgWVLEN_Table.csv!$S24+I$52))*(SIN('Standard Settings'!$F19)+SIN('Standard Settings'!$F19+EchelleFPAparam!$M$3)))</f>
        <v>2909.3858326273344</v>
      </c>
      <c r="AC24" s="25">
        <f>IF(OR($S24+J$52&lt;$Q24,$S24+J$52&gt;$R24),-1,(EchelleFPAparam!$S$3/(cpmcfgWVLEN_Table.csv!$S24+J$52))*(SIN('Standard Settings'!$F19)+SIN('Standard Settings'!$F19+EchelleFPAparam!$M$3)))</f>
        <v>-1</v>
      </c>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7">
        <f>IF(OR($S24+B$52&lt;'Standard Settings'!$G19,$S24+B$52&gt;'Standard Settings'!$I19),-1,(EchelleFPAparam!$S$3/(cpmcfgWVLEN_Table.csv!$S24+B$52))*(SIN(EchelleFPAparam!$T$3-EchelleFPAparam!$M$3/2)+SIN('Standard Settings'!$F19+EchelleFPAparam!$M$3)))</f>
        <v>-1</v>
      </c>
      <c r="BF24" s="27">
        <f>IF(OR($S24+C$52&lt;'Standard Settings'!$G19,$S24+C$52&gt;'Standard Settings'!$I19),-1,(EchelleFPAparam!$S$3/(cpmcfgWVLEN_Table.csv!$S24+C$52))*(SIN(EchelleFPAparam!$T$3-EchelleFPAparam!$M$3/2)+SIN('Standard Settings'!$F19+EchelleFPAparam!$M$3)))</f>
        <v>4107.9755289074883</v>
      </c>
      <c r="BG24" s="27">
        <f>IF(OR($S24+D$52&lt;'Standard Settings'!$G19,$S24+D$52&gt;'Standard Settings'!$I19),-1,(EchelleFPAparam!$S$3/(cpmcfgWVLEN_Table.csv!$S24+D$52))*(SIN(EchelleFPAparam!$T$3-EchelleFPAparam!$M$3/2)+SIN('Standard Settings'!$F19+EchelleFPAparam!$M$3)))</f>
        <v>3834.1104936469887</v>
      </c>
      <c r="BH24" s="27">
        <f>IF(OR($S24+E$52&lt;'Standard Settings'!$G19,$S24+E$52&gt;'Standard Settings'!$I19),-1,(EchelleFPAparam!$S$3/(cpmcfgWVLEN_Table.csv!$S24+E$52))*(SIN(EchelleFPAparam!$T$3-EchelleFPAparam!$M$3/2)+SIN('Standard Settings'!$F19+EchelleFPAparam!$M$3)))</f>
        <v>3594.4785877940521</v>
      </c>
      <c r="BI24" s="27">
        <f>IF(OR($S24+F$52&lt;'Standard Settings'!$G19,$S24+F$52&gt;'Standard Settings'!$I19),-1,(EchelleFPAparam!$S$3/(cpmcfgWVLEN_Table.csv!$S24+F$52))*(SIN(EchelleFPAparam!$T$3-EchelleFPAparam!$M$3/2)+SIN('Standard Settings'!$F19+EchelleFPAparam!$M$3)))</f>
        <v>3383.0386708649903</v>
      </c>
      <c r="BJ24" s="27">
        <f>IF(OR($S24+G$52&lt;'Standard Settings'!$G19,$S24+G$52&gt;'Standard Settings'!$I19),-1,(EchelleFPAparam!$S$3/(cpmcfgWVLEN_Table.csv!$S24+G$52))*(SIN(EchelleFPAparam!$T$3-EchelleFPAparam!$M$3/2)+SIN('Standard Settings'!$F19+EchelleFPAparam!$M$3)))</f>
        <v>3195.0920780391575</v>
      </c>
      <c r="BK24" s="27">
        <f>IF(OR($S24+H$52&lt;'Standard Settings'!$G19,$S24+H$52&gt;'Standard Settings'!$I19),-1,(EchelleFPAparam!$S$3/(cpmcfgWVLEN_Table.csv!$S24+H$52))*(SIN(EchelleFPAparam!$T$3-EchelleFPAparam!$M$3/2)+SIN('Standard Settings'!$F19+EchelleFPAparam!$M$3)))</f>
        <v>3026.9293370897281</v>
      </c>
      <c r="BL24" s="27">
        <f>IF(OR($S24+I$52&lt;'Standard Settings'!$G19,$S24+I$52&gt;'Standard Settings'!$I19),-1,(EchelleFPAparam!$S$3/(cpmcfgWVLEN_Table.csv!$S24+I$52))*(SIN(EchelleFPAparam!$T$3-EchelleFPAparam!$M$3/2)+SIN('Standard Settings'!$F19+EchelleFPAparam!$M$3)))</f>
        <v>2875.5828702352419</v>
      </c>
      <c r="BM24" s="27">
        <f>IF(OR($S24+J$52&lt;'Standard Settings'!$G19,$S24+J$52&gt;'Standard Settings'!$I19),-1,(EchelleFPAparam!$S$3/(cpmcfgWVLEN_Table.csv!$S24+J$52))*(SIN(EchelleFPAparam!$T$3-EchelleFPAparam!$M$3/2)+SIN('Standard Settings'!$F19+EchelleFPAparam!$M$3)))</f>
        <v>-1</v>
      </c>
      <c r="BN24" s="28">
        <f>IF(OR($S24+B$52&lt;'Standard Settings'!$G19,$S24+B$52&gt;'Standard Settings'!$I19),-1,BE24*(($D24+B$52)/($D24+B$52+0.5)))</f>
        <v>-1</v>
      </c>
      <c r="BO24" s="28">
        <f>IF(OR($S24+C$52&lt;'Standard Settings'!$G19,$S24+C$52&gt;'Standard Settings'!$I19),-1,BF24*(($D24+C$52)/($D24+C$52+0.5)))</f>
        <v>3996.9491632613403</v>
      </c>
      <c r="BP24" s="28">
        <f>IF(OR($S24+D$52&lt;'Standard Settings'!$G19,$S24+D$52&gt;'Standard Settings'!$I19),-1,BG24*(($D24+D$52)/($D24+D$52+0.5)))</f>
        <v>3735.7999681688607</v>
      </c>
      <c r="BQ24" s="28">
        <f>IF(OR($S24+E$52&lt;'Standard Settings'!$G19,$S24+E$52&gt;'Standard Settings'!$I19),-1,BH24*(($D24+E$52)/($D24+E$52+0.5)))</f>
        <v>3506.8083783356606</v>
      </c>
      <c r="BR24" s="28">
        <f>IF(OR($S24+F$52&lt;'Standard Settings'!$G19,$S24+F$52&gt;'Standard Settings'!$I19),-1,BI24*(($D24+F$52)/($D24+F$52+0.5)))</f>
        <v>3304.3633529378972</v>
      </c>
      <c r="BS24" s="28">
        <f>IF(OR($S24+G$52&lt;'Standard Settings'!$G19,$S24+G$52&gt;'Standard Settings'!$I19),-1,BJ24*(($D24+G$52)/($D24+G$52+0.5)))</f>
        <v>3124.0900318605095</v>
      </c>
      <c r="BT24" s="28">
        <f>IF(OR($S24+H$52&lt;'Standard Settings'!$G19,$S24+H$52&gt;'Standard Settings'!$I19),-1,BK24*(($D24+H$52)/($D24+H$52+0.5)))</f>
        <v>2962.5265852367552</v>
      </c>
      <c r="BU24" s="28">
        <f>IF(OR($S24+I$52&lt;'Standard Settings'!$G19,$S24+I$52&gt;'Standard Settings'!$I19),-1,BL24*(($D24+I$52)/($D24+I$52+0.5)))</f>
        <v>2816.8975055365636</v>
      </c>
      <c r="BV24" s="28">
        <f>IF(OR($S24+J$52&lt;'Standard Settings'!$G19,$S24+J$52&gt;'Standard Settings'!$I19),-1,BM24*(($D24+J$52)/($D24+J$52+0.5)))</f>
        <v>-1</v>
      </c>
      <c r="BW24" s="28">
        <f>IF(OR($S24+B$52&lt;'Standard Settings'!$G19,$S24+B$52&gt;'Standard Settings'!$I19),-1,BE24*(($D24+B$52)/($D24+B$52-0.5)))</f>
        <v>-1</v>
      </c>
      <c r="BX24" s="28">
        <f>IF(OR($S24+C$52&lt;'Standard Settings'!$G19,$S24+C$52&gt;'Standard Settings'!$I19),-1,BF24*(($D24+C$52)/($D24+C$52-0.5)))</f>
        <v>4225.3462583048449</v>
      </c>
      <c r="BY24" s="28">
        <f>IF(OR($S24+D$52&lt;'Standard Settings'!$G19,$S24+D$52&gt;'Standard Settings'!$I19),-1,BG24*(($D24+D$52)/($D24+D$52-0.5)))</f>
        <v>3937.7351015833938</v>
      </c>
      <c r="BZ24" s="28">
        <f>IF(OR($S24+E$52&lt;'Standard Settings'!$G19,$S24+E$52&gt;'Standard Settings'!$I19),-1,BH24*(($D24+E$52)/($D24+E$52-0.5)))</f>
        <v>3686.6447054297969</v>
      </c>
      <c r="CA24" s="28">
        <f>IF(OR($S24+F$52&lt;'Standard Settings'!$G19,$S24+F$52&gt;'Standard Settings'!$I19),-1,BI24*(($D24+F$52)/($D24+F$52-0.5)))</f>
        <v>3465.5518091787708</v>
      </c>
      <c r="CB24" s="28">
        <f>IF(OR($S24+G$52&lt;'Standard Settings'!$G19,$S24+G$52&gt;'Standard Settings'!$I19),-1,BJ24*(($D24+G$52)/($D24+G$52-0.5)))</f>
        <v>3269.396544970301</v>
      </c>
      <c r="CC24" s="28">
        <f>IF(OR($S24+H$52&lt;'Standard Settings'!$G19,$S24+H$52&gt;'Standard Settings'!$I19),-1,BK24*(($D24+H$52)/($D24+H$52-0.5)))</f>
        <v>3094.1944334694995</v>
      </c>
      <c r="CD24" s="28">
        <f>IF(OR($S24+I$52&lt;'Standard Settings'!$G19,$S24+I$52&gt;'Standard Settings'!$I19),-1,BL24*(($D24+I$52)/($D24+I$52-0.5)))</f>
        <v>2936.7654844955659</v>
      </c>
      <c r="CE24" s="28">
        <f>IF(OR($S24+J$52&lt;'Standard Settings'!$G19,$S24+J$52&gt;'Standard Settings'!$I19),-1,BM24*(($D24+J$52)/($D24+J$52-0.5)))</f>
        <v>-1</v>
      </c>
      <c r="CF24" s="29">
        <f>IF(OR($S24+B$52&lt;'Standard Settings'!$G19,$S24+B$52&gt;'Standard Settings'!$I19),-1,(EchelleFPAparam!$S$3/(cpmcfgWVLEN_Table.csv!$S24+B$52))*(SIN('Standard Settings'!$F19)+SIN('Standard Settings'!$F19+EchelleFPAparam!$M$3+EchelleFPAparam!$F$3)))</f>
        <v>-1</v>
      </c>
      <c r="CG24" s="29">
        <f>IF(OR($S24+C$52&lt;'Standard Settings'!$G19,$S24+C$52&gt;'Standard Settings'!$I19),-1,(EchelleFPAparam!$S$3/(cpmcfgWVLEN_Table.csv!$S24+C$52))*(SIN('Standard Settings'!$F19)+SIN('Standard Settings'!$F19+EchelleFPAparam!$M$3+EchelleFPAparam!$F$3)))</f>
        <v>4118.1274601841851</v>
      </c>
      <c r="CH24" s="29">
        <f>IF(OR($S24+D$52&lt;'Standard Settings'!$G19,$S24+D$52&gt;'Standard Settings'!$I19),-1,(EchelleFPAparam!$S$3/(cpmcfgWVLEN_Table.csv!$S24+D$52))*(SIN('Standard Settings'!$F19)+SIN('Standard Settings'!$F19+EchelleFPAparam!$M$3+EchelleFPAparam!$F$3)))</f>
        <v>3843.585629505239</v>
      </c>
      <c r="CI24" s="29">
        <f>IF(OR($S24+E$52&lt;'Standard Settings'!$G19,$S24+E$52&gt;'Standard Settings'!$I19),-1,(EchelleFPAparam!$S$3/(cpmcfgWVLEN_Table.csv!$S24+E$52))*(SIN('Standard Settings'!$F19)+SIN('Standard Settings'!$F19+EchelleFPAparam!$M$3+EchelleFPAparam!$F$3)))</f>
        <v>3603.3615276611617</v>
      </c>
      <c r="CJ24" s="29">
        <f>IF(OR($S24+F$52&lt;'Standard Settings'!$G19,$S24+F$52&gt;'Standard Settings'!$I19),-1,(EchelleFPAparam!$S$3/(cpmcfgWVLEN_Table.csv!$S24+F$52))*(SIN('Standard Settings'!$F19)+SIN('Standard Settings'!$F19+EchelleFPAparam!$M$3+EchelleFPAparam!$F$3)))</f>
        <v>3391.399084857564</v>
      </c>
      <c r="CK24" s="29">
        <f>IF(OR($S24+G$52&lt;'Standard Settings'!$G19,$S24+G$52&gt;'Standard Settings'!$I19),-1,(EchelleFPAparam!$S$3/(cpmcfgWVLEN_Table.csv!$S24+G$52))*(SIN('Standard Settings'!$F19)+SIN('Standard Settings'!$F19+EchelleFPAparam!$M$3+EchelleFPAparam!$F$3)))</f>
        <v>3202.9880245876993</v>
      </c>
      <c r="CL24" s="29">
        <f>IF(OR($S24+H$52&lt;'Standard Settings'!$G19,$S24+H$52&gt;'Standard Settings'!$I19),-1,(EchelleFPAparam!$S$3/(cpmcfgWVLEN_Table.csv!$S24+H$52))*(SIN('Standard Settings'!$F19)+SIN('Standard Settings'!$F19+EchelleFPAparam!$M$3+EchelleFPAparam!$F$3)))</f>
        <v>3034.4097075041363</v>
      </c>
      <c r="CM24" s="29">
        <f>IF(OR($S24+I$52&lt;'Standard Settings'!$G19,$S24+I$52&gt;'Standard Settings'!$I19),-1,(EchelleFPAparam!$S$3/(cpmcfgWVLEN_Table.csv!$S24+I$52))*(SIN('Standard Settings'!$F19)+SIN('Standard Settings'!$F19+EchelleFPAparam!$M$3+EchelleFPAparam!$F$3)))</f>
        <v>2882.6892221289295</v>
      </c>
      <c r="CN24" s="29">
        <f>IF(OR($S24+J$52&lt;'Standard Settings'!$G19,$S24+J$52&gt;'Standard Settings'!$I19),-1,(EchelleFPAparam!$S$3/(cpmcfgWVLEN_Table.csv!$S24+J$52))*(SIN('Standard Settings'!$F19)+SIN('Standard Settings'!$F19+EchelleFPAparam!$M$3+EchelleFPAparam!$F$3)))</f>
        <v>-1</v>
      </c>
      <c r="CO24" s="29">
        <f>IF(OR($S24+B$52&lt;'Standard Settings'!$G19,$S24+B$52&gt;'Standard Settings'!$I19),-1,(EchelleFPAparam!$S$3/(cpmcfgWVLEN_Table.csv!$S24+B$52))*(SIN('Standard Settings'!$F19)+SIN('Standard Settings'!$F19+EchelleFPAparam!$M$3+EchelleFPAparam!$G$3)))</f>
        <v>-1</v>
      </c>
      <c r="CP24" s="29">
        <f>IF(OR($S24+C$52&lt;'Standard Settings'!$G19,$S24+C$52&gt;'Standard Settings'!$I19),-1,(EchelleFPAparam!$S$3/(cpmcfgWVLEN_Table.csv!$S24+C$52))*(SIN('Standard Settings'!$F19)+SIN('Standard Settings'!$F19+EchelleFPAparam!$M$3+EchelleFPAparam!$G$3)))</f>
        <v>4143.0153837133585</v>
      </c>
      <c r="CQ24" s="29">
        <f>IF(OR($S24+D$52&lt;'Standard Settings'!$G19,$S24+D$52&gt;'Standard Settings'!$I19),-1,(EchelleFPAparam!$S$3/(cpmcfgWVLEN_Table.csv!$S24+D$52))*(SIN('Standard Settings'!$F19)+SIN('Standard Settings'!$F19+EchelleFPAparam!$M$3+EchelleFPAparam!$G$3)))</f>
        <v>3866.8143581324671</v>
      </c>
      <c r="CR24" s="29">
        <f>IF(OR($S24+E$52&lt;'Standard Settings'!$G19,$S24+E$52&gt;'Standard Settings'!$I19),-1,(EchelleFPAparam!$S$3/(cpmcfgWVLEN_Table.csv!$S24+E$52))*(SIN('Standard Settings'!$F19)+SIN('Standard Settings'!$F19+EchelleFPAparam!$M$3+EchelleFPAparam!$G$3)))</f>
        <v>3625.1384607491882</v>
      </c>
      <c r="CS24" s="29">
        <f>IF(OR($S24+F$52&lt;'Standard Settings'!$G19,$S24+F$52&gt;'Standard Settings'!$I19),-1,(EchelleFPAparam!$S$3/(cpmcfgWVLEN_Table.csv!$S24+F$52))*(SIN('Standard Settings'!$F19)+SIN('Standard Settings'!$F19+EchelleFPAparam!$M$3+EchelleFPAparam!$G$3)))</f>
        <v>3411.8950218815889</v>
      </c>
      <c r="CT24" s="29">
        <f>IF(OR($S24+G$52&lt;'Standard Settings'!$G19,$S24+G$52&gt;'Standard Settings'!$I19),-1,(EchelleFPAparam!$S$3/(cpmcfgWVLEN_Table.csv!$S24+G$52))*(SIN('Standard Settings'!$F19)+SIN('Standard Settings'!$F19+EchelleFPAparam!$M$3+EchelleFPAparam!$G$3)))</f>
        <v>3222.3452984437226</v>
      </c>
      <c r="CU24" s="29">
        <f>IF(OR($S24+H$52&lt;'Standard Settings'!$G19,$S24+H$52&gt;'Standard Settings'!$I19),-1,(EchelleFPAparam!$S$3/(cpmcfgWVLEN_Table.csv!$S24+H$52))*(SIN('Standard Settings'!$F19)+SIN('Standard Settings'!$F19+EchelleFPAparam!$M$3+EchelleFPAparam!$G$3)))</f>
        <v>3052.7481774730004</v>
      </c>
      <c r="CV24" s="29">
        <f>IF(OR($S24+I$52&lt;'Standard Settings'!$G19,$S24+I$52&gt;'Standard Settings'!$I19),-1,(EchelleFPAparam!$S$3/(cpmcfgWVLEN_Table.csv!$S24+I$52))*(SIN('Standard Settings'!$F19)+SIN('Standard Settings'!$F19+EchelleFPAparam!$M$3+EchelleFPAparam!$G$3)))</f>
        <v>2900.1107685993506</v>
      </c>
      <c r="CW24" s="29">
        <f>IF(OR($S24+J$52&lt;'Standard Settings'!$G19,$S24+J$52&gt;'Standard Settings'!$I19),-1,(EchelleFPAparam!$S$3/(cpmcfgWVLEN_Table.csv!$S24+J$52))*(SIN('Standard Settings'!$F19)+SIN('Standard Settings'!$F19+EchelleFPAparam!$M$3+EchelleFPAparam!$G$3)))</f>
        <v>-1</v>
      </c>
      <c r="CX24" s="29">
        <f>IF(OR($S24+B$52&lt;'Standard Settings'!$G19,$S24+B$52&gt;'Standard Settings'!$I19),-1,(EchelleFPAparam!$S$3/(cpmcfgWVLEN_Table.csv!$S24+B$52))*(SIN('Standard Settings'!$F19)+SIN('Standard Settings'!$F19+EchelleFPAparam!$M$3+EchelleFPAparam!$H$3)))</f>
        <v>-1</v>
      </c>
      <c r="CY24" s="29">
        <f>IF(OR($S24+C$52&lt;'Standard Settings'!$G19,$S24+C$52&gt;'Standard Settings'!$I19),-1,(EchelleFPAparam!$S$3/(cpmcfgWVLEN_Table.csv!$S24+C$52))*(SIN('Standard Settings'!$F19)+SIN('Standard Settings'!$F19+EchelleFPAparam!$M$3+EchelleFPAparam!$H$3)))</f>
        <v>4144.3295842193274</v>
      </c>
      <c r="CZ24" s="29">
        <f>IF(OR($S24+D$52&lt;'Standard Settings'!$G19,$S24+D$52&gt;'Standard Settings'!$I19),-1,(EchelleFPAparam!$S$3/(cpmcfgWVLEN_Table.csv!$S24+D$52))*(SIN('Standard Settings'!$F19)+SIN('Standard Settings'!$F19+EchelleFPAparam!$M$3+EchelleFPAparam!$H$3)))</f>
        <v>3868.040945271372</v>
      </c>
      <c r="DA24" s="29">
        <f>IF(OR($S24+E$52&lt;'Standard Settings'!$G19,$S24+E$52&gt;'Standard Settings'!$I19),-1,(EchelleFPAparam!$S$3/(cpmcfgWVLEN_Table.csv!$S24+E$52))*(SIN('Standard Settings'!$F19)+SIN('Standard Settings'!$F19+EchelleFPAparam!$M$3+EchelleFPAparam!$H$3)))</f>
        <v>3626.2883861919117</v>
      </c>
      <c r="DB24" s="29">
        <f>IF(OR($S24+F$52&lt;'Standard Settings'!$G19,$S24+F$52&gt;'Standard Settings'!$I19),-1,(EchelleFPAparam!$S$3/(cpmcfgWVLEN_Table.csv!$S24+F$52))*(SIN('Standard Settings'!$F19)+SIN('Standard Settings'!$F19+EchelleFPAparam!$M$3+EchelleFPAparam!$H$3)))</f>
        <v>3412.9773046512109</v>
      </c>
      <c r="DC24" s="29">
        <f>IF(OR($S24+G$52&lt;'Standard Settings'!$G19,$S24+G$52&gt;'Standard Settings'!$I19),-1,(EchelleFPAparam!$S$3/(cpmcfgWVLEN_Table.csv!$S24+G$52))*(SIN('Standard Settings'!$F19)+SIN('Standard Settings'!$F19+EchelleFPAparam!$M$3+EchelleFPAparam!$H$3)))</f>
        <v>3223.36745439281</v>
      </c>
      <c r="DD24" s="29">
        <f>IF(OR($S24+H$52&lt;'Standard Settings'!$G19,$S24+H$52&gt;'Standard Settings'!$I19),-1,(EchelleFPAparam!$S$3/(cpmcfgWVLEN_Table.csv!$S24+H$52))*(SIN('Standard Settings'!$F19)+SIN('Standard Settings'!$F19+EchelleFPAparam!$M$3+EchelleFPAparam!$H$3)))</f>
        <v>3053.716535740557</v>
      </c>
      <c r="DE24" s="29">
        <f>IF(OR($S24+I$52&lt;'Standard Settings'!$G19,$S24+I$52&gt;'Standard Settings'!$I19),-1,(EchelleFPAparam!$S$3/(cpmcfgWVLEN_Table.csv!$S24+I$52))*(SIN('Standard Settings'!$F19)+SIN('Standard Settings'!$F19+EchelleFPAparam!$M$3+EchelleFPAparam!$H$3)))</f>
        <v>2901.030708953529</v>
      </c>
      <c r="DF24" s="29">
        <f>IF(OR($S24+J$52&lt;'Standard Settings'!$G19,$S24+J$52&gt;'Standard Settings'!$I19),-1,(EchelleFPAparam!$S$3/(cpmcfgWVLEN_Table.csv!$S24+J$52))*(SIN('Standard Settings'!$F19)+SIN('Standard Settings'!$F19+EchelleFPAparam!$M$3+EchelleFPAparam!$H$3)))</f>
        <v>-1</v>
      </c>
      <c r="DG24" s="29">
        <f>IF(OR($S24+B$52&lt;'Standard Settings'!$G19,$S24+B$52&gt;'Standard Settings'!$I19),-1,(EchelleFPAparam!$S$3/(cpmcfgWVLEN_Table.csv!$S24+B$52))*(SIN('Standard Settings'!$F19)+SIN('Standard Settings'!$F19+EchelleFPAparam!$M$3+EchelleFPAparam!$I$3)))</f>
        <v>-1</v>
      </c>
      <c r="DH24" s="29">
        <f>IF(OR($S24+C$52&lt;'Standard Settings'!$G19,$S24+C$52&gt;'Standard Settings'!$I19),-1,(EchelleFPAparam!$S$3/(cpmcfgWVLEN_Table.csv!$S24+C$52))*(SIN('Standard Settings'!$F19)+SIN('Standard Settings'!$F19+EchelleFPAparam!$M$3+EchelleFPAparam!$I$3)))</f>
        <v>4167.8829237734699</v>
      </c>
      <c r="DI24" s="29">
        <f>IF(OR($S24+D$52&lt;'Standard Settings'!$G19,$S24+D$52&gt;'Standard Settings'!$I19),-1,(EchelleFPAparam!$S$3/(cpmcfgWVLEN_Table.csv!$S24+D$52))*(SIN('Standard Settings'!$F19)+SIN('Standard Settings'!$F19+EchelleFPAparam!$M$3+EchelleFPAparam!$I$3)))</f>
        <v>3890.0240621885714</v>
      </c>
      <c r="DJ24" s="29">
        <f>IF(OR($S24+E$52&lt;'Standard Settings'!$G19,$S24+E$52&gt;'Standard Settings'!$I19),-1,(EchelleFPAparam!$S$3/(cpmcfgWVLEN_Table.csv!$S24+E$52))*(SIN('Standard Settings'!$F19)+SIN('Standard Settings'!$F19+EchelleFPAparam!$M$3+EchelleFPAparam!$I$3)))</f>
        <v>3646.8975583017859</v>
      </c>
      <c r="DK24" s="29">
        <f>IF(OR($S24+F$52&lt;'Standard Settings'!$G19,$S24+F$52&gt;'Standard Settings'!$I19),-1,(EchelleFPAparam!$S$3/(cpmcfgWVLEN_Table.csv!$S24+F$52))*(SIN('Standard Settings'!$F19)+SIN('Standard Settings'!$F19+EchelleFPAparam!$M$3+EchelleFPAparam!$I$3)))</f>
        <v>3432.3741725193281</v>
      </c>
      <c r="DL24" s="29">
        <f>IF(OR($S24+G$52&lt;'Standard Settings'!$G19,$S24+G$52&gt;'Standard Settings'!$I19),-1,(EchelleFPAparam!$S$3/(cpmcfgWVLEN_Table.csv!$S24+G$52))*(SIN('Standard Settings'!$F19)+SIN('Standard Settings'!$F19+EchelleFPAparam!$M$3+EchelleFPAparam!$I$3)))</f>
        <v>3241.6867184904763</v>
      </c>
      <c r="DM24" s="29">
        <f>IF(OR($S24+H$52&lt;'Standard Settings'!$G19,$S24+H$52&gt;'Standard Settings'!$I19),-1,(EchelleFPAparam!$S$3/(cpmcfgWVLEN_Table.csv!$S24+H$52))*(SIN('Standard Settings'!$F19)+SIN('Standard Settings'!$F19+EchelleFPAparam!$M$3+EchelleFPAparam!$I$3)))</f>
        <v>3071.0716280436095</v>
      </c>
      <c r="DN24" s="29">
        <f>IF(OR($S24+I$52&lt;'Standard Settings'!$G19,$S24+I$52&gt;'Standard Settings'!$I19),-1,(EchelleFPAparam!$S$3/(cpmcfgWVLEN_Table.csv!$S24+I$52))*(SIN('Standard Settings'!$F19)+SIN('Standard Settings'!$F19+EchelleFPAparam!$M$3+EchelleFPAparam!$I$3)))</f>
        <v>2917.518046641429</v>
      </c>
      <c r="DO24" s="29">
        <f>IF(OR($S24+J$52&lt;'Standard Settings'!$G19,$S24+J$52&gt;'Standard Settings'!$I19),-1,(EchelleFPAparam!$S$3/(cpmcfgWVLEN_Table.csv!$S24+J$52))*(SIN('Standard Settings'!$F19)+SIN('Standard Settings'!$F19+EchelleFPAparam!$M$3+EchelleFPAparam!$I$3)))</f>
        <v>-1</v>
      </c>
      <c r="DP24" s="29">
        <f>IF(OR($S24+B$52&lt;'Standard Settings'!$G19,$S24+B$52&gt;'Standard Settings'!$I19),-1,(EchelleFPAparam!$S$3/(cpmcfgWVLEN_Table.csv!$S24+B$52))*(SIN('Standard Settings'!$F19)+SIN('Standard Settings'!$F19+EchelleFPAparam!$M$3+EchelleFPAparam!$J$3)))</f>
        <v>-1</v>
      </c>
      <c r="DQ24" s="29">
        <f>IF(OR($S24+C$52&lt;'Standard Settings'!$G19,$S24+C$52&gt;'Standard Settings'!$I19),-1,(EchelleFPAparam!$S$3/(cpmcfgWVLEN_Table.csv!$S24+C$52))*(SIN('Standard Settings'!$F19)+SIN('Standard Settings'!$F19+EchelleFPAparam!$M$3+EchelleFPAparam!$J$3)))</f>
        <v>4169.1242697561529</v>
      </c>
      <c r="DR24" s="29">
        <f>IF(OR($S24+D$52&lt;'Standard Settings'!$G19,$S24+D$52&gt;'Standard Settings'!$I19),-1,(EchelleFPAparam!$S$3/(cpmcfgWVLEN_Table.csv!$S24+D$52))*(SIN('Standard Settings'!$F19)+SIN('Standard Settings'!$F19+EchelleFPAparam!$M$3+EchelleFPAparam!$J$3)))</f>
        <v>3891.1826517724089</v>
      </c>
      <c r="DS24" s="29">
        <f>IF(OR($S24+E$52&lt;'Standard Settings'!$G19,$S24+E$52&gt;'Standard Settings'!$I19),-1,(EchelleFPAparam!$S$3/(cpmcfgWVLEN_Table.csv!$S24+E$52))*(SIN('Standard Settings'!$F19)+SIN('Standard Settings'!$F19+EchelleFPAparam!$M$3+EchelleFPAparam!$J$3)))</f>
        <v>3647.9837360366337</v>
      </c>
      <c r="DT24" s="29">
        <f>IF(OR($S24+F$52&lt;'Standard Settings'!$G19,$S24+F$52&gt;'Standard Settings'!$I19),-1,(EchelleFPAparam!$S$3/(cpmcfgWVLEN_Table.csv!$S24+F$52))*(SIN('Standard Settings'!$F19)+SIN('Standard Settings'!$F19+EchelleFPAparam!$M$3+EchelleFPAparam!$J$3)))</f>
        <v>3433.3964574462434</v>
      </c>
      <c r="DU24" s="29">
        <f>IF(OR($S24+G$52&lt;'Standard Settings'!$G19,$S24+G$52&gt;'Standard Settings'!$I19),-1,(EchelleFPAparam!$S$3/(cpmcfgWVLEN_Table.csv!$S24+G$52))*(SIN('Standard Settings'!$F19)+SIN('Standard Settings'!$F19+EchelleFPAparam!$M$3+EchelleFPAparam!$J$3)))</f>
        <v>3242.652209810341</v>
      </c>
      <c r="DV24" s="29">
        <f>IF(OR($S24+H$52&lt;'Standard Settings'!$G19,$S24+H$52&gt;'Standard Settings'!$I19),-1,(EchelleFPAparam!$S$3/(cpmcfgWVLEN_Table.csv!$S24+H$52))*(SIN('Standard Settings'!$F19)+SIN('Standard Settings'!$F19+EchelleFPAparam!$M$3+EchelleFPAparam!$J$3)))</f>
        <v>3071.9863040308496</v>
      </c>
      <c r="DW24" s="29">
        <f>IF(OR($S24+I$52&lt;'Standard Settings'!$G19,$S24+I$52&gt;'Standard Settings'!$I19),-1,(EchelleFPAparam!$S$3/(cpmcfgWVLEN_Table.csv!$S24+I$52))*(SIN('Standard Settings'!$F19)+SIN('Standard Settings'!$F19+EchelleFPAparam!$M$3+EchelleFPAparam!$J$3)))</f>
        <v>2918.386988829307</v>
      </c>
      <c r="DX24" s="29">
        <f>IF(OR($S24+J$52&lt;'Standard Settings'!$G19,$S24+J$52&gt;'Standard Settings'!$I19),-1,(EchelleFPAparam!$S$3/(cpmcfgWVLEN_Table.csv!$S24+J$52))*(SIN('Standard Settings'!$F19)+SIN('Standard Settings'!$F19+EchelleFPAparam!$M$3+EchelleFPAparam!$J$3)))</f>
        <v>-1</v>
      </c>
      <c r="DY24" s="29">
        <f>IF(OR($S24+B$52&lt;$Q24,$S24+B$52&gt;$R24),-1,(EchelleFPAparam!$S$3/(cpmcfgWVLEN_Table.csv!$S24+B$52))*(SIN('Standard Settings'!$F19)+SIN('Standard Settings'!$F19+EchelleFPAparam!$M$3+EchelleFPAparam!$K$3)))</f>
        <v>-1</v>
      </c>
      <c r="DZ24" s="29">
        <f>IF(OR($S24+C$52&lt;$Q24,$S24+C$52&gt;$R24),-1,(EchelleFPAparam!$S$3/(cpmcfgWVLEN_Table.csv!$S24+C$52))*(SIN('Standard Settings'!$F19)+SIN('Standard Settings'!$F19+EchelleFPAparam!$M$3+EchelleFPAparam!$K$3)))</f>
        <v>4191.3267848462865</v>
      </c>
      <c r="EA24" s="29">
        <f>IF(OR($S24+D$52&lt;$Q24,$S24+D$52&gt;$R24),-1,(EchelleFPAparam!$S$3/(cpmcfgWVLEN_Table.csv!$S24+D$52))*(SIN('Standard Settings'!$F19)+SIN('Standard Settings'!$F19+EchelleFPAparam!$M$3+EchelleFPAparam!$K$3)))</f>
        <v>3911.9049991898669</v>
      </c>
      <c r="EB24" s="29">
        <f>IF(OR($S24+E$52&lt;$Q24,$S24+E$52&gt;$R24),-1,(EchelleFPAparam!$S$3/(cpmcfgWVLEN_Table.csv!$S24+E$52))*(SIN('Standard Settings'!$F19)+SIN('Standard Settings'!$F19+EchelleFPAparam!$M$3+EchelleFPAparam!$K$3)))</f>
        <v>3667.4109367405003</v>
      </c>
      <c r="EC24" s="29">
        <f>IF(OR($S24+F$52&lt;$Q24,$S24+F$52&gt;$R24),-1,(EchelleFPAparam!$S$3/(cpmcfgWVLEN_Table.csv!$S24+F$52))*(SIN('Standard Settings'!$F19)+SIN('Standard Settings'!$F19+EchelleFPAparam!$M$3+EchelleFPAparam!$K$3)))</f>
        <v>3451.6808816381181</v>
      </c>
      <c r="ED24" s="29">
        <f>IF(OR($S24+G$52&lt;$Q24,$S24+G$52&gt;$R24),-1,(EchelleFPAparam!$S$3/(cpmcfgWVLEN_Table.csv!$S24+G$52))*(SIN('Standard Settings'!$F19)+SIN('Standard Settings'!$F19+EchelleFPAparam!$M$3+EchelleFPAparam!$K$3)))</f>
        <v>3259.9208326582225</v>
      </c>
      <c r="EE24" s="29">
        <f>IF(OR($S24+H$52&lt;$Q24,$S24+H$52&gt;$R24),-1,(EchelleFPAparam!$S$3/(cpmcfgWVLEN_Table.csv!$S24+H$52))*(SIN('Standard Settings'!$F19)+SIN('Standard Settings'!$F19+EchelleFPAparam!$M$3+EchelleFPAparam!$K$3)))</f>
        <v>3088.3460519920004</v>
      </c>
      <c r="EF24" s="29">
        <f>IF(OR($S24+I$52&lt;$Q24,$S24+I$52&gt;$R24),-1,(EchelleFPAparam!$S$3/(cpmcfgWVLEN_Table.csv!$S24+I$52))*(SIN('Standard Settings'!$F19)+SIN('Standard Settings'!$F19+EchelleFPAparam!$M$3+EchelleFPAparam!$K$3)))</f>
        <v>2933.9287493924003</v>
      </c>
      <c r="EG24" s="29">
        <f>IF(OR($S24+J$52&lt;$Q24,$S24+J$52&gt;$R24),-1,(EchelleFPAparam!$S$3/(cpmcfgWVLEN_Table.csv!$S24+J$52))*(SIN('Standard Settings'!$F19)+SIN('Standard Settings'!$F19+EchelleFPAparam!$M$3+EchelleFPAparam!$K$3)))</f>
        <v>-1</v>
      </c>
      <c r="EH24" s="59"/>
      <c r="EI24" s="59"/>
      <c r="EJ24" s="60"/>
      <c r="EK24" s="60"/>
      <c r="EL24" s="60"/>
      <c r="EM24" s="60"/>
      <c r="EN24" s="60"/>
      <c r="EO24" s="60"/>
      <c r="EP24" s="60"/>
      <c r="EQ24" s="60"/>
      <c r="ER24" s="60"/>
      <c r="ES24" s="60"/>
      <c r="ET24" s="60"/>
      <c r="EU24" s="60"/>
      <c r="EV24" s="60"/>
      <c r="EW24" s="60"/>
      <c r="EX24" s="60"/>
      <c r="EY24" s="60"/>
      <c r="EZ24" s="60"/>
      <c r="FA24" s="60"/>
      <c r="FB24" s="60"/>
      <c r="FC24" s="60"/>
      <c r="FD24" s="60"/>
      <c r="FE24" s="60"/>
      <c r="FF24" s="30">
        <f>1/(F24*EchelleFPAparam!$Q$3)</f>
        <v>1230.323326571199</v>
      </c>
      <c r="FG24" s="30">
        <f t="shared" si="4"/>
        <v>11.6525483401191</v>
      </c>
      <c r="FH24" s="60"/>
      <c r="FI24" s="60"/>
      <c r="FJ24" s="60"/>
      <c r="FK24" s="60"/>
      <c r="FL24" s="60"/>
      <c r="FM24" s="60"/>
      <c r="FN24" s="60"/>
      <c r="FO24" s="60"/>
      <c r="FP24" s="60"/>
      <c r="FQ24" s="60"/>
      <c r="FR24" s="60"/>
      <c r="FS24" s="60"/>
      <c r="FT24" s="60"/>
      <c r="FU24" s="60"/>
      <c r="FV24" s="60"/>
      <c r="FW24" s="60"/>
      <c r="FX24" s="60"/>
      <c r="FY24" s="60"/>
      <c r="FZ24" s="60"/>
      <c r="GA24" s="60"/>
      <c r="GB24" s="60"/>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c r="HB24" s="60"/>
      <c r="HC24" s="60"/>
      <c r="HD24" s="60"/>
      <c r="HE24" s="60"/>
      <c r="HF24" s="60"/>
      <c r="HG24" s="60"/>
      <c r="HH24" s="60"/>
      <c r="HI24" s="60"/>
      <c r="HJ24" s="60"/>
      <c r="HK24" s="60"/>
      <c r="HL24" s="60"/>
      <c r="HM24" s="60"/>
      <c r="HN24" s="60"/>
      <c r="HO24" s="60"/>
      <c r="HP24" s="60"/>
      <c r="HQ24" s="60"/>
      <c r="HR24" s="60"/>
      <c r="HS24" s="60"/>
      <c r="HT24" s="60"/>
      <c r="HU24" s="60"/>
      <c r="HV24" s="60"/>
      <c r="HW24" s="60"/>
      <c r="HX24" s="60"/>
      <c r="HY24" s="60"/>
      <c r="HZ24" s="60"/>
      <c r="IA24" s="60"/>
      <c r="IB24" s="60"/>
      <c r="IC24" s="60"/>
      <c r="ID24" s="60"/>
      <c r="IE24" s="60"/>
      <c r="IF24" s="60"/>
      <c r="IG24" s="60"/>
      <c r="IH24" s="60"/>
      <c r="II24" s="60"/>
      <c r="IJ24" s="60"/>
      <c r="IK24" s="60"/>
      <c r="IL24" s="60"/>
      <c r="IM24" s="60"/>
      <c r="IN24" s="60"/>
      <c r="IO24" s="60"/>
      <c r="IP24" s="60"/>
      <c r="IQ24" s="60"/>
      <c r="IR24" s="60"/>
      <c r="IS24" s="60"/>
      <c r="IT24" s="60"/>
      <c r="IU24" s="60"/>
      <c r="IV24" s="60"/>
      <c r="IW24" s="60"/>
      <c r="IX24" s="60"/>
      <c r="IY24" s="60"/>
      <c r="IZ24" s="60"/>
      <c r="JA24" s="60"/>
      <c r="JB24" s="60"/>
      <c r="JC24" s="60"/>
      <c r="JD24" s="60"/>
      <c r="JE24" s="60"/>
      <c r="JF24" s="60"/>
      <c r="JG24" s="60"/>
      <c r="JH24" s="60"/>
      <c r="JI24" s="60"/>
      <c r="JJ24" s="60"/>
      <c r="JK24" s="60"/>
      <c r="JL24" s="60"/>
      <c r="JM24" s="60"/>
      <c r="JN24" s="62"/>
    </row>
    <row r="25" spans="1:274" ht="13.75" customHeight="1" x14ac:dyDescent="0.2">
      <c r="A25" s="63">
        <v>19</v>
      </c>
      <c r="B25" s="20">
        <f t="shared" si="0"/>
        <v>3435.4260878464206</v>
      </c>
      <c r="C25" s="31" t="str">
        <f>'Standard Settings'!B20</f>
        <v>L/7/7</v>
      </c>
      <c r="D25" s="31">
        <f>'Standard Settings'!H20</f>
        <v>17</v>
      </c>
      <c r="E25" s="21">
        <f t="shared" si="1"/>
        <v>9.291319542057197E-3</v>
      </c>
      <c r="F25" s="19">
        <f>((EchelleFPAparam!$S$3/(cpmcfgWVLEN_Table.csv!$S25+E$52))*(SIN('Standard Settings'!$F20+0.0005)+SIN('Standard Settings'!$F20+0.0005+EchelleFPAparam!$M$3))-(EchelleFPAparam!$S$3/(cpmcfgWVLEN_Table.csv!$S25+E$52))*(SIN('Standard Settings'!$F20-0.0005)+SIN('Standard Settings'!$F20-0.0005+EchelleFPAparam!$M$3)))*1000*EchelleFPAparam!$O$3/180</f>
        <v>26.538218513843265</v>
      </c>
      <c r="G25" s="22" t="str">
        <f>'Standard Settings'!C20</f>
        <v>L</v>
      </c>
      <c r="H25" s="54"/>
      <c r="I25" s="31" t="str">
        <f>'Standard Settings'!$D20</f>
        <v>LM</v>
      </c>
      <c r="J25" s="54"/>
      <c r="K25" s="12">
        <v>0</v>
      </c>
      <c r="L25" s="12">
        <v>0</v>
      </c>
      <c r="M25" s="55" t="s">
        <v>515</v>
      </c>
      <c r="N25" s="55" t="s">
        <v>515</v>
      </c>
      <c r="O25" s="31">
        <f>'Standard Settings'!$E20</f>
        <v>69</v>
      </c>
      <c r="P25" s="56"/>
      <c r="Q25" s="23">
        <f>'Standard Settings'!$G20</f>
        <v>14</v>
      </c>
      <c r="R25" s="23">
        <f>'Standard Settings'!$I20</f>
        <v>20</v>
      </c>
      <c r="S25" s="24">
        <f t="shared" si="2"/>
        <v>13</v>
      </c>
      <c r="T25" s="24">
        <f t="shared" si="3"/>
        <v>21</v>
      </c>
      <c r="U25" s="25">
        <f>IF(OR($S25+B$52&lt;$Q25,$S25+B$52&gt;$R25),-1,(EchelleFPAparam!$S$3/(cpmcfgWVLEN_Table.csv!$S25+B$52))*(SIN('Standard Settings'!$F20)+SIN('Standard Settings'!$F20+EchelleFPAparam!$M$3)))</f>
        <v>-1</v>
      </c>
      <c r="V25" s="25">
        <f>IF(OR($S25+C$52&lt;$Q25,$S25+C$52&gt;$R25),-1,(EchelleFPAparam!$S$3/(cpmcfgWVLEN_Table.csv!$S25+C$52))*(SIN('Standard Settings'!$F20)+SIN('Standard Settings'!$F20+EchelleFPAparam!$M$3)))</f>
        <v>4171.5888209563682</v>
      </c>
      <c r="W25" s="25">
        <f>IF(OR($S25+D$52&lt;$Q25,$S25+D$52&gt;$R25),-1,(EchelleFPAparam!$S$3/(cpmcfgWVLEN_Table.csv!$S25+D$52))*(SIN('Standard Settings'!$F20)+SIN('Standard Settings'!$F20+EchelleFPAparam!$M$3)))</f>
        <v>3893.4828995592766</v>
      </c>
      <c r="X25" s="25">
        <f>IF(OR($S25+E$52&lt;$Q25,$S25+E$52&gt;$R25),-1,(EchelleFPAparam!$S$3/(cpmcfgWVLEN_Table.csv!$S25+E$52))*(SIN('Standard Settings'!$F20)+SIN('Standard Settings'!$F20+EchelleFPAparam!$M$3)))</f>
        <v>3650.1402183368218</v>
      </c>
      <c r="Y25" s="25">
        <f>IF(OR($S25+F$52&lt;$Q25,$S25+F$52&gt;$R25),-1,(EchelleFPAparam!$S$3/(cpmcfgWVLEN_Table.csv!$S25+F$52))*(SIN('Standard Settings'!$F20)+SIN('Standard Settings'!$F20+EchelleFPAparam!$M$3)))</f>
        <v>3435.4260878464206</v>
      </c>
      <c r="Z25" s="25">
        <f>IF(OR($S25+G$52&lt;$Q25,$S25+G$52&gt;$R25),-1,(EchelleFPAparam!$S$3/(cpmcfgWVLEN_Table.csv!$S25+G$52))*(SIN('Standard Settings'!$F20)+SIN('Standard Settings'!$F20+EchelleFPAparam!$M$3)))</f>
        <v>3244.5690829660639</v>
      </c>
      <c r="AA25" s="25">
        <f>IF(OR($S25+H$52&lt;$Q25,$S25+H$52&gt;$R25),-1,(EchelleFPAparam!$S$3/(cpmcfgWVLEN_Table.csv!$S25+H$52))*(SIN('Standard Settings'!$F20)+SIN('Standard Settings'!$F20+EchelleFPAparam!$M$3)))</f>
        <v>3073.8022891257447</v>
      </c>
      <c r="AB25" s="25">
        <f>IF(OR($S25+I$52&lt;$Q25,$S25+I$52&gt;$R25),-1,(EchelleFPAparam!$S$3/(cpmcfgWVLEN_Table.csv!$S25+I$52))*(SIN('Standard Settings'!$F20)+SIN('Standard Settings'!$F20+EchelleFPAparam!$M$3)))</f>
        <v>2920.1121746694575</v>
      </c>
      <c r="AC25" s="25">
        <f>IF(OR($S25+J$52&lt;$Q25,$S25+J$52&gt;$R25),-1,(EchelleFPAparam!$S$3/(cpmcfgWVLEN_Table.csv!$S25+J$52))*(SIN('Standard Settings'!$F20)+SIN('Standard Settings'!$F20+EchelleFPAparam!$M$3)))</f>
        <v>-1</v>
      </c>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7">
        <f>IF(OR($S25+B$52&lt;'Standard Settings'!$G20,$S25+B$52&gt;'Standard Settings'!$I20),-1,(EchelleFPAparam!$S$3/(cpmcfgWVLEN_Table.csv!$S25+B$52))*(SIN(EchelleFPAparam!$T$3-EchelleFPAparam!$M$3/2)+SIN('Standard Settings'!$F20+EchelleFPAparam!$M$3)))</f>
        <v>-1</v>
      </c>
      <c r="BF25" s="27">
        <f>IF(OR($S25+C$52&lt;'Standard Settings'!$G20,$S25+C$52&gt;'Standard Settings'!$I20),-1,(EchelleFPAparam!$S$3/(cpmcfgWVLEN_Table.csv!$S25+C$52))*(SIN(EchelleFPAparam!$T$3-EchelleFPAparam!$M$3/2)+SIN('Standard Settings'!$F20+EchelleFPAparam!$M$3)))</f>
        <v>4116.149459147131</v>
      </c>
      <c r="BG25" s="27">
        <f>IF(OR($S25+D$52&lt;'Standard Settings'!$G20,$S25+D$52&gt;'Standard Settings'!$I20),-1,(EchelleFPAparam!$S$3/(cpmcfgWVLEN_Table.csv!$S25+D$52))*(SIN(EchelleFPAparam!$T$3-EchelleFPAparam!$M$3/2)+SIN('Standard Settings'!$F20+EchelleFPAparam!$M$3)))</f>
        <v>3841.7394952039881</v>
      </c>
      <c r="BH25" s="27">
        <f>IF(OR($S25+E$52&lt;'Standard Settings'!$G20,$S25+E$52&gt;'Standard Settings'!$I20),-1,(EchelleFPAparam!$S$3/(cpmcfgWVLEN_Table.csv!$S25+E$52))*(SIN(EchelleFPAparam!$T$3-EchelleFPAparam!$M$3/2)+SIN('Standard Settings'!$F20+EchelleFPAparam!$M$3)))</f>
        <v>3601.6307767537392</v>
      </c>
      <c r="BI25" s="27">
        <f>IF(OR($S25+F$52&lt;'Standard Settings'!$G20,$S25+F$52&gt;'Standard Settings'!$I20),-1,(EchelleFPAparam!$S$3/(cpmcfgWVLEN_Table.csv!$S25+F$52))*(SIN(EchelleFPAparam!$T$3-EchelleFPAparam!$M$3/2)+SIN('Standard Settings'!$F20+EchelleFPAparam!$M$3)))</f>
        <v>3389.7701428270484</v>
      </c>
      <c r="BJ25" s="27">
        <f>IF(OR($S25+G$52&lt;'Standard Settings'!$G20,$S25+G$52&gt;'Standard Settings'!$I20),-1,(EchelleFPAparam!$S$3/(cpmcfgWVLEN_Table.csv!$S25+G$52))*(SIN(EchelleFPAparam!$T$3-EchelleFPAparam!$M$3/2)+SIN('Standard Settings'!$F20+EchelleFPAparam!$M$3)))</f>
        <v>3201.4495793366568</v>
      </c>
      <c r="BK25" s="27">
        <f>IF(OR($S25+H$52&lt;'Standard Settings'!$G20,$S25+H$52&gt;'Standard Settings'!$I20),-1,(EchelleFPAparam!$S$3/(cpmcfgWVLEN_Table.csv!$S25+H$52))*(SIN(EchelleFPAparam!$T$3-EchelleFPAparam!$M$3/2)+SIN('Standard Settings'!$F20+EchelleFPAparam!$M$3)))</f>
        <v>3032.9522330557802</v>
      </c>
      <c r="BL25" s="27">
        <f>IF(OR($S25+I$52&lt;'Standard Settings'!$G20,$S25+I$52&gt;'Standard Settings'!$I20),-1,(EchelleFPAparam!$S$3/(cpmcfgWVLEN_Table.csv!$S25+I$52))*(SIN(EchelleFPAparam!$T$3-EchelleFPAparam!$M$3/2)+SIN('Standard Settings'!$F20+EchelleFPAparam!$M$3)))</f>
        <v>2881.3046214029914</v>
      </c>
      <c r="BM25" s="27">
        <f>IF(OR($S25+J$52&lt;'Standard Settings'!$G20,$S25+J$52&gt;'Standard Settings'!$I20),-1,(EchelleFPAparam!$S$3/(cpmcfgWVLEN_Table.csv!$S25+J$52))*(SIN(EchelleFPAparam!$T$3-EchelleFPAparam!$M$3/2)+SIN('Standard Settings'!$F20+EchelleFPAparam!$M$3)))</f>
        <v>-1</v>
      </c>
      <c r="BN25" s="28">
        <f>IF(OR($S25+B$52&lt;'Standard Settings'!$G20,$S25+B$52&gt;'Standard Settings'!$I20),-1,BE25*(($D25+B$52)/($D25+B$52+0.5)))</f>
        <v>-1</v>
      </c>
      <c r="BO25" s="28">
        <f>IF(OR($S25+C$52&lt;'Standard Settings'!$G20,$S25+C$52&gt;'Standard Settings'!$I20),-1,BF25*(($D25+C$52)/($D25+C$52+0.5)))</f>
        <v>4004.902176467479</v>
      </c>
      <c r="BP25" s="28">
        <f>IF(OR($S25+D$52&lt;'Standard Settings'!$G20,$S25+D$52&gt;'Standard Settings'!$I20),-1,BG25*(($D25+D$52)/($D25+D$52+0.5)))</f>
        <v>3743.2333543013215</v>
      </c>
      <c r="BQ25" s="28">
        <f>IF(OR($S25+E$52&lt;'Standard Settings'!$G20,$S25+E$52&gt;'Standard Settings'!$I20),-1,BH25*(($D25+E$52)/($D25+E$52+0.5)))</f>
        <v>3513.7861236621843</v>
      </c>
      <c r="BR25" s="28">
        <f>IF(OR($S25+F$52&lt;'Standard Settings'!$G20,$S25+F$52&gt;'Standard Settings'!$I20),-1,BI25*(($D25+F$52)/($D25+F$52+0.5)))</f>
        <v>3310.9382790403729</v>
      </c>
      <c r="BS25" s="28">
        <f>IF(OR($S25+G$52&lt;'Standard Settings'!$G20,$S25+G$52&gt;'Standard Settings'!$I20),-1,BJ25*(($D25+G$52)/($D25+G$52+0.5)))</f>
        <v>3130.3062553513978</v>
      </c>
      <c r="BT25" s="28">
        <f>IF(OR($S25+H$52&lt;'Standard Settings'!$G20,$S25+H$52&gt;'Standard Settings'!$I20),-1,BK25*(($D25+H$52)/($D25+H$52+0.5)))</f>
        <v>2968.4213344801251</v>
      </c>
      <c r="BU25" s="28">
        <f>IF(OR($S25+I$52&lt;'Standard Settings'!$G20,$S25+I$52&gt;'Standard Settings'!$I20),-1,BL25*(($D25+I$52)/($D25+I$52+0.5)))</f>
        <v>2822.502486272318</v>
      </c>
      <c r="BV25" s="28">
        <f>IF(OR($S25+J$52&lt;'Standard Settings'!$G20,$S25+J$52&gt;'Standard Settings'!$I20),-1,BM25*(($D25+J$52)/($D25+J$52+0.5)))</f>
        <v>-1</v>
      </c>
      <c r="BW25" s="28">
        <f>IF(OR($S25+B$52&lt;'Standard Settings'!$G20,$S25+B$52&gt;'Standard Settings'!$I20),-1,BE25*(($D25+B$52)/($D25+B$52-0.5)))</f>
        <v>-1</v>
      </c>
      <c r="BX25" s="28">
        <f>IF(OR($S25+C$52&lt;'Standard Settings'!$G20,$S25+C$52&gt;'Standard Settings'!$I20),-1,BF25*(($D25+C$52)/($D25+C$52-0.5)))</f>
        <v>4233.7537294084768</v>
      </c>
      <c r="BY25" s="28">
        <f>IF(OR($S25+D$52&lt;'Standard Settings'!$G20,$S25+D$52&gt;'Standard Settings'!$I20),-1,BG25*(($D25+D$52)/($D25+D$52-0.5)))</f>
        <v>3945.5702923716631</v>
      </c>
      <c r="BZ25" s="28">
        <f>IF(OR($S25+E$52&lt;'Standard Settings'!$G20,$S25+E$52&gt;'Standard Settings'!$I20),-1,BH25*(($D25+E$52)/($D25+E$52-0.5)))</f>
        <v>3693.9802838499886</v>
      </c>
      <c r="CA25" s="28">
        <f>IF(OR($S25+F$52&lt;'Standard Settings'!$G20,$S25+F$52&gt;'Standard Settings'!$I20),-1,BI25*(($D25+F$52)/($D25+F$52-0.5)))</f>
        <v>3472.4474633838058</v>
      </c>
      <c r="CB25" s="28">
        <f>IF(OR($S25+G$52&lt;'Standard Settings'!$G20,$S25+G$52&gt;'Standard Settings'!$I20),-1,BJ25*(($D25+G$52)/($D25+G$52-0.5)))</f>
        <v>3275.9018951351841</v>
      </c>
      <c r="CC25" s="28">
        <f>IF(OR($S25+H$52&lt;'Standard Settings'!$G20,$S25+H$52&gt;'Standard Settings'!$I20),-1,BK25*(($D25+H$52)/($D25+H$52-0.5)))</f>
        <v>3100.3511715681307</v>
      </c>
      <c r="CD25" s="28">
        <f>IF(OR($S25+I$52&lt;'Standard Settings'!$G20,$S25+I$52&gt;'Standard Settings'!$I20),-1,BL25*(($D25+I$52)/($D25+I$52-0.5)))</f>
        <v>2942.6089750498631</v>
      </c>
      <c r="CE25" s="28">
        <f>IF(OR($S25+J$52&lt;'Standard Settings'!$G20,$S25+J$52&gt;'Standard Settings'!$I20),-1,BM25*(($D25+J$52)/($D25+J$52-0.5)))</f>
        <v>-1</v>
      </c>
      <c r="CF25" s="29">
        <f>IF(OR($S25+B$52&lt;'Standard Settings'!$G20,$S25+B$52&gt;'Standard Settings'!$I20),-1,(EchelleFPAparam!$S$3/(cpmcfgWVLEN_Table.csv!$S25+B$52))*(SIN('Standard Settings'!$F20)+SIN('Standard Settings'!$F20+EchelleFPAparam!$M$3+EchelleFPAparam!$F$3)))</f>
        <v>-1</v>
      </c>
      <c r="CG25" s="29">
        <f>IF(OR($S25+C$52&lt;'Standard Settings'!$G20,$S25+C$52&gt;'Standard Settings'!$I20),-1,(EchelleFPAparam!$S$3/(cpmcfgWVLEN_Table.csv!$S25+C$52))*(SIN('Standard Settings'!$F20)+SIN('Standard Settings'!$F20+EchelleFPAparam!$M$3+EchelleFPAparam!$F$3)))</f>
        <v>4134.1395183124087</v>
      </c>
      <c r="CH25" s="29">
        <f>IF(OR($S25+D$52&lt;'Standard Settings'!$G20,$S25+D$52&gt;'Standard Settings'!$I20),-1,(EchelleFPAparam!$S$3/(cpmcfgWVLEN_Table.csv!$S25+D$52))*(SIN('Standard Settings'!$F20)+SIN('Standard Settings'!$F20+EchelleFPAparam!$M$3+EchelleFPAparam!$F$3)))</f>
        <v>3858.5302170915811</v>
      </c>
      <c r="CI25" s="29">
        <f>IF(OR($S25+E$52&lt;'Standard Settings'!$G20,$S25+E$52&gt;'Standard Settings'!$I20),-1,(EchelleFPAparam!$S$3/(cpmcfgWVLEN_Table.csv!$S25+E$52))*(SIN('Standard Settings'!$F20)+SIN('Standard Settings'!$F20+EchelleFPAparam!$M$3+EchelleFPAparam!$F$3)))</f>
        <v>3617.3720785233577</v>
      </c>
      <c r="CJ25" s="29">
        <f>IF(OR($S25+F$52&lt;'Standard Settings'!$G20,$S25+F$52&gt;'Standard Settings'!$I20),-1,(EchelleFPAparam!$S$3/(cpmcfgWVLEN_Table.csv!$S25+F$52))*(SIN('Standard Settings'!$F20)+SIN('Standard Settings'!$F20+EchelleFPAparam!$M$3+EchelleFPAparam!$F$3)))</f>
        <v>3404.5854856690426</v>
      </c>
      <c r="CK25" s="29">
        <f>IF(OR($S25+G$52&lt;'Standard Settings'!$G20,$S25+G$52&gt;'Standard Settings'!$I20),-1,(EchelleFPAparam!$S$3/(cpmcfgWVLEN_Table.csv!$S25+G$52))*(SIN('Standard Settings'!$F20)+SIN('Standard Settings'!$F20+EchelleFPAparam!$M$3+EchelleFPAparam!$F$3)))</f>
        <v>3215.4418475763177</v>
      </c>
      <c r="CL25" s="29">
        <f>IF(OR($S25+H$52&lt;'Standard Settings'!$G20,$S25+H$52&gt;'Standard Settings'!$I20),-1,(EchelleFPAparam!$S$3/(cpmcfgWVLEN_Table.csv!$S25+H$52))*(SIN('Standard Settings'!$F20)+SIN('Standard Settings'!$F20+EchelleFPAparam!$M$3+EchelleFPAparam!$F$3)))</f>
        <v>3046.2080661249329</v>
      </c>
      <c r="CM25" s="29">
        <f>IF(OR($S25+I$52&lt;'Standard Settings'!$G20,$S25+I$52&gt;'Standard Settings'!$I20),-1,(EchelleFPAparam!$S$3/(cpmcfgWVLEN_Table.csv!$S25+I$52))*(SIN('Standard Settings'!$F20)+SIN('Standard Settings'!$F20+EchelleFPAparam!$M$3+EchelleFPAparam!$F$3)))</f>
        <v>2893.8976628186861</v>
      </c>
      <c r="CN25" s="29">
        <f>IF(OR($S25+J$52&lt;'Standard Settings'!$G20,$S25+J$52&gt;'Standard Settings'!$I20),-1,(EchelleFPAparam!$S$3/(cpmcfgWVLEN_Table.csv!$S25+J$52))*(SIN('Standard Settings'!$F20)+SIN('Standard Settings'!$F20+EchelleFPAparam!$M$3+EchelleFPAparam!$F$3)))</f>
        <v>-1</v>
      </c>
      <c r="CO25" s="29">
        <f>IF(OR($S25+B$52&lt;'Standard Settings'!$G20,$S25+B$52&gt;'Standard Settings'!$I20),-1,(EchelleFPAparam!$S$3/(cpmcfgWVLEN_Table.csv!$S25+B$52))*(SIN('Standard Settings'!$F20)+SIN('Standard Settings'!$F20+EchelleFPAparam!$M$3+EchelleFPAparam!$G$3)))</f>
        <v>-1</v>
      </c>
      <c r="CP25" s="29">
        <f>IF(OR($S25+C$52&lt;'Standard Settings'!$G20,$S25+C$52&gt;'Standard Settings'!$I20),-1,(EchelleFPAparam!$S$3/(cpmcfgWVLEN_Table.csv!$S25+C$52))*(SIN('Standard Settings'!$F20)+SIN('Standard Settings'!$F20+EchelleFPAparam!$M$3+EchelleFPAparam!$G$3)))</f>
        <v>4158.5857864164891</v>
      </c>
      <c r="CQ25" s="29">
        <f>IF(OR($S25+D$52&lt;'Standard Settings'!$G20,$S25+D$52&gt;'Standard Settings'!$I20),-1,(EchelleFPAparam!$S$3/(cpmcfgWVLEN_Table.csv!$S25+D$52))*(SIN('Standard Settings'!$F20)+SIN('Standard Settings'!$F20+EchelleFPAparam!$M$3+EchelleFPAparam!$G$3)))</f>
        <v>3881.3467339887229</v>
      </c>
      <c r="CR25" s="29">
        <f>IF(OR($S25+E$52&lt;'Standard Settings'!$G20,$S25+E$52&gt;'Standard Settings'!$I20),-1,(EchelleFPAparam!$S$3/(cpmcfgWVLEN_Table.csv!$S25+E$52))*(SIN('Standard Settings'!$F20)+SIN('Standard Settings'!$F20+EchelleFPAparam!$M$3+EchelleFPAparam!$G$3)))</f>
        <v>3638.7625631144278</v>
      </c>
      <c r="CS25" s="29">
        <f>IF(OR($S25+F$52&lt;'Standard Settings'!$G20,$S25+F$52&gt;'Standard Settings'!$I20),-1,(EchelleFPAparam!$S$3/(cpmcfgWVLEN_Table.csv!$S25+F$52))*(SIN('Standard Settings'!$F20)+SIN('Standard Settings'!$F20+EchelleFPAparam!$M$3+EchelleFPAparam!$G$3)))</f>
        <v>3424.7177064606381</v>
      </c>
      <c r="CT25" s="29">
        <f>IF(OR($S25+G$52&lt;'Standard Settings'!$G20,$S25+G$52&gt;'Standard Settings'!$I20),-1,(EchelleFPAparam!$S$3/(cpmcfgWVLEN_Table.csv!$S25+G$52))*(SIN('Standard Settings'!$F20)+SIN('Standard Settings'!$F20+EchelleFPAparam!$M$3+EchelleFPAparam!$G$3)))</f>
        <v>3234.4556116572694</v>
      </c>
      <c r="CU25" s="29">
        <f>IF(OR($S25+H$52&lt;'Standard Settings'!$G20,$S25+H$52&gt;'Standard Settings'!$I20),-1,(EchelleFPAparam!$S$3/(cpmcfgWVLEN_Table.csv!$S25+H$52))*(SIN('Standard Settings'!$F20)+SIN('Standard Settings'!$F20+EchelleFPAparam!$M$3+EchelleFPAparam!$G$3)))</f>
        <v>3064.2211057805707</v>
      </c>
      <c r="CV25" s="29">
        <f>IF(OR($S25+I$52&lt;'Standard Settings'!$G20,$S25+I$52&gt;'Standard Settings'!$I20),-1,(EchelleFPAparam!$S$3/(cpmcfgWVLEN_Table.csv!$S25+I$52))*(SIN('Standard Settings'!$F20)+SIN('Standard Settings'!$F20+EchelleFPAparam!$M$3+EchelleFPAparam!$G$3)))</f>
        <v>2911.0100504915422</v>
      </c>
      <c r="CW25" s="29">
        <f>IF(OR($S25+J$52&lt;'Standard Settings'!$G20,$S25+J$52&gt;'Standard Settings'!$I20),-1,(EchelleFPAparam!$S$3/(cpmcfgWVLEN_Table.csv!$S25+J$52))*(SIN('Standard Settings'!$F20)+SIN('Standard Settings'!$F20+EchelleFPAparam!$M$3+EchelleFPAparam!$G$3)))</f>
        <v>-1</v>
      </c>
      <c r="CX25" s="29">
        <f>IF(OR($S25+B$52&lt;'Standard Settings'!$G20,$S25+B$52&gt;'Standard Settings'!$I20),-1,(EchelleFPAparam!$S$3/(cpmcfgWVLEN_Table.csv!$S25+B$52))*(SIN('Standard Settings'!$F20)+SIN('Standard Settings'!$F20+EchelleFPAparam!$M$3+EchelleFPAparam!$H$3)))</f>
        <v>-1</v>
      </c>
      <c r="CY25" s="29">
        <f>IF(OR($S25+C$52&lt;'Standard Settings'!$G20,$S25+C$52&gt;'Standard Settings'!$I20),-1,(EchelleFPAparam!$S$3/(cpmcfgWVLEN_Table.csv!$S25+C$52))*(SIN('Standard Settings'!$F20)+SIN('Standard Settings'!$F20+EchelleFPAparam!$M$3+EchelleFPAparam!$H$3)))</f>
        <v>4159.8758736917471</v>
      </c>
      <c r="CZ25" s="29">
        <f>IF(OR($S25+D$52&lt;'Standard Settings'!$G20,$S25+D$52&gt;'Standard Settings'!$I20),-1,(EchelleFPAparam!$S$3/(cpmcfgWVLEN_Table.csv!$S25+D$52))*(SIN('Standard Settings'!$F20)+SIN('Standard Settings'!$F20+EchelleFPAparam!$M$3+EchelleFPAparam!$H$3)))</f>
        <v>3882.5508154456297</v>
      </c>
      <c r="DA25" s="29">
        <f>IF(OR($S25+E$52&lt;'Standard Settings'!$G20,$S25+E$52&gt;'Standard Settings'!$I20),-1,(EchelleFPAparam!$S$3/(cpmcfgWVLEN_Table.csv!$S25+E$52))*(SIN('Standard Settings'!$F20)+SIN('Standard Settings'!$F20+EchelleFPAparam!$M$3+EchelleFPAparam!$H$3)))</f>
        <v>3639.8913894802781</v>
      </c>
      <c r="DB25" s="29">
        <f>IF(OR($S25+F$52&lt;'Standard Settings'!$G20,$S25+F$52&gt;'Standard Settings'!$I20),-1,(EchelleFPAparam!$S$3/(cpmcfgWVLEN_Table.csv!$S25+F$52))*(SIN('Standard Settings'!$F20)+SIN('Standard Settings'!$F20+EchelleFPAparam!$M$3+EchelleFPAparam!$H$3)))</f>
        <v>3425.780131275556</v>
      </c>
      <c r="DC25" s="29">
        <f>IF(OR($S25+G$52&lt;'Standard Settings'!$G20,$S25+G$52&gt;'Standard Settings'!$I20),-1,(EchelleFPAparam!$S$3/(cpmcfgWVLEN_Table.csv!$S25+G$52))*(SIN('Standard Settings'!$F20)+SIN('Standard Settings'!$F20+EchelleFPAparam!$M$3+EchelleFPAparam!$H$3)))</f>
        <v>3235.4590128713585</v>
      </c>
      <c r="DD25" s="29">
        <f>IF(OR($S25+H$52&lt;'Standard Settings'!$G20,$S25+H$52&gt;'Standard Settings'!$I20),-1,(EchelleFPAparam!$S$3/(cpmcfgWVLEN_Table.csv!$S25+H$52))*(SIN('Standard Settings'!$F20)+SIN('Standard Settings'!$F20+EchelleFPAparam!$M$3+EchelleFPAparam!$H$3)))</f>
        <v>3065.1716964044449</v>
      </c>
      <c r="DE25" s="29">
        <f>IF(OR($S25+I$52&lt;'Standard Settings'!$G20,$S25+I$52&gt;'Standard Settings'!$I20),-1,(EchelleFPAparam!$S$3/(cpmcfgWVLEN_Table.csv!$S25+I$52))*(SIN('Standard Settings'!$F20)+SIN('Standard Settings'!$F20+EchelleFPAparam!$M$3+EchelleFPAparam!$H$3)))</f>
        <v>2911.9131115842224</v>
      </c>
      <c r="DF25" s="29">
        <f>IF(OR($S25+J$52&lt;'Standard Settings'!$G20,$S25+J$52&gt;'Standard Settings'!$I20),-1,(EchelleFPAparam!$S$3/(cpmcfgWVLEN_Table.csv!$S25+J$52))*(SIN('Standard Settings'!$F20)+SIN('Standard Settings'!$F20+EchelleFPAparam!$M$3+EchelleFPAparam!$H$3)))</f>
        <v>-1</v>
      </c>
      <c r="DG25" s="29">
        <f>IF(OR($S25+B$52&lt;'Standard Settings'!$G20,$S25+B$52&gt;'Standard Settings'!$I20),-1,(EchelleFPAparam!$S$3/(cpmcfgWVLEN_Table.csv!$S25+B$52))*(SIN('Standard Settings'!$F20)+SIN('Standard Settings'!$F20+EchelleFPAparam!$M$3+EchelleFPAparam!$I$3)))</f>
        <v>-1</v>
      </c>
      <c r="DH25" s="29">
        <f>IF(OR($S25+C$52&lt;'Standard Settings'!$G20,$S25+C$52&gt;'Standard Settings'!$I20),-1,(EchelleFPAparam!$S$3/(cpmcfgWVLEN_Table.csv!$S25+C$52))*(SIN('Standard Settings'!$F20)+SIN('Standard Settings'!$F20+EchelleFPAparam!$M$3+EchelleFPAparam!$I$3)))</f>
        <v>4182.9820580614796</v>
      </c>
      <c r="DI25" s="29">
        <f>IF(OR($S25+D$52&lt;'Standard Settings'!$G20,$S25+D$52&gt;'Standard Settings'!$I20),-1,(EchelleFPAparam!$S$3/(cpmcfgWVLEN_Table.csv!$S25+D$52))*(SIN('Standard Settings'!$F20)+SIN('Standard Settings'!$F20+EchelleFPAparam!$M$3+EchelleFPAparam!$I$3)))</f>
        <v>3904.1165875240472</v>
      </c>
      <c r="DJ25" s="29">
        <f>IF(OR($S25+E$52&lt;'Standard Settings'!$G20,$S25+E$52&gt;'Standard Settings'!$I20),-1,(EchelleFPAparam!$S$3/(cpmcfgWVLEN_Table.csv!$S25+E$52))*(SIN('Standard Settings'!$F20)+SIN('Standard Settings'!$F20+EchelleFPAparam!$M$3+EchelleFPAparam!$I$3)))</f>
        <v>3660.1093008037947</v>
      </c>
      <c r="DK25" s="29">
        <f>IF(OR($S25+F$52&lt;'Standard Settings'!$G20,$S25+F$52&gt;'Standard Settings'!$I20),-1,(EchelleFPAparam!$S$3/(cpmcfgWVLEN_Table.csv!$S25+F$52))*(SIN('Standard Settings'!$F20)+SIN('Standard Settings'!$F20+EchelleFPAparam!$M$3+EchelleFPAparam!$I$3)))</f>
        <v>3444.8087536976891</v>
      </c>
      <c r="DL25" s="29">
        <f>IF(OR($S25+G$52&lt;'Standard Settings'!$G20,$S25+G$52&gt;'Standard Settings'!$I20),-1,(EchelleFPAparam!$S$3/(cpmcfgWVLEN_Table.csv!$S25+G$52))*(SIN('Standard Settings'!$F20)+SIN('Standard Settings'!$F20+EchelleFPAparam!$M$3+EchelleFPAparam!$I$3)))</f>
        <v>3253.4304896033732</v>
      </c>
      <c r="DM25" s="29">
        <f>IF(OR($S25+H$52&lt;'Standard Settings'!$G20,$S25+H$52&gt;'Standard Settings'!$I20),-1,(EchelleFPAparam!$S$3/(cpmcfgWVLEN_Table.csv!$S25+H$52))*(SIN('Standard Settings'!$F20)+SIN('Standard Settings'!$F20+EchelleFPAparam!$M$3+EchelleFPAparam!$I$3)))</f>
        <v>3082.1973059400375</v>
      </c>
      <c r="DN25" s="29">
        <f>IF(OR($S25+I$52&lt;'Standard Settings'!$G20,$S25+I$52&gt;'Standard Settings'!$I20),-1,(EchelleFPAparam!$S$3/(cpmcfgWVLEN_Table.csv!$S25+I$52))*(SIN('Standard Settings'!$F20)+SIN('Standard Settings'!$F20+EchelleFPAparam!$M$3+EchelleFPAparam!$I$3)))</f>
        <v>2928.0874406430357</v>
      </c>
      <c r="DO25" s="29">
        <f>IF(OR($S25+J$52&lt;'Standard Settings'!$G20,$S25+J$52&gt;'Standard Settings'!$I20),-1,(EchelleFPAparam!$S$3/(cpmcfgWVLEN_Table.csv!$S25+J$52))*(SIN('Standard Settings'!$F20)+SIN('Standard Settings'!$F20+EchelleFPAparam!$M$3+EchelleFPAparam!$I$3)))</f>
        <v>-1</v>
      </c>
      <c r="DP25" s="29">
        <f>IF(OR($S25+B$52&lt;'Standard Settings'!$G20,$S25+B$52&gt;'Standard Settings'!$I20),-1,(EchelleFPAparam!$S$3/(cpmcfgWVLEN_Table.csv!$S25+B$52))*(SIN('Standard Settings'!$F20)+SIN('Standard Settings'!$F20+EchelleFPAparam!$M$3+EchelleFPAparam!$J$3)))</f>
        <v>-1</v>
      </c>
      <c r="DQ25" s="29">
        <f>IF(OR($S25+C$52&lt;'Standard Settings'!$G20,$S25+C$52&gt;'Standard Settings'!$I20),-1,(EchelleFPAparam!$S$3/(cpmcfgWVLEN_Table.csv!$S25+C$52))*(SIN('Standard Settings'!$F20)+SIN('Standard Settings'!$F20+EchelleFPAparam!$M$3+EchelleFPAparam!$J$3)))</f>
        <v>4184.1990007637123</v>
      </c>
      <c r="DR25" s="29">
        <f>IF(OR($S25+D$52&lt;'Standard Settings'!$G20,$S25+D$52&gt;'Standard Settings'!$I20),-1,(EchelleFPAparam!$S$3/(cpmcfgWVLEN_Table.csv!$S25+D$52))*(SIN('Standard Settings'!$F20)+SIN('Standard Settings'!$F20+EchelleFPAparam!$M$3+EchelleFPAparam!$J$3)))</f>
        <v>3905.2524007127977</v>
      </c>
      <c r="DS25" s="29">
        <f>IF(OR($S25+E$52&lt;'Standard Settings'!$G20,$S25+E$52&gt;'Standard Settings'!$I20),-1,(EchelleFPAparam!$S$3/(cpmcfgWVLEN_Table.csv!$S25+E$52))*(SIN('Standard Settings'!$F20)+SIN('Standard Settings'!$F20+EchelleFPAparam!$M$3+EchelleFPAparam!$J$3)))</f>
        <v>3661.1741256682485</v>
      </c>
      <c r="DT25" s="29">
        <f>IF(OR($S25+F$52&lt;'Standard Settings'!$G20,$S25+F$52&gt;'Standard Settings'!$I20),-1,(EchelleFPAparam!$S$3/(cpmcfgWVLEN_Table.csv!$S25+F$52))*(SIN('Standard Settings'!$F20)+SIN('Standard Settings'!$F20+EchelleFPAparam!$M$3+EchelleFPAparam!$J$3)))</f>
        <v>3445.81094180541</v>
      </c>
      <c r="DU25" s="29">
        <f>IF(OR($S25+G$52&lt;'Standard Settings'!$G20,$S25+G$52&gt;'Standard Settings'!$I20),-1,(EchelleFPAparam!$S$3/(cpmcfgWVLEN_Table.csv!$S25+G$52))*(SIN('Standard Settings'!$F20)+SIN('Standard Settings'!$F20+EchelleFPAparam!$M$3+EchelleFPAparam!$J$3)))</f>
        <v>3254.3770005939982</v>
      </c>
      <c r="DV25" s="29">
        <f>IF(OR($S25+H$52&lt;'Standard Settings'!$G20,$S25+H$52&gt;'Standard Settings'!$I20),-1,(EchelleFPAparam!$S$3/(cpmcfgWVLEN_Table.csv!$S25+H$52))*(SIN('Standard Settings'!$F20)+SIN('Standard Settings'!$F20+EchelleFPAparam!$M$3+EchelleFPAparam!$J$3)))</f>
        <v>3083.0940005627353</v>
      </c>
      <c r="DW25" s="29">
        <f>IF(OR($S25+I$52&lt;'Standard Settings'!$G20,$S25+I$52&gt;'Standard Settings'!$I20),-1,(EchelleFPAparam!$S$3/(cpmcfgWVLEN_Table.csv!$S25+I$52))*(SIN('Standard Settings'!$F20)+SIN('Standard Settings'!$F20+EchelleFPAparam!$M$3+EchelleFPAparam!$J$3)))</f>
        <v>2928.9393005345987</v>
      </c>
      <c r="DX25" s="29">
        <f>IF(OR($S25+J$52&lt;'Standard Settings'!$G20,$S25+J$52&gt;'Standard Settings'!$I20),-1,(EchelleFPAparam!$S$3/(cpmcfgWVLEN_Table.csv!$S25+J$52))*(SIN('Standard Settings'!$F20)+SIN('Standard Settings'!$F20+EchelleFPAparam!$M$3+EchelleFPAparam!$J$3)))</f>
        <v>-1</v>
      </c>
      <c r="DY25" s="29">
        <f>IF(OR($S25+B$52&lt;$Q25,$S25+B$52&gt;$R25),-1,(EchelleFPAparam!$S$3/(cpmcfgWVLEN_Table.csv!$S25+B$52))*(SIN('Standard Settings'!$F20)+SIN('Standard Settings'!$F20+EchelleFPAparam!$M$3+EchelleFPAparam!$K$3)))</f>
        <v>-1</v>
      </c>
      <c r="DZ25" s="29">
        <f>IF(OR($S25+C$52&lt;$Q25,$S25+C$52&gt;$R25),-1,(EchelleFPAparam!$S$3/(cpmcfgWVLEN_Table.csv!$S25+C$52))*(SIN('Standard Settings'!$F20)+SIN('Standard Settings'!$F20+EchelleFPAparam!$M$3+EchelleFPAparam!$K$3)))</f>
        <v>4205.9491692323791</v>
      </c>
      <c r="EA25" s="29">
        <f>IF(OR($S25+D$52&lt;$Q25,$S25+D$52&gt;$R25),-1,(EchelleFPAparam!$S$3/(cpmcfgWVLEN_Table.csv!$S25+D$52))*(SIN('Standard Settings'!$F20)+SIN('Standard Settings'!$F20+EchelleFPAparam!$M$3+EchelleFPAparam!$K$3)))</f>
        <v>3925.55255795022</v>
      </c>
      <c r="EB25" s="29">
        <f>IF(OR($S25+E$52&lt;$Q25,$S25+E$52&gt;$R25),-1,(EchelleFPAparam!$S$3/(cpmcfgWVLEN_Table.csv!$S25+E$52))*(SIN('Standard Settings'!$F20)+SIN('Standard Settings'!$F20+EchelleFPAparam!$M$3+EchelleFPAparam!$K$3)))</f>
        <v>3680.2055230783317</v>
      </c>
      <c r="EC25" s="29">
        <f>IF(OR($S25+F$52&lt;$Q25,$S25+F$52&gt;$R25),-1,(EchelleFPAparam!$S$3/(cpmcfgWVLEN_Table.csv!$S25+F$52))*(SIN('Standard Settings'!$F20)+SIN('Standard Settings'!$F20+EchelleFPAparam!$M$3+EchelleFPAparam!$K$3)))</f>
        <v>3463.7228452501945</v>
      </c>
      <c r="ED25" s="29">
        <f>IF(OR($S25+G$52&lt;$Q25,$S25+G$52&gt;$R25),-1,(EchelleFPAparam!$S$3/(cpmcfgWVLEN_Table.csv!$S25+G$52))*(SIN('Standard Settings'!$F20)+SIN('Standard Settings'!$F20+EchelleFPAparam!$M$3+EchelleFPAparam!$K$3)))</f>
        <v>3271.2937982918502</v>
      </c>
      <c r="EE25" s="29">
        <f>IF(OR($S25+H$52&lt;$Q25,$S25+H$52&gt;$R25),-1,(EchelleFPAparam!$S$3/(cpmcfgWVLEN_Table.csv!$S25+H$52))*(SIN('Standard Settings'!$F20)+SIN('Standard Settings'!$F20+EchelleFPAparam!$M$3+EchelleFPAparam!$K$3)))</f>
        <v>3099.1204404870159</v>
      </c>
      <c r="EF25" s="29">
        <f>IF(OR($S25+I$52&lt;$Q25,$S25+I$52&gt;$R25),-1,(EchelleFPAparam!$S$3/(cpmcfgWVLEN_Table.csv!$S25+I$52))*(SIN('Standard Settings'!$F20)+SIN('Standard Settings'!$F20+EchelleFPAparam!$M$3+EchelleFPAparam!$K$3)))</f>
        <v>2944.1644184626653</v>
      </c>
      <c r="EG25" s="29">
        <f>IF(OR($S25+J$52&lt;$Q25,$S25+J$52&gt;$R25),-1,(EchelleFPAparam!$S$3/(cpmcfgWVLEN_Table.csv!$S25+J$52))*(SIN('Standard Settings'!$F20)+SIN('Standard Settings'!$F20+EchelleFPAparam!$M$3+EchelleFPAparam!$K$3)))</f>
        <v>-1</v>
      </c>
      <c r="EH25" s="59"/>
      <c r="EI25" s="59"/>
      <c r="EJ25" s="60"/>
      <c r="EK25" s="60"/>
      <c r="EL25" s="60"/>
      <c r="EM25" s="60"/>
      <c r="EN25" s="60"/>
      <c r="EO25" s="60"/>
      <c r="EP25" s="60"/>
      <c r="EQ25" s="60"/>
      <c r="ER25" s="60"/>
      <c r="ES25" s="60"/>
      <c r="ET25" s="60"/>
      <c r="EU25" s="60"/>
      <c r="EV25" s="60"/>
      <c r="EW25" s="60"/>
      <c r="EX25" s="60"/>
      <c r="EY25" s="60"/>
      <c r="EZ25" s="60"/>
      <c r="FA25" s="60"/>
      <c r="FB25" s="60"/>
      <c r="FC25" s="60"/>
      <c r="FD25" s="60"/>
      <c r="FE25" s="60"/>
      <c r="FF25" s="30">
        <f>1/(F25*EchelleFPAparam!$Q$3)</f>
        <v>1256.0501495586636</v>
      </c>
      <c r="FG25" s="30">
        <f t="shared" si="4"/>
        <v>11.670363300398277</v>
      </c>
      <c r="FH25" s="60"/>
      <c r="FI25" s="60"/>
      <c r="FJ25" s="60"/>
      <c r="FK25" s="60"/>
      <c r="FL25" s="60"/>
      <c r="FM25" s="60"/>
      <c r="FN25" s="60"/>
      <c r="FO25" s="60"/>
      <c r="FP25" s="60"/>
      <c r="FQ25" s="60"/>
      <c r="FR25" s="60"/>
      <c r="FS25" s="60"/>
      <c r="FT25" s="60"/>
      <c r="FU25" s="60"/>
      <c r="FV25" s="60"/>
      <c r="FW25" s="60"/>
      <c r="FX25" s="60"/>
      <c r="FY25" s="60"/>
      <c r="FZ25" s="60"/>
      <c r="GA25" s="60"/>
      <c r="GB25" s="60"/>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c r="HB25" s="60"/>
      <c r="HC25" s="60"/>
      <c r="HD25" s="60"/>
      <c r="HE25" s="60"/>
      <c r="HF25" s="60"/>
      <c r="HG25" s="60"/>
      <c r="HH25" s="60"/>
      <c r="HI25" s="60"/>
      <c r="HJ25" s="60"/>
      <c r="HK25" s="60"/>
      <c r="HL25" s="60"/>
      <c r="HM25" s="60"/>
      <c r="HN25" s="60"/>
      <c r="HO25" s="60"/>
      <c r="HP25" s="60"/>
      <c r="HQ25" s="60"/>
      <c r="HR25" s="60"/>
      <c r="HS25" s="60"/>
      <c r="HT25" s="60"/>
      <c r="HU25" s="60"/>
      <c r="HV25" s="60"/>
      <c r="HW25" s="60"/>
      <c r="HX25" s="60"/>
      <c r="HY25" s="60"/>
      <c r="HZ25" s="60"/>
      <c r="IA25" s="60"/>
      <c r="IB25" s="60"/>
      <c r="IC25" s="60"/>
      <c r="ID25" s="60"/>
      <c r="IE25" s="60"/>
      <c r="IF25" s="60"/>
      <c r="IG25" s="60"/>
      <c r="IH25" s="60"/>
      <c r="II25" s="60"/>
      <c r="IJ25" s="60"/>
      <c r="IK25" s="60"/>
      <c r="IL25" s="60"/>
      <c r="IM25" s="60"/>
      <c r="IN25" s="60"/>
      <c r="IO25" s="60"/>
      <c r="IP25" s="60"/>
      <c r="IQ25" s="60"/>
      <c r="IR25" s="60"/>
      <c r="IS25" s="60"/>
      <c r="IT25" s="60"/>
      <c r="IU25" s="60"/>
      <c r="IV25" s="60"/>
      <c r="IW25" s="60"/>
      <c r="IX25" s="60"/>
      <c r="IY25" s="60"/>
      <c r="IZ25" s="60"/>
      <c r="JA25" s="60"/>
      <c r="JB25" s="60"/>
      <c r="JC25" s="60"/>
      <c r="JD25" s="60"/>
      <c r="JE25" s="60"/>
      <c r="JF25" s="60"/>
      <c r="JG25" s="60"/>
      <c r="JH25" s="60"/>
      <c r="JI25" s="60"/>
      <c r="JJ25" s="60"/>
      <c r="JK25" s="60"/>
      <c r="JL25" s="60"/>
      <c r="JM25" s="60"/>
      <c r="JN25" s="62"/>
    </row>
    <row r="26" spans="1:274" ht="13.75" customHeight="1" x14ac:dyDescent="0.2">
      <c r="A26" s="63">
        <v>20</v>
      </c>
      <c r="B26" s="20">
        <f t="shared" si="0"/>
        <v>4209.7772731896966</v>
      </c>
      <c r="C26" s="31" t="str">
        <f>'Standard Settings'!B21</f>
        <v>M/1/9</v>
      </c>
      <c r="D26" s="31">
        <f>'Standard Settings'!H21</f>
        <v>13</v>
      </c>
      <c r="E26" s="21">
        <f t="shared" si="1"/>
        <v>1.5570131658996011E-2</v>
      </c>
      <c r="F26" s="19">
        <f>((EchelleFPAparam!$S$3/(cpmcfgWVLEN_Table.csv!$S26+E$52))*(SIN('Standard Settings'!$F21+0.0005)+SIN('Standard Settings'!$F21+0.0005+EchelleFPAparam!$M$3))-(EchelleFPAparam!$S$3/(cpmcfgWVLEN_Table.csv!$S26+E$52))*(SIN('Standard Settings'!$F21-0.0005)+SIN('Standard Settings'!$F21-0.0005+EchelleFPAparam!$M$3)))*1000*EchelleFPAparam!$O$3/180</f>
        <v>46.168810430303004</v>
      </c>
      <c r="G26" s="22" t="str">
        <f>'Standard Settings'!C21</f>
        <v>M</v>
      </c>
      <c r="H26" s="54"/>
      <c r="I26" s="31" t="str">
        <f>'Standard Settings'!$D21</f>
        <v>LM</v>
      </c>
      <c r="J26" s="54"/>
      <c r="K26" s="12">
        <v>0</v>
      </c>
      <c r="L26" s="12">
        <v>0</v>
      </c>
      <c r="M26" s="55" t="s">
        <v>515</v>
      </c>
      <c r="N26" s="55" t="s">
        <v>515</v>
      </c>
      <c r="O26" s="31">
        <f>'Standard Settings'!$E21</f>
        <v>61.5</v>
      </c>
      <c r="P26" s="56"/>
      <c r="Q26" s="23">
        <f>'Standard Settings'!$G21</f>
        <v>10</v>
      </c>
      <c r="R26" s="23">
        <f>'Standard Settings'!$I21</f>
        <v>16</v>
      </c>
      <c r="S26" s="24">
        <f t="shared" si="2"/>
        <v>9</v>
      </c>
      <c r="T26" s="24">
        <f t="shared" si="3"/>
        <v>17</v>
      </c>
      <c r="U26" s="25">
        <f>IF(OR($S26+B$52&lt;$Q26,$S26+B$52&gt;$R26),-1,(EchelleFPAparam!$S$3/(cpmcfgWVLEN_Table.csv!$S26+B$52))*(SIN('Standard Settings'!$F21)+SIN('Standard Settings'!$F21+EchelleFPAparam!$M$3)))</f>
        <v>-1</v>
      </c>
      <c r="V26" s="25">
        <f>IF(OR($S26+C$52&lt;$Q26,$S26+C$52&gt;$R26),-1,(EchelleFPAparam!$S$3/(cpmcfgWVLEN_Table.csv!$S26+C$52))*(SIN('Standard Settings'!$F21)+SIN('Standard Settings'!$F21+EchelleFPAparam!$M$3)))</f>
        <v>5472.7104551466045</v>
      </c>
      <c r="W26" s="25">
        <f>IF(OR($S26+D$52&lt;$Q26,$S26+D$52&gt;$R26),-1,(EchelleFPAparam!$S$3/(cpmcfgWVLEN_Table.csv!$S26+D$52))*(SIN('Standard Settings'!$F21)+SIN('Standard Settings'!$F21+EchelleFPAparam!$M$3)))</f>
        <v>4975.1913228605499</v>
      </c>
      <c r="X26" s="25">
        <f>IF(OR($S26+E$52&lt;$Q26,$S26+E$52&gt;$R26),-1,(EchelleFPAparam!$S$3/(cpmcfgWVLEN_Table.csv!$S26+E$52))*(SIN('Standard Settings'!$F21)+SIN('Standard Settings'!$F21+EchelleFPAparam!$M$3)))</f>
        <v>4560.5920459555036</v>
      </c>
      <c r="Y26" s="25">
        <f>IF(OR($S26+F$52&lt;$Q26,$S26+F$52&gt;$R26),-1,(EchelleFPAparam!$S$3/(cpmcfgWVLEN_Table.csv!$S26+F$52))*(SIN('Standard Settings'!$F21)+SIN('Standard Settings'!$F21+EchelleFPAparam!$M$3)))</f>
        <v>4209.7772731896966</v>
      </c>
      <c r="Z26" s="25">
        <f>IF(OR($S26+G$52&lt;$Q26,$S26+G$52&gt;$R26),-1,(EchelleFPAparam!$S$3/(cpmcfgWVLEN_Table.csv!$S26+G$52))*(SIN('Standard Settings'!$F21)+SIN('Standard Settings'!$F21+EchelleFPAparam!$M$3)))</f>
        <v>3909.0788965332895</v>
      </c>
      <c r="AA26" s="25">
        <f>IF(OR($S26+H$52&lt;$Q26,$S26+H$52&gt;$R26),-1,(EchelleFPAparam!$S$3/(cpmcfgWVLEN_Table.csv!$S26+H$52))*(SIN('Standard Settings'!$F21)+SIN('Standard Settings'!$F21+EchelleFPAparam!$M$3)))</f>
        <v>3648.4736367644032</v>
      </c>
      <c r="AB26" s="25">
        <f>IF(OR($S26+I$52&lt;$Q26,$S26+I$52&gt;$R26),-1,(EchelleFPAparam!$S$3/(cpmcfgWVLEN_Table.csv!$S26+I$52))*(SIN('Standard Settings'!$F21)+SIN('Standard Settings'!$F21+EchelleFPAparam!$M$3)))</f>
        <v>3420.4440344666282</v>
      </c>
      <c r="AC26" s="25">
        <f>IF(OR($S26+J$52&lt;$Q26,$S26+J$52&gt;$R26),-1,(EchelleFPAparam!$S$3/(cpmcfgWVLEN_Table.csv!$S26+J$52))*(SIN('Standard Settings'!$F21)+SIN('Standard Settings'!$F21+EchelleFPAparam!$M$3)))</f>
        <v>-1</v>
      </c>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7">
        <f>IF(OR($S26+B$52&lt;'Standard Settings'!$G21,$S26+B$52&gt;'Standard Settings'!$I21),-1,(EchelleFPAparam!$S$3/(cpmcfgWVLEN_Table.csv!$S26+B$52))*(SIN(EchelleFPAparam!$T$3-EchelleFPAparam!$M$3/2)+SIN('Standard Settings'!$F21+EchelleFPAparam!$M$3)))</f>
        <v>-1</v>
      </c>
      <c r="BF26" s="27">
        <f>IF(OR($S26+C$52&lt;'Standard Settings'!$G21,$S26+C$52&gt;'Standard Settings'!$I21),-1,(EchelleFPAparam!$S$3/(cpmcfgWVLEN_Table.csv!$S26+C$52))*(SIN(EchelleFPAparam!$T$3-EchelleFPAparam!$M$3/2)+SIN('Standard Settings'!$F21+EchelleFPAparam!$M$3)))</f>
        <v>5568.3993278087391</v>
      </c>
      <c r="BG26" s="27">
        <f>IF(OR($S26+D$52&lt;'Standard Settings'!$G21,$S26+D$52&gt;'Standard Settings'!$I21),-1,(EchelleFPAparam!$S$3/(cpmcfgWVLEN_Table.csv!$S26+D$52))*(SIN(EchelleFPAparam!$T$3-EchelleFPAparam!$M$3/2)+SIN('Standard Settings'!$F21+EchelleFPAparam!$M$3)))</f>
        <v>5062.1812070988535</v>
      </c>
      <c r="BH26" s="27">
        <f>IF(OR($S26+E$52&lt;'Standard Settings'!$G21,$S26+E$52&gt;'Standard Settings'!$I21),-1,(EchelleFPAparam!$S$3/(cpmcfgWVLEN_Table.csv!$S26+E$52))*(SIN(EchelleFPAparam!$T$3-EchelleFPAparam!$M$3/2)+SIN('Standard Settings'!$F21+EchelleFPAparam!$M$3)))</f>
        <v>4640.3327731739491</v>
      </c>
      <c r="BI26" s="27">
        <f>IF(OR($S26+F$52&lt;'Standard Settings'!$G21,$S26+F$52&gt;'Standard Settings'!$I21),-1,(EchelleFPAparam!$S$3/(cpmcfgWVLEN_Table.csv!$S26+F$52))*(SIN(EchelleFPAparam!$T$3-EchelleFPAparam!$M$3/2)+SIN('Standard Settings'!$F21+EchelleFPAparam!$M$3)))</f>
        <v>4283.3840983144146</v>
      </c>
      <c r="BJ26" s="27">
        <f>IF(OR($S26+G$52&lt;'Standard Settings'!$G21,$S26+G$52&gt;'Standard Settings'!$I21),-1,(EchelleFPAparam!$S$3/(cpmcfgWVLEN_Table.csv!$S26+G$52))*(SIN(EchelleFPAparam!$T$3-EchelleFPAparam!$M$3/2)+SIN('Standard Settings'!$F21+EchelleFPAparam!$M$3)))</f>
        <v>3977.4280912919567</v>
      </c>
      <c r="BK26" s="27">
        <f>IF(OR($S26+H$52&lt;'Standard Settings'!$G21,$S26+H$52&gt;'Standard Settings'!$I21),-1,(EchelleFPAparam!$S$3/(cpmcfgWVLEN_Table.csv!$S26+H$52))*(SIN(EchelleFPAparam!$T$3-EchelleFPAparam!$M$3/2)+SIN('Standard Settings'!$F21+EchelleFPAparam!$M$3)))</f>
        <v>3712.2662185391591</v>
      </c>
      <c r="BL26" s="27">
        <f>IF(OR($S26+I$52&lt;'Standard Settings'!$G21,$S26+I$52&gt;'Standard Settings'!$I21),-1,(EchelleFPAparam!$S$3/(cpmcfgWVLEN_Table.csv!$S26+I$52))*(SIN(EchelleFPAparam!$T$3-EchelleFPAparam!$M$3/2)+SIN('Standard Settings'!$F21+EchelleFPAparam!$M$3)))</f>
        <v>3480.2495798804616</v>
      </c>
      <c r="BM26" s="27">
        <f>IF(OR($S26+J$52&lt;'Standard Settings'!$G21,$S26+J$52&gt;'Standard Settings'!$I21),-1,(EchelleFPAparam!$S$3/(cpmcfgWVLEN_Table.csv!$S26+J$52))*(SIN(EchelleFPAparam!$T$3-EchelleFPAparam!$M$3/2)+SIN('Standard Settings'!$F21+EchelleFPAparam!$M$3)))</f>
        <v>-1</v>
      </c>
      <c r="BN26" s="28">
        <f>IF(OR($S26+B$52&lt;'Standard Settings'!$G21,$S26+B$52&gt;'Standard Settings'!$I21),-1,BE26*(($D26+B$52)/($D26+B$52+0.5)))</f>
        <v>-1</v>
      </c>
      <c r="BO26" s="28">
        <f>IF(OR($S26+C$52&lt;'Standard Settings'!$G21,$S26+C$52&gt;'Standard Settings'!$I21),-1,BF26*(($D26+C$52)/($D26+C$52+0.5)))</f>
        <v>5376.3855578843004</v>
      </c>
      <c r="BP26" s="28">
        <f>IF(OR($S26+D$52&lt;'Standard Settings'!$G21,$S26+D$52&gt;'Standard Settings'!$I21),-1,BG26*(($D26+D$52)/($D26+D$52+0.5)))</f>
        <v>4898.8850391279229</v>
      </c>
      <c r="BQ26" s="28">
        <f>IF(OR($S26+E$52&lt;'Standard Settings'!$G21,$S26+E$52&gt;'Standard Settings'!$I21),-1,BH26*(($D26+E$52)/($D26+E$52+0.5)))</f>
        <v>4499.7166285323146</v>
      </c>
      <c r="BR26" s="28">
        <f>IF(OR($S26+F$52&lt;'Standard Settings'!$G21,$S26+F$52&gt;'Standard Settings'!$I21),-1,BI26*(($D26+F$52)/($D26+F$52+0.5)))</f>
        <v>4161.0016955054316</v>
      </c>
      <c r="BS26" s="28">
        <f>IF(OR($S26+G$52&lt;'Standard Settings'!$G21,$S26+G$52&gt;'Standard Settings'!$I21),-1,BJ26*(($D26+G$52)/($D26+G$52+0.5)))</f>
        <v>3869.9300347705525</v>
      </c>
      <c r="BT26" s="28">
        <f>IF(OR($S26+H$52&lt;'Standard Settings'!$G21,$S26+H$52&gt;'Standard Settings'!$I21),-1,BK26*(($D26+H$52)/($D26+H$52+0.5)))</f>
        <v>3617.0799052432831</v>
      </c>
      <c r="BU26" s="28">
        <f>IF(OR($S26+I$52&lt;'Standard Settings'!$G21,$S26+I$52&gt;'Standard Settings'!$I21),-1,BL26*(($D26+I$52)/($D26+I$52+0.5)))</f>
        <v>3395.3654437858163</v>
      </c>
      <c r="BV26" s="28">
        <f>IF(OR($S26+J$52&lt;'Standard Settings'!$G21,$S26+J$52&gt;'Standard Settings'!$I21),-1,BM26*(($D26+J$52)/($D26+J$52+0.5)))</f>
        <v>-1</v>
      </c>
      <c r="BW26" s="28">
        <f>IF(OR($S26+B$52&lt;'Standard Settings'!$G21,$S26+B$52&gt;'Standard Settings'!$I21),-1,BE26*(($D26+B$52)/($D26+B$52-0.5)))</f>
        <v>-1</v>
      </c>
      <c r="BX26" s="28">
        <f>IF(OR($S26+C$52&lt;'Standard Settings'!$G21,$S26+C$52&gt;'Standard Settings'!$I21),-1,BF26*(($D26+C$52)/($D26+C$52-0.5)))</f>
        <v>5774.6363399498032</v>
      </c>
      <c r="BY26" s="28">
        <f>IF(OR($S26+D$52&lt;'Standard Settings'!$G21,$S26+D$52&gt;'Standard Settings'!$I21),-1,BG26*(($D26+D$52)/($D26+D$52-0.5)))</f>
        <v>5236.7391797574346</v>
      </c>
      <c r="BZ26" s="28">
        <f>IF(OR($S26+E$52&lt;'Standard Settings'!$G21,$S26+E$52&gt;'Standard Settings'!$I21),-1,BH26*(($D26+E$52)/($D26+E$52-0.5)))</f>
        <v>4790.0209271473022</v>
      </c>
      <c r="CA26" s="28">
        <f>IF(OR($S26+F$52&lt;'Standard Settings'!$G21,$S26+F$52&gt;'Standard Settings'!$I21),-1,BI26*(($D26+F$52)/($D26+F$52-0.5)))</f>
        <v>4413.1836164451543</v>
      </c>
      <c r="CB26" s="28">
        <f>IF(OR($S26+G$52&lt;'Standard Settings'!$G21,$S26+G$52&gt;'Standard Settings'!$I21),-1,BJ26*(($D26+G$52)/($D26+G$52-0.5)))</f>
        <v>4091.068893900298</v>
      </c>
      <c r="CC26" s="28">
        <f>IF(OR($S26+H$52&lt;'Standard Settings'!$G21,$S26+H$52&gt;'Standard Settings'!$I21),-1,BK26*(($D26+H$52)/($D26+H$52-0.5)))</f>
        <v>3812.5977379591363</v>
      </c>
      <c r="CD26" s="28">
        <f>IF(OR($S26+I$52&lt;'Standard Settings'!$G21,$S26+I$52&gt;'Standard Settings'!$I21),-1,BL26*(($D26+I$52)/($D26+I$52-0.5)))</f>
        <v>3569.486748595345</v>
      </c>
      <c r="CE26" s="28">
        <f>IF(OR($S26+J$52&lt;'Standard Settings'!$G21,$S26+J$52&gt;'Standard Settings'!$I21),-1,BM26*(($D26+J$52)/($D26+J$52-0.5)))</f>
        <v>-1</v>
      </c>
      <c r="CF26" s="29">
        <f>IF(OR($S26+B$52&lt;'Standard Settings'!$G21,$S26+B$52&gt;'Standard Settings'!$I21),-1,(EchelleFPAparam!$S$3/(cpmcfgWVLEN_Table.csv!$S26+B$52))*(SIN('Standard Settings'!$F21)+SIN('Standard Settings'!$F21+EchelleFPAparam!$M$3+EchelleFPAparam!$F$3)))</f>
        <v>-1</v>
      </c>
      <c r="CG26" s="29">
        <f>IF(OR($S26+C$52&lt;'Standard Settings'!$G21,$S26+C$52&gt;'Standard Settings'!$I21),-1,(EchelleFPAparam!$S$3/(cpmcfgWVLEN_Table.csv!$S26+C$52))*(SIN('Standard Settings'!$F21)+SIN('Standard Settings'!$F21+EchelleFPAparam!$M$3+EchelleFPAparam!$F$3)))</f>
        <v>5406.2782343429562</v>
      </c>
      <c r="CH26" s="29">
        <f>IF(OR($S26+D$52&lt;'Standard Settings'!$G21,$S26+D$52&gt;'Standard Settings'!$I21),-1,(EchelleFPAparam!$S$3/(cpmcfgWVLEN_Table.csv!$S26+D$52))*(SIN('Standard Settings'!$F21)+SIN('Standard Settings'!$F21+EchelleFPAparam!$M$3+EchelleFPAparam!$F$3)))</f>
        <v>4914.7983948572328</v>
      </c>
      <c r="CI26" s="29">
        <f>IF(OR($S26+E$52&lt;'Standard Settings'!$G21,$S26+E$52&gt;'Standard Settings'!$I21),-1,(EchelleFPAparam!$S$3/(cpmcfgWVLEN_Table.csv!$S26+E$52))*(SIN('Standard Settings'!$F21)+SIN('Standard Settings'!$F21+EchelleFPAparam!$M$3+EchelleFPAparam!$F$3)))</f>
        <v>4505.2318619524631</v>
      </c>
      <c r="CJ26" s="29">
        <f>IF(OR($S26+F$52&lt;'Standard Settings'!$G21,$S26+F$52&gt;'Standard Settings'!$I21),-1,(EchelleFPAparam!$S$3/(cpmcfgWVLEN_Table.csv!$S26+F$52))*(SIN('Standard Settings'!$F21)+SIN('Standard Settings'!$F21+EchelleFPAparam!$M$3+EchelleFPAparam!$F$3)))</f>
        <v>4158.6755648791968</v>
      </c>
      <c r="CK26" s="29">
        <f>IF(OR($S26+G$52&lt;'Standard Settings'!$G21,$S26+G$52&gt;'Standard Settings'!$I21),-1,(EchelleFPAparam!$S$3/(cpmcfgWVLEN_Table.csv!$S26+G$52))*(SIN('Standard Settings'!$F21)+SIN('Standard Settings'!$F21+EchelleFPAparam!$M$3+EchelleFPAparam!$F$3)))</f>
        <v>3861.6273102449691</v>
      </c>
      <c r="CL26" s="29">
        <f>IF(OR($S26+H$52&lt;'Standard Settings'!$G21,$S26+H$52&gt;'Standard Settings'!$I21),-1,(EchelleFPAparam!$S$3/(cpmcfgWVLEN_Table.csv!$S26+H$52))*(SIN('Standard Settings'!$F21)+SIN('Standard Settings'!$F21+EchelleFPAparam!$M$3+EchelleFPAparam!$F$3)))</f>
        <v>3604.1854895619704</v>
      </c>
      <c r="CM26" s="29">
        <f>IF(OR($S26+I$52&lt;'Standard Settings'!$G21,$S26+I$52&gt;'Standard Settings'!$I21),-1,(EchelleFPAparam!$S$3/(cpmcfgWVLEN_Table.csv!$S26+I$52))*(SIN('Standard Settings'!$F21)+SIN('Standard Settings'!$F21+EchelleFPAparam!$M$3+EchelleFPAparam!$F$3)))</f>
        <v>3378.9238964643478</v>
      </c>
      <c r="CN26" s="29">
        <f>IF(OR($S26+J$52&lt;'Standard Settings'!$G21,$S26+J$52&gt;'Standard Settings'!$I21),-1,(EchelleFPAparam!$S$3/(cpmcfgWVLEN_Table.csv!$S26+J$52))*(SIN('Standard Settings'!$F21)+SIN('Standard Settings'!$F21+EchelleFPAparam!$M$3+EchelleFPAparam!$F$3)))</f>
        <v>-1</v>
      </c>
      <c r="CO26" s="29">
        <f>IF(OR($S26+B$52&lt;'Standard Settings'!$G21,$S26+B$52&gt;'Standard Settings'!$I21),-1,(EchelleFPAparam!$S$3/(cpmcfgWVLEN_Table.csv!$S26+B$52))*(SIN('Standard Settings'!$F21)+SIN('Standard Settings'!$F21+EchelleFPAparam!$M$3+EchelleFPAparam!$G$3)))</f>
        <v>-1</v>
      </c>
      <c r="CP26" s="29">
        <f>IF(OR($S26+C$52&lt;'Standard Settings'!$G21,$S26+C$52&gt;'Standard Settings'!$I21),-1,(EchelleFPAparam!$S$3/(cpmcfgWVLEN_Table.csv!$S26+C$52))*(SIN('Standard Settings'!$F21)+SIN('Standard Settings'!$F21+EchelleFPAparam!$M$3+EchelleFPAparam!$G$3)))</f>
        <v>5449.4781213038041</v>
      </c>
      <c r="CQ26" s="29">
        <f>IF(OR($S26+D$52&lt;'Standard Settings'!$G21,$S26+D$52&gt;'Standard Settings'!$I21),-1,(EchelleFPAparam!$S$3/(cpmcfgWVLEN_Table.csv!$S26+D$52))*(SIN('Standard Settings'!$F21)+SIN('Standard Settings'!$F21+EchelleFPAparam!$M$3+EchelleFPAparam!$G$3)))</f>
        <v>4954.0710193670948</v>
      </c>
      <c r="CR26" s="29">
        <f>IF(OR($S26+E$52&lt;'Standard Settings'!$G21,$S26+E$52&gt;'Standard Settings'!$I21),-1,(EchelleFPAparam!$S$3/(cpmcfgWVLEN_Table.csv!$S26+E$52))*(SIN('Standard Settings'!$F21)+SIN('Standard Settings'!$F21+EchelleFPAparam!$M$3+EchelleFPAparam!$G$3)))</f>
        <v>4541.2317677531701</v>
      </c>
      <c r="CS26" s="29">
        <f>IF(OR($S26+F$52&lt;'Standard Settings'!$G21,$S26+F$52&gt;'Standard Settings'!$I21),-1,(EchelleFPAparam!$S$3/(cpmcfgWVLEN_Table.csv!$S26+F$52))*(SIN('Standard Settings'!$F21)+SIN('Standard Settings'!$F21+EchelleFPAparam!$M$3+EchelleFPAparam!$G$3)))</f>
        <v>4191.9062471567731</v>
      </c>
      <c r="CT26" s="29">
        <f>IF(OR($S26+G$52&lt;'Standard Settings'!$G21,$S26+G$52&gt;'Standard Settings'!$I21),-1,(EchelleFPAparam!$S$3/(cpmcfgWVLEN_Table.csv!$S26+G$52))*(SIN('Standard Settings'!$F21)+SIN('Standard Settings'!$F21+EchelleFPAparam!$M$3+EchelleFPAparam!$G$3)))</f>
        <v>3892.4843723598606</v>
      </c>
      <c r="CU26" s="29">
        <f>IF(OR($S26+H$52&lt;'Standard Settings'!$G21,$S26+H$52&gt;'Standard Settings'!$I21),-1,(EchelleFPAparam!$S$3/(cpmcfgWVLEN_Table.csv!$S26+H$52))*(SIN('Standard Settings'!$F21)+SIN('Standard Settings'!$F21+EchelleFPAparam!$M$3+EchelleFPAparam!$G$3)))</f>
        <v>3632.985414202536</v>
      </c>
      <c r="CV26" s="29">
        <f>IF(OR($S26+I$52&lt;'Standard Settings'!$G21,$S26+I$52&gt;'Standard Settings'!$I21),-1,(EchelleFPAparam!$S$3/(cpmcfgWVLEN_Table.csv!$S26+I$52))*(SIN('Standard Settings'!$F21)+SIN('Standard Settings'!$F21+EchelleFPAparam!$M$3+EchelleFPAparam!$G$3)))</f>
        <v>3405.923825814878</v>
      </c>
      <c r="CW26" s="29">
        <f>IF(OR($S26+J$52&lt;'Standard Settings'!$G21,$S26+J$52&gt;'Standard Settings'!$I21),-1,(EchelleFPAparam!$S$3/(cpmcfgWVLEN_Table.csv!$S26+J$52))*(SIN('Standard Settings'!$F21)+SIN('Standard Settings'!$F21+EchelleFPAparam!$M$3+EchelleFPAparam!$G$3)))</f>
        <v>-1</v>
      </c>
      <c r="CX26" s="29">
        <f>IF(OR($S26+B$52&lt;'Standard Settings'!$G21,$S26+B$52&gt;'Standard Settings'!$I21),-1,(EchelleFPAparam!$S$3/(cpmcfgWVLEN_Table.csv!$S26+B$52))*(SIN('Standard Settings'!$F21)+SIN('Standard Settings'!$F21+EchelleFPAparam!$M$3+EchelleFPAparam!$H$3)))</f>
        <v>-1</v>
      </c>
      <c r="CY26" s="29">
        <f>IF(OR($S26+C$52&lt;'Standard Settings'!$G21,$S26+C$52&gt;'Standard Settings'!$I21),-1,(EchelleFPAparam!$S$3/(cpmcfgWVLEN_Table.csv!$S26+C$52))*(SIN('Standard Settings'!$F21)+SIN('Standard Settings'!$F21+EchelleFPAparam!$M$3+EchelleFPAparam!$H$3)))</f>
        <v>5451.7747598909436</v>
      </c>
      <c r="CZ26" s="29">
        <f>IF(OR($S26+D$52&lt;'Standard Settings'!$G21,$S26+D$52&gt;'Standard Settings'!$I21),-1,(EchelleFPAparam!$S$3/(cpmcfgWVLEN_Table.csv!$S26+D$52))*(SIN('Standard Settings'!$F21)+SIN('Standard Settings'!$F21+EchelleFPAparam!$M$3+EchelleFPAparam!$H$3)))</f>
        <v>4956.1588726281316</v>
      </c>
      <c r="DA26" s="29">
        <f>IF(OR($S26+E$52&lt;'Standard Settings'!$G21,$S26+E$52&gt;'Standard Settings'!$I21),-1,(EchelleFPAparam!$S$3/(cpmcfgWVLEN_Table.csv!$S26+E$52))*(SIN('Standard Settings'!$F21)+SIN('Standard Settings'!$F21+EchelleFPAparam!$M$3+EchelleFPAparam!$H$3)))</f>
        <v>4543.1456332424532</v>
      </c>
      <c r="DB26" s="29">
        <f>IF(OR($S26+F$52&lt;'Standard Settings'!$G21,$S26+F$52&gt;'Standard Settings'!$I21),-1,(EchelleFPAparam!$S$3/(cpmcfgWVLEN_Table.csv!$S26+F$52))*(SIN('Standard Settings'!$F21)+SIN('Standard Settings'!$F21+EchelleFPAparam!$M$3+EchelleFPAparam!$H$3)))</f>
        <v>4193.6728922238035</v>
      </c>
      <c r="DC26" s="29">
        <f>IF(OR($S26+G$52&lt;'Standard Settings'!$G21,$S26+G$52&gt;'Standard Settings'!$I21),-1,(EchelleFPAparam!$S$3/(cpmcfgWVLEN_Table.csv!$S26+G$52))*(SIN('Standard Settings'!$F21)+SIN('Standard Settings'!$F21+EchelleFPAparam!$M$3+EchelleFPAparam!$H$3)))</f>
        <v>3894.1248284935318</v>
      </c>
      <c r="DD26" s="29">
        <f>IF(OR($S26+H$52&lt;'Standard Settings'!$G21,$S26+H$52&gt;'Standard Settings'!$I21),-1,(EchelleFPAparam!$S$3/(cpmcfgWVLEN_Table.csv!$S26+H$52))*(SIN('Standard Settings'!$F21)+SIN('Standard Settings'!$F21+EchelleFPAparam!$M$3+EchelleFPAparam!$H$3)))</f>
        <v>3634.5165065939623</v>
      </c>
      <c r="DE26" s="29">
        <f>IF(OR($S26+I$52&lt;'Standard Settings'!$G21,$S26+I$52&gt;'Standard Settings'!$I21),-1,(EchelleFPAparam!$S$3/(cpmcfgWVLEN_Table.csv!$S26+I$52))*(SIN('Standard Settings'!$F21)+SIN('Standard Settings'!$F21+EchelleFPAparam!$M$3+EchelleFPAparam!$H$3)))</f>
        <v>3407.3592249318399</v>
      </c>
      <c r="DF26" s="29">
        <f>IF(OR($S26+J$52&lt;'Standard Settings'!$G21,$S26+J$52&gt;'Standard Settings'!$I21),-1,(EchelleFPAparam!$S$3/(cpmcfgWVLEN_Table.csv!$S26+J$52))*(SIN('Standard Settings'!$F21)+SIN('Standard Settings'!$F21+EchelleFPAparam!$M$3+EchelleFPAparam!$H$3)))</f>
        <v>-1</v>
      </c>
      <c r="DG26" s="29">
        <f>IF(OR($S26+B$52&lt;'Standard Settings'!$G21,$S26+B$52&gt;'Standard Settings'!$I21),-1,(EchelleFPAparam!$S$3/(cpmcfgWVLEN_Table.csv!$S26+B$52))*(SIN('Standard Settings'!$F21)+SIN('Standard Settings'!$F21+EchelleFPAparam!$M$3+EchelleFPAparam!$I$3)))</f>
        <v>-1</v>
      </c>
      <c r="DH26" s="29">
        <f>IF(OR($S26+C$52&lt;'Standard Settings'!$G21,$S26+C$52&gt;'Standard Settings'!$I21),-1,(EchelleFPAparam!$S$3/(cpmcfgWVLEN_Table.csv!$S26+C$52))*(SIN('Standard Settings'!$F21)+SIN('Standard Settings'!$F21+EchelleFPAparam!$M$3+EchelleFPAparam!$I$3)))</f>
        <v>5493.228678419855</v>
      </c>
      <c r="DI26" s="29">
        <f>IF(OR($S26+D$52&lt;'Standard Settings'!$G21,$S26+D$52&gt;'Standard Settings'!$I21),-1,(EchelleFPAparam!$S$3/(cpmcfgWVLEN_Table.csv!$S26+D$52))*(SIN('Standard Settings'!$F21)+SIN('Standard Settings'!$F21+EchelleFPAparam!$M$3+EchelleFPAparam!$I$3)))</f>
        <v>4993.8442531089595</v>
      </c>
      <c r="DJ26" s="29">
        <f>IF(OR($S26+E$52&lt;'Standard Settings'!$G21,$S26+E$52&gt;'Standard Settings'!$I21),-1,(EchelleFPAparam!$S$3/(cpmcfgWVLEN_Table.csv!$S26+E$52))*(SIN('Standard Settings'!$F21)+SIN('Standard Settings'!$F21+EchelleFPAparam!$M$3+EchelleFPAparam!$I$3)))</f>
        <v>4577.6905653498789</v>
      </c>
      <c r="DK26" s="29">
        <f>IF(OR($S26+F$52&lt;'Standard Settings'!$G21,$S26+F$52&gt;'Standard Settings'!$I21),-1,(EchelleFPAparam!$S$3/(cpmcfgWVLEN_Table.csv!$S26+F$52))*(SIN('Standard Settings'!$F21)+SIN('Standard Settings'!$F21+EchelleFPAparam!$M$3+EchelleFPAparam!$I$3)))</f>
        <v>4225.5605218614273</v>
      </c>
      <c r="DL26" s="29">
        <f>IF(OR($S26+G$52&lt;'Standard Settings'!$G21,$S26+G$52&gt;'Standard Settings'!$I21),-1,(EchelleFPAparam!$S$3/(cpmcfgWVLEN_Table.csv!$S26+G$52))*(SIN('Standard Settings'!$F21)+SIN('Standard Settings'!$F21+EchelleFPAparam!$M$3+EchelleFPAparam!$I$3)))</f>
        <v>3923.7347702998968</v>
      </c>
      <c r="DM26" s="29">
        <f>IF(OR($S26+H$52&lt;'Standard Settings'!$G21,$S26+H$52&gt;'Standard Settings'!$I21),-1,(EchelleFPAparam!$S$3/(cpmcfgWVLEN_Table.csv!$S26+H$52))*(SIN('Standard Settings'!$F21)+SIN('Standard Settings'!$F21+EchelleFPAparam!$M$3+EchelleFPAparam!$I$3)))</f>
        <v>3662.1524522799032</v>
      </c>
      <c r="DN26" s="29">
        <f>IF(OR($S26+I$52&lt;'Standard Settings'!$G21,$S26+I$52&gt;'Standard Settings'!$I21),-1,(EchelleFPAparam!$S$3/(cpmcfgWVLEN_Table.csv!$S26+I$52))*(SIN('Standard Settings'!$F21)+SIN('Standard Settings'!$F21+EchelleFPAparam!$M$3+EchelleFPAparam!$I$3)))</f>
        <v>3433.2679240124094</v>
      </c>
      <c r="DO26" s="29">
        <f>IF(OR($S26+J$52&lt;'Standard Settings'!$G21,$S26+J$52&gt;'Standard Settings'!$I21),-1,(EchelleFPAparam!$S$3/(cpmcfgWVLEN_Table.csv!$S26+J$52))*(SIN('Standard Settings'!$F21)+SIN('Standard Settings'!$F21+EchelleFPAparam!$M$3+EchelleFPAparam!$I$3)))</f>
        <v>-1</v>
      </c>
      <c r="DP26" s="29">
        <f>IF(OR($S26+B$52&lt;'Standard Settings'!$G21,$S26+B$52&gt;'Standard Settings'!$I21),-1,(EchelleFPAparam!$S$3/(cpmcfgWVLEN_Table.csv!$S26+B$52))*(SIN('Standard Settings'!$F21)+SIN('Standard Settings'!$F21+EchelleFPAparam!$M$3+EchelleFPAparam!$J$3)))</f>
        <v>-1</v>
      </c>
      <c r="DQ26" s="29">
        <f>IF(OR($S26+C$52&lt;'Standard Settings'!$G21,$S26+C$52&gt;'Standard Settings'!$I21),-1,(EchelleFPAparam!$S$3/(cpmcfgWVLEN_Table.csv!$S26+C$52))*(SIN('Standard Settings'!$F21)+SIN('Standard Settings'!$F21+EchelleFPAparam!$M$3+EchelleFPAparam!$J$3)))</f>
        <v>5495.4298060918891</v>
      </c>
      <c r="DR26" s="29">
        <f>IF(OR($S26+D$52&lt;'Standard Settings'!$G21,$S26+D$52&gt;'Standard Settings'!$I21),-1,(EchelleFPAparam!$S$3/(cpmcfgWVLEN_Table.csv!$S26+D$52))*(SIN('Standard Settings'!$F21)+SIN('Standard Settings'!$F21+EchelleFPAparam!$M$3+EchelleFPAparam!$J$3)))</f>
        <v>4995.845278265354</v>
      </c>
      <c r="DS26" s="29">
        <f>IF(OR($S26+E$52&lt;'Standard Settings'!$G21,$S26+E$52&gt;'Standard Settings'!$I21),-1,(EchelleFPAparam!$S$3/(cpmcfgWVLEN_Table.csv!$S26+E$52))*(SIN('Standard Settings'!$F21)+SIN('Standard Settings'!$F21+EchelleFPAparam!$M$3+EchelleFPAparam!$J$3)))</f>
        <v>4579.5248384099068</v>
      </c>
      <c r="DT26" s="29">
        <f>IF(OR($S26+F$52&lt;'Standard Settings'!$G21,$S26+F$52&gt;'Standard Settings'!$I21),-1,(EchelleFPAparam!$S$3/(cpmcfgWVLEN_Table.csv!$S26+F$52))*(SIN('Standard Settings'!$F21)+SIN('Standard Settings'!$F21+EchelleFPAparam!$M$3+EchelleFPAparam!$J$3)))</f>
        <v>4227.253696993761</v>
      </c>
      <c r="DU26" s="29">
        <f>IF(OR($S26+G$52&lt;'Standard Settings'!$G21,$S26+G$52&gt;'Standard Settings'!$I21),-1,(EchelleFPAparam!$S$3/(cpmcfgWVLEN_Table.csv!$S26+G$52))*(SIN('Standard Settings'!$F21)+SIN('Standard Settings'!$F21+EchelleFPAparam!$M$3+EchelleFPAparam!$J$3)))</f>
        <v>3925.3070043513494</v>
      </c>
      <c r="DV26" s="29">
        <f>IF(OR($S26+H$52&lt;'Standard Settings'!$G21,$S26+H$52&gt;'Standard Settings'!$I21),-1,(EchelleFPAparam!$S$3/(cpmcfgWVLEN_Table.csv!$S26+H$52))*(SIN('Standard Settings'!$F21)+SIN('Standard Settings'!$F21+EchelleFPAparam!$M$3+EchelleFPAparam!$J$3)))</f>
        <v>3663.6198707279254</v>
      </c>
      <c r="DW26" s="29">
        <f>IF(OR($S26+I$52&lt;'Standard Settings'!$G21,$S26+I$52&gt;'Standard Settings'!$I21),-1,(EchelleFPAparam!$S$3/(cpmcfgWVLEN_Table.csv!$S26+I$52))*(SIN('Standard Settings'!$F21)+SIN('Standard Settings'!$F21+EchelleFPAparam!$M$3+EchelleFPAparam!$J$3)))</f>
        <v>3434.6436288074306</v>
      </c>
      <c r="DX26" s="29">
        <f>IF(OR($S26+J$52&lt;'Standard Settings'!$G21,$S26+J$52&gt;'Standard Settings'!$I21),-1,(EchelleFPAparam!$S$3/(cpmcfgWVLEN_Table.csv!$S26+J$52))*(SIN('Standard Settings'!$F21)+SIN('Standard Settings'!$F21+EchelleFPAparam!$M$3+EchelleFPAparam!$J$3)))</f>
        <v>-1</v>
      </c>
      <c r="DY26" s="29">
        <f>IF(OR($S26+B$52&lt;$Q26,$S26+B$52&gt;$R26),-1,(EchelleFPAparam!$S$3/(cpmcfgWVLEN_Table.csv!$S26+B$52))*(SIN('Standard Settings'!$F21)+SIN('Standard Settings'!$F21+EchelleFPAparam!$M$3+EchelleFPAparam!$K$3)))</f>
        <v>-1</v>
      </c>
      <c r="DZ26" s="29">
        <f>IF(OR($S26+C$52&lt;$Q26,$S26+C$52&gt;$R26),-1,(EchelleFPAparam!$S$3/(cpmcfgWVLEN_Table.csv!$S26+C$52))*(SIN('Standard Settings'!$F21)+SIN('Standard Settings'!$F21+EchelleFPAparam!$M$3+EchelleFPAparam!$K$3)))</f>
        <v>5535.1091729000509</v>
      </c>
      <c r="EA26" s="29">
        <f>IF(OR($S26+D$52&lt;$Q26,$S26+D$52&gt;$R26),-1,(EchelleFPAparam!$S$3/(cpmcfgWVLEN_Table.csv!$S26+D$52))*(SIN('Standard Settings'!$F21)+SIN('Standard Settings'!$F21+EchelleFPAparam!$M$3+EchelleFPAparam!$K$3)))</f>
        <v>5031.9174299091374</v>
      </c>
      <c r="EB26" s="29">
        <f>IF(OR($S26+E$52&lt;$Q26,$S26+E$52&gt;$R26),-1,(EchelleFPAparam!$S$3/(cpmcfgWVLEN_Table.csv!$S26+E$52))*(SIN('Standard Settings'!$F21)+SIN('Standard Settings'!$F21+EchelleFPAparam!$M$3+EchelleFPAparam!$K$3)))</f>
        <v>4612.5909774167085</v>
      </c>
      <c r="EC26" s="29">
        <f>IF(OR($S26+F$52&lt;$Q26,$S26+F$52&gt;$R26),-1,(EchelleFPAparam!$S$3/(cpmcfgWVLEN_Table.csv!$S26+F$52))*(SIN('Standard Settings'!$F21)+SIN('Standard Settings'!$F21+EchelleFPAparam!$M$3+EchelleFPAparam!$K$3)))</f>
        <v>4257.7762868461932</v>
      </c>
      <c r="ED26" s="29">
        <f>IF(OR($S26+G$52&lt;$Q26,$S26+G$52&gt;$R26),-1,(EchelleFPAparam!$S$3/(cpmcfgWVLEN_Table.csv!$S26+G$52))*(SIN('Standard Settings'!$F21)+SIN('Standard Settings'!$F21+EchelleFPAparam!$M$3+EchelleFPAparam!$K$3)))</f>
        <v>3953.6494092143225</v>
      </c>
      <c r="EE26" s="29">
        <f>IF(OR($S26+H$52&lt;$Q26,$S26+H$52&gt;$R26),-1,(EchelleFPAparam!$S$3/(cpmcfgWVLEN_Table.csv!$S26+H$52))*(SIN('Standard Settings'!$F21)+SIN('Standard Settings'!$F21+EchelleFPAparam!$M$3+EchelleFPAparam!$K$3)))</f>
        <v>3690.072781933367</v>
      </c>
      <c r="EF26" s="29">
        <f>IF(OR($S26+I$52&lt;$Q26,$S26+I$52&gt;$R26),-1,(EchelleFPAparam!$S$3/(cpmcfgWVLEN_Table.csv!$S26+I$52))*(SIN('Standard Settings'!$F21)+SIN('Standard Settings'!$F21+EchelleFPAparam!$M$3+EchelleFPAparam!$K$3)))</f>
        <v>3459.4432330625318</v>
      </c>
      <c r="EG26" s="29">
        <f>IF(OR($S26+J$52&lt;$Q26,$S26+J$52&gt;$R26),-1,(EchelleFPAparam!$S$3/(cpmcfgWVLEN_Table.csv!$S26+J$52))*(SIN('Standard Settings'!$F21)+SIN('Standard Settings'!$F21+EchelleFPAparam!$M$3+EchelleFPAparam!$K$3)))</f>
        <v>-1</v>
      </c>
      <c r="EH26" s="59"/>
      <c r="EI26" s="59"/>
      <c r="EJ26" s="60"/>
      <c r="EK26" s="60"/>
      <c r="EL26" s="60"/>
      <c r="EM26" s="60"/>
      <c r="EN26" s="60"/>
      <c r="EO26" s="60"/>
      <c r="EP26" s="60"/>
      <c r="EQ26" s="60"/>
      <c r="ER26" s="60"/>
      <c r="ES26" s="60"/>
      <c r="ET26" s="60"/>
      <c r="EU26" s="60"/>
      <c r="EV26" s="60"/>
      <c r="EW26" s="60"/>
      <c r="EX26" s="60"/>
      <c r="EY26" s="60"/>
      <c r="EZ26" s="60"/>
      <c r="FA26" s="60"/>
      <c r="FB26" s="60"/>
      <c r="FC26" s="60"/>
      <c r="FD26" s="60"/>
      <c r="FE26" s="60"/>
      <c r="FF26" s="30">
        <f>1/(F26*EchelleFPAparam!$Q$3)</f>
        <v>721.98813490448788</v>
      </c>
      <c r="FG26" s="30">
        <f t="shared" si="4"/>
        <v>11.24145031669585</v>
      </c>
      <c r="FH26" s="60"/>
      <c r="FI26" s="60"/>
      <c r="FJ26" s="60"/>
      <c r="FK26" s="60"/>
      <c r="FL26" s="60"/>
      <c r="FM26" s="60"/>
      <c r="FN26" s="60"/>
      <c r="FO26" s="60"/>
      <c r="FP26" s="60"/>
      <c r="FQ26" s="60"/>
      <c r="FR26" s="60"/>
      <c r="FS26" s="60"/>
      <c r="FT26" s="60"/>
      <c r="FU26" s="60"/>
      <c r="FV26" s="60"/>
      <c r="FW26" s="60"/>
      <c r="FX26" s="60"/>
      <c r="FY26" s="60"/>
      <c r="FZ26" s="60"/>
      <c r="GA26" s="60"/>
      <c r="GB26" s="60"/>
      <c r="GC26" s="60"/>
      <c r="GD26" s="60"/>
      <c r="GE26" s="60"/>
      <c r="GF26" s="60"/>
      <c r="GG26" s="60"/>
      <c r="GH26" s="60"/>
      <c r="GI26" s="60"/>
      <c r="GJ26" s="60"/>
      <c r="GK26" s="60"/>
      <c r="GL26" s="60"/>
      <c r="GM26" s="60"/>
      <c r="GN26" s="60"/>
      <c r="GO26" s="60"/>
      <c r="GP26" s="60"/>
      <c r="GQ26" s="60"/>
      <c r="GR26" s="60"/>
      <c r="GS26" s="60"/>
      <c r="GT26" s="60"/>
      <c r="GU26" s="60"/>
      <c r="GV26" s="60"/>
      <c r="GW26" s="60"/>
      <c r="GX26" s="60"/>
      <c r="GY26" s="60"/>
      <c r="GZ26" s="60"/>
      <c r="HA26" s="60"/>
      <c r="HB26" s="60"/>
      <c r="HC26" s="60"/>
      <c r="HD26" s="60"/>
      <c r="HE26" s="60"/>
      <c r="HF26" s="60"/>
      <c r="HG26" s="60"/>
      <c r="HH26" s="60"/>
      <c r="HI26" s="60"/>
      <c r="HJ26" s="60"/>
      <c r="HK26" s="60"/>
      <c r="HL26" s="60"/>
      <c r="HM26" s="60"/>
      <c r="HN26" s="60"/>
      <c r="HO26" s="60"/>
      <c r="HP26" s="60"/>
      <c r="HQ26" s="60"/>
      <c r="HR26" s="60"/>
      <c r="HS26" s="60"/>
      <c r="HT26" s="60"/>
      <c r="HU26" s="60"/>
      <c r="HV26" s="60"/>
      <c r="HW26" s="60"/>
      <c r="HX26" s="60"/>
      <c r="HY26" s="60"/>
      <c r="HZ26" s="60"/>
      <c r="IA26" s="60"/>
      <c r="IB26" s="60"/>
      <c r="IC26" s="60"/>
      <c r="ID26" s="60"/>
      <c r="IE26" s="60"/>
      <c r="IF26" s="60"/>
      <c r="IG26" s="60"/>
      <c r="IH26" s="60"/>
      <c r="II26" s="60"/>
      <c r="IJ26" s="60"/>
      <c r="IK26" s="60"/>
      <c r="IL26" s="60"/>
      <c r="IM26" s="60"/>
      <c r="IN26" s="60"/>
      <c r="IO26" s="60"/>
      <c r="IP26" s="60"/>
      <c r="IQ26" s="60"/>
      <c r="IR26" s="60"/>
      <c r="IS26" s="60"/>
      <c r="IT26" s="60"/>
      <c r="IU26" s="60"/>
      <c r="IV26" s="60"/>
      <c r="IW26" s="60"/>
      <c r="IX26" s="60"/>
      <c r="IY26" s="60"/>
      <c r="IZ26" s="60"/>
      <c r="JA26" s="60"/>
      <c r="JB26" s="60"/>
      <c r="JC26" s="60"/>
      <c r="JD26" s="60"/>
      <c r="JE26" s="60"/>
      <c r="JF26" s="60"/>
      <c r="JG26" s="60"/>
      <c r="JH26" s="60"/>
      <c r="JI26" s="60"/>
      <c r="JJ26" s="60"/>
      <c r="JK26" s="60"/>
      <c r="JL26" s="60"/>
      <c r="JM26" s="60"/>
      <c r="JN26" s="62"/>
    </row>
    <row r="27" spans="1:274" ht="13.75" customHeight="1" x14ac:dyDescent="0.2">
      <c r="A27" s="63">
        <v>21</v>
      </c>
      <c r="B27" s="20">
        <f t="shared" si="0"/>
        <v>4230.9253899336627</v>
      </c>
      <c r="C27" s="31" t="str">
        <f>'Standard Settings'!B22</f>
        <v>M/2/9</v>
      </c>
      <c r="D27" s="31">
        <f>'Standard Settings'!H22</f>
        <v>13</v>
      </c>
      <c r="E27" s="21">
        <f t="shared" si="1"/>
        <v>1.5349798587921626E-2</v>
      </c>
      <c r="F27" s="19">
        <f>((EchelleFPAparam!$S$3/(cpmcfgWVLEN_Table.csv!$S27+E$52))*(SIN('Standard Settings'!$F22+0.0005)+SIN('Standard Settings'!$F22+0.0005+EchelleFPAparam!$M$3))-(EchelleFPAparam!$S$3/(cpmcfgWVLEN_Table.csv!$S27+E$52))*(SIN('Standard Settings'!$F22-0.0005)+SIN('Standard Settings'!$F22-0.0005+EchelleFPAparam!$M$3)))*1000*EchelleFPAparam!$O$3/180</f>
        <v>45.472443397295955</v>
      </c>
      <c r="G27" s="22" t="str">
        <f>'Standard Settings'!C22</f>
        <v>M</v>
      </c>
      <c r="H27" s="54"/>
      <c r="I27" s="31" t="str">
        <f>'Standard Settings'!$D22</f>
        <v>LM</v>
      </c>
      <c r="J27" s="54"/>
      <c r="K27" s="12">
        <v>0</v>
      </c>
      <c r="L27" s="12">
        <v>0</v>
      </c>
      <c r="M27" s="55" t="s">
        <v>515</v>
      </c>
      <c r="N27" s="55" t="s">
        <v>515</v>
      </c>
      <c r="O27" s="31">
        <f>'Standard Settings'!$E22</f>
        <v>62</v>
      </c>
      <c r="P27" s="56"/>
      <c r="Q27" s="23">
        <f>'Standard Settings'!$G22</f>
        <v>10</v>
      </c>
      <c r="R27" s="23">
        <f>'Standard Settings'!$I22</f>
        <v>16</v>
      </c>
      <c r="S27" s="24">
        <f t="shared" si="2"/>
        <v>9</v>
      </c>
      <c r="T27" s="24">
        <f t="shared" si="3"/>
        <v>17</v>
      </c>
      <c r="U27" s="25">
        <f>IF(OR($S27+B$52&lt;$Q27,$S27+B$52&gt;$R27),-1,(EchelleFPAparam!$S$3/(cpmcfgWVLEN_Table.csv!$S27+B$52))*(SIN('Standard Settings'!$F22)+SIN('Standard Settings'!$F22+EchelleFPAparam!$M$3)))</f>
        <v>-1</v>
      </c>
      <c r="V27" s="25">
        <f>IF(OR($S27+C$52&lt;$Q27,$S27+C$52&gt;$R27),-1,(EchelleFPAparam!$S$3/(cpmcfgWVLEN_Table.csv!$S27+C$52))*(SIN('Standard Settings'!$F22)+SIN('Standard Settings'!$F22+EchelleFPAparam!$M$3)))</f>
        <v>5500.2030069137609</v>
      </c>
      <c r="W27" s="25">
        <f>IF(OR($S27+D$52&lt;$Q27,$S27+D$52&gt;$R27),-1,(EchelleFPAparam!$S$3/(cpmcfgWVLEN_Table.csv!$S27+D$52))*(SIN('Standard Settings'!$F22)+SIN('Standard Settings'!$F22+EchelleFPAparam!$M$3)))</f>
        <v>5000.1845517397833</v>
      </c>
      <c r="X27" s="25">
        <f>IF(OR($S27+E$52&lt;$Q27,$S27+E$52&gt;$R27),-1,(EchelleFPAparam!$S$3/(cpmcfgWVLEN_Table.csv!$S27+E$52))*(SIN('Standard Settings'!$F22)+SIN('Standard Settings'!$F22+EchelleFPAparam!$M$3)))</f>
        <v>4583.5025057614675</v>
      </c>
      <c r="Y27" s="25">
        <f>IF(OR($S27+F$52&lt;$Q27,$S27+F$52&gt;$R27),-1,(EchelleFPAparam!$S$3/(cpmcfgWVLEN_Table.csv!$S27+F$52))*(SIN('Standard Settings'!$F22)+SIN('Standard Settings'!$F22+EchelleFPAparam!$M$3)))</f>
        <v>4230.9253899336627</v>
      </c>
      <c r="Z27" s="25">
        <f>IF(OR($S27+G$52&lt;$Q27,$S27+G$52&gt;$R27),-1,(EchelleFPAparam!$S$3/(cpmcfgWVLEN_Table.csv!$S27+G$52))*(SIN('Standard Settings'!$F22)+SIN('Standard Settings'!$F22+EchelleFPAparam!$M$3)))</f>
        <v>3928.7164335098296</v>
      </c>
      <c r="AA27" s="25">
        <f>IF(OR($S27+H$52&lt;$Q27,$S27+H$52&gt;$R27),-1,(EchelleFPAparam!$S$3/(cpmcfgWVLEN_Table.csv!$S27+H$52))*(SIN('Standard Settings'!$F22)+SIN('Standard Settings'!$F22+EchelleFPAparam!$M$3)))</f>
        <v>3666.8020046091738</v>
      </c>
      <c r="AB27" s="25">
        <f>IF(OR($S27+I$52&lt;$Q27,$S27+I$52&gt;$R27),-1,(EchelleFPAparam!$S$3/(cpmcfgWVLEN_Table.csv!$S27+I$52))*(SIN('Standard Settings'!$F22)+SIN('Standard Settings'!$F22+EchelleFPAparam!$M$3)))</f>
        <v>3437.6268793211007</v>
      </c>
      <c r="AC27" s="25">
        <f>IF(OR($S27+J$52&lt;$Q27,$S27+J$52&gt;$R27),-1,(EchelleFPAparam!$S$3/(cpmcfgWVLEN_Table.csv!$S27+J$52))*(SIN('Standard Settings'!$F22)+SIN('Standard Settings'!$F22+EchelleFPAparam!$M$3)))</f>
        <v>-1</v>
      </c>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7">
        <f>IF(OR($S27+B$52&lt;'Standard Settings'!$G22,$S27+B$52&gt;'Standard Settings'!$I22),-1,(EchelleFPAparam!$S$3/(cpmcfgWVLEN_Table.csv!$S27+B$52))*(SIN(EchelleFPAparam!$T$3-EchelleFPAparam!$M$3/2)+SIN('Standard Settings'!$F22+EchelleFPAparam!$M$3)))</f>
        <v>-1</v>
      </c>
      <c r="BF27" s="27">
        <f>IF(OR($S27+C$52&lt;'Standard Settings'!$G22,$S27+C$52&gt;'Standard Settings'!$I22),-1,(EchelleFPAparam!$S$3/(cpmcfgWVLEN_Table.csv!$S27+C$52))*(SIN(EchelleFPAparam!$T$3-EchelleFPAparam!$M$3/2)+SIN('Standard Settings'!$F22+EchelleFPAparam!$M$3)))</f>
        <v>5582.8205621388061</v>
      </c>
      <c r="BG27" s="27">
        <f>IF(OR($S27+D$52&lt;'Standard Settings'!$G22,$S27+D$52&gt;'Standard Settings'!$I22),-1,(EchelleFPAparam!$S$3/(cpmcfgWVLEN_Table.csv!$S27+D$52))*(SIN(EchelleFPAparam!$T$3-EchelleFPAparam!$M$3/2)+SIN('Standard Settings'!$F22+EchelleFPAparam!$M$3)))</f>
        <v>5075.2914201261874</v>
      </c>
      <c r="BH27" s="27">
        <f>IF(OR($S27+E$52&lt;'Standard Settings'!$G22,$S27+E$52&gt;'Standard Settings'!$I22),-1,(EchelleFPAparam!$S$3/(cpmcfgWVLEN_Table.csv!$S27+E$52))*(SIN(EchelleFPAparam!$T$3-EchelleFPAparam!$M$3/2)+SIN('Standard Settings'!$F22+EchelleFPAparam!$M$3)))</f>
        <v>4652.3504684490053</v>
      </c>
      <c r="BI27" s="27">
        <f>IF(OR($S27+F$52&lt;'Standard Settings'!$G22,$S27+F$52&gt;'Standard Settings'!$I22),-1,(EchelleFPAparam!$S$3/(cpmcfgWVLEN_Table.csv!$S27+F$52))*(SIN(EchelleFPAparam!$T$3-EchelleFPAparam!$M$3/2)+SIN('Standard Settings'!$F22+EchelleFPAparam!$M$3)))</f>
        <v>4294.47735549139</v>
      </c>
      <c r="BJ27" s="27">
        <f>IF(OR($S27+G$52&lt;'Standard Settings'!$G22,$S27+G$52&gt;'Standard Settings'!$I22),-1,(EchelleFPAparam!$S$3/(cpmcfgWVLEN_Table.csv!$S27+G$52))*(SIN(EchelleFPAparam!$T$3-EchelleFPAparam!$M$3/2)+SIN('Standard Settings'!$F22+EchelleFPAparam!$M$3)))</f>
        <v>3987.7289729562904</v>
      </c>
      <c r="BK27" s="27">
        <f>IF(OR($S27+H$52&lt;'Standard Settings'!$G22,$S27+H$52&gt;'Standard Settings'!$I22),-1,(EchelleFPAparam!$S$3/(cpmcfgWVLEN_Table.csv!$S27+H$52))*(SIN(EchelleFPAparam!$T$3-EchelleFPAparam!$M$3/2)+SIN('Standard Settings'!$F22+EchelleFPAparam!$M$3)))</f>
        <v>3721.8803747592037</v>
      </c>
      <c r="BL27" s="27">
        <f>IF(OR($S27+I$52&lt;'Standard Settings'!$G22,$S27+I$52&gt;'Standard Settings'!$I22),-1,(EchelleFPAparam!$S$3/(cpmcfgWVLEN_Table.csv!$S27+I$52))*(SIN(EchelleFPAparam!$T$3-EchelleFPAparam!$M$3/2)+SIN('Standard Settings'!$F22+EchelleFPAparam!$M$3)))</f>
        <v>3489.262851336754</v>
      </c>
      <c r="BM27" s="27">
        <f>IF(OR($S27+J$52&lt;'Standard Settings'!$G22,$S27+J$52&gt;'Standard Settings'!$I22),-1,(EchelleFPAparam!$S$3/(cpmcfgWVLEN_Table.csv!$S27+J$52))*(SIN(EchelleFPAparam!$T$3-EchelleFPAparam!$M$3/2)+SIN('Standard Settings'!$F22+EchelleFPAparam!$M$3)))</f>
        <v>-1</v>
      </c>
      <c r="BN27" s="28">
        <f>IF(OR($S27+B$52&lt;'Standard Settings'!$G22,$S27+B$52&gt;'Standard Settings'!$I22),-1,BE27*(($D27+B$52)/($D27+B$52+0.5)))</f>
        <v>-1</v>
      </c>
      <c r="BO27" s="28">
        <f>IF(OR($S27+C$52&lt;'Standard Settings'!$G22,$S27+C$52&gt;'Standard Settings'!$I22),-1,BF27*(($D27+C$52)/($D27+C$52+0.5)))</f>
        <v>5390.309508271951</v>
      </c>
      <c r="BP27" s="28">
        <f>IF(OR($S27+D$52&lt;'Standard Settings'!$G22,$S27+D$52&gt;'Standard Settings'!$I22),-1,BG27*(($D27+D$52)/($D27+D$52+0.5)))</f>
        <v>4911.5723420576005</v>
      </c>
      <c r="BQ27" s="28">
        <f>IF(OR($S27+E$52&lt;'Standard Settings'!$G22,$S27+E$52&gt;'Standard Settings'!$I22),-1,BH27*(($D27+E$52)/($D27+E$52+0.5)))</f>
        <v>4511.3701512232783</v>
      </c>
      <c r="BR27" s="28">
        <f>IF(OR($S27+F$52&lt;'Standard Settings'!$G22,$S27+F$52&gt;'Standard Settings'!$I22),-1,BI27*(($D27+F$52)/($D27+F$52+0.5)))</f>
        <v>4171.7780024773501</v>
      </c>
      <c r="BS27" s="28">
        <f>IF(OR($S27+G$52&lt;'Standard Settings'!$G22,$S27+G$52&gt;'Standard Settings'!$I22),-1,BJ27*(($D27+G$52)/($D27+G$52+0.5)))</f>
        <v>3879.9525142277421</v>
      </c>
      <c r="BT27" s="28">
        <f>IF(OR($S27+H$52&lt;'Standard Settings'!$G22,$S27+H$52&gt;'Standard Settings'!$I22),-1,BK27*(($D27+H$52)/($D27+H$52+0.5)))</f>
        <v>3626.447544637173</v>
      </c>
      <c r="BU27" s="28">
        <f>IF(OR($S27+I$52&lt;'Standard Settings'!$G22,$S27+I$52&gt;'Standard Settings'!$I22),-1,BL27*(($D27+I$52)/($D27+I$52+0.5)))</f>
        <v>3404.1588793529309</v>
      </c>
      <c r="BV27" s="28">
        <f>IF(OR($S27+J$52&lt;'Standard Settings'!$G22,$S27+J$52&gt;'Standard Settings'!$I22),-1,BM27*(($D27+J$52)/($D27+J$52+0.5)))</f>
        <v>-1</v>
      </c>
      <c r="BW27" s="28">
        <f>IF(OR($S27+B$52&lt;'Standard Settings'!$G22,$S27+B$52&gt;'Standard Settings'!$I22),-1,BE27*(($D27+B$52)/($D27+B$52-0.5)))</f>
        <v>-1</v>
      </c>
      <c r="BX27" s="28">
        <f>IF(OR($S27+C$52&lt;'Standard Settings'!$G22,$S27+C$52&gt;'Standard Settings'!$I22),-1,BF27*(($D27+C$52)/($D27+C$52-0.5)))</f>
        <v>5789.5916940698726</v>
      </c>
      <c r="BY27" s="28">
        <f>IF(OR($S27+D$52&lt;'Standard Settings'!$G22,$S27+D$52&gt;'Standard Settings'!$I22),-1,BG27*(($D27+D$52)/($D27+D$52-0.5)))</f>
        <v>5250.3014690960563</v>
      </c>
      <c r="BZ27" s="28">
        <f>IF(OR($S27+E$52&lt;'Standard Settings'!$G22,$S27+E$52&gt;'Standard Settings'!$I22),-1,BH27*(($D27+E$52)/($D27+E$52-0.5)))</f>
        <v>4802.4262900118765</v>
      </c>
      <c r="CA27" s="28">
        <f>IF(OR($S27+F$52&lt;'Standard Settings'!$G22,$S27+F$52&gt;'Standard Settings'!$I22),-1,BI27*(($D27+F$52)/($D27+F$52-0.5)))</f>
        <v>4424.6130329305233</v>
      </c>
      <c r="CB27" s="28">
        <f>IF(OR($S27+G$52&lt;'Standard Settings'!$G22,$S27+G$52&gt;'Standard Settings'!$I22),-1,BJ27*(($D27+G$52)/($D27+G$52-0.5)))</f>
        <v>4101.6640864693272</v>
      </c>
      <c r="CC27" s="28">
        <f>IF(OR($S27+H$52&lt;'Standard Settings'!$G22,$S27+H$52&gt;'Standard Settings'!$I22),-1,BK27*(($D27+H$52)/($D27+H$52-0.5)))</f>
        <v>3822.4717362391821</v>
      </c>
      <c r="CD27" s="28">
        <f>IF(OR($S27+I$52&lt;'Standard Settings'!$G22,$S27+I$52&gt;'Standard Settings'!$I22),-1,BL27*(($D27+I$52)/($D27+I$52-0.5)))</f>
        <v>3578.7311295761579</v>
      </c>
      <c r="CE27" s="28">
        <f>IF(OR($S27+J$52&lt;'Standard Settings'!$G22,$S27+J$52&gt;'Standard Settings'!$I22),-1,BM27*(($D27+J$52)/($D27+J$52-0.5)))</f>
        <v>-1</v>
      </c>
      <c r="CF27" s="29">
        <f>IF(OR($S27+B$52&lt;'Standard Settings'!$G22,$S27+B$52&gt;'Standard Settings'!$I22),-1,(EchelleFPAparam!$S$3/(cpmcfgWVLEN_Table.csv!$S27+B$52))*(SIN('Standard Settings'!$F22)+SIN('Standard Settings'!$F22+EchelleFPAparam!$M$3+EchelleFPAparam!$F$3)))</f>
        <v>-1</v>
      </c>
      <c r="CG27" s="29">
        <f>IF(OR($S27+C$52&lt;'Standard Settings'!$G22,$S27+C$52&gt;'Standard Settings'!$I22),-1,(EchelleFPAparam!$S$3/(cpmcfgWVLEN_Table.csv!$S27+C$52))*(SIN('Standard Settings'!$F22)+SIN('Standard Settings'!$F22+EchelleFPAparam!$M$3+EchelleFPAparam!$F$3)))</f>
        <v>5434.6715245238547</v>
      </c>
      <c r="CH27" s="29">
        <f>IF(OR($S27+D$52&lt;'Standard Settings'!$G22,$S27+D$52&gt;'Standard Settings'!$I22),-1,(EchelleFPAparam!$S$3/(cpmcfgWVLEN_Table.csv!$S27+D$52))*(SIN('Standard Settings'!$F22)+SIN('Standard Settings'!$F22+EchelleFPAparam!$M$3+EchelleFPAparam!$F$3)))</f>
        <v>4940.6104768398682</v>
      </c>
      <c r="CI27" s="29">
        <f>IF(OR($S27+E$52&lt;'Standard Settings'!$G22,$S27+E$52&gt;'Standard Settings'!$I22),-1,(EchelleFPAparam!$S$3/(cpmcfgWVLEN_Table.csv!$S27+E$52))*(SIN('Standard Settings'!$F22)+SIN('Standard Settings'!$F22+EchelleFPAparam!$M$3+EchelleFPAparam!$F$3)))</f>
        <v>4528.8929371032118</v>
      </c>
      <c r="CJ27" s="29">
        <f>IF(OR($S27+F$52&lt;'Standard Settings'!$G22,$S27+F$52&gt;'Standard Settings'!$I22),-1,(EchelleFPAparam!$S$3/(cpmcfgWVLEN_Table.csv!$S27+F$52))*(SIN('Standard Settings'!$F22)+SIN('Standard Settings'!$F22+EchelleFPAparam!$M$3+EchelleFPAparam!$F$3)))</f>
        <v>4180.5165573260419</v>
      </c>
      <c r="CK27" s="29">
        <f>IF(OR($S27+G$52&lt;'Standard Settings'!$G22,$S27+G$52&gt;'Standard Settings'!$I22),-1,(EchelleFPAparam!$S$3/(cpmcfgWVLEN_Table.csv!$S27+G$52))*(SIN('Standard Settings'!$F22)+SIN('Standard Settings'!$F22+EchelleFPAparam!$M$3+EchelleFPAparam!$F$3)))</f>
        <v>3881.9082318027536</v>
      </c>
      <c r="CL27" s="29">
        <f>IF(OR($S27+H$52&lt;'Standard Settings'!$G22,$S27+H$52&gt;'Standard Settings'!$I22),-1,(EchelleFPAparam!$S$3/(cpmcfgWVLEN_Table.csv!$S27+H$52))*(SIN('Standard Settings'!$F22)+SIN('Standard Settings'!$F22+EchelleFPAparam!$M$3+EchelleFPAparam!$F$3)))</f>
        <v>3623.1143496825694</v>
      </c>
      <c r="CM27" s="29">
        <f>IF(OR($S27+I$52&lt;'Standard Settings'!$G22,$S27+I$52&gt;'Standard Settings'!$I22),-1,(EchelleFPAparam!$S$3/(cpmcfgWVLEN_Table.csv!$S27+I$52))*(SIN('Standard Settings'!$F22)+SIN('Standard Settings'!$F22+EchelleFPAparam!$M$3+EchelleFPAparam!$F$3)))</f>
        <v>3396.6697028274089</v>
      </c>
      <c r="CN27" s="29">
        <f>IF(OR($S27+J$52&lt;'Standard Settings'!$G22,$S27+J$52&gt;'Standard Settings'!$I22),-1,(EchelleFPAparam!$S$3/(cpmcfgWVLEN_Table.csv!$S27+J$52))*(SIN('Standard Settings'!$F22)+SIN('Standard Settings'!$F22+EchelleFPAparam!$M$3+EchelleFPAparam!$F$3)))</f>
        <v>-1</v>
      </c>
      <c r="CO27" s="29">
        <f>IF(OR($S27+B$52&lt;'Standard Settings'!$G22,$S27+B$52&gt;'Standard Settings'!$I22),-1,(EchelleFPAparam!$S$3/(cpmcfgWVLEN_Table.csv!$S27+B$52))*(SIN('Standard Settings'!$F22)+SIN('Standard Settings'!$F22+EchelleFPAparam!$M$3+EchelleFPAparam!$G$3)))</f>
        <v>-1</v>
      </c>
      <c r="CP27" s="29">
        <f>IF(OR($S27+C$52&lt;'Standard Settings'!$G22,$S27+C$52&gt;'Standard Settings'!$I22),-1,(EchelleFPAparam!$S$3/(cpmcfgWVLEN_Table.csv!$S27+C$52))*(SIN('Standard Settings'!$F22)+SIN('Standard Settings'!$F22+EchelleFPAparam!$M$3+EchelleFPAparam!$G$3)))</f>
        <v>5477.2944301762063</v>
      </c>
      <c r="CQ27" s="29">
        <f>IF(OR($S27+D$52&lt;'Standard Settings'!$G22,$S27+D$52&gt;'Standard Settings'!$I22),-1,(EchelleFPAparam!$S$3/(cpmcfgWVLEN_Table.csv!$S27+D$52))*(SIN('Standard Settings'!$F22)+SIN('Standard Settings'!$F22+EchelleFPAparam!$M$3+EchelleFPAparam!$G$3)))</f>
        <v>4979.3585728874605</v>
      </c>
      <c r="CR27" s="29">
        <f>IF(OR($S27+E$52&lt;'Standard Settings'!$G22,$S27+E$52&gt;'Standard Settings'!$I22),-1,(EchelleFPAparam!$S$3/(cpmcfgWVLEN_Table.csv!$S27+E$52))*(SIN('Standard Settings'!$F22)+SIN('Standard Settings'!$F22+EchelleFPAparam!$M$3+EchelleFPAparam!$G$3)))</f>
        <v>4564.4120251468385</v>
      </c>
      <c r="CS27" s="29">
        <f>IF(OR($S27+F$52&lt;'Standard Settings'!$G22,$S27+F$52&gt;'Standard Settings'!$I22),-1,(EchelleFPAparam!$S$3/(cpmcfgWVLEN_Table.csv!$S27+F$52))*(SIN('Standard Settings'!$F22)+SIN('Standard Settings'!$F22+EchelleFPAparam!$M$3+EchelleFPAparam!$G$3)))</f>
        <v>4213.3034078278515</v>
      </c>
      <c r="CT27" s="29">
        <f>IF(OR($S27+G$52&lt;'Standard Settings'!$G22,$S27+G$52&gt;'Standard Settings'!$I22),-1,(EchelleFPAparam!$S$3/(cpmcfgWVLEN_Table.csv!$S27+G$52))*(SIN('Standard Settings'!$F22)+SIN('Standard Settings'!$F22+EchelleFPAparam!$M$3+EchelleFPAparam!$G$3)))</f>
        <v>3912.353164411576</v>
      </c>
      <c r="CU27" s="29">
        <f>IF(OR($S27+H$52&lt;'Standard Settings'!$G22,$S27+H$52&gt;'Standard Settings'!$I22),-1,(EchelleFPAparam!$S$3/(cpmcfgWVLEN_Table.csv!$S27+H$52))*(SIN('Standard Settings'!$F22)+SIN('Standard Settings'!$F22+EchelleFPAparam!$M$3+EchelleFPAparam!$G$3)))</f>
        <v>3651.5296201174706</v>
      </c>
      <c r="CV27" s="29">
        <f>IF(OR($S27+I$52&lt;'Standard Settings'!$G22,$S27+I$52&gt;'Standard Settings'!$I22),-1,(EchelleFPAparam!$S$3/(cpmcfgWVLEN_Table.csv!$S27+I$52))*(SIN('Standard Settings'!$F22)+SIN('Standard Settings'!$F22+EchelleFPAparam!$M$3+EchelleFPAparam!$G$3)))</f>
        <v>3423.3090188601291</v>
      </c>
      <c r="CW27" s="29">
        <f>IF(OR($S27+J$52&lt;'Standard Settings'!$G22,$S27+J$52&gt;'Standard Settings'!$I22),-1,(EchelleFPAparam!$S$3/(cpmcfgWVLEN_Table.csv!$S27+J$52))*(SIN('Standard Settings'!$F22)+SIN('Standard Settings'!$F22+EchelleFPAparam!$M$3+EchelleFPAparam!$G$3)))</f>
        <v>-1</v>
      </c>
      <c r="CX27" s="29">
        <f>IF(OR($S27+B$52&lt;'Standard Settings'!$G22,$S27+B$52&gt;'Standard Settings'!$I22),-1,(EchelleFPAparam!$S$3/(cpmcfgWVLEN_Table.csv!$S27+B$52))*(SIN('Standard Settings'!$F22)+SIN('Standard Settings'!$F22+EchelleFPAparam!$M$3+EchelleFPAparam!$H$3)))</f>
        <v>-1</v>
      </c>
      <c r="CY27" s="29">
        <f>IF(OR($S27+C$52&lt;'Standard Settings'!$G22,$S27+C$52&gt;'Standard Settings'!$I22),-1,(EchelleFPAparam!$S$3/(cpmcfgWVLEN_Table.csv!$S27+C$52))*(SIN('Standard Settings'!$F22)+SIN('Standard Settings'!$F22+EchelleFPAparam!$M$3+EchelleFPAparam!$H$3)))</f>
        <v>5479.559500665081</v>
      </c>
      <c r="CZ27" s="29">
        <f>IF(OR($S27+D$52&lt;'Standard Settings'!$G22,$S27+D$52&gt;'Standard Settings'!$I22),-1,(EchelleFPAparam!$S$3/(cpmcfgWVLEN_Table.csv!$S27+D$52))*(SIN('Standard Settings'!$F22)+SIN('Standard Settings'!$F22+EchelleFPAparam!$M$3+EchelleFPAparam!$H$3)))</f>
        <v>4981.4177278773468</v>
      </c>
      <c r="DA27" s="29">
        <f>IF(OR($S27+E$52&lt;'Standard Settings'!$G22,$S27+E$52&gt;'Standard Settings'!$I22),-1,(EchelleFPAparam!$S$3/(cpmcfgWVLEN_Table.csv!$S27+E$52))*(SIN('Standard Settings'!$F22)+SIN('Standard Settings'!$F22+EchelleFPAparam!$M$3+EchelleFPAparam!$H$3)))</f>
        <v>4566.2995838875677</v>
      </c>
      <c r="DB27" s="29">
        <f>IF(OR($S27+F$52&lt;'Standard Settings'!$G22,$S27+F$52&gt;'Standard Settings'!$I22),-1,(EchelleFPAparam!$S$3/(cpmcfgWVLEN_Table.csv!$S27+F$52))*(SIN('Standard Settings'!$F22)+SIN('Standard Settings'!$F22+EchelleFPAparam!$M$3+EchelleFPAparam!$H$3)))</f>
        <v>4215.0457697423699</v>
      </c>
      <c r="DC27" s="29">
        <f>IF(OR($S27+G$52&lt;'Standard Settings'!$G22,$S27+G$52&gt;'Standard Settings'!$I22),-1,(EchelleFPAparam!$S$3/(cpmcfgWVLEN_Table.csv!$S27+G$52))*(SIN('Standard Settings'!$F22)+SIN('Standard Settings'!$F22+EchelleFPAparam!$M$3+EchelleFPAparam!$H$3)))</f>
        <v>3913.9710719036298</v>
      </c>
      <c r="DD27" s="29">
        <f>IF(OR($S27+H$52&lt;'Standard Settings'!$G22,$S27+H$52&gt;'Standard Settings'!$I22),-1,(EchelleFPAparam!$S$3/(cpmcfgWVLEN_Table.csv!$S27+H$52))*(SIN('Standard Settings'!$F22)+SIN('Standard Settings'!$F22+EchelleFPAparam!$M$3+EchelleFPAparam!$H$3)))</f>
        <v>3653.0396671100539</v>
      </c>
      <c r="DE27" s="29">
        <f>IF(OR($S27+I$52&lt;'Standard Settings'!$G22,$S27+I$52&gt;'Standard Settings'!$I22),-1,(EchelleFPAparam!$S$3/(cpmcfgWVLEN_Table.csv!$S27+I$52))*(SIN('Standard Settings'!$F22)+SIN('Standard Settings'!$F22+EchelleFPAparam!$M$3+EchelleFPAparam!$H$3)))</f>
        <v>3424.7246879156755</v>
      </c>
      <c r="DF27" s="29">
        <f>IF(OR($S27+J$52&lt;'Standard Settings'!$G22,$S27+J$52&gt;'Standard Settings'!$I22),-1,(EchelleFPAparam!$S$3/(cpmcfgWVLEN_Table.csv!$S27+J$52))*(SIN('Standard Settings'!$F22)+SIN('Standard Settings'!$F22+EchelleFPAparam!$M$3+EchelleFPAparam!$H$3)))</f>
        <v>-1</v>
      </c>
      <c r="DG27" s="29">
        <f>IF(OR($S27+B$52&lt;'Standard Settings'!$G22,$S27+B$52&gt;'Standard Settings'!$I22),-1,(EchelleFPAparam!$S$3/(cpmcfgWVLEN_Table.csv!$S27+B$52))*(SIN('Standard Settings'!$F22)+SIN('Standard Settings'!$F22+EchelleFPAparam!$M$3+EchelleFPAparam!$I$3)))</f>
        <v>-1</v>
      </c>
      <c r="DH27" s="29">
        <f>IF(OR($S27+C$52&lt;'Standard Settings'!$G22,$S27+C$52&gt;'Standard Settings'!$I22),-1,(EchelleFPAparam!$S$3/(cpmcfgWVLEN_Table.csv!$S27+C$52))*(SIN('Standard Settings'!$F22)+SIN('Standard Settings'!$F22+EchelleFPAparam!$M$3+EchelleFPAparam!$I$3)))</f>
        <v>5520.4268044255632</v>
      </c>
      <c r="DI27" s="29">
        <f>IF(OR($S27+D$52&lt;'Standard Settings'!$G22,$S27+D$52&gt;'Standard Settings'!$I22),-1,(EchelleFPAparam!$S$3/(cpmcfgWVLEN_Table.csv!$S27+D$52))*(SIN('Standard Settings'!$F22)+SIN('Standard Settings'!$F22+EchelleFPAparam!$M$3+EchelleFPAparam!$I$3)))</f>
        <v>5018.5698222050578</v>
      </c>
      <c r="DJ27" s="29">
        <f>IF(OR($S27+E$52&lt;'Standard Settings'!$G22,$S27+E$52&gt;'Standard Settings'!$I22),-1,(EchelleFPAparam!$S$3/(cpmcfgWVLEN_Table.csv!$S27+E$52))*(SIN('Standard Settings'!$F22)+SIN('Standard Settings'!$F22+EchelleFPAparam!$M$3+EchelleFPAparam!$I$3)))</f>
        <v>4600.3556703546355</v>
      </c>
      <c r="DK27" s="29">
        <f>IF(OR($S27+F$52&lt;'Standard Settings'!$G22,$S27+F$52&gt;'Standard Settings'!$I22),-1,(EchelleFPAparam!$S$3/(cpmcfgWVLEN_Table.csv!$S27+F$52))*(SIN('Standard Settings'!$F22)+SIN('Standard Settings'!$F22+EchelleFPAparam!$M$3+EchelleFPAparam!$I$3)))</f>
        <v>4246.4821572504334</v>
      </c>
      <c r="DL27" s="29">
        <f>IF(OR($S27+G$52&lt;'Standard Settings'!$G22,$S27+G$52&gt;'Standard Settings'!$I22),-1,(EchelleFPAparam!$S$3/(cpmcfgWVLEN_Table.csv!$S27+G$52))*(SIN('Standard Settings'!$F22)+SIN('Standard Settings'!$F22+EchelleFPAparam!$M$3+EchelleFPAparam!$I$3)))</f>
        <v>3943.1620031611169</v>
      </c>
      <c r="DM27" s="29">
        <f>IF(OR($S27+H$52&lt;'Standard Settings'!$G22,$S27+H$52&gt;'Standard Settings'!$I22),-1,(EchelleFPAparam!$S$3/(cpmcfgWVLEN_Table.csv!$S27+H$52))*(SIN('Standard Settings'!$F22)+SIN('Standard Settings'!$F22+EchelleFPAparam!$M$3+EchelleFPAparam!$I$3)))</f>
        <v>3680.2845362837088</v>
      </c>
      <c r="DN27" s="29">
        <f>IF(OR($S27+I$52&lt;'Standard Settings'!$G22,$S27+I$52&gt;'Standard Settings'!$I22),-1,(EchelleFPAparam!$S$3/(cpmcfgWVLEN_Table.csv!$S27+I$52))*(SIN('Standard Settings'!$F22)+SIN('Standard Settings'!$F22+EchelleFPAparam!$M$3+EchelleFPAparam!$I$3)))</f>
        <v>3450.2667527659773</v>
      </c>
      <c r="DO27" s="29">
        <f>IF(OR($S27+J$52&lt;'Standard Settings'!$G22,$S27+J$52&gt;'Standard Settings'!$I22),-1,(EchelleFPAparam!$S$3/(cpmcfgWVLEN_Table.csv!$S27+J$52))*(SIN('Standard Settings'!$F22)+SIN('Standard Settings'!$F22+EchelleFPAparam!$M$3+EchelleFPAparam!$I$3)))</f>
        <v>-1</v>
      </c>
      <c r="DP27" s="29">
        <f>IF(OR($S27+B$52&lt;'Standard Settings'!$G22,$S27+B$52&gt;'Standard Settings'!$I22),-1,(EchelleFPAparam!$S$3/(cpmcfgWVLEN_Table.csv!$S27+B$52))*(SIN('Standard Settings'!$F22)+SIN('Standard Settings'!$F22+EchelleFPAparam!$M$3+EchelleFPAparam!$J$3)))</f>
        <v>-1</v>
      </c>
      <c r="DQ27" s="29">
        <f>IF(OR($S27+C$52&lt;'Standard Settings'!$G22,$S27+C$52&gt;'Standard Settings'!$I22),-1,(EchelleFPAparam!$S$3/(cpmcfgWVLEN_Table.csv!$S27+C$52))*(SIN('Standard Settings'!$F22)+SIN('Standard Settings'!$F22+EchelleFPAparam!$M$3+EchelleFPAparam!$J$3)))</f>
        <v>5522.5958522656729</v>
      </c>
      <c r="DR27" s="29">
        <f>IF(OR($S27+D$52&lt;'Standard Settings'!$G22,$S27+D$52&gt;'Standard Settings'!$I22),-1,(EchelleFPAparam!$S$3/(cpmcfgWVLEN_Table.csv!$S27+D$52))*(SIN('Standard Settings'!$F22)+SIN('Standard Settings'!$F22+EchelleFPAparam!$M$3+EchelleFPAparam!$J$3)))</f>
        <v>5020.5416838778847</v>
      </c>
      <c r="DS27" s="29">
        <f>IF(OR($S27+E$52&lt;'Standard Settings'!$G22,$S27+E$52&gt;'Standard Settings'!$I22),-1,(EchelleFPAparam!$S$3/(cpmcfgWVLEN_Table.csv!$S27+E$52))*(SIN('Standard Settings'!$F22)+SIN('Standard Settings'!$F22+EchelleFPAparam!$M$3+EchelleFPAparam!$J$3)))</f>
        <v>4602.1632102213935</v>
      </c>
      <c r="DT27" s="29">
        <f>IF(OR($S27+F$52&lt;'Standard Settings'!$G22,$S27+F$52&gt;'Standard Settings'!$I22),-1,(EchelleFPAparam!$S$3/(cpmcfgWVLEN_Table.csv!$S27+F$52))*(SIN('Standard Settings'!$F22)+SIN('Standard Settings'!$F22+EchelleFPAparam!$M$3+EchelleFPAparam!$J$3)))</f>
        <v>4248.1506555889791</v>
      </c>
      <c r="DU27" s="29">
        <f>IF(OR($S27+G$52&lt;'Standard Settings'!$G22,$S27+G$52&gt;'Standard Settings'!$I22),-1,(EchelleFPAparam!$S$3/(cpmcfgWVLEN_Table.csv!$S27+G$52))*(SIN('Standard Settings'!$F22)+SIN('Standard Settings'!$F22+EchelleFPAparam!$M$3+EchelleFPAparam!$J$3)))</f>
        <v>3944.7113230469095</v>
      </c>
      <c r="DV27" s="29">
        <f>IF(OR($S27+H$52&lt;'Standard Settings'!$G22,$S27+H$52&gt;'Standard Settings'!$I22),-1,(EchelleFPAparam!$S$3/(cpmcfgWVLEN_Table.csv!$S27+H$52))*(SIN('Standard Settings'!$F22)+SIN('Standard Settings'!$F22+EchelleFPAparam!$M$3+EchelleFPAparam!$J$3)))</f>
        <v>3681.7305681771145</v>
      </c>
      <c r="DW27" s="29">
        <f>IF(OR($S27+I$52&lt;'Standard Settings'!$G22,$S27+I$52&gt;'Standard Settings'!$I22),-1,(EchelleFPAparam!$S$3/(cpmcfgWVLEN_Table.csv!$S27+I$52))*(SIN('Standard Settings'!$F22)+SIN('Standard Settings'!$F22+EchelleFPAparam!$M$3+EchelleFPAparam!$J$3)))</f>
        <v>3451.6224076660455</v>
      </c>
      <c r="DX27" s="29">
        <f>IF(OR($S27+J$52&lt;'Standard Settings'!$G22,$S27+J$52&gt;'Standard Settings'!$I22),-1,(EchelleFPAparam!$S$3/(cpmcfgWVLEN_Table.csv!$S27+J$52))*(SIN('Standard Settings'!$F22)+SIN('Standard Settings'!$F22+EchelleFPAparam!$M$3+EchelleFPAparam!$J$3)))</f>
        <v>-1</v>
      </c>
      <c r="DY27" s="29">
        <f>IF(OR($S27+B$52&lt;$Q27,$S27+B$52&gt;$R27),-1,(EchelleFPAparam!$S$3/(cpmcfgWVLEN_Table.csv!$S27+B$52))*(SIN('Standard Settings'!$F22)+SIN('Standard Settings'!$F22+EchelleFPAparam!$M$3+EchelleFPAparam!$K$3)))</f>
        <v>-1</v>
      </c>
      <c r="DZ27" s="29">
        <f>IF(OR($S27+C$52&lt;$Q27,$S27+C$52&gt;$R27),-1,(EchelleFPAparam!$S$3/(cpmcfgWVLEN_Table.csv!$S27+C$52))*(SIN('Standard Settings'!$F22)+SIN('Standard Settings'!$F22+EchelleFPAparam!$M$3+EchelleFPAparam!$K$3)))</f>
        <v>5561.6793753278471</v>
      </c>
      <c r="EA27" s="29">
        <f>IF(OR($S27+D$52&lt;$Q27,$S27+D$52&gt;$R27),-1,(EchelleFPAparam!$S$3/(cpmcfgWVLEN_Table.csv!$S27+D$52))*(SIN('Standard Settings'!$F22)+SIN('Standard Settings'!$F22+EchelleFPAparam!$M$3+EchelleFPAparam!$K$3)))</f>
        <v>5056.0721593889521</v>
      </c>
      <c r="EB27" s="29">
        <f>IF(OR($S27+E$52&lt;$Q27,$S27+E$52&gt;$R27),-1,(EchelleFPAparam!$S$3/(cpmcfgWVLEN_Table.csv!$S27+E$52))*(SIN('Standard Settings'!$F22)+SIN('Standard Settings'!$F22+EchelleFPAparam!$M$3+EchelleFPAparam!$K$3)))</f>
        <v>4634.7328127732053</v>
      </c>
      <c r="EC27" s="29">
        <f>IF(OR($S27+F$52&lt;$Q27,$S27+F$52&gt;$R27),-1,(EchelleFPAparam!$S$3/(cpmcfgWVLEN_Table.csv!$S27+F$52))*(SIN('Standard Settings'!$F22)+SIN('Standard Settings'!$F22+EchelleFPAparam!$M$3+EchelleFPAparam!$K$3)))</f>
        <v>4278.214904098344</v>
      </c>
      <c r="ED27" s="29">
        <f>IF(OR($S27+G$52&lt;$Q27,$S27+G$52&gt;$R27),-1,(EchelleFPAparam!$S$3/(cpmcfgWVLEN_Table.csv!$S27+G$52))*(SIN('Standard Settings'!$F22)+SIN('Standard Settings'!$F22+EchelleFPAparam!$M$3+EchelleFPAparam!$K$3)))</f>
        <v>3972.6281252341764</v>
      </c>
      <c r="EE27" s="29">
        <f>IF(OR($S27+H$52&lt;$Q27,$S27+H$52&gt;$R27),-1,(EchelleFPAparam!$S$3/(cpmcfgWVLEN_Table.csv!$S27+H$52))*(SIN('Standard Settings'!$F22)+SIN('Standard Settings'!$F22+EchelleFPAparam!$M$3+EchelleFPAparam!$K$3)))</f>
        <v>3707.786250218564</v>
      </c>
      <c r="EF27" s="29">
        <f>IF(OR($S27+I$52&lt;$Q27,$S27+I$52&gt;$R27),-1,(EchelleFPAparam!$S$3/(cpmcfgWVLEN_Table.csv!$S27+I$52))*(SIN('Standard Settings'!$F22)+SIN('Standard Settings'!$F22+EchelleFPAparam!$M$3+EchelleFPAparam!$K$3)))</f>
        <v>3476.0496095799044</v>
      </c>
      <c r="EG27" s="29">
        <f>IF(OR($S27+J$52&lt;$Q27,$S27+J$52&gt;$R27),-1,(EchelleFPAparam!$S$3/(cpmcfgWVLEN_Table.csv!$S27+J$52))*(SIN('Standard Settings'!$F22)+SIN('Standard Settings'!$F22+EchelleFPAparam!$M$3+EchelleFPAparam!$K$3)))</f>
        <v>-1</v>
      </c>
      <c r="EH27" s="59"/>
      <c r="EI27" s="59"/>
      <c r="EJ27" s="60"/>
      <c r="EK27" s="60"/>
      <c r="EL27" s="60"/>
      <c r="EM27" s="60"/>
      <c r="EN27" s="60"/>
      <c r="EO27" s="60"/>
      <c r="EP27" s="60"/>
      <c r="EQ27" s="60"/>
      <c r="ER27" s="60"/>
      <c r="ES27" s="60"/>
      <c r="ET27" s="60"/>
      <c r="EU27" s="60"/>
      <c r="EV27" s="60"/>
      <c r="EW27" s="60"/>
      <c r="EX27" s="60"/>
      <c r="EY27" s="60"/>
      <c r="EZ27" s="60"/>
      <c r="FA27" s="60"/>
      <c r="FB27" s="60"/>
      <c r="FC27" s="60"/>
      <c r="FD27" s="60"/>
      <c r="FE27" s="60"/>
      <c r="FF27" s="30">
        <f>1/(F27*EchelleFPAparam!$Q$3)</f>
        <v>733.04469351025716</v>
      </c>
      <c r="FG27" s="30">
        <f t="shared" si="4"/>
        <v>11.252088401327187</v>
      </c>
      <c r="FH27" s="60"/>
      <c r="FI27" s="60"/>
      <c r="FJ27" s="60"/>
      <c r="FK27" s="60"/>
      <c r="FL27" s="60"/>
      <c r="FM27" s="60"/>
      <c r="FN27" s="60"/>
      <c r="FO27" s="60"/>
      <c r="FP27" s="60"/>
      <c r="FQ27" s="60"/>
      <c r="FR27" s="60"/>
      <c r="FS27" s="60"/>
      <c r="FT27" s="60"/>
      <c r="FU27" s="60"/>
      <c r="FV27" s="60"/>
      <c r="FW27" s="60"/>
      <c r="FX27" s="60"/>
      <c r="FY27" s="60"/>
      <c r="FZ27" s="60"/>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c r="GY27" s="60"/>
      <c r="GZ27" s="60"/>
      <c r="HA27" s="60"/>
      <c r="HB27" s="60"/>
      <c r="HC27" s="60"/>
      <c r="HD27" s="60"/>
      <c r="HE27" s="60"/>
      <c r="HF27" s="60"/>
      <c r="HG27" s="60"/>
      <c r="HH27" s="60"/>
      <c r="HI27" s="60"/>
      <c r="HJ27" s="60"/>
      <c r="HK27" s="60"/>
      <c r="HL27" s="60"/>
      <c r="HM27" s="60"/>
      <c r="HN27" s="60"/>
      <c r="HO27" s="60"/>
      <c r="HP27" s="60"/>
      <c r="HQ27" s="60"/>
      <c r="HR27" s="60"/>
      <c r="HS27" s="60"/>
      <c r="HT27" s="60"/>
      <c r="HU27" s="60"/>
      <c r="HV27" s="60"/>
      <c r="HW27" s="60"/>
      <c r="HX27" s="60"/>
      <c r="HY27" s="60"/>
      <c r="HZ27" s="60"/>
      <c r="IA27" s="60"/>
      <c r="IB27" s="60"/>
      <c r="IC27" s="60"/>
      <c r="ID27" s="60"/>
      <c r="IE27" s="60"/>
      <c r="IF27" s="60"/>
      <c r="IG27" s="60"/>
      <c r="IH27" s="60"/>
      <c r="II27" s="60"/>
      <c r="IJ27" s="60"/>
      <c r="IK27" s="60"/>
      <c r="IL27" s="60"/>
      <c r="IM27" s="60"/>
      <c r="IN27" s="60"/>
      <c r="IO27" s="60"/>
      <c r="IP27" s="60"/>
      <c r="IQ27" s="60"/>
      <c r="IR27" s="60"/>
      <c r="IS27" s="60"/>
      <c r="IT27" s="60"/>
      <c r="IU27" s="60"/>
      <c r="IV27" s="60"/>
      <c r="IW27" s="60"/>
      <c r="IX27" s="60"/>
      <c r="IY27" s="60"/>
      <c r="IZ27" s="60"/>
      <c r="JA27" s="60"/>
      <c r="JB27" s="60"/>
      <c r="JC27" s="60"/>
      <c r="JD27" s="60"/>
      <c r="JE27" s="60"/>
      <c r="JF27" s="60"/>
      <c r="JG27" s="60"/>
      <c r="JH27" s="60"/>
      <c r="JI27" s="60"/>
      <c r="JJ27" s="60"/>
      <c r="JK27" s="60"/>
      <c r="JL27" s="60"/>
      <c r="JM27" s="60"/>
      <c r="JN27" s="62"/>
    </row>
    <row r="28" spans="1:274" ht="13.75" customHeight="1" x14ac:dyDescent="0.2">
      <c r="A28" s="63">
        <v>22</v>
      </c>
      <c r="B28" s="20">
        <f t="shared" si="0"/>
        <v>4292.4302127747414</v>
      </c>
      <c r="C28" s="31" t="str">
        <f>'Standard Settings'!B23</f>
        <v>M/3/9</v>
      </c>
      <c r="D28" s="31">
        <f>'Standard Settings'!H23</f>
        <v>13</v>
      </c>
      <c r="E28" s="21">
        <f t="shared" si="1"/>
        <v>1.4681853255622546E-2</v>
      </c>
      <c r="F28" s="19">
        <f>((EchelleFPAparam!$S$3/(cpmcfgWVLEN_Table.csv!$S28+E$52))*(SIN('Standard Settings'!$F23+0.0005)+SIN('Standard Settings'!$F23+0.0005+EchelleFPAparam!$M$3))-(EchelleFPAparam!$S$3/(cpmcfgWVLEN_Table.csv!$S28+E$52))*(SIN('Standard Settings'!$F23-0.0005)+SIN('Standard Settings'!$F23-0.0005+EchelleFPAparam!$M$3)))*1000*EchelleFPAparam!$O$3/180</f>
        <v>43.362778320668653</v>
      </c>
      <c r="G28" s="22" t="str">
        <f>'Standard Settings'!C23</f>
        <v>M</v>
      </c>
      <c r="H28" s="54"/>
      <c r="I28" s="31" t="str">
        <f>'Standard Settings'!$D23</f>
        <v>LM</v>
      </c>
      <c r="J28" s="54"/>
      <c r="K28" s="12">
        <v>0</v>
      </c>
      <c r="L28" s="12">
        <v>0</v>
      </c>
      <c r="M28" s="55" t="s">
        <v>515</v>
      </c>
      <c r="N28" s="55" t="s">
        <v>515</v>
      </c>
      <c r="O28" s="31">
        <f>'Standard Settings'!$E23</f>
        <v>63.5</v>
      </c>
      <c r="P28" s="56"/>
      <c r="Q28" s="23">
        <f>'Standard Settings'!$G23</f>
        <v>10</v>
      </c>
      <c r="R28" s="23">
        <f>'Standard Settings'!$I23</f>
        <v>16</v>
      </c>
      <c r="S28" s="24">
        <f t="shared" si="2"/>
        <v>9</v>
      </c>
      <c r="T28" s="24">
        <f t="shared" si="3"/>
        <v>17</v>
      </c>
      <c r="U28" s="25">
        <f>IF(OR($S28+B$52&lt;$Q28,$S28+B$52&gt;$R28),-1,(EchelleFPAparam!$S$3/(cpmcfgWVLEN_Table.csv!$S28+B$52))*(SIN('Standard Settings'!$F23)+SIN('Standard Settings'!$F23+EchelleFPAparam!$M$3)))</f>
        <v>-1</v>
      </c>
      <c r="V28" s="25">
        <f>IF(OR($S28+C$52&lt;$Q28,$S28+C$52&gt;$R28),-1,(EchelleFPAparam!$S$3/(cpmcfgWVLEN_Table.csv!$S28+C$52))*(SIN('Standard Settings'!$F23)+SIN('Standard Settings'!$F23+EchelleFPAparam!$M$3)))</f>
        <v>5580.1592766071635</v>
      </c>
      <c r="W28" s="25">
        <f>IF(OR($S28+D$52&lt;$Q28,$S28+D$52&gt;$R28),-1,(EchelleFPAparam!$S$3/(cpmcfgWVLEN_Table.csv!$S28+D$52))*(SIN('Standard Settings'!$F23)+SIN('Standard Settings'!$F23+EchelleFPAparam!$M$3)))</f>
        <v>5072.8720696428763</v>
      </c>
      <c r="X28" s="25">
        <f>IF(OR($S28+E$52&lt;$Q28,$S28+E$52&gt;$R28),-1,(EchelleFPAparam!$S$3/(cpmcfgWVLEN_Table.csv!$S28+E$52))*(SIN('Standard Settings'!$F23)+SIN('Standard Settings'!$F23+EchelleFPAparam!$M$3)))</f>
        <v>4650.1327305059694</v>
      </c>
      <c r="Y28" s="25">
        <f>IF(OR($S28+F$52&lt;$Q28,$S28+F$52&gt;$R28),-1,(EchelleFPAparam!$S$3/(cpmcfgWVLEN_Table.csv!$S28+F$52))*(SIN('Standard Settings'!$F23)+SIN('Standard Settings'!$F23+EchelleFPAparam!$M$3)))</f>
        <v>4292.4302127747414</v>
      </c>
      <c r="Z28" s="25">
        <f>IF(OR($S28+G$52&lt;$Q28,$S28+G$52&gt;$R28),-1,(EchelleFPAparam!$S$3/(cpmcfgWVLEN_Table.csv!$S28+G$52))*(SIN('Standard Settings'!$F23)+SIN('Standard Settings'!$F23+EchelleFPAparam!$M$3)))</f>
        <v>3985.8280547194026</v>
      </c>
      <c r="AA28" s="25">
        <f>IF(OR($S28+H$52&lt;$Q28,$S28+H$52&gt;$R28),-1,(EchelleFPAparam!$S$3/(cpmcfgWVLEN_Table.csv!$S28+H$52))*(SIN('Standard Settings'!$F23)+SIN('Standard Settings'!$F23+EchelleFPAparam!$M$3)))</f>
        <v>3720.1061844047754</v>
      </c>
      <c r="AB28" s="25">
        <f>IF(OR($S28+I$52&lt;$Q28,$S28+I$52&gt;$R28),-1,(EchelleFPAparam!$S$3/(cpmcfgWVLEN_Table.csv!$S28+I$52))*(SIN('Standard Settings'!$F23)+SIN('Standard Settings'!$F23+EchelleFPAparam!$M$3)))</f>
        <v>3487.5995478794771</v>
      </c>
      <c r="AC28" s="25">
        <f>IF(OR($S28+J$52&lt;$Q28,$S28+J$52&gt;$R28),-1,(EchelleFPAparam!$S$3/(cpmcfgWVLEN_Table.csv!$S28+J$52))*(SIN('Standard Settings'!$F23)+SIN('Standard Settings'!$F23+EchelleFPAparam!$M$3)))</f>
        <v>-1</v>
      </c>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7">
        <f>IF(OR($S28+B$52&lt;'Standard Settings'!$G23,$S28+B$52&gt;'Standard Settings'!$I23),-1,(EchelleFPAparam!$S$3/(cpmcfgWVLEN_Table.csv!$S28+B$52))*(SIN(EchelleFPAparam!$T$3-EchelleFPAparam!$M$3/2)+SIN('Standard Settings'!$F23+EchelleFPAparam!$M$3)))</f>
        <v>-1</v>
      </c>
      <c r="BF28" s="27">
        <f>IF(OR($S28+C$52&lt;'Standard Settings'!$G23,$S28+C$52&gt;'Standard Settings'!$I23),-1,(EchelleFPAparam!$S$3/(cpmcfgWVLEN_Table.csv!$S28+C$52))*(SIN(EchelleFPAparam!$T$3-EchelleFPAparam!$M$3/2)+SIN('Standard Settings'!$F23+EchelleFPAparam!$M$3)))</f>
        <v>5624.8435040990762</v>
      </c>
      <c r="BG28" s="27">
        <f>IF(OR($S28+D$52&lt;'Standard Settings'!$G23,$S28+D$52&gt;'Standard Settings'!$I23),-1,(EchelleFPAparam!$S$3/(cpmcfgWVLEN_Table.csv!$S28+D$52))*(SIN(EchelleFPAparam!$T$3-EchelleFPAparam!$M$3/2)+SIN('Standard Settings'!$F23+EchelleFPAparam!$M$3)))</f>
        <v>5113.4940946355237</v>
      </c>
      <c r="BH28" s="27">
        <f>IF(OR($S28+E$52&lt;'Standard Settings'!$G23,$S28+E$52&gt;'Standard Settings'!$I23),-1,(EchelleFPAparam!$S$3/(cpmcfgWVLEN_Table.csv!$S28+E$52))*(SIN(EchelleFPAparam!$T$3-EchelleFPAparam!$M$3/2)+SIN('Standard Settings'!$F23+EchelleFPAparam!$M$3)))</f>
        <v>4687.3695867492297</v>
      </c>
      <c r="BI28" s="27">
        <f>IF(OR($S28+F$52&lt;'Standard Settings'!$G23,$S28+F$52&gt;'Standard Settings'!$I23),-1,(EchelleFPAparam!$S$3/(cpmcfgWVLEN_Table.csv!$S28+F$52))*(SIN(EchelleFPAparam!$T$3-EchelleFPAparam!$M$3/2)+SIN('Standard Settings'!$F23+EchelleFPAparam!$M$3)))</f>
        <v>4326.8026954608276</v>
      </c>
      <c r="BJ28" s="27">
        <f>IF(OR($S28+G$52&lt;'Standard Settings'!$G23,$S28+G$52&gt;'Standard Settings'!$I23),-1,(EchelleFPAparam!$S$3/(cpmcfgWVLEN_Table.csv!$S28+G$52))*(SIN(EchelleFPAparam!$T$3-EchelleFPAparam!$M$3/2)+SIN('Standard Settings'!$F23+EchelleFPAparam!$M$3)))</f>
        <v>4017.745360070769</v>
      </c>
      <c r="BK28" s="27">
        <f>IF(OR($S28+H$52&lt;'Standard Settings'!$G23,$S28+H$52&gt;'Standard Settings'!$I23),-1,(EchelleFPAparam!$S$3/(cpmcfgWVLEN_Table.csv!$S28+H$52))*(SIN(EchelleFPAparam!$T$3-EchelleFPAparam!$M$3/2)+SIN('Standard Settings'!$F23+EchelleFPAparam!$M$3)))</f>
        <v>3749.8956693993837</v>
      </c>
      <c r="BL28" s="27">
        <f>IF(OR($S28+I$52&lt;'Standard Settings'!$G23,$S28+I$52&gt;'Standard Settings'!$I23),-1,(EchelleFPAparam!$S$3/(cpmcfgWVLEN_Table.csv!$S28+I$52))*(SIN(EchelleFPAparam!$T$3-EchelleFPAparam!$M$3/2)+SIN('Standard Settings'!$F23+EchelleFPAparam!$M$3)))</f>
        <v>3515.5271900619227</v>
      </c>
      <c r="BM28" s="27">
        <f>IF(OR($S28+J$52&lt;'Standard Settings'!$G23,$S28+J$52&gt;'Standard Settings'!$I23),-1,(EchelleFPAparam!$S$3/(cpmcfgWVLEN_Table.csv!$S28+J$52))*(SIN(EchelleFPAparam!$T$3-EchelleFPAparam!$M$3/2)+SIN('Standard Settings'!$F23+EchelleFPAparam!$M$3)))</f>
        <v>-1</v>
      </c>
      <c r="BN28" s="28">
        <f>IF(OR($S28+B$52&lt;'Standard Settings'!$G23,$S28+B$52&gt;'Standard Settings'!$I23),-1,BE28*(($D28+B$52)/($D28+B$52+0.5)))</f>
        <v>-1</v>
      </c>
      <c r="BO28" s="28">
        <f>IF(OR($S28+C$52&lt;'Standard Settings'!$G23,$S28+C$52&gt;'Standard Settings'!$I23),-1,BF28*(($D28+C$52)/($D28+C$52+0.5)))</f>
        <v>5430.8833832680739</v>
      </c>
      <c r="BP28" s="28">
        <f>IF(OR($S28+D$52&lt;'Standard Settings'!$G23,$S28+D$52&gt;'Standard Settings'!$I23),-1,BG28*(($D28+D$52)/($D28+D$52+0.5)))</f>
        <v>4948.5426722279262</v>
      </c>
      <c r="BQ28" s="28">
        <f>IF(OR($S28+E$52&lt;'Standard Settings'!$G23,$S28+E$52&gt;'Standard Settings'!$I23),-1,BH28*(($D28+E$52)/($D28+E$52+0.5)))</f>
        <v>4545.3280841204651</v>
      </c>
      <c r="BR28" s="28">
        <f>IF(OR($S28+F$52&lt;'Standard Settings'!$G23,$S28+F$52&gt;'Standard Settings'!$I23),-1,BI28*(($D28+F$52)/($D28+F$52+0.5)))</f>
        <v>4203.1797613048038</v>
      </c>
      <c r="BS28" s="28">
        <f>IF(OR($S28+G$52&lt;'Standard Settings'!$G23,$S28+G$52&gt;'Standard Settings'!$I23),-1,BJ28*(($D28+G$52)/($D28+G$52+0.5)))</f>
        <v>3909.1576476364244</v>
      </c>
      <c r="BT28" s="28">
        <f>IF(OR($S28+H$52&lt;'Standard Settings'!$G23,$S28+H$52&gt;'Standard Settings'!$I23),-1,BK28*(($D28+H$52)/($D28+H$52+0.5)))</f>
        <v>3653.7444983891428</v>
      </c>
      <c r="BU28" s="28">
        <f>IF(OR($S28+I$52&lt;'Standard Settings'!$G23,$S28+I$52&gt;'Standard Settings'!$I23),-1,BL28*(($D28+I$52)/($D28+I$52+0.5)))</f>
        <v>3429.7826244506564</v>
      </c>
      <c r="BV28" s="28">
        <f>IF(OR($S28+J$52&lt;'Standard Settings'!$G23,$S28+J$52&gt;'Standard Settings'!$I23),-1,BM28*(($D28+J$52)/($D28+J$52+0.5)))</f>
        <v>-1</v>
      </c>
      <c r="BW28" s="28">
        <f>IF(OR($S28+B$52&lt;'Standard Settings'!$G23,$S28+B$52&gt;'Standard Settings'!$I23),-1,BE28*(($D28+B$52)/($D28+B$52-0.5)))</f>
        <v>-1</v>
      </c>
      <c r="BX28" s="28">
        <f>IF(OR($S28+C$52&lt;'Standard Settings'!$G23,$S28+C$52&gt;'Standard Settings'!$I23),-1,BF28*(($D28+C$52)/($D28+C$52-0.5)))</f>
        <v>5833.1710412879302</v>
      </c>
      <c r="BY28" s="28">
        <f>IF(OR($S28+D$52&lt;'Standard Settings'!$G23,$S28+D$52&gt;'Standard Settings'!$I23),-1,BG28*(($D28+D$52)/($D28+D$52-0.5)))</f>
        <v>5289.8214772091624</v>
      </c>
      <c r="BZ28" s="28">
        <f>IF(OR($S28+E$52&lt;'Standard Settings'!$G23,$S28+E$52&gt;'Standard Settings'!$I23),-1,BH28*(($D28+E$52)/($D28+E$52-0.5)))</f>
        <v>4838.5750572895276</v>
      </c>
      <c r="CA28" s="28">
        <f>IF(OR($S28+F$52&lt;'Standard Settings'!$G23,$S28+F$52&gt;'Standard Settings'!$I23),-1,BI28*(($D28+F$52)/($D28+F$52-0.5)))</f>
        <v>4457.9179286566105</v>
      </c>
      <c r="CB28" s="28">
        <f>IF(OR($S28+G$52&lt;'Standard Settings'!$G23,$S28+G$52&gt;'Standard Settings'!$I23),-1,BJ28*(($D28+G$52)/($D28+G$52-0.5)))</f>
        <v>4132.5380846442195</v>
      </c>
      <c r="CC28" s="28">
        <f>IF(OR($S28+H$52&lt;'Standard Settings'!$G23,$S28+H$52&gt;'Standard Settings'!$I23),-1,BK28*(($D28+H$52)/($D28+H$52-0.5)))</f>
        <v>3851.2442010047721</v>
      </c>
      <c r="CD28" s="28">
        <f>IF(OR($S28+I$52&lt;'Standard Settings'!$G23,$S28+I$52&gt;'Standard Settings'!$I23),-1,BL28*(($D28+I$52)/($D28+I$52-0.5)))</f>
        <v>3605.668912884023</v>
      </c>
      <c r="CE28" s="28">
        <f>IF(OR($S28+J$52&lt;'Standard Settings'!$G23,$S28+J$52&gt;'Standard Settings'!$I23),-1,BM28*(($D28+J$52)/($D28+J$52-0.5)))</f>
        <v>-1</v>
      </c>
      <c r="CF28" s="29">
        <f>IF(OR($S28+B$52&lt;'Standard Settings'!$G23,$S28+B$52&gt;'Standard Settings'!$I23),-1,(EchelleFPAparam!$S$3/(cpmcfgWVLEN_Table.csv!$S28+B$52))*(SIN('Standard Settings'!$F23)+SIN('Standard Settings'!$F23+EchelleFPAparam!$M$3+EchelleFPAparam!$F$3)))</f>
        <v>-1</v>
      </c>
      <c r="CG28" s="29">
        <f>IF(OR($S28+C$52&lt;'Standard Settings'!$G23,$S28+C$52&gt;'Standard Settings'!$I23),-1,(EchelleFPAparam!$S$3/(cpmcfgWVLEN_Table.csv!$S28+C$52))*(SIN('Standard Settings'!$F23)+SIN('Standard Settings'!$F23+EchelleFPAparam!$M$3+EchelleFPAparam!$F$3)))</f>
        <v>5517.3596760421224</v>
      </c>
      <c r="CH28" s="29">
        <f>IF(OR($S28+D$52&lt;'Standard Settings'!$G23,$S28+D$52&gt;'Standard Settings'!$I23),-1,(EchelleFPAparam!$S$3/(cpmcfgWVLEN_Table.csv!$S28+D$52))*(SIN('Standard Settings'!$F23)+SIN('Standard Settings'!$F23+EchelleFPAparam!$M$3+EchelleFPAparam!$F$3)))</f>
        <v>5015.7815236746574</v>
      </c>
      <c r="CI28" s="29">
        <f>IF(OR($S28+E$52&lt;'Standard Settings'!$G23,$S28+E$52&gt;'Standard Settings'!$I23),-1,(EchelleFPAparam!$S$3/(cpmcfgWVLEN_Table.csv!$S28+E$52))*(SIN('Standard Settings'!$F23)+SIN('Standard Settings'!$F23+EchelleFPAparam!$M$3+EchelleFPAparam!$F$3)))</f>
        <v>4597.7997300351017</v>
      </c>
      <c r="CJ28" s="29">
        <f>IF(OR($S28+F$52&lt;'Standard Settings'!$G23,$S28+F$52&gt;'Standard Settings'!$I23),-1,(EchelleFPAparam!$S$3/(cpmcfgWVLEN_Table.csv!$S28+F$52))*(SIN('Standard Settings'!$F23)+SIN('Standard Settings'!$F23+EchelleFPAparam!$M$3+EchelleFPAparam!$F$3)))</f>
        <v>4244.1228277247101</v>
      </c>
      <c r="CK28" s="29">
        <f>IF(OR($S28+G$52&lt;'Standard Settings'!$G23,$S28+G$52&gt;'Standard Settings'!$I23),-1,(EchelleFPAparam!$S$3/(cpmcfgWVLEN_Table.csv!$S28+G$52))*(SIN('Standard Settings'!$F23)+SIN('Standard Settings'!$F23+EchelleFPAparam!$M$3+EchelleFPAparam!$F$3)))</f>
        <v>3940.9711971729448</v>
      </c>
      <c r="CL28" s="29">
        <f>IF(OR($S28+H$52&lt;'Standard Settings'!$G23,$S28+H$52&gt;'Standard Settings'!$I23),-1,(EchelleFPAparam!$S$3/(cpmcfgWVLEN_Table.csv!$S28+H$52))*(SIN('Standard Settings'!$F23)+SIN('Standard Settings'!$F23+EchelleFPAparam!$M$3+EchelleFPAparam!$F$3)))</f>
        <v>3678.2397840280814</v>
      </c>
      <c r="CM28" s="29">
        <f>IF(OR($S28+I$52&lt;'Standard Settings'!$G23,$S28+I$52&gt;'Standard Settings'!$I23),-1,(EchelleFPAparam!$S$3/(cpmcfgWVLEN_Table.csv!$S28+I$52))*(SIN('Standard Settings'!$F23)+SIN('Standard Settings'!$F23+EchelleFPAparam!$M$3+EchelleFPAparam!$F$3)))</f>
        <v>3448.3497975263267</v>
      </c>
      <c r="CN28" s="29">
        <f>IF(OR($S28+J$52&lt;'Standard Settings'!$G23,$S28+J$52&gt;'Standard Settings'!$I23),-1,(EchelleFPAparam!$S$3/(cpmcfgWVLEN_Table.csv!$S28+J$52))*(SIN('Standard Settings'!$F23)+SIN('Standard Settings'!$F23+EchelleFPAparam!$M$3+EchelleFPAparam!$F$3)))</f>
        <v>-1</v>
      </c>
      <c r="CO28" s="29">
        <f>IF(OR($S28+B$52&lt;'Standard Settings'!$G23,$S28+B$52&gt;'Standard Settings'!$I23),-1,(EchelleFPAparam!$S$3/(cpmcfgWVLEN_Table.csv!$S28+B$52))*(SIN('Standard Settings'!$F23)+SIN('Standard Settings'!$F23+EchelleFPAparam!$M$3+EchelleFPAparam!$G$3)))</f>
        <v>-1</v>
      </c>
      <c r="CP28" s="29">
        <f>IF(OR($S28+C$52&lt;'Standard Settings'!$G23,$S28+C$52&gt;'Standard Settings'!$I23),-1,(EchelleFPAparam!$S$3/(cpmcfgWVLEN_Table.csv!$S28+C$52))*(SIN('Standard Settings'!$F23)+SIN('Standard Settings'!$F23+EchelleFPAparam!$M$3+EchelleFPAparam!$G$3)))</f>
        <v>5558.2323393627084</v>
      </c>
      <c r="CQ28" s="29">
        <f>IF(OR($S28+D$52&lt;'Standard Settings'!$G23,$S28+D$52&gt;'Standard Settings'!$I23),-1,(EchelleFPAparam!$S$3/(cpmcfgWVLEN_Table.csv!$S28+D$52))*(SIN('Standard Settings'!$F23)+SIN('Standard Settings'!$F23+EchelleFPAparam!$M$3+EchelleFPAparam!$G$3)))</f>
        <v>5052.938490329735</v>
      </c>
      <c r="CR28" s="29">
        <f>IF(OR($S28+E$52&lt;'Standard Settings'!$G23,$S28+E$52&gt;'Standard Settings'!$I23),-1,(EchelleFPAparam!$S$3/(cpmcfgWVLEN_Table.csv!$S28+E$52))*(SIN('Standard Settings'!$F23)+SIN('Standard Settings'!$F23+EchelleFPAparam!$M$3+EchelleFPAparam!$G$3)))</f>
        <v>4631.8602828022567</v>
      </c>
      <c r="CS28" s="29">
        <f>IF(OR($S28+F$52&lt;'Standard Settings'!$G23,$S28+F$52&gt;'Standard Settings'!$I23),-1,(EchelleFPAparam!$S$3/(cpmcfgWVLEN_Table.csv!$S28+F$52))*(SIN('Standard Settings'!$F23)+SIN('Standard Settings'!$F23+EchelleFPAparam!$M$3+EchelleFPAparam!$G$3)))</f>
        <v>4275.5633379713145</v>
      </c>
      <c r="CT28" s="29">
        <f>IF(OR($S28+G$52&lt;'Standard Settings'!$G23,$S28+G$52&gt;'Standard Settings'!$I23),-1,(EchelleFPAparam!$S$3/(cpmcfgWVLEN_Table.csv!$S28+G$52))*(SIN('Standard Settings'!$F23)+SIN('Standard Settings'!$F23+EchelleFPAparam!$M$3+EchelleFPAparam!$G$3)))</f>
        <v>3970.1659566876488</v>
      </c>
      <c r="CU28" s="29">
        <f>IF(OR($S28+H$52&lt;'Standard Settings'!$G23,$S28+H$52&gt;'Standard Settings'!$I23),-1,(EchelleFPAparam!$S$3/(cpmcfgWVLEN_Table.csv!$S28+H$52))*(SIN('Standard Settings'!$F23)+SIN('Standard Settings'!$F23+EchelleFPAparam!$M$3+EchelleFPAparam!$G$3)))</f>
        <v>3705.488226241805</v>
      </c>
      <c r="CV28" s="29">
        <f>IF(OR($S28+I$52&lt;'Standard Settings'!$G23,$S28+I$52&gt;'Standard Settings'!$I23),-1,(EchelleFPAparam!$S$3/(cpmcfgWVLEN_Table.csv!$S28+I$52))*(SIN('Standard Settings'!$F23)+SIN('Standard Settings'!$F23+EchelleFPAparam!$M$3+EchelleFPAparam!$G$3)))</f>
        <v>3473.8952121016928</v>
      </c>
      <c r="CW28" s="29">
        <f>IF(OR($S28+J$52&lt;'Standard Settings'!$G23,$S28+J$52&gt;'Standard Settings'!$I23),-1,(EchelleFPAparam!$S$3/(cpmcfgWVLEN_Table.csv!$S28+J$52))*(SIN('Standard Settings'!$F23)+SIN('Standard Settings'!$F23+EchelleFPAparam!$M$3+EchelleFPAparam!$G$3)))</f>
        <v>-1</v>
      </c>
      <c r="CX28" s="29">
        <f>IF(OR($S28+B$52&lt;'Standard Settings'!$G23,$S28+B$52&gt;'Standard Settings'!$I23),-1,(EchelleFPAparam!$S$3/(cpmcfgWVLEN_Table.csv!$S28+B$52))*(SIN('Standard Settings'!$F23)+SIN('Standard Settings'!$F23+EchelleFPAparam!$M$3+EchelleFPAparam!$H$3)))</f>
        <v>-1</v>
      </c>
      <c r="CY28" s="29">
        <f>IF(OR($S28+C$52&lt;'Standard Settings'!$G23,$S28+C$52&gt;'Standard Settings'!$I23),-1,(EchelleFPAparam!$S$3/(cpmcfgWVLEN_Table.csv!$S28+C$52))*(SIN('Standard Settings'!$F23)+SIN('Standard Settings'!$F23+EchelleFPAparam!$M$3+EchelleFPAparam!$H$3)))</f>
        <v>5560.4016802750648</v>
      </c>
      <c r="CZ28" s="29">
        <f>IF(OR($S28+D$52&lt;'Standard Settings'!$G23,$S28+D$52&gt;'Standard Settings'!$I23),-1,(EchelleFPAparam!$S$3/(cpmcfgWVLEN_Table.csv!$S28+D$52))*(SIN('Standard Settings'!$F23)+SIN('Standard Settings'!$F23+EchelleFPAparam!$M$3+EchelleFPAparam!$H$3)))</f>
        <v>5054.910618431878</v>
      </c>
      <c r="DA28" s="29">
        <f>IF(OR($S28+E$52&lt;'Standard Settings'!$G23,$S28+E$52&gt;'Standard Settings'!$I23),-1,(EchelleFPAparam!$S$3/(cpmcfgWVLEN_Table.csv!$S28+E$52))*(SIN('Standard Settings'!$F23)+SIN('Standard Settings'!$F23+EchelleFPAparam!$M$3+EchelleFPAparam!$H$3)))</f>
        <v>4633.6680668958879</v>
      </c>
      <c r="DB28" s="29">
        <f>IF(OR($S28+F$52&lt;'Standard Settings'!$G23,$S28+F$52&gt;'Standard Settings'!$I23),-1,(EchelleFPAparam!$S$3/(cpmcfgWVLEN_Table.csv!$S28+F$52))*(SIN('Standard Settings'!$F23)+SIN('Standard Settings'!$F23+EchelleFPAparam!$M$3+EchelleFPAparam!$H$3)))</f>
        <v>4277.23206175005</v>
      </c>
      <c r="DC28" s="29">
        <f>IF(OR($S28+G$52&lt;'Standard Settings'!$G23,$S28+G$52&gt;'Standard Settings'!$I23),-1,(EchelleFPAparam!$S$3/(cpmcfgWVLEN_Table.csv!$S28+G$52))*(SIN('Standard Settings'!$F23)+SIN('Standard Settings'!$F23+EchelleFPAparam!$M$3+EchelleFPAparam!$H$3)))</f>
        <v>3971.7154859107613</v>
      </c>
      <c r="DD28" s="29">
        <f>IF(OR($S28+H$52&lt;'Standard Settings'!$G23,$S28+H$52&gt;'Standard Settings'!$I23),-1,(EchelleFPAparam!$S$3/(cpmcfgWVLEN_Table.csv!$S28+H$52))*(SIN('Standard Settings'!$F23)+SIN('Standard Settings'!$F23+EchelleFPAparam!$M$3+EchelleFPAparam!$H$3)))</f>
        <v>3706.9344535167097</v>
      </c>
      <c r="DE28" s="29">
        <f>IF(OR($S28+I$52&lt;'Standard Settings'!$G23,$S28+I$52&gt;'Standard Settings'!$I23),-1,(EchelleFPAparam!$S$3/(cpmcfgWVLEN_Table.csv!$S28+I$52))*(SIN('Standard Settings'!$F23)+SIN('Standard Settings'!$F23+EchelleFPAparam!$M$3+EchelleFPAparam!$H$3)))</f>
        <v>3475.2510501719157</v>
      </c>
      <c r="DF28" s="29">
        <f>IF(OR($S28+J$52&lt;'Standard Settings'!$G23,$S28+J$52&gt;'Standard Settings'!$I23),-1,(EchelleFPAparam!$S$3/(cpmcfgWVLEN_Table.csv!$S28+J$52))*(SIN('Standard Settings'!$F23)+SIN('Standard Settings'!$F23+EchelleFPAparam!$M$3+EchelleFPAparam!$H$3)))</f>
        <v>-1</v>
      </c>
      <c r="DG28" s="29">
        <f>IF(OR($S28+B$52&lt;'Standard Settings'!$G23,$S28+B$52&gt;'Standard Settings'!$I23),-1,(EchelleFPAparam!$S$3/(cpmcfgWVLEN_Table.csv!$S28+B$52))*(SIN('Standard Settings'!$F23)+SIN('Standard Settings'!$F23+EchelleFPAparam!$M$3+EchelleFPAparam!$I$3)))</f>
        <v>-1</v>
      </c>
      <c r="DH28" s="29">
        <f>IF(OR($S28+C$52&lt;'Standard Settings'!$G23,$S28+C$52&gt;'Standard Settings'!$I23),-1,(EchelleFPAparam!$S$3/(cpmcfgWVLEN_Table.csv!$S28+C$52))*(SIN('Standard Settings'!$F23)+SIN('Standard Settings'!$F23+EchelleFPAparam!$M$3+EchelleFPAparam!$I$3)))</f>
        <v>5599.4906463828347</v>
      </c>
      <c r="DI28" s="29">
        <f>IF(OR($S28+D$52&lt;'Standard Settings'!$G23,$S28+D$52&gt;'Standard Settings'!$I23),-1,(EchelleFPAparam!$S$3/(cpmcfgWVLEN_Table.csv!$S28+D$52))*(SIN('Standard Settings'!$F23)+SIN('Standard Settings'!$F23+EchelleFPAparam!$M$3+EchelleFPAparam!$I$3)))</f>
        <v>5090.4460421662134</v>
      </c>
      <c r="DJ28" s="29">
        <f>IF(OR($S28+E$52&lt;'Standard Settings'!$G23,$S28+E$52&gt;'Standard Settings'!$I23),-1,(EchelleFPAparam!$S$3/(cpmcfgWVLEN_Table.csv!$S28+E$52))*(SIN('Standard Settings'!$F23)+SIN('Standard Settings'!$F23+EchelleFPAparam!$M$3+EchelleFPAparam!$I$3)))</f>
        <v>4666.2422053190285</v>
      </c>
      <c r="DK28" s="29">
        <f>IF(OR($S28+F$52&lt;'Standard Settings'!$G23,$S28+F$52&gt;'Standard Settings'!$I23),-1,(EchelleFPAparam!$S$3/(cpmcfgWVLEN_Table.csv!$S28+F$52))*(SIN('Standard Settings'!$F23)+SIN('Standard Settings'!$F23+EchelleFPAparam!$M$3+EchelleFPAparam!$I$3)))</f>
        <v>4307.300497217565</v>
      </c>
      <c r="DL28" s="29">
        <f>IF(OR($S28+G$52&lt;'Standard Settings'!$G23,$S28+G$52&gt;'Standard Settings'!$I23),-1,(EchelleFPAparam!$S$3/(cpmcfgWVLEN_Table.csv!$S28+G$52))*(SIN('Standard Settings'!$F23)+SIN('Standard Settings'!$F23+EchelleFPAparam!$M$3+EchelleFPAparam!$I$3)))</f>
        <v>3999.6361759877391</v>
      </c>
      <c r="DM28" s="29">
        <f>IF(OR($S28+H$52&lt;'Standard Settings'!$G23,$S28+H$52&gt;'Standard Settings'!$I23),-1,(EchelleFPAparam!$S$3/(cpmcfgWVLEN_Table.csv!$S28+H$52))*(SIN('Standard Settings'!$F23)+SIN('Standard Settings'!$F23+EchelleFPAparam!$M$3+EchelleFPAparam!$I$3)))</f>
        <v>3732.9937642552227</v>
      </c>
      <c r="DN28" s="29">
        <f>IF(OR($S28+I$52&lt;'Standard Settings'!$G23,$S28+I$52&gt;'Standard Settings'!$I23),-1,(EchelleFPAparam!$S$3/(cpmcfgWVLEN_Table.csv!$S28+I$52))*(SIN('Standard Settings'!$F23)+SIN('Standard Settings'!$F23+EchelleFPAparam!$M$3+EchelleFPAparam!$I$3)))</f>
        <v>3499.6816539892716</v>
      </c>
      <c r="DO28" s="29">
        <f>IF(OR($S28+J$52&lt;'Standard Settings'!$G23,$S28+J$52&gt;'Standard Settings'!$I23),-1,(EchelleFPAparam!$S$3/(cpmcfgWVLEN_Table.csv!$S28+J$52))*(SIN('Standard Settings'!$F23)+SIN('Standard Settings'!$F23+EchelleFPAparam!$M$3+EchelleFPAparam!$I$3)))</f>
        <v>-1</v>
      </c>
      <c r="DP28" s="29">
        <f>IF(OR($S28+B$52&lt;'Standard Settings'!$G23,$S28+B$52&gt;'Standard Settings'!$I23),-1,(EchelleFPAparam!$S$3/(cpmcfgWVLEN_Table.csv!$S28+B$52))*(SIN('Standard Settings'!$F23)+SIN('Standard Settings'!$F23+EchelleFPAparam!$M$3+EchelleFPAparam!$J$3)))</f>
        <v>-1</v>
      </c>
      <c r="DQ28" s="29">
        <f>IF(OR($S28+C$52&lt;'Standard Settings'!$G23,$S28+C$52&gt;'Standard Settings'!$I23),-1,(EchelleFPAparam!$S$3/(cpmcfgWVLEN_Table.csv!$S28+C$52))*(SIN('Standard Settings'!$F23)+SIN('Standard Settings'!$F23+EchelleFPAparam!$M$3+EchelleFPAparam!$J$3)))</f>
        <v>5601.5624734735184</v>
      </c>
      <c r="DR28" s="29">
        <f>IF(OR($S28+D$52&lt;'Standard Settings'!$G23,$S28+D$52&gt;'Standard Settings'!$I23),-1,(EchelleFPAparam!$S$3/(cpmcfgWVLEN_Table.csv!$S28+D$52))*(SIN('Standard Settings'!$F23)+SIN('Standard Settings'!$F23+EchelleFPAparam!$M$3+EchelleFPAparam!$J$3)))</f>
        <v>5092.3295213395622</v>
      </c>
      <c r="DS28" s="29">
        <f>IF(OR($S28+E$52&lt;'Standard Settings'!$G23,$S28+E$52&gt;'Standard Settings'!$I23),-1,(EchelleFPAparam!$S$3/(cpmcfgWVLEN_Table.csv!$S28+E$52))*(SIN('Standard Settings'!$F23)+SIN('Standard Settings'!$F23+EchelleFPAparam!$M$3+EchelleFPAparam!$J$3)))</f>
        <v>4667.9687278945985</v>
      </c>
      <c r="DT28" s="29">
        <f>IF(OR($S28+F$52&lt;'Standard Settings'!$G23,$S28+F$52&gt;'Standard Settings'!$I23),-1,(EchelleFPAparam!$S$3/(cpmcfgWVLEN_Table.csv!$S28+F$52))*(SIN('Standard Settings'!$F23)+SIN('Standard Settings'!$F23+EchelleFPAparam!$M$3+EchelleFPAparam!$J$3)))</f>
        <v>4308.8942103642448</v>
      </c>
      <c r="DU28" s="29">
        <f>IF(OR($S28+G$52&lt;'Standard Settings'!$G23,$S28+G$52&gt;'Standard Settings'!$I23),-1,(EchelleFPAparam!$S$3/(cpmcfgWVLEN_Table.csv!$S28+G$52))*(SIN('Standard Settings'!$F23)+SIN('Standard Settings'!$F23+EchelleFPAparam!$M$3+EchelleFPAparam!$J$3)))</f>
        <v>4001.1160524810848</v>
      </c>
      <c r="DV28" s="29">
        <f>IF(OR($S28+H$52&lt;'Standard Settings'!$G23,$S28+H$52&gt;'Standard Settings'!$I23),-1,(EchelleFPAparam!$S$3/(cpmcfgWVLEN_Table.csv!$S28+H$52))*(SIN('Standard Settings'!$F23)+SIN('Standard Settings'!$F23+EchelleFPAparam!$M$3+EchelleFPAparam!$J$3)))</f>
        <v>3734.3749823156786</v>
      </c>
      <c r="DW28" s="29">
        <f>IF(OR($S28+I$52&lt;'Standard Settings'!$G23,$S28+I$52&gt;'Standard Settings'!$I23),-1,(EchelleFPAparam!$S$3/(cpmcfgWVLEN_Table.csv!$S28+I$52))*(SIN('Standard Settings'!$F23)+SIN('Standard Settings'!$F23+EchelleFPAparam!$M$3+EchelleFPAparam!$J$3)))</f>
        <v>3500.9765459209489</v>
      </c>
      <c r="DX28" s="29">
        <f>IF(OR($S28+J$52&lt;'Standard Settings'!$G23,$S28+J$52&gt;'Standard Settings'!$I23),-1,(EchelleFPAparam!$S$3/(cpmcfgWVLEN_Table.csv!$S28+J$52))*(SIN('Standard Settings'!$F23)+SIN('Standard Settings'!$F23+EchelleFPAparam!$M$3+EchelleFPAparam!$J$3)))</f>
        <v>-1</v>
      </c>
      <c r="DY28" s="29">
        <f>IF(OR($S28+B$52&lt;$Q28,$S28+B$52&gt;$R28),-1,(EchelleFPAparam!$S$3/(cpmcfgWVLEN_Table.csv!$S28+B$52))*(SIN('Standard Settings'!$F23)+SIN('Standard Settings'!$F23+EchelleFPAparam!$M$3+EchelleFPAparam!$K$3)))</f>
        <v>-1</v>
      </c>
      <c r="DZ28" s="29">
        <f>IF(OR($S28+C$52&lt;$Q28,$S28+C$52&gt;$R28),-1,(EchelleFPAparam!$S$3/(cpmcfgWVLEN_Table.csv!$S28+C$52))*(SIN('Standard Settings'!$F23)+SIN('Standard Settings'!$F23+EchelleFPAparam!$M$3+EchelleFPAparam!$K$3)))</f>
        <v>5638.8407897606776</v>
      </c>
      <c r="EA28" s="29">
        <f>IF(OR($S28+D$52&lt;$Q28,$S28+D$52&gt;$R28),-1,(EchelleFPAparam!$S$3/(cpmcfgWVLEN_Table.csv!$S28+D$52))*(SIN('Standard Settings'!$F23)+SIN('Standard Settings'!$F23+EchelleFPAparam!$M$3+EchelleFPAparam!$K$3)))</f>
        <v>5126.2188997824351</v>
      </c>
      <c r="EB28" s="29">
        <f>IF(OR($S28+E$52&lt;$Q28,$S28+E$52&gt;$R28),-1,(EchelleFPAparam!$S$3/(cpmcfgWVLEN_Table.csv!$S28+E$52))*(SIN('Standard Settings'!$F23)+SIN('Standard Settings'!$F23+EchelleFPAparam!$M$3+EchelleFPAparam!$K$3)))</f>
        <v>4699.0339914672313</v>
      </c>
      <c r="EC28" s="29">
        <f>IF(OR($S28+F$52&lt;$Q28,$S28+F$52&gt;$R28),-1,(EchelleFPAparam!$S$3/(cpmcfgWVLEN_Table.csv!$S28+F$52))*(SIN('Standard Settings'!$F23)+SIN('Standard Settings'!$F23+EchelleFPAparam!$M$3+EchelleFPAparam!$K$3)))</f>
        <v>4337.5698382774444</v>
      </c>
      <c r="ED28" s="29">
        <f>IF(OR($S28+G$52&lt;$Q28,$S28+G$52&gt;$R28),-1,(EchelleFPAparam!$S$3/(cpmcfgWVLEN_Table.csv!$S28+G$52))*(SIN('Standard Settings'!$F23)+SIN('Standard Settings'!$F23+EchelleFPAparam!$M$3+EchelleFPAparam!$K$3)))</f>
        <v>4027.7434212576272</v>
      </c>
      <c r="EE28" s="29">
        <f>IF(OR($S28+H$52&lt;$Q28,$S28+H$52&gt;$R28),-1,(EchelleFPAparam!$S$3/(cpmcfgWVLEN_Table.csv!$S28+H$52))*(SIN('Standard Settings'!$F23)+SIN('Standard Settings'!$F23+EchelleFPAparam!$M$3+EchelleFPAparam!$K$3)))</f>
        <v>3759.2271931737851</v>
      </c>
      <c r="EF28" s="29">
        <f>IF(OR($S28+I$52&lt;$Q28,$S28+I$52&gt;$R28),-1,(EchelleFPAparam!$S$3/(cpmcfgWVLEN_Table.csv!$S28+I$52))*(SIN('Standard Settings'!$F23)+SIN('Standard Settings'!$F23+EchelleFPAparam!$M$3+EchelleFPAparam!$K$3)))</f>
        <v>3524.2754936004239</v>
      </c>
      <c r="EG28" s="29">
        <f>IF(OR($S28+J$52&lt;$Q28,$S28+J$52&gt;$R28),-1,(EchelleFPAparam!$S$3/(cpmcfgWVLEN_Table.csv!$S28+J$52))*(SIN('Standard Settings'!$F23)+SIN('Standard Settings'!$F23+EchelleFPAparam!$M$3+EchelleFPAparam!$K$3)))</f>
        <v>-1</v>
      </c>
      <c r="EH28" s="59"/>
      <c r="EI28" s="59"/>
      <c r="EJ28" s="60"/>
      <c r="EK28" s="60"/>
      <c r="EL28" s="60"/>
      <c r="EM28" s="60"/>
      <c r="EN28" s="60"/>
      <c r="EO28" s="60"/>
      <c r="EP28" s="60"/>
      <c r="EQ28" s="60"/>
      <c r="ER28" s="60"/>
      <c r="ES28" s="60"/>
      <c r="ET28" s="60"/>
      <c r="EU28" s="60"/>
      <c r="EV28" s="60"/>
      <c r="EW28" s="60"/>
      <c r="EX28" s="60"/>
      <c r="EY28" s="60"/>
      <c r="EZ28" s="60"/>
      <c r="FA28" s="60"/>
      <c r="FB28" s="60"/>
      <c r="FC28" s="60"/>
      <c r="FD28" s="60"/>
      <c r="FE28" s="60"/>
      <c r="FF28" s="30">
        <f>1/(F28*EchelleFPAparam!$Q$3)</f>
        <v>768.70843207583789</v>
      </c>
      <c r="FG28" s="30">
        <f t="shared" si="4"/>
        <v>11.286064396097142</v>
      </c>
      <c r="FH28" s="60"/>
      <c r="FI28" s="60"/>
      <c r="FJ28" s="60"/>
      <c r="FK28" s="60"/>
      <c r="FL28" s="60"/>
      <c r="FM28" s="60"/>
      <c r="FN28" s="60"/>
      <c r="FO28" s="60"/>
      <c r="FP28" s="60"/>
      <c r="FQ28" s="60"/>
      <c r="FR28" s="60"/>
      <c r="FS28" s="60"/>
      <c r="FT28" s="60"/>
      <c r="FU28" s="60"/>
      <c r="FV28" s="60"/>
      <c r="FW28" s="60"/>
      <c r="FX28" s="60"/>
      <c r="FY28" s="60"/>
      <c r="FZ28" s="60"/>
      <c r="GA28" s="60"/>
      <c r="GB28" s="60"/>
      <c r="GC28" s="60"/>
      <c r="GD28" s="60"/>
      <c r="GE28" s="60"/>
      <c r="GF28" s="60"/>
      <c r="GG28" s="60"/>
      <c r="GH28" s="60"/>
      <c r="GI28" s="60"/>
      <c r="GJ28" s="60"/>
      <c r="GK28" s="60"/>
      <c r="GL28" s="60"/>
      <c r="GM28" s="60"/>
      <c r="GN28" s="60"/>
      <c r="GO28" s="60"/>
      <c r="GP28" s="60"/>
      <c r="GQ28" s="60"/>
      <c r="GR28" s="60"/>
      <c r="GS28" s="60"/>
      <c r="GT28" s="60"/>
      <c r="GU28" s="60"/>
      <c r="GV28" s="60"/>
      <c r="GW28" s="60"/>
      <c r="GX28" s="60"/>
      <c r="GY28" s="60"/>
      <c r="GZ28" s="60"/>
      <c r="HA28" s="60"/>
      <c r="HB28" s="60"/>
      <c r="HC28" s="60"/>
      <c r="HD28" s="60"/>
      <c r="HE28" s="60"/>
      <c r="HF28" s="60"/>
      <c r="HG28" s="60"/>
      <c r="HH28" s="60"/>
      <c r="HI28" s="60"/>
      <c r="HJ28" s="60"/>
      <c r="HK28" s="60"/>
      <c r="HL28" s="60"/>
      <c r="HM28" s="60"/>
      <c r="HN28" s="60"/>
      <c r="HO28" s="60"/>
      <c r="HP28" s="60"/>
      <c r="HQ28" s="60"/>
      <c r="HR28" s="60"/>
      <c r="HS28" s="60"/>
      <c r="HT28" s="60"/>
      <c r="HU28" s="60"/>
      <c r="HV28" s="60"/>
      <c r="HW28" s="60"/>
      <c r="HX28" s="60"/>
      <c r="HY28" s="60"/>
      <c r="HZ28" s="60"/>
      <c r="IA28" s="60"/>
      <c r="IB28" s="60"/>
      <c r="IC28" s="60"/>
      <c r="ID28" s="60"/>
      <c r="IE28" s="60"/>
      <c r="IF28" s="60"/>
      <c r="IG28" s="60"/>
      <c r="IH28" s="60"/>
      <c r="II28" s="60"/>
      <c r="IJ28" s="60"/>
      <c r="IK28" s="60"/>
      <c r="IL28" s="60"/>
      <c r="IM28" s="60"/>
      <c r="IN28" s="60"/>
      <c r="IO28" s="60"/>
      <c r="IP28" s="60"/>
      <c r="IQ28" s="60"/>
      <c r="IR28" s="60"/>
      <c r="IS28" s="60"/>
      <c r="IT28" s="60"/>
      <c r="IU28" s="60"/>
      <c r="IV28" s="60"/>
      <c r="IW28" s="60"/>
      <c r="IX28" s="60"/>
      <c r="IY28" s="60"/>
      <c r="IZ28" s="60"/>
      <c r="JA28" s="60"/>
      <c r="JB28" s="60"/>
      <c r="JC28" s="60"/>
      <c r="JD28" s="60"/>
      <c r="JE28" s="60"/>
      <c r="JF28" s="60"/>
      <c r="JG28" s="60"/>
      <c r="JH28" s="60"/>
      <c r="JI28" s="60"/>
      <c r="JJ28" s="60"/>
      <c r="JK28" s="60"/>
      <c r="JL28" s="60"/>
      <c r="JM28" s="60"/>
      <c r="JN28" s="62"/>
    </row>
    <row r="29" spans="1:274" ht="13.75" customHeight="1" x14ac:dyDescent="0.2">
      <c r="A29" s="63">
        <v>23</v>
      </c>
      <c r="B29" s="20">
        <f t="shared" si="0"/>
        <v>4312.2801069888137</v>
      </c>
      <c r="C29" s="31" t="str">
        <f>'Standard Settings'!B24</f>
        <v>M/4/9</v>
      </c>
      <c r="D29" s="31">
        <f>'Standard Settings'!H24</f>
        <v>13</v>
      </c>
      <c r="E29" s="21">
        <f t="shared" si="1"/>
        <v>1.445694595711311E-2</v>
      </c>
      <c r="F29" s="19">
        <f>((EchelleFPAparam!$S$3/(cpmcfgWVLEN_Table.csv!$S29+E$52))*(SIN('Standard Settings'!$F24+0.0005)+SIN('Standard Settings'!$F24+0.0005+EchelleFPAparam!$M$3))-(EchelleFPAparam!$S$3/(cpmcfgWVLEN_Table.csv!$S29+E$52))*(SIN('Standard Settings'!$F24-0.0005)+SIN('Standard Settings'!$F24-0.0005+EchelleFPAparam!$M$3)))*1000*EchelleFPAparam!$O$3/180</f>
        <v>42.652880479881006</v>
      </c>
      <c r="G29" s="22" t="str">
        <f>'Standard Settings'!C24</f>
        <v>M</v>
      </c>
      <c r="H29" s="54"/>
      <c r="I29" s="31" t="str">
        <f>'Standard Settings'!$D24</f>
        <v>LM</v>
      </c>
      <c r="J29" s="54"/>
      <c r="K29" s="12">
        <v>0</v>
      </c>
      <c r="L29" s="12">
        <v>0</v>
      </c>
      <c r="M29" s="55" t="s">
        <v>515</v>
      </c>
      <c r="N29" s="55" t="s">
        <v>515</v>
      </c>
      <c r="O29" s="31">
        <f>'Standard Settings'!$E24</f>
        <v>64</v>
      </c>
      <c r="P29" s="56"/>
      <c r="Q29" s="23">
        <f>'Standard Settings'!$G24</f>
        <v>10</v>
      </c>
      <c r="R29" s="23">
        <f>'Standard Settings'!$I24</f>
        <v>16</v>
      </c>
      <c r="S29" s="24">
        <f t="shared" si="2"/>
        <v>9</v>
      </c>
      <c r="T29" s="24">
        <f t="shared" si="3"/>
        <v>17</v>
      </c>
      <c r="U29" s="25">
        <f>IF(OR($S29+B$52&lt;$Q29,$S29+B$52&gt;$R29),-1,(EchelleFPAparam!$S$3/(cpmcfgWVLEN_Table.csv!$S29+B$52))*(SIN('Standard Settings'!$F24)+SIN('Standard Settings'!$F24+EchelleFPAparam!$M$3)))</f>
        <v>-1</v>
      </c>
      <c r="V29" s="25">
        <f>IF(OR($S29+C$52&lt;$Q29,$S29+C$52&gt;$R29),-1,(EchelleFPAparam!$S$3/(cpmcfgWVLEN_Table.csv!$S29+C$52))*(SIN('Standard Settings'!$F24)+SIN('Standard Settings'!$F24+EchelleFPAparam!$M$3)))</f>
        <v>5605.9641390854576</v>
      </c>
      <c r="W29" s="25">
        <f>IF(OR($S29+D$52&lt;$Q29,$S29+D$52&gt;$R29),-1,(EchelleFPAparam!$S$3/(cpmcfgWVLEN_Table.csv!$S29+D$52))*(SIN('Standard Settings'!$F24)+SIN('Standard Settings'!$F24+EchelleFPAparam!$M$3)))</f>
        <v>5096.3310355322346</v>
      </c>
      <c r="X29" s="25">
        <f>IF(OR($S29+E$52&lt;$Q29,$S29+E$52&gt;$R29),-1,(EchelleFPAparam!$S$3/(cpmcfgWVLEN_Table.csv!$S29+E$52))*(SIN('Standard Settings'!$F24)+SIN('Standard Settings'!$F24+EchelleFPAparam!$M$3)))</f>
        <v>4671.636782571215</v>
      </c>
      <c r="Y29" s="25">
        <f>IF(OR($S29+F$52&lt;$Q29,$S29+F$52&gt;$R29),-1,(EchelleFPAparam!$S$3/(cpmcfgWVLEN_Table.csv!$S29+F$52))*(SIN('Standard Settings'!$F24)+SIN('Standard Settings'!$F24+EchelleFPAparam!$M$3)))</f>
        <v>4312.2801069888137</v>
      </c>
      <c r="Z29" s="25">
        <f>IF(OR($S29+G$52&lt;$Q29,$S29+G$52&gt;$R29),-1,(EchelleFPAparam!$S$3/(cpmcfgWVLEN_Table.csv!$S29+G$52))*(SIN('Standard Settings'!$F24)+SIN('Standard Settings'!$F24+EchelleFPAparam!$M$3)))</f>
        <v>4004.2600993467563</v>
      </c>
      <c r="AA29" s="25">
        <f>IF(OR($S29+H$52&lt;$Q29,$S29+H$52&gt;$R29),-1,(EchelleFPAparam!$S$3/(cpmcfgWVLEN_Table.csv!$S29+H$52))*(SIN('Standard Settings'!$F24)+SIN('Standard Settings'!$F24+EchelleFPAparam!$M$3)))</f>
        <v>3737.3094260569719</v>
      </c>
      <c r="AB29" s="25">
        <f>IF(OR($S29+I$52&lt;$Q29,$S29+I$52&gt;$R29),-1,(EchelleFPAparam!$S$3/(cpmcfgWVLEN_Table.csv!$S29+I$52))*(SIN('Standard Settings'!$F24)+SIN('Standard Settings'!$F24+EchelleFPAparam!$M$3)))</f>
        <v>3503.7275869284113</v>
      </c>
      <c r="AC29" s="25">
        <f>IF(OR($S29+J$52&lt;$Q29,$S29+J$52&gt;$R29),-1,(EchelleFPAparam!$S$3/(cpmcfgWVLEN_Table.csv!$S29+J$52))*(SIN('Standard Settings'!$F24)+SIN('Standard Settings'!$F24+EchelleFPAparam!$M$3)))</f>
        <v>-1</v>
      </c>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7">
        <f>IF(OR($S29+B$52&lt;'Standard Settings'!$G24,$S29+B$52&gt;'Standard Settings'!$I24),-1,(EchelleFPAparam!$S$3/(cpmcfgWVLEN_Table.csv!$S29+B$52))*(SIN(EchelleFPAparam!$T$3-EchelleFPAparam!$M$3/2)+SIN('Standard Settings'!$F24+EchelleFPAparam!$M$3)))</f>
        <v>-1</v>
      </c>
      <c r="BF29" s="27">
        <f>IF(OR($S29+C$52&lt;'Standard Settings'!$G24,$S29+C$52&gt;'Standard Settings'!$I24),-1,(EchelleFPAparam!$S$3/(cpmcfgWVLEN_Table.csv!$S29+C$52))*(SIN(EchelleFPAparam!$T$3-EchelleFPAparam!$M$3/2)+SIN('Standard Settings'!$F24+EchelleFPAparam!$M$3)))</f>
        <v>5638.4340086114698</v>
      </c>
      <c r="BG29" s="27">
        <f>IF(OR($S29+D$52&lt;'Standard Settings'!$G24,$S29+D$52&gt;'Standard Settings'!$I24),-1,(EchelleFPAparam!$S$3/(cpmcfgWVLEN_Table.csv!$S29+D$52))*(SIN(EchelleFPAparam!$T$3-EchelleFPAparam!$M$3/2)+SIN('Standard Settings'!$F24+EchelleFPAparam!$M$3)))</f>
        <v>5125.8490987377008</v>
      </c>
      <c r="BH29" s="27">
        <f>IF(OR($S29+E$52&lt;'Standard Settings'!$G24,$S29+E$52&gt;'Standard Settings'!$I24),-1,(EchelleFPAparam!$S$3/(cpmcfgWVLEN_Table.csv!$S29+E$52))*(SIN(EchelleFPAparam!$T$3-EchelleFPAparam!$M$3/2)+SIN('Standard Settings'!$F24+EchelleFPAparam!$M$3)))</f>
        <v>4698.6950071762249</v>
      </c>
      <c r="BI29" s="27">
        <f>IF(OR($S29+F$52&lt;'Standard Settings'!$G24,$S29+F$52&gt;'Standard Settings'!$I24),-1,(EchelleFPAparam!$S$3/(cpmcfgWVLEN_Table.csv!$S29+F$52))*(SIN(EchelleFPAparam!$T$3-EchelleFPAparam!$M$3/2)+SIN('Standard Settings'!$F24+EchelleFPAparam!$M$3)))</f>
        <v>4337.2569297011314</v>
      </c>
      <c r="BJ29" s="27">
        <f>IF(OR($S29+G$52&lt;'Standard Settings'!$G24,$S29+G$52&gt;'Standard Settings'!$I24),-1,(EchelleFPAparam!$S$3/(cpmcfgWVLEN_Table.csv!$S29+G$52))*(SIN(EchelleFPAparam!$T$3-EchelleFPAparam!$M$3/2)+SIN('Standard Settings'!$F24+EchelleFPAparam!$M$3)))</f>
        <v>4027.4528632939077</v>
      </c>
      <c r="BK29" s="27">
        <f>IF(OR($S29+H$52&lt;'Standard Settings'!$G24,$S29+H$52&gt;'Standard Settings'!$I24),-1,(EchelleFPAparam!$S$3/(cpmcfgWVLEN_Table.csv!$S29+H$52))*(SIN(EchelleFPAparam!$T$3-EchelleFPAparam!$M$3/2)+SIN('Standard Settings'!$F24+EchelleFPAparam!$M$3)))</f>
        <v>3758.9560057409799</v>
      </c>
      <c r="BL29" s="27">
        <f>IF(OR($S29+I$52&lt;'Standard Settings'!$G24,$S29+I$52&gt;'Standard Settings'!$I24),-1,(EchelleFPAparam!$S$3/(cpmcfgWVLEN_Table.csv!$S29+I$52))*(SIN(EchelleFPAparam!$T$3-EchelleFPAparam!$M$3/2)+SIN('Standard Settings'!$F24+EchelleFPAparam!$M$3)))</f>
        <v>3524.0212553821689</v>
      </c>
      <c r="BM29" s="27">
        <f>IF(OR($S29+J$52&lt;'Standard Settings'!$G24,$S29+J$52&gt;'Standard Settings'!$I24),-1,(EchelleFPAparam!$S$3/(cpmcfgWVLEN_Table.csv!$S29+J$52))*(SIN(EchelleFPAparam!$T$3-EchelleFPAparam!$M$3/2)+SIN('Standard Settings'!$F24+EchelleFPAparam!$M$3)))</f>
        <v>-1</v>
      </c>
      <c r="BN29" s="28">
        <f>IF(OR($S29+B$52&lt;'Standard Settings'!$G24,$S29+B$52&gt;'Standard Settings'!$I24),-1,BE29*(($D29+B$52)/($D29+B$52+0.5)))</f>
        <v>-1</v>
      </c>
      <c r="BO29" s="28">
        <f>IF(OR($S29+C$52&lt;'Standard Settings'!$G24,$S29+C$52&gt;'Standard Settings'!$I24),-1,BF29*(($D29+C$52)/($D29+C$52+0.5)))</f>
        <v>5444.0052496938333</v>
      </c>
      <c r="BP29" s="28">
        <f>IF(OR($S29+D$52&lt;'Standard Settings'!$G24,$S29+D$52&gt;'Standard Settings'!$I24),-1,BG29*(($D29+D$52)/($D29+D$52+0.5)))</f>
        <v>4960.4991278106781</v>
      </c>
      <c r="BQ29" s="28">
        <f>IF(OR($S29+E$52&lt;'Standard Settings'!$G24,$S29+E$52&gt;'Standard Settings'!$I24),-1,BH29*(($D29+E$52)/($D29+E$52+0.5)))</f>
        <v>4556.3103099890668</v>
      </c>
      <c r="BR29" s="28">
        <f>IF(OR($S29+F$52&lt;'Standard Settings'!$G24,$S29+F$52&gt;'Standard Settings'!$I24),-1,BI29*(($D29+F$52)/($D29+F$52+0.5)))</f>
        <v>4213.3353031382421</v>
      </c>
      <c r="BS29" s="28">
        <f>IF(OR($S29+G$52&lt;'Standard Settings'!$G24,$S29+G$52&gt;'Standard Settings'!$I24),-1,BJ29*(($D29+G$52)/($D29+G$52+0.5)))</f>
        <v>3918.6027859075862</v>
      </c>
      <c r="BT29" s="28">
        <f>IF(OR($S29+H$52&lt;'Standard Settings'!$G24,$S29+H$52&gt;'Standard Settings'!$I24),-1,BK29*(($D29+H$52)/($D29+H$52+0.5)))</f>
        <v>3662.572518414288</v>
      </c>
      <c r="BU29" s="28">
        <f>IF(OR($S29+I$52&lt;'Standard Settings'!$G24,$S29+I$52&gt;'Standard Settings'!$I24),-1,BL29*(($D29+I$52)/($D29+I$52+0.5)))</f>
        <v>3438.0695174460184</v>
      </c>
      <c r="BV29" s="28">
        <f>IF(OR($S29+J$52&lt;'Standard Settings'!$G24,$S29+J$52&gt;'Standard Settings'!$I24),-1,BM29*(($D29+J$52)/($D29+J$52+0.5)))</f>
        <v>-1</v>
      </c>
      <c r="BW29" s="28">
        <f>IF(OR($S29+B$52&lt;'Standard Settings'!$G24,$S29+B$52&gt;'Standard Settings'!$I24),-1,BE29*(($D29+B$52)/($D29+B$52-0.5)))</f>
        <v>-1</v>
      </c>
      <c r="BX29" s="28">
        <f>IF(OR($S29+C$52&lt;'Standard Settings'!$G24,$S29+C$52&gt;'Standard Settings'!$I24),-1,BF29*(($D29+C$52)/($D29+C$52-0.5)))</f>
        <v>5847.264897819302</v>
      </c>
      <c r="BY29" s="28">
        <f>IF(OR($S29+D$52&lt;'Standard Settings'!$G24,$S29+D$52&gt;'Standard Settings'!$I24),-1,BG29*(($D29+D$52)/($D29+D$52-0.5)))</f>
        <v>5302.6025159355531</v>
      </c>
      <c r="BZ29" s="28">
        <f>IF(OR($S29+E$52&lt;'Standard Settings'!$G24,$S29+E$52&gt;'Standard Settings'!$I24),-1,BH29*(($D29+E$52)/($D29+E$52-0.5)))</f>
        <v>4850.2658138593288</v>
      </c>
      <c r="CA29" s="28">
        <f>IF(OR($S29+F$52&lt;'Standard Settings'!$G24,$S29+F$52&gt;'Standard Settings'!$I24),-1,BI29*(($D29+F$52)/($D29+F$52-0.5)))</f>
        <v>4468.6889578738928</v>
      </c>
      <c r="CB29" s="28">
        <f>IF(OR($S29+G$52&lt;'Standard Settings'!$G24,$S29+G$52&gt;'Standard Settings'!$I24),-1,BJ29*(($D29+G$52)/($D29+G$52-0.5)))</f>
        <v>4142.5229451023051</v>
      </c>
      <c r="CC29" s="28">
        <f>IF(OR($S29+H$52&lt;'Standard Settings'!$G24,$S29+H$52&gt;'Standard Settings'!$I24),-1,BK29*(($D29+H$52)/($D29+H$52-0.5)))</f>
        <v>3860.5494113015466</v>
      </c>
      <c r="CD29" s="28">
        <f>IF(OR($S29+I$52&lt;'Standard Settings'!$G24,$S29+I$52&gt;'Standard Settings'!$I24),-1,BL29*(($D29+I$52)/($D29+I$52-0.5)))</f>
        <v>3614.3807747509422</v>
      </c>
      <c r="CE29" s="28">
        <f>IF(OR($S29+J$52&lt;'Standard Settings'!$G24,$S29+J$52&gt;'Standard Settings'!$I24),-1,BM29*(($D29+J$52)/($D29+J$52-0.5)))</f>
        <v>-1</v>
      </c>
      <c r="CF29" s="29">
        <f>IF(OR($S29+B$52&lt;'Standard Settings'!$G24,$S29+B$52&gt;'Standard Settings'!$I24),-1,(EchelleFPAparam!$S$3/(cpmcfgWVLEN_Table.csv!$S29+B$52))*(SIN('Standard Settings'!$F24)+SIN('Standard Settings'!$F24+EchelleFPAparam!$M$3+EchelleFPAparam!$F$3)))</f>
        <v>-1</v>
      </c>
      <c r="CG29" s="29">
        <f>IF(OR($S29+C$52&lt;'Standard Settings'!$G24,$S29+C$52&gt;'Standard Settings'!$I24),-1,(EchelleFPAparam!$S$3/(cpmcfgWVLEN_Table.csv!$S29+C$52))*(SIN('Standard Settings'!$F24)+SIN('Standard Settings'!$F24+EchelleFPAparam!$M$3+EchelleFPAparam!$F$3)))</f>
        <v>5544.0848234966807</v>
      </c>
      <c r="CH29" s="29">
        <f>IF(OR($S29+D$52&lt;'Standard Settings'!$G24,$S29+D$52&gt;'Standard Settings'!$I24),-1,(EchelleFPAparam!$S$3/(cpmcfgWVLEN_Table.csv!$S29+D$52))*(SIN('Standard Settings'!$F24)+SIN('Standard Settings'!$F24+EchelleFPAparam!$M$3+EchelleFPAparam!$F$3)))</f>
        <v>5040.0771122697097</v>
      </c>
      <c r="CI29" s="29">
        <f>IF(OR($S29+E$52&lt;'Standard Settings'!$G24,$S29+E$52&gt;'Standard Settings'!$I24),-1,(EchelleFPAparam!$S$3/(cpmcfgWVLEN_Table.csv!$S29+E$52))*(SIN('Standard Settings'!$F24)+SIN('Standard Settings'!$F24+EchelleFPAparam!$M$3+EchelleFPAparam!$F$3)))</f>
        <v>4620.0706862472334</v>
      </c>
      <c r="CJ29" s="29">
        <f>IF(OR($S29+F$52&lt;'Standard Settings'!$G24,$S29+F$52&gt;'Standard Settings'!$I24),-1,(EchelleFPAparam!$S$3/(cpmcfgWVLEN_Table.csv!$S29+F$52))*(SIN('Standard Settings'!$F24)+SIN('Standard Settings'!$F24+EchelleFPAparam!$M$3+EchelleFPAparam!$F$3)))</f>
        <v>4264.6806334589846</v>
      </c>
      <c r="CK29" s="29">
        <f>IF(OR($S29+G$52&lt;'Standard Settings'!$G24,$S29+G$52&gt;'Standard Settings'!$I24),-1,(EchelleFPAparam!$S$3/(cpmcfgWVLEN_Table.csv!$S29+G$52))*(SIN('Standard Settings'!$F24)+SIN('Standard Settings'!$F24+EchelleFPAparam!$M$3+EchelleFPAparam!$F$3)))</f>
        <v>3960.0605882119148</v>
      </c>
      <c r="CL29" s="29">
        <f>IF(OR($S29+H$52&lt;'Standard Settings'!$G24,$S29+H$52&gt;'Standard Settings'!$I24),-1,(EchelleFPAparam!$S$3/(cpmcfgWVLEN_Table.csv!$S29+H$52))*(SIN('Standard Settings'!$F24)+SIN('Standard Settings'!$F24+EchelleFPAparam!$M$3+EchelleFPAparam!$F$3)))</f>
        <v>3696.0565489977866</v>
      </c>
      <c r="CM29" s="29">
        <f>IF(OR($S29+I$52&lt;'Standard Settings'!$G24,$S29+I$52&gt;'Standard Settings'!$I24),-1,(EchelleFPAparam!$S$3/(cpmcfgWVLEN_Table.csv!$S29+I$52))*(SIN('Standard Settings'!$F24)+SIN('Standard Settings'!$F24+EchelleFPAparam!$M$3+EchelleFPAparam!$F$3)))</f>
        <v>3465.0530146854253</v>
      </c>
      <c r="CN29" s="29">
        <f>IF(OR($S29+J$52&lt;'Standard Settings'!$G24,$S29+J$52&gt;'Standard Settings'!$I24),-1,(EchelleFPAparam!$S$3/(cpmcfgWVLEN_Table.csv!$S29+J$52))*(SIN('Standard Settings'!$F24)+SIN('Standard Settings'!$F24+EchelleFPAparam!$M$3+EchelleFPAparam!$F$3)))</f>
        <v>-1</v>
      </c>
      <c r="CO29" s="29">
        <f>IF(OR($S29+B$52&lt;'Standard Settings'!$G24,$S29+B$52&gt;'Standard Settings'!$I24),-1,(EchelleFPAparam!$S$3/(cpmcfgWVLEN_Table.csv!$S29+B$52))*(SIN('Standard Settings'!$F24)+SIN('Standard Settings'!$F24+EchelleFPAparam!$M$3+EchelleFPAparam!$G$3)))</f>
        <v>-1</v>
      </c>
      <c r="CP29" s="29">
        <f>IF(OR($S29+C$52&lt;'Standard Settings'!$G24,$S29+C$52&gt;'Standard Settings'!$I24),-1,(EchelleFPAparam!$S$3/(cpmcfgWVLEN_Table.csv!$S29+C$52))*(SIN('Standard Settings'!$F24)+SIN('Standard Settings'!$F24+EchelleFPAparam!$M$3+EchelleFPAparam!$G$3)))</f>
        <v>5584.3677880024443</v>
      </c>
      <c r="CQ29" s="29">
        <f>IF(OR($S29+D$52&lt;'Standard Settings'!$G24,$S29+D$52&gt;'Standard Settings'!$I24),-1,(EchelleFPAparam!$S$3/(cpmcfgWVLEN_Table.csv!$S29+D$52))*(SIN('Standard Settings'!$F24)+SIN('Standard Settings'!$F24+EchelleFPAparam!$M$3+EchelleFPAparam!$G$3)))</f>
        <v>5076.6979890931316</v>
      </c>
      <c r="CR29" s="29">
        <f>IF(OR($S29+E$52&lt;'Standard Settings'!$G24,$S29+E$52&gt;'Standard Settings'!$I24),-1,(EchelleFPAparam!$S$3/(cpmcfgWVLEN_Table.csv!$S29+E$52))*(SIN('Standard Settings'!$F24)+SIN('Standard Settings'!$F24+EchelleFPAparam!$M$3+EchelleFPAparam!$G$3)))</f>
        <v>4653.6398233353702</v>
      </c>
      <c r="CS29" s="29">
        <f>IF(OR($S29+F$52&lt;'Standard Settings'!$G24,$S29+F$52&gt;'Standard Settings'!$I24),-1,(EchelleFPAparam!$S$3/(cpmcfgWVLEN_Table.csv!$S29+F$52))*(SIN('Standard Settings'!$F24)+SIN('Standard Settings'!$F24+EchelleFPAparam!$M$3+EchelleFPAparam!$G$3)))</f>
        <v>4295.6675292326499</v>
      </c>
      <c r="CT29" s="29">
        <f>IF(OR($S29+G$52&lt;'Standard Settings'!$G24,$S29+G$52&gt;'Standard Settings'!$I24),-1,(EchelleFPAparam!$S$3/(cpmcfgWVLEN_Table.csv!$S29+G$52))*(SIN('Standard Settings'!$F24)+SIN('Standard Settings'!$F24+EchelleFPAparam!$M$3+EchelleFPAparam!$G$3)))</f>
        <v>3988.8341342874605</v>
      </c>
      <c r="CU29" s="29">
        <f>IF(OR($S29+H$52&lt;'Standard Settings'!$G24,$S29+H$52&gt;'Standard Settings'!$I24),-1,(EchelleFPAparam!$S$3/(cpmcfgWVLEN_Table.csv!$S29+H$52))*(SIN('Standard Settings'!$F24)+SIN('Standard Settings'!$F24+EchelleFPAparam!$M$3+EchelleFPAparam!$G$3)))</f>
        <v>3722.9118586682957</v>
      </c>
      <c r="CV29" s="29">
        <f>IF(OR($S29+I$52&lt;'Standard Settings'!$G24,$S29+I$52&gt;'Standard Settings'!$I24),-1,(EchelleFPAparam!$S$3/(cpmcfgWVLEN_Table.csv!$S29+I$52))*(SIN('Standard Settings'!$F24)+SIN('Standard Settings'!$F24+EchelleFPAparam!$M$3+EchelleFPAparam!$G$3)))</f>
        <v>3490.2298675015277</v>
      </c>
      <c r="CW29" s="29">
        <f>IF(OR($S29+J$52&lt;'Standard Settings'!$G24,$S29+J$52&gt;'Standard Settings'!$I24),-1,(EchelleFPAparam!$S$3/(cpmcfgWVLEN_Table.csv!$S29+J$52))*(SIN('Standard Settings'!$F24)+SIN('Standard Settings'!$F24+EchelleFPAparam!$M$3+EchelleFPAparam!$G$3)))</f>
        <v>-1</v>
      </c>
      <c r="CX29" s="29">
        <f>IF(OR($S29+B$52&lt;'Standard Settings'!$G24,$S29+B$52&gt;'Standard Settings'!$I24),-1,(EchelleFPAparam!$S$3/(cpmcfgWVLEN_Table.csv!$S29+B$52))*(SIN('Standard Settings'!$F24)+SIN('Standard Settings'!$F24+EchelleFPAparam!$M$3+EchelleFPAparam!$H$3)))</f>
        <v>-1</v>
      </c>
      <c r="CY29" s="29">
        <f>IF(OR($S29+C$52&lt;'Standard Settings'!$G24,$S29+C$52&gt;'Standard Settings'!$I24),-1,(EchelleFPAparam!$S$3/(cpmcfgWVLEN_Table.csv!$S29+C$52))*(SIN('Standard Settings'!$F24)+SIN('Standard Settings'!$F24+EchelleFPAparam!$M$3+EchelleFPAparam!$H$3)))</f>
        <v>5586.504885395605</v>
      </c>
      <c r="CZ29" s="29">
        <f>IF(OR($S29+D$52&lt;'Standard Settings'!$G24,$S29+D$52&gt;'Standard Settings'!$I24),-1,(EchelleFPAparam!$S$3/(cpmcfgWVLEN_Table.csv!$S29+D$52))*(SIN('Standard Settings'!$F24)+SIN('Standard Settings'!$F24+EchelleFPAparam!$M$3+EchelleFPAparam!$H$3)))</f>
        <v>5078.6408049050951</v>
      </c>
      <c r="DA29" s="29">
        <f>IF(OR($S29+E$52&lt;'Standard Settings'!$G24,$S29+E$52&gt;'Standard Settings'!$I24),-1,(EchelleFPAparam!$S$3/(cpmcfgWVLEN_Table.csv!$S29+E$52))*(SIN('Standard Settings'!$F24)+SIN('Standard Settings'!$F24+EchelleFPAparam!$M$3+EchelleFPAparam!$H$3)))</f>
        <v>4655.4207378296705</v>
      </c>
      <c r="DB29" s="29">
        <f>IF(OR($S29+F$52&lt;'Standard Settings'!$G24,$S29+F$52&gt;'Standard Settings'!$I24),-1,(EchelleFPAparam!$S$3/(cpmcfgWVLEN_Table.csv!$S29+F$52))*(SIN('Standard Settings'!$F24)+SIN('Standard Settings'!$F24+EchelleFPAparam!$M$3+EchelleFPAparam!$H$3)))</f>
        <v>4297.3114503043116</v>
      </c>
      <c r="DC29" s="29">
        <f>IF(OR($S29+G$52&lt;'Standard Settings'!$G24,$S29+G$52&gt;'Standard Settings'!$I24),-1,(EchelleFPAparam!$S$3/(cpmcfgWVLEN_Table.csv!$S29+G$52))*(SIN('Standard Settings'!$F24)+SIN('Standard Settings'!$F24+EchelleFPAparam!$M$3+EchelleFPAparam!$H$3)))</f>
        <v>3990.3606324254324</v>
      </c>
      <c r="DD29" s="29">
        <f>IF(OR($S29+H$52&lt;'Standard Settings'!$G24,$S29+H$52&gt;'Standard Settings'!$I24),-1,(EchelleFPAparam!$S$3/(cpmcfgWVLEN_Table.csv!$S29+H$52))*(SIN('Standard Settings'!$F24)+SIN('Standard Settings'!$F24+EchelleFPAparam!$M$3+EchelleFPAparam!$H$3)))</f>
        <v>3724.3365902637361</v>
      </c>
      <c r="DE29" s="29">
        <f>IF(OR($S29+I$52&lt;'Standard Settings'!$G24,$S29+I$52&gt;'Standard Settings'!$I24),-1,(EchelleFPAparam!$S$3/(cpmcfgWVLEN_Table.csv!$S29+I$52))*(SIN('Standard Settings'!$F24)+SIN('Standard Settings'!$F24+EchelleFPAparam!$M$3+EchelleFPAparam!$H$3)))</f>
        <v>3491.5655533722529</v>
      </c>
      <c r="DF29" s="29">
        <f>IF(OR($S29+J$52&lt;'Standard Settings'!$G24,$S29+J$52&gt;'Standard Settings'!$I24),-1,(EchelleFPAparam!$S$3/(cpmcfgWVLEN_Table.csv!$S29+J$52))*(SIN('Standard Settings'!$F24)+SIN('Standard Settings'!$F24+EchelleFPAparam!$M$3+EchelleFPAparam!$H$3)))</f>
        <v>-1</v>
      </c>
      <c r="DG29" s="29">
        <f>IF(OR($S29+B$52&lt;'Standard Settings'!$G24,$S29+B$52&gt;'Standard Settings'!$I24),-1,(EchelleFPAparam!$S$3/(cpmcfgWVLEN_Table.csv!$S29+B$52))*(SIN('Standard Settings'!$F24)+SIN('Standard Settings'!$F24+EchelleFPAparam!$M$3+EchelleFPAparam!$I$3)))</f>
        <v>-1</v>
      </c>
      <c r="DH29" s="29">
        <f>IF(OR($S29+C$52&lt;'Standard Settings'!$G24,$S29+C$52&gt;'Standard Settings'!$I24),-1,(EchelleFPAparam!$S$3/(cpmcfgWVLEN_Table.csv!$S29+C$52))*(SIN('Standard Settings'!$F24)+SIN('Standard Settings'!$F24+EchelleFPAparam!$M$3+EchelleFPAparam!$I$3)))</f>
        <v>5624.9950583118225</v>
      </c>
      <c r="DI29" s="29">
        <f>IF(OR($S29+D$52&lt;'Standard Settings'!$G24,$S29+D$52&gt;'Standard Settings'!$I24),-1,(EchelleFPAparam!$S$3/(cpmcfgWVLEN_Table.csv!$S29+D$52))*(SIN('Standard Settings'!$F24)+SIN('Standard Settings'!$F24+EchelleFPAparam!$M$3+EchelleFPAparam!$I$3)))</f>
        <v>5113.6318711925669</v>
      </c>
      <c r="DJ29" s="29">
        <f>IF(OR($S29+E$52&lt;'Standard Settings'!$G24,$S29+E$52&gt;'Standard Settings'!$I24),-1,(EchelleFPAparam!$S$3/(cpmcfgWVLEN_Table.csv!$S29+E$52))*(SIN('Standard Settings'!$F24)+SIN('Standard Settings'!$F24+EchelleFPAparam!$M$3+EchelleFPAparam!$I$3)))</f>
        <v>4687.4958819265194</v>
      </c>
      <c r="DK29" s="29">
        <f>IF(OR($S29+F$52&lt;'Standard Settings'!$G24,$S29+F$52&gt;'Standard Settings'!$I24),-1,(EchelleFPAparam!$S$3/(cpmcfgWVLEN_Table.csv!$S29+F$52))*(SIN('Standard Settings'!$F24)+SIN('Standard Settings'!$F24+EchelleFPAparam!$M$3+EchelleFPAparam!$I$3)))</f>
        <v>4326.9192756244793</v>
      </c>
      <c r="DL29" s="29">
        <f>IF(OR($S29+G$52&lt;'Standard Settings'!$G24,$S29+G$52&gt;'Standard Settings'!$I24),-1,(EchelleFPAparam!$S$3/(cpmcfgWVLEN_Table.csv!$S29+G$52))*(SIN('Standard Settings'!$F24)+SIN('Standard Settings'!$F24+EchelleFPAparam!$M$3+EchelleFPAparam!$I$3)))</f>
        <v>4017.8536130798739</v>
      </c>
      <c r="DM29" s="29">
        <f>IF(OR($S29+H$52&lt;'Standard Settings'!$G24,$S29+H$52&gt;'Standard Settings'!$I24),-1,(EchelleFPAparam!$S$3/(cpmcfgWVLEN_Table.csv!$S29+H$52))*(SIN('Standard Settings'!$F24)+SIN('Standard Settings'!$F24+EchelleFPAparam!$M$3+EchelleFPAparam!$I$3)))</f>
        <v>3749.9967055412149</v>
      </c>
      <c r="DN29" s="29">
        <f>IF(OR($S29+I$52&lt;'Standard Settings'!$G24,$S29+I$52&gt;'Standard Settings'!$I24),-1,(EchelleFPAparam!$S$3/(cpmcfgWVLEN_Table.csv!$S29+I$52))*(SIN('Standard Settings'!$F24)+SIN('Standard Settings'!$F24+EchelleFPAparam!$M$3+EchelleFPAparam!$I$3)))</f>
        <v>3515.6219114448895</v>
      </c>
      <c r="DO29" s="29">
        <f>IF(OR($S29+J$52&lt;'Standard Settings'!$G24,$S29+J$52&gt;'Standard Settings'!$I24),-1,(EchelleFPAparam!$S$3/(cpmcfgWVLEN_Table.csv!$S29+J$52))*(SIN('Standard Settings'!$F24)+SIN('Standard Settings'!$F24+EchelleFPAparam!$M$3+EchelleFPAparam!$I$3)))</f>
        <v>-1</v>
      </c>
      <c r="DP29" s="29">
        <f>IF(OR($S29+B$52&lt;'Standard Settings'!$G24,$S29+B$52&gt;'Standard Settings'!$I24),-1,(EchelleFPAparam!$S$3/(cpmcfgWVLEN_Table.csv!$S29+B$52))*(SIN('Standard Settings'!$F24)+SIN('Standard Settings'!$F24+EchelleFPAparam!$M$3+EchelleFPAparam!$J$3)))</f>
        <v>-1</v>
      </c>
      <c r="DQ29" s="29">
        <f>IF(OR($S29+C$52&lt;'Standard Settings'!$G24,$S29+C$52&gt;'Standard Settings'!$I24),-1,(EchelleFPAparam!$S$3/(cpmcfgWVLEN_Table.csv!$S29+C$52))*(SIN('Standard Settings'!$F24)+SIN('Standard Settings'!$F24+EchelleFPAparam!$M$3+EchelleFPAparam!$J$3)))</f>
        <v>5627.0341596278759</v>
      </c>
      <c r="DR29" s="29">
        <f>IF(OR($S29+D$52&lt;'Standard Settings'!$G24,$S29+D$52&gt;'Standard Settings'!$I24),-1,(EchelleFPAparam!$S$3/(cpmcfgWVLEN_Table.csv!$S29+D$52))*(SIN('Standard Settings'!$F24)+SIN('Standard Settings'!$F24+EchelleFPAparam!$M$3+EchelleFPAparam!$J$3)))</f>
        <v>5115.4855996617052</v>
      </c>
      <c r="DS29" s="29">
        <f>IF(OR($S29+E$52&lt;'Standard Settings'!$G24,$S29+E$52&gt;'Standard Settings'!$I24),-1,(EchelleFPAparam!$S$3/(cpmcfgWVLEN_Table.csv!$S29+E$52))*(SIN('Standard Settings'!$F24)+SIN('Standard Settings'!$F24+EchelleFPAparam!$M$3+EchelleFPAparam!$J$3)))</f>
        <v>4689.1951330232296</v>
      </c>
      <c r="DT29" s="29">
        <f>IF(OR($S29+F$52&lt;'Standard Settings'!$G24,$S29+F$52&gt;'Standard Settings'!$I24),-1,(EchelleFPAparam!$S$3/(cpmcfgWVLEN_Table.csv!$S29+F$52))*(SIN('Standard Settings'!$F24)+SIN('Standard Settings'!$F24+EchelleFPAparam!$M$3+EchelleFPAparam!$J$3)))</f>
        <v>4328.4878150983659</v>
      </c>
      <c r="DU29" s="29">
        <f>IF(OR($S29+G$52&lt;'Standard Settings'!$G24,$S29+G$52&gt;'Standard Settings'!$I24),-1,(EchelleFPAparam!$S$3/(cpmcfgWVLEN_Table.csv!$S29+G$52))*(SIN('Standard Settings'!$F24)+SIN('Standard Settings'!$F24+EchelleFPAparam!$M$3+EchelleFPAparam!$J$3)))</f>
        <v>4019.3101140199115</v>
      </c>
      <c r="DV29" s="29">
        <f>IF(OR($S29+H$52&lt;'Standard Settings'!$G24,$S29+H$52&gt;'Standard Settings'!$I24),-1,(EchelleFPAparam!$S$3/(cpmcfgWVLEN_Table.csv!$S29+H$52))*(SIN('Standard Settings'!$F24)+SIN('Standard Settings'!$F24+EchelleFPAparam!$M$3+EchelleFPAparam!$J$3)))</f>
        <v>3751.3561064185833</v>
      </c>
      <c r="DW29" s="29">
        <f>IF(OR($S29+I$52&lt;'Standard Settings'!$G24,$S29+I$52&gt;'Standard Settings'!$I24),-1,(EchelleFPAparam!$S$3/(cpmcfgWVLEN_Table.csv!$S29+I$52))*(SIN('Standard Settings'!$F24)+SIN('Standard Settings'!$F24+EchelleFPAparam!$M$3+EchelleFPAparam!$J$3)))</f>
        <v>3516.8963497674222</v>
      </c>
      <c r="DX29" s="29">
        <f>IF(OR($S29+J$52&lt;'Standard Settings'!$G24,$S29+J$52&gt;'Standard Settings'!$I24),-1,(EchelleFPAparam!$S$3/(cpmcfgWVLEN_Table.csv!$S29+J$52))*(SIN('Standard Settings'!$F24)+SIN('Standard Settings'!$F24+EchelleFPAparam!$M$3+EchelleFPAparam!$J$3)))</f>
        <v>-1</v>
      </c>
      <c r="DY29" s="29">
        <f>IF(OR($S29+B$52&lt;$Q29,$S29+B$52&gt;$R29),-1,(EchelleFPAparam!$S$3/(cpmcfgWVLEN_Table.csv!$S29+B$52))*(SIN('Standard Settings'!$F24)+SIN('Standard Settings'!$F24+EchelleFPAparam!$M$3+EchelleFPAparam!$K$3)))</f>
        <v>-1</v>
      </c>
      <c r="DZ29" s="29">
        <f>IF(OR($S29+C$52&lt;$Q29,$S29+C$52&gt;$R29),-1,(EchelleFPAparam!$S$3/(cpmcfgWVLEN_Table.csv!$S29+C$52))*(SIN('Standard Settings'!$F24)+SIN('Standard Settings'!$F24+EchelleFPAparam!$M$3+EchelleFPAparam!$K$3)))</f>
        <v>5663.7050012263899</v>
      </c>
      <c r="EA29" s="29">
        <f>IF(OR($S29+D$52&lt;$Q29,$S29+D$52&gt;$R29),-1,(EchelleFPAparam!$S$3/(cpmcfgWVLEN_Table.csv!$S29+D$52))*(SIN('Standard Settings'!$F24)+SIN('Standard Settings'!$F24+EchelleFPAparam!$M$3+EchelleFPAparam!$K$3)))</f>
        <v>5148.8227283876276</v>
      </c>
      <c r="EB29" s="29">
        <f>IF(OR($S29+E$52&lt;$Q29,$S29+E$52&gt;$R29),-1,(EchelleFPAparam!$S$3/(cpmcfgWVLEN_Table.csv!$S29+E$52))*(SIN('Standard Settings'!$F24)+SIN('Standard Settings'!$F24+EchelleFPAparam!$M$3+EchelleFPAparam!$K$3)))</f>
        <v>4719.7541676886585</v>
      </c>
      <c r="EC29" s="29">
        <f>IF(OR($S29+F$52&lt;$Q29,$S29+F$52&gt;$R29),-1,(EchelleFPAparam!$S$3/(cpmcfgWVLEN_Table.csv!$S29+F$52))*(SIN('Standard Settings'!$F24)+SIN('Standard Settings'!$F24+EchelleFPAparam!$M$3+EchelleFPAparam!$K$3)))</f>
        <v>4356.6961547895307</v>
      </c>
      <c r="ED29" s="29">
        <f>IF(OR($S29+G$52&lt;$Q29,$S29+G$52&gt;$R29),-1,(EchelleFPAparam!$S$3/(cpmcfgWVLEN_Table.csv!$S29+G$52))*(SIN('Standard Settings'!$F24)+SIN('Standard Settings'!$F24+EchelleFPAparam!$M$3+EchelleFPAparam!$K$3)))</f>
        <v>4045.5035723045644</v>
      </c>
      <c r="EE29" s="29">
        <f>IF(OR($S29+H$52&lt;$Q29,$S29+H$52&gt;$R29),-1,(EchelleFPAparam!$S$3/(cpmcfgWVLEN_Table.csv!$S29+H$52))*(SIN('Standard Settings'!$F24)+SIN('Standard Settings'!$F24+EchelleFPAparam!$M$3+EchelleFPAparam!$K$3)))</f>
        <v>3775.8033341509263</v>
      </c>
      <c r="EF29" s="29">
        <f>IF(OR($S29+I$52&lt;$Q29,$S29+I$52&gt;$R29),-1,(EchelleFPAparam!$S$3/(cpmcfgWVLEN_Table.csv!$S29+I$52))*(SIN('Standard Settings'!$F24)+SIN('Standard Settings'!$F24+EchelleFPAparam!$M$3+EchelleFPAparam!$K$3)))</f>
        <v>3539.8156257664937</v>
      </c>
      <c r="EG29" s="29">
        <f>IF(OR($S29+J$52&lt;$Q29,$S29+J$52&gt;$R29),-1,(EchelleFPAparam!$S$3/(cpmcfgWVLEN_Table.csv!$S29+J$52))*(SIN('Standard Settings'!$F24)+SIN('Standard Settings'!$F24+EchelleFPAparam!$M$3+EchelleFPAparam!$K$3)))</f>
        <v>-1</v>
      </c>
      <c r="EH29" s="59"/>
      <c r="EI29" s="59"/>
      <c r="EJ29" s="60"/>
      <c r="EK29" s="60"/>
      <c r="EL29" s="60"/>
      <c r="EM29" s="60"/>
      <c r="EN29" s="60"/>
      <c r="EO29" s="60"/>
      <c r="EP29" s="60"/>
      <c r="EQ29" s="60"/>
      <c r="ER29" s="60"/>
      <c r="ES29" s="60"/>
      <c r="ET29" s="60"/>
      <c r="EU29" s="60"/>
      <c r="EV29" s="60"/>
      <c r="EW29" s="60"/>
      <c r="EX29" s="60"/>
      <c r="EY29" s="60"/>
      <c r="EZ29" s="60"/>
      <c r="FA29" s="60"/>
      <c r="FB29" s="60"/>
      <c r="FC29" s="60"/>
      <c r="FD29" s="60"/>
      <c r="FE29" s="60"/>
      <c r="FF29" s="30">
        <f>1/(F29*EchelleFPAparam!$Q$3)</f>
        <v>781.50251421018038</v>
      </c>
      <c r="FG29" s="30">
        <f t="shared" si="4"/>
        <v>11.298139613284597</v>
      </c>
      <c r="FH29" s="60"/>
      <c r="FI29" s="60"/>
      <c r="FJ29" s="60"/>
      <c r="FK29" s="60"/>
      <c r="FL29" s="60"/>
      <c r="FM29" s="60"/>
      <c r="FN29" s="60"/>
      <c r="FO29" s="60"/>
      <c r="FP29" s="60"/>
      <c r="FQ29" s="60"/>
      <c r="FR29" s="60"/>
      <c r="FS29" s="60"/>
      <c r="FT29" s="60"/>
      <c r="FU29" s="60"/>
      <c r="FV29" s="60"/>
      <c r="FW29" s="60"/>
      <c r="FX29" s="60"/>
      <c r="FY29" s="60"/>
      <c r="FZ29" s="60"/>
      <c r="GA29" s="60"/>
      <c r="GB29" s="60"/>
      <c r="GC29" s="60"/>
      <c r="GD29" s="60"/>
      <c r="GE29" s="60"/>
      <c r="GF29" s="60"/>
      <c r="GG29" s="60"/>
      <c r="GH29" s="60"/>
      <c r="GI29" s="60"/>
      <c r="GJ29" s="60"/>
      <c r="GK29" s="60"/>
      <c r="GL29" s="60"/>
      <c r="GM29" s="60"/>
      <c r="GN29" s="60"/>
      <c r="GO29" s="60"/>
      <c r="GP29" s="60"/>
      <c r="GQ29" s="60"/>
      <c r="GR29" s="60"/>
      <c r="GS29" s="60"/>
      <c r="GT29" s="60"/>
      <c r="GU29" s="60"/>
      <c r="GV29" s="60"/>
      <c r="GW29" s="60"/>
      <c r="GX29" s="60"/>
      <c r="GY29" s="60"/>
      <c r="GZ29" s="60"/>
      <c r="HA29" s="60"/>
      <c r="HB29" s="60"/>
      <c r="HC29" s="60"/>
      <c r="HD29" s="60"/>
      <c r="HE29" s="60"/>
      <c r="HF29" s="60"/>
      <c r="HG29" s="60"/>
      <c r="HH29" s="60"/>
      <c r="HI29" s="60"/>
      <c r="HJ29" s="60"/>
      <c r="HK29" s="60"/>
      <c r="HL29" s="60"/>
      <c r="HM29" s="60"/>
      <c r="HN29" s="60"/>
      <c r="HO29" s="60"/>
      <c r="HP29" s="60"/>
      <c r="HQ29" s="60"/>
      <c r="HR29" s="60"/>
      <c r="HS29" s="60"/>
      <c r="HT29" s="60"/>
      <c r="HU29" s="60"/>
      <c r="HV29" s="60"/>
      <c r="HW29" s="60"/>
      <c r="HX29" s="60"/>
      <c r="HY29" s="60"/>
      <c r="HZ29" s="60"/>
      <c r="IA29" s="60"/>
      <c r="IB29" s="60"/>
      <c r="IC29" s="60"/>
      <c r="ID29" s="60"/>
      <c r="IE29" s="60"/>
      <c r="IF29" s="60"/>
      <c r="IG29" s="60"/>
      <c r="IH29" s="60"/>
      <c r="II29" s="60"/>
      <c r="IJ29" s="60"/>
      <c r="IK29" s="60"/>
      <c r="IL29" s="60"/>
      <c r="IM29" s="60"/>
      <c r="IN29" s="60"/>
      <c r="IO29" s="60"/>
      <c r="IP29" s="60"/>
      <c r="IQ29" s="60"/>
      <c r="IR29" s="60"/>
      <c r="IS29" s="60"/>
      <c r="IT29" s="60"/>
      <c r="IU29" s="60"/>
      <c r="IV29" s="60"/>
      <c r="IW29" s="60"/>
      <c r="IX29" s="60"/>
      <c r="IY29" s="60"/>
      <c r="IZ29" s="60"/>
      <c r="JA29" s="60"/>
      <c r="JB29" s="60"/>
      <c r="JC29" s="60"/>
      <c r="JD29" s="60"/>
      <c r="JE29" s="60"/>
      <c r="JF29" s="60"/>
      <c r="JG29" s="60"/>
      <c r="JH29" s="60"/>
      <c r="JI29" s="60"/>
      <c r="JJ29" s="60"/>
      <c r="JK29" s="60"/>
      <c r="JL29" s="60"/>
      <c r="JM29" s="60"/>
      <c r="JN29" s="62"/>
    </row>
    <row r="30" spans="1:274" ht="13.75" customHeight="1" x14ac:dyDescent="0.2">
      <c r="A30" s="63">
        <v>24</v>
      </c>
      <c r="B30" s="20">
        <f t="shared" si="0"/>
        <v>4388.3809748342164</v>
      </c>
      <c r="C30" s="31" t="str">
        <f>'Standard Settings'!B25</f>
        <v>M/5/9</v>
      </c>
      <c r="D30" s="31">
        <f>'Standard Settings'!H25</f>
        <v>13</v>
      </c>
      <c r="E30" s="21">
        <f t="shared" si="1"/>
        <v>1.3546479764057651E-2</v>
      </c>
      <c r="F30" s="19">
        <f>((EchelleFPAparam!$S$3/(cpmcfgWVLEN_Table.csv!$S30+E$52))*(SIN('Standard Settings'!$F25+0.0005)+SIN('Standard Settings'!$F25+0.0005+EchelleFPAparam!$M$3))-(EchelleFPAparam!$S$3/(cpmcfgWVLEN_Table.csv!$S30+E$52))*(SIN('Standard Settings'!$F25-0.0005)+SIN('Standard Settings'!$F25-0.0005+EchelleFPAparam!$M$3)))*1000*EchelleFPAparam!$O$3/180</f>
        <v>39.781351596218443</v>
      </c>
      <c r="G30" s="22" t="str">
        <f>'Standard Settings'!C25</f>
        <v>M</v>
      </c>
      <c r="H30" s="54"/>
      <c r="I30" s="31" t="str">
        <f>'Standard Settings'!$D25</f>
        <v>LM</v>
      </c>
      <c r="J30" s="54"/>
      <c r="K30" s="12">
        <v>0</v>
      </c>
      <c r="L30" s="12">
        <v>0</v>
      </c>
      <c r="M30" s="55" t="s">
        <v>515</v>
      </c>
      <c r="N30" s="55" t="s">
        <v>515</v>
      </c>
      <c r="O30" s="31">
        <f>'Standard Settings'!$E25</f>
        <v>66</v>
      </c>
      <c r="P30" s="56"/>
      <c r="Q30" s="23">
        <f>'Standard Settings'!$G25</f>
        <v>10</v>
      </c>
      <c r="R30" s="23">
        <f>'Standard Settings'!$I25</f>
        <v>16</v>
      </c>
      <c r="S30" s="24">
        <f t="shared" si="2"/>
        <v>9</v>
      </c>
      <c r="T30" s="24">
        <f t="shared" si="3"/>
        <v>17</v>
      </c>
      <c r="U30" s="25">
        <f>IF(OR($S30+B$52&lt;$Q30,$S30+B$52&gt;$R30),-1,(EchelleFPAparam!$S$3/(cpmcfgWVLEN_Table.csv!$S30+B$52))*(SIN('Standard Settings'!$F25)+SIN('Standard Settings'!$F25+EchelleFPAparam!$M$3)))</f>
        <v>-1</v>
      </c>
      <c r="V30" s="25">
        <f>IF(OR($S30+C$52&lt;$Q30,$S30+C$52&gt;$R30),-1,(EchelleFPAparam!$S$3/(cpmcfgWVLEN_Table.csv!$S30+C$52))*(SIN('Standard Settings'!$F25)+SIN('Standard Settings'!$F25+EchelleFPAparam!$M$3)))</f>
        <v>5704.8952672844807</v>
      </c>
      <c r="W30" s="25">
        <f>IF(OR($S30+D$52&lt;$Q30,$S30+D$52&gt;$R30),-1,(EchelleFPAparam!$S$3/(cpmcfgWVLEN_Table.csv!$S30+D$52))*(SIN('Standard Settings'!$F25)+SIN('Standard Settings'!$F25+EchelleFPAparam!$M$3)))</f>
        <v>5186.2684248040732</v>
      </c>
      <c r="X30" s="25">
        <f>IF(OR($S30+E$52&lt;$Q30,$S30+E$52&gt;$R30),-1,(EchelleFPAparam!$S$3/(cpmcfgWVLEN_Table.csv!$S30+E$52))*(SIN('Standard Settings'!$F25)+SIN('Standard Settings'!$F25+EchelleFPAparam!$M$3)))</f>
        <v>4754.0793894037333</v>
      </c>
      <c r="Y30" s="25">
        <f>IF(OR($S30+F$52&lt;$Q30,$S30+F$52&gt;$R30),-1,(EchelleFPAparam!$S$3/(cpmcfgWVLEN_Table.csv!$S30+F$52))*(SIN('Standard Settings'!$F25)+SIN('Standard Settings'!$F25+EchelleFPAparam!$M$3)))</f>
        <v>4388.3809748342164</v>
      </c>
      <c r="Z30" s="25">
        <f>IF(OR($S30+G$52&lt;$Q30,$S30+G$52&gt;$R30),-1,(EchelleFPAparam!$S$3/(cpmcfgWVLEN_Table.csv!$S30+G$52))*(SIN('Standard Settings'!$F25)+SIN('Standard Settings'!$F25+EchelleFPAparam!$M$3)))</f>
        <v>4074.9251909174864</v>
      </c>
      <c r="AA30" s="25">
        <f>IF(OR($S30+H$52&lt;$Q30,$S30+H$52&gt;$R30),-1,(EchelleFPAparam!$S$3/(cpmcfgWVLEN_Table.csv!$S30+H$52))*(SIN('Standard Settings'!$F25)+SIN('Standard Settings'!$F25+EchelleFPAparam!$M$3)))</f>
        <v>3803.2635115229868</v>
      </c>
      <c r="AB30" s="25">
        <f>IF(OR($S30+I$52&lt;$Q30,$S30+I$52&gt;$R30),-1,(EchelleFPAparam!$S$3/(cpmcfgWVLEN_Table.csv!$S30+I$52))*(SIN('Standard Settings'!$F25)+SIN('Standard Settings'!$F25+EchelleFPAparam!$M$3)))</f>
        <v>3565.5595420528002</v>
      </c>
      <c r="AC30" s="25">
        <f>IF(OR($S30+J$52&lt;$Q30,$S30+J$52&gt;$R30),-1,(EchelleFPAparam!$S$3/(cpmcfgWVLEN_Table.csv!$S30+J$52))*(SIN('Standard Settings'!$F25)+SIN('Standard Settings'!$F25+EchelleFPAparam!$M$3)))</f>
        <v>-1</v>
      </c>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7">
        <f>IF(OR($S30+B$52&lt;'Standard Settings'!$G25,$S30+B$52&gt;'Standard Settings'!$I25),-1,(EchelleFPAparam!$S$3/(cpmcfgWVLEN_Table.csv!$S30+B$52))*(SIN(EchelleFPAparam!$T$3-EchelleFPAparam!$M$3/2)+SIN('Standard Settings'!$F25+EchelleFPAparam!$M$3)))</f>
        <v>-1</v>
      </c>
      <c r="BF30" s="27">
        <f>IF(OR($S30+C$52&lt;'Standard Settings'!$G25,$S30+C$52&gt;'Standard Settings'!$I25),-1,(EchelleFPAparam!$S$3/(cpmcfgWVLEN_Table.csv!$S30+C$52))*(SIN(EchelleFPAparam!$T$3-EchelleFPAparam!$M$3/2)+SIN('Standard Settings'!$F25+EchelleFPAparam!$M$3)))</f>
        <v>5690.6828214612788</v>
      </c>
      <c r="BG30" s="27">
        <f>IF(OR($S30+D$52&lt;'Standard Settings'!$G25,$S30+D$52&gt;'Standard Settings'!$I25),-1,(EchelleFPAparam!$S$3/(cpmcfgWVLEN_Table.csv!$S30+D$52))*(SIN(EchelleFPAparam!$T$3-EchelleFPAparam!$M$3/2)+SIN('Standard Settings'!$F25+EchelleFPAparam!$M$3)))</f>
        <v>5173.3480195102538</v>
      </c>
      <c r="BH30" s="27">
        <f>IF(OR($S30+E$52&lt;'Standard Settings'!$G25,$S30+E$52&gt;'Standard Settings'!$I25),-1,(EchelleFPAparam!$S$3/(cpmcfgWVLEN_Table.csv!$S30+E$52))*(SIN(EchelleFPAparam!$T$3-EchelleFPAparam!$M$3/2)+SIN('Standard Settings'!$F25+EchelleFPAparam!$M$3)))</f>
        <v>4742.2356845510658</v>
      </c>
      <c r="BI30" s="27">
        <f>IF(OR($S30+F$52&lt;'Standard Settings'!$G25,$S30+F$52&gt;'Standard Settings'!$I25),-1,(EchelleFPAparam!$S$3/(cpmcfgWVLEN_Table.csv!$S30+F$52))*(SIN(EchelleFPAparam!$T$3-EchelleFPAparam!$M$3/2)+SIN('Standard Settings'!$F25+EchelleFPAparam!$M$3)))</f>
        <v>4377.4483242009837</v>
      </c>
      <c r="BJ30" s="27">
        <f>IF(OR($S30+G$52&lt;'Standard Settings'!$G25,$S30+G$52&gt;'Standard Settings'!$I25),-1,(EchelleFPAparam!$S$3/(cpmcfgWVLEN_Table.csv!$S30+G$52))*(SIN(EchelleFPAparam!$T$3-EchelleFPAparam!$M$3/2)+SIN('Standard Settings'!$F25+EchelleFPAparam!$M$3)))</f>
        <v>4064.7734439009141</v>
      </c>
      <c r="BK30" s="27">
        <f>IF(OR($S30+H$52&lt;'Standard Settings'!$G25,$S30+H$52&gt;'Standard Settings'!$I25),-1,(EchelleFPAparam!$S$3/(cpmcfgWVLEN_Table.csv!$S30+H$52))*(SIN(EchelleFPAparam!$T$3-EchelleFPAparam!$M$3/2)+SIN('Standard Settings'!$F25+EchelleFPAparam!$M$3)))</f>
        <v>3793.7885476408524</v>
      </c>
      <c r="BL30" s="27">
        <f>IF(OR($S30+I$52&lt;'Standard Settings'!$G25,$S30+I$52&gt;'Standard Settings'!$I25),-1,(EchelleFPAparam!$S$3/(cpmcfgWVLEN_Table.csv!$S30+I$52))*(SIN(EchelleFPAparam!$T$3-EchelleFPAparam!$M$3/2)+SIN('Standard Settings'!$F25+EchelleFPAparam!$M$3)))</f>
        <v>3556.6767634132993</v>
      </c>
      <c r="BM30" s="27">
        <f>IF(OR($S30+J$52&lt;'Standard Settings'!$G25,$S30+J$52&gt;'Standard Settings'!$I25),-1,(EchelleFPAparam!$S$3/(cpmcfgWVLEN_Table.csv!$S30+J$52))*(SIN(EchelleFPAparam!$T$3-EchelleFPAparam!$M$3/2)+SIN('Standard Settings'!$F25+EchelleFPAparam!$M$3)))</f>
        <v>-1</v>
      </c>
      <c r="BN30" s="28">
        <f>IF(OR($S30+B$52&lt;'Standard Settings'!$G25,$S30+B$52&gt;'Standard Settings'!$I25),-1,BE30*(($D30+B$52)/($D30+B$52+0.5)))</f>
        <v>-1</v>
      </c>
      <c r="BO30" s="28">
        <f>IF(OR($S30+C$52&lt;'Standard Settings'!$G25,$S30+C$52&gt;'Standard Settings'!$I25),-1,BF30*(($D30+C$52)/($D30+C$52+0.5)))</f>
        <v>5494.4523793419248</v>
      </c>
      <c r="BP30" s="28">
        <f>IF(OR($S30+D$52&lt;'Standard Settings'!$G25,$S30+D$52&gt;'Standard Settings'!$I25),-1,BG30*(($D30+D$52)/($D30+D$52+0.5)))</f>
        <v>5006.4658253325042</v>
      </c>
      <c r="BQ30" s="28">
        <f>IF(OR($S30+E$52&lt;'Standard Settings'!$G25,$S30+E$52&gt;'Standard Settings'!$I25),-1,BH30*(($D30+E$52)/($D30+E$52+0.5)))</f>
        <v>4598.5315728980031</v>
      </c>
      <c r="BR30" s="28">
        <f>IF(OR($S30+F$52&lt;'Standard Settings'!$G25,$S30+F$52&gt;'Standard Settings'!$I25),-1,BI30*(($D30+F$52)/($D30+F$52+0.5)))</f>
        <v>4252.3783720809552</v>
      </c>
      <c r="BS30" s="28">
        <f>IF(OR($S30+G$52&lt;'Standard Settings'!$G25,$S30+G$52&gt;'Standard Settings'!$I25),-1,BJ30*(($D30+G$52)/($D30+G$52+0.5)))</f>
        <v>3954.9147021738627</v>
      </c>
      <c r="BT30" s="28">
        <f>IF(OR($S30+H$52&lt;'Standard Settings'!$G25,$S30+H$52&gt;'Standard Settings'!$I25),-1,BK30*(($D30+H$52)/($D30+H$52+0.5)))</f>
        <v>3696.5119182141639</v>
      </c>
      <c r="BU30" s="28">
        <f>IF(OR($S30+I$52&lt;'Standard Settings'!$G25,$S30+I$52&gt;'Standard Settings'!$I25),-1,BL30*(($D30+I$52)/($D30+I$52+0.5)))</f>
        <v>3469.9285496715115</v>
      </c>
      <c r="BV30" s="28">
        <f>IF(OR($S30+J$52&lt;'Standard Settings'!$G25,$S30+J$52&gt;'Standard Settings'!$I25),-1,BM30*(($D30+J$52)/($D30+J$52+0.5)))</f>
        <v>-1</v>
      </c>
      <c r="BW30" s="28">
        <f>IF(OR($S30+B$52&lt;'Standard Settings'!$G25,$S30+B$52&gt;'Standard Settings'!$I25),-1,BE30*(($D30+B$52)/($D30+B$52-0.5)))</f>
        <v>-1</v>
      </c>
      <c r="BX30" s="28">
        <f>IF(OR($S30+C$52&lt;'Standard Settings'!$G25,$S30+C$52&gt;'Standard Settings'!$I25),-1,BF30*(($D30+C$52)/($D30+C$52-0.5)))</f>
        <v>5901.4488518857706</v>
      </c>
      <c r="BY30" s="28">
        <f>IF(OR($S30+D$52&lt;'Standard Settings'!$G25,$S30+D$52&gt;'Standard Settings'!$I25),-1,BG30*(($D30+D$52)/($D30+D$52-0.5)))</f>
        <v>5351.7393305278492</v>
      </c>
      <c r="BZ30" s="28">
        <f>IF(OR($S30+E$52&lt;'Standard Settings'!$G25,$S30+E$52&gt;'Standard Settings'!$I25),-1,BH30*(($D30+E$52)/($D30+E$52-0.5)))</f>
        <v>4895.2110292140032</v>
      </c>
      <c r="CA30" s="28">
        <f>IF(OR($S30+F$52&lt;'Standard Settings'!$G25,$S30+F$52&gt;'Standard Settings'!$I25),-1,BI30*(($D30+F$52)/($D30+F$52-0.5)))</f>
        <v>4510.0982734191948</v>
      </c>
      <c r="CB30" s="28">
        <f>IF(OR($S30+G$52&lt;'Standard Settings'!$G25,$S30+G$52&gt;'Standard Settings'!$I25),-1,BJ30*(($D30+G$52)/($D30+G$52-0.5)))</f>
        <v>4180.9098280123681</v>
      </c>
      <c r="CC30" s="28">
        <f>IF(OR($S30+H$52&lt;'Standard Settings'!$G25,$S30+H$52&gt;'Standard Settings'!$I25),-1,BK30*(($D30+H$52)/($D30+H$52-0.5)))</f>
        <v>3896.3233732527669</v>
      </c>
      <c r="CD30" s="28">
        <f>IF(OR($S30+I$52&lt;'Standard Settings'!$G25,$S30+I$52&gt;'Standard Settings'!$I25),-1,BL30*(($D30+I$52)/($D30+I$52-0.5)))</f>
        <v>3647.8736035008196</v>
      </c>
      <c r="CE30" s="28">
        <f>IF(OR($S30+J$52&lt;'Standard Settings'!$G25,$S30+J$52&gt;'Standard Settings'!$I25),-1,BM30*(($D30+J$52)/($D30+J$52-0.5)))</f>
        <v>-1</v>
      </c>
      <c r="CF30" s="29">
        <f>IF(OR($S30+B$52&lt;'Standard Settings'!$G25,$S30+B$52&gt;'Standard Settings'!$I25),-1,(EchelleFPAparam!$S$3/(cpmcfgWVLEN_Table.csv!$S30+B$52))*(SIN('Standard Settings'!$F25)+SIN('Standard Settings'!$F25+EchelleFPAparam!$M$3+EchelleFPAparam!$F$3)))</f>
        <v>-1</v>
      </c>
      <c r="CG30" s="29">
        <f>IF(OR($S30+C$52&lt;'Standard Settings'!$G25,$S30+C$52&gt;'Standard Settings'!$I25),-1,(EchelleFPAparam!$S$3/(cpmcfgWVLEN_Table.csv!$S30+C$52))*(SIN('Standard Settings'!$F25)+SIN('Standard Settings'!$F25+EchelleFPAparam!$M$3+EchelleFPAparam!$F$3)))</f>
        <v>5646.7435089133251</v>
      </c>
      <c r="CH30" s="29">
        <f>IF(OR($S30+D$52&lt;'Standard Settings'!$G25,$S30+D$52&gt;'Standard Settings'!$I25),-1,(EchelleFPAparam!$S$3/(cpmcfgWVLEN_Table.csv!$S30+D$52))*(SIN('Standard Settings'!$F25)+SIN('Standard Settings'!$F25+EchelleFPAparam!$M$3+EchelleFPAparam!$F$3)))</f>
        <v>5133.403189921205</v>
      </c>
      <c r="CI30" s="29">
        <f>IF(OR($S30+E$52&lt;'Standard Settings'!$G25,$S30+E$52&gt;'Standard Settings'!$I25),-1,(EchelleFPAparam!$S$3/(cpmcfgWVLEN_Table.csv!$S30+E$52))*(SIN('Standard Settings'!$F25)+SIN('Standard Settings'!$F25+EchelleFPAparam!$M$3+EchelleFPAparam!$F$3)))</f>
        <v>4705.6195907611045</v>
      </c>
      <c r="CJ30" s="29">
        <f>IF(OR($S30+F$52&lt;'Standard Settings'!$G25,$S30+F$52&gt;'Standard Settings'!$I25),-1,(EchelleFPAparam!$S$3/(cpmcfgWVLEN_Table.csv!$S30+F$52))*(SIN('Standard Settings'!$F25)+SIN('Standard Settings'!$F25+EchelleFPAparam!$M$3+EchelleFPAparam!$F$3)))</f>
        <v>4343.6488530102506</v>
      </c>
      <c r="CK30" s="29">
        <f>IF(OR($S30+G$52&lt;'Standard Settings'!$G25,$S30+G$52&gt;'Standard Settings'!$I25),-1,(EchelleFPAparam!$S$3/(cpmcfgWVLEN_Table.csv!$S30+G$52))*(SIN('Standard Settings'!$F25)+SIN('Standard Settings'!$F25+EchelleFPAparam!$M$3+EchelleFPAparam!$F$3)))</f>
        <v>4033.3882206523754</v>
      </c>
      <c r="CL30" s="29">
        <f>IF(OR($S30+H$52&lt;'Standard Settings'!$G25,$S30+H$52&gt;'Standard Settings'!$I25),-1,(EchelleFPAparam!$S$3/(cpmcfgWVLEN_Table.csv!$S30+H$52))*(SIN('Standard Settings'!$F25)+SIN('Standard Settings'!$F25+EchelleFPAparam!$M$3+EchelleFPAparam!$F$3)))</f>
        <v>3764.4956726088831</v>
      </c>
      <c r="CM30" s="29">
        <f>IF(OR($S30+I$52&lt;'Standard Settings'!$G25,$S30+I$52&gt;'Standard Settings'!$I25),-1,(EchelleFPAparam!$S$3/(cpmcfgWVLEN_Table.csv!$S30+I$52))*(SIN('Standard Settings'!$F25)+SIN('Standard Settings'!$F25+EchelleFPAparam!$M$3+EchelleFPAparam!$F$3)))</f>
        <v>3529.2146930708286</v>
      </c>
      <c r="CN30" s="29">
        <f>IF(OR($S30+J$52&lt;'Standard Settings'!$G25,$S30+J$52&gt;'Standard Settings'!$I25),-1,(EchelleFPAparam!$S$3/(cpmcfgWVLEN_Table.csv!$S30+J$52))*(SIN('Standard Settings'!$F25)+SIN('Standard Settings'!$F25+EchelleFPAparam!$M$3+EchelleFPAparam!$F$3)))</f>
        <v>-1</v>
      </c>
      <c r="CO30" s="29">
        <f>IF(OR($S30+B$52&lt;'Standard Settings'!$G25,$S30+B$52&gt;'Standard Settings'!$I25),-1,(EchelleFPAparam!$S$3/(cpmcfgWVLEN_Table.csv!$S30+B$52))*(SIN('Standard Settings'!$F25)+SIN('Standard Settings'!$F25+EchelleFPAparam!$M$3+EchelleFPAparam!$G$3)))</f>
        <v>-1</v>
      </c>
      <c r="CP30" s="29">
        <f>IF(OR($S30+C$52&lt;'Standard Settings'!$G25,$S30+C$52&gt;'Standard Settings'!$I25),-1,(EchelleFPAparam!$S$3/(cpmcfgWVLEN_Table.csv!$S30+C$52))*(SIN('Standard Settings'!$F25)+SIN('Standard Settings'!$F25+EchelleFPAparam!$M$3+EchelleFPAparam!$G$3)))</f>
        <v>5684.6374536839148</v>
      </c>
      <c r="CQ30" s="29">
        <f>IF(OR($S30+D$52&lt;'Standard Settings'!$G25,$S30+D$52&gt;'Standard Settings'!$I25),-1,(EchelleFPAparam!$S$3/(cpmcfgWVLEN_Table.csv!$S30+D$52))*(SIN('Standard Settings'!$F25)+SIN('Standard Settings'!$F25+EchelleFPAparam!$M$3+EchelleFPAparam!$G$3)))</f>
        <v>5167.852230621741</v>
      </c>
      <c r="CR30" s="29">
        <f>IF(OR($S30+E$52&lt;'Standard Settings'!$G25,$S30+E$52&gt;'Standard Settings'!$I25),-1,(EchelleFPAparam!$S$3/(cpmcfgWVLEN_Table.csv!$S30+E$52))*(SIN('Standard Settings'!$F25)+SIN('Standard Settings'!$F25+EchelleFPAparam!$M$3+EchelleFPAparam!$G$3)))</f>
        <v>4737.1978780699292</v>
      </c>
      <c r="CS30" s="29">
        <f>IF(OR($S30+F$52&lt;'Standard Settings'!$G25,$S30+F$52&gt;'Standard Settings'!$I25),-1,(EchelleFPAparam!$S$3/(cpmcfgWVLEN_Table.csv!$S30+F$52))*(SIN('Standard Settings'!$F25)+SIN('Standard Settings'!$F25+EchelleFPAparam!$M$3+EchelleFPAparam!$G$3)))</f>
        <v>4372.7980412953193</v>
      </c>
      <c r="CT30" s="29">
        <f>IF(OR($S30+G$52&lt;'Standard Settings'!$G25,$S30+G$52&gt;'Standard Settings'!$I25),-1,(EchelleFPAparam!$S$3/(cpmcfgWVLEN_Table.csv!$S30+G$52))*(SIN('Standard Settings'!$F25)+SIN('Standard Settings'!$F25+EchelleFPAparam!$M$3+EchelleFPAparam!$G$3)))</f>
        <v>4060.4553240599394</v>
      </c>
      <c r="CU30" s="29">
        <f>IF(OR($S30+H$52&lt;'Standard Settings'!$G25,$S30+H$52&gt;'Standard Settings'!$I25),-1,(EchelleFPAparam!$S$3/(cpmcfgWVLEN_Table.csv!$S30+H$52))*(SIN('Standard Settings'!$F25)+SIN('Standard Settings'!$F25+EchelleFPAparam!$M$3+EchelleFPAparam!$G$3)))</f>
        <v>3789.7583024559431</v>
      </c>
      <c r="CV30" s="29">
        <f>IF(OR($S30+I$52&lt;'Standard Settings'!$G25,$S30+I$52&gt;'Standard Settings'!$I25),-1,(EchelleFPAparam!$S$3/(cpmcfgWVLEN_Table.csv!$S30+I$52))*(SIN('Standard Settings'!$F25)+SIN('Standard Settings'!$F25+EchelleFPAparam!$M$3+EchelleFPAparam!$G$3)))</f>
        <v>3552.8984085524471</v>
      </c>
      <c r="CW30" s="29">
        <f>IF(OR($S30+J$52&lt;'Standard Settings'!$G25,$S30+J$52&gt;'Standard Settings'!$I25),-1,(EchelleFPAparam!$S$3/(cpmcfgWVLEN_Table.csv!$S30+J$52))*(SIN('Standard Settings'!$F25)+SIN('Standard Settings'!$F25+EchelleFPAparam!$M$3+EchelleFPAparam!$G$3)))</f>
        <v>-1</v>
      </c>
      <c r="CX30" s="29">
        <f>IF(OR($S30+B$52&lt;'Standard Settings'!$G25,$S30+B$52&gt;'Standard Settings'!$I25),-1,(EchelleFPAparam!$S$3/(cpmcfgWVLEN_Table.csv!$S30+B$52))*(SIN('Standard Settings'!$F25)+SIN('Standard Settings'!$F25+EchelleFPAparam!$M$3+EchelleFPAparam!$H$3)))</f>
        <v>-1</v>
      </c>
      <c r="CY30" s="29">
        <f>IF(OR($S30+C$52&lt;'Standard Settings'!$G25,$S30+C$52&gt;'Standard Settings'!$I25),-1,(EchelleFPAparam!$S$3/(cpmcfgWVLEN_Table.csv!$S30+C$52))*(SIN('Standard Settings'!$F25)+SIN('Standard Settings'!$F25+EchelleFPAparam!$M$3+EchelleFPAparam!$H$3)))</f>
        <v>5686.6439742573057</v>
      </c>
      <c r="CZ30" s="29">
        <f>IF(OR($S30+D$52&lt;'Standard Settings'!$G25,$S30+D$52&gt;'Standard Settings'!$I25),-1,(EchelleFPAparam!$S$3/(cpmcfgWVLEN_Table.csv!$S30+D$52))*(SIN('Standard Settings'!$F25)+SIN('Standard Settings'!$F25+EchelleFPAparam!$M$3+EchelleFPAparam!$H$3)))</f>
        <v>5169.6763402339147</v>
      </c>
      <c r="DA30" s="29">
        <f>IF(OR($S30+E$52&lt;'Standard Settings'!$G25,$S30+E$52&gt;'Standard Settings'!$I25),-1,(EchelleFPAparam!$S$3/(cpmcfgWVLEN_Table.csv!$S30+E$52))*(SIN('Standard Settings'!$F25)+SIN('Standard Settings'!$F25+EchelleFPAparam!$M$3+EchelleFPAparam!$H$3)))</f>
        <v>4738.8699785477547</v>
      </c>
      <c r="DB30" s="29">
        <f>IF(OR($S30+F$52&lt;'Standard Settings'!$G25,$S30+F$52&gt;'Standard Settings'!$I25),-1,(EchelleFPAparam!$S$3/(cpmcfgWVLEN_Table.csv!$S30+F$52))*(SIN('Standard Settings'!$F25)+SIN('Standard Settings'!$F25+EchelleFPAparam!$M$3+EchelleFPAparam!$H$3)))</f>
        <v>4374.3415186594666</v>
      </c>
      <c r="DC30" s="29">
        <f>IF(OR($S30+G$52&lt;'Standard Settings'!$G25,$S30+G$52&gt;'Standard Settings'!$I25),-1,(EchelleFPAparam!$S$3/(cpmcfgWVLEN_Table.csv!$S30+G$52))*(SIN('Standard Settings'!$F25)+SIN('Standard Settings'!$F25+EchelleFPAparam!$M$3+EchelleFPAparam!$H$3)))</f>
        <v>4061.8885530409334</v>
      </c>
      <c r="DD30" s="29">
        <f>IF(OR($S30+H$52&lt;'Standard Settings'!$G25,$S30+H$52&gt;'Standard Settings'!$I25),-1,(EchelleFPAparam!$S$3/(cpmcfgWVLEN_Table.csv!$S30+H$52))*(SIN('Standard Settings'!$F25)+SIN('Standard Settings'!$F25+EchelleFPAparam!$M$3+EchelleFPAparam!$H$3)))</f>
        <v>3791.0959828382038</v>
      </c>
      <c r="DE30" s="29">
        <f>IF(OR($S30+I$52&lt;'Standard Settings'!$G25,$S30+I$52&gt;'Standard Settings'!$I25),-1,(EchelleFPAparam!$S$3/(cpmcfgWVLEN_Table.csv!$S30+I$52))*(SIN('Standard Settings'!$F25)+SIN('Standard Settings'!$F25+EchelleFPAparam!$M$3+EchelleFPAparam!$H$3)))</f>
        <v>3554.1524839108165</v>
      </c>
      <c r="DF30" s="29">
        <f>IF(OR($S30+J$52&lt;'Standard Settings'!$G25,$S30+J$52&gt;'Standard Settings'!$I25),-1,(EchelleFPAparam!$S$3/(cpmcfgWVLEN_Table.csv!$S30+J$52))*(SIN('Standard Settings'!$F25)+SIN('Standard Settings'!$F25+EchelleFPAparam!$M$3+EchelleFPAparam!$H$3)))</f>
        <v>-1</v>
      </c>
      <c r="DG30" s="29">
        <f>IF(OR($S30+B$52&lt;'Standard Settings'!$G25,$S30+B$52&gt;'Standard Settings'!$I25),-1,(EchelleFPAparam!$S$3/(cpmcfgWVLEN_Table.csv!$S30+B$52))*(SIN('Standard Settings'!$F25)+SIN('Standard Settings'!$F25+EchelleFPAparam!$M$3+EchelleFPAparam!$I$3)))</f>
        <v>-1</v>
      </c>
      <c r="DH30" s="29">
        <f>IF(OR($S30+C$52&lt;'Standard Settings'!$G25,$S30+C$52&gt;'Standard Settings'!$I25),-1,(EchelleFPAparam!$S$3/(cpmcfgWVLEN_Table.csv!$S30+C$52))*(SIN('Standard Settings'!$F25)+SIN('Standard Settings'!$F25+EchelleFPAparam!$M$3+EchelleFPAparam!$I$3)))</f>
        <v>5722.7101219811339</v>
      </c>
      <c r="DI30" s="29">
        <f>IF(OR($S30+D$52&lt;'Standard Settings'!$G25,$S30+D$52&gt;'Standard Settings'!$I25),-1,(EchelleFPAparam!$S$3/(cpmcfgWVLEN_Table.csv!$S30+D$52))*(SIN('Standard Settings'!$F25)+SIN('Standard Settings'!$F25+EchelleFPAparam!$M$3+EchelleFPAparam!$I$3)))</f>
        <v>5202.463747255576</v>
      </c>
      <c r="DJ30" s="29">
        <f>IF(OR($S30+E$52&lt;'Standard Settings'!$G25,$S30+E$52&gt;'Standard Settings'!$I25),-1,(EchelleFPAparam!$S$3/(cpmcfgWVLEN_Table.csv!$S30+E$52))*(SIN('Standard Settings'!$F25)+SIN('Standard Settings'!$F25+EchelleFPAparam!$M$3+EchelleFPAparam!$I$3)))</f>
        <v>4768.9251016509443</v>
      </c>
      <c r="DK30" s="29">
        <f>IF(OR($S30+F$52&lt;'Standard Settings'!$G25,$S30+F$52&gt;'Standard Settings'!$I25),-1,(EchelleFPAparam!$S$3/(cpmcfgWVLEN_Table.csv!$S30+F$52))*(SIN('Standard Settings'!$F25)+SIN('Standard Settings'!$F25+EchelleFPAparam!$M$3+EchelleFPAparam!$I$3)))</f>
        <v>4402.0847092162567</v>
      </c>
      <c r="DL30" s="29">
        <f>IF(OR($S30+G$52&lt;'Standard Settings'!$G25,$S30+G$52&gt;'Standard Settings'!$I25),-1,(EchelleFPAparam!$S$3/(cpmcfgWVLEN_Table.csv!$S30+G$52))*(SIN('Standard Settings'!$F25)+SIN('Standard Settings'!$F25+EchelleFPAparam!$M$3+EchelleFPAparam!$I$3)))</f>
        <v>4087.6500871293815</v>
      </c>
      <c r="DM30" s="29">
        <f>IF(OR($S30+H$52&lt;'Standard Settings'!$G25,$S30+H$52&gt;'Standard Settings'!$I25),-1,(EchelleFPAparam!$S$3/(cpmcfgWVLEN_Table.csv!$S30+H$52))*(SIN('Standard Settings'!$F25)+SIN('Standard Settings'!$F25+EchelleFPAparam!$M$3+EchelleFPAparam!$I$3)))</f>
        <v>3815.1400813207556</v>
      </c>
      <c r="DN30" s="29">
        <f>IF(OR($S30+I$52&lt;'Standard Settings'!$G25,$S30+I$52&gt;'Standard Settings'!$I25),-1,(EchelleFPAparam!$S$3/(cpmcfgWVLEN_Table.csv!$S30+I$52))*(SIN('Standard Settings'!$F25)+SIN('Standard Settings'!$F25+EchelleFPAparam!$M$3+EchelleFPAparam!$I$3)))</f>
        <v>3576.6938262382087</v>
      </c>
      <c r="DO30" s="29">
        <f>IF(OR($S30+J$52&lt;'Standard Settings'!$G25,$S30+J$52&gt;'Standard Settings'!$I25),-1,(EchelleFPAparam!$S$3/(cpmcfgWVLEN_Table.csv!$S30+J$52))*(SIN('Standard Settings'!$F25)+SIN('Standard Settings'!$F25+EchelleFPAparam!$M$3+EchelleFPAparam!$I$3)))</f>
        <v>-1</v>
      </c>
      <c r="DP30" s="29">
        <f>IF(OR($S30+B$52&lt;'Standard Settings'!$G25,$S30+B$52&gt;'Standard Settings'!$I25),-1,(EchelleFPAparam!$S$3/(cpmcfgWVLEN_Table.csv!$S30+B$52))*(SIN('Standard Settings'!$F25)+SIN('Standard Settings'!$F25+EchelleFPAparam!$M$3+EchelleFPAparam!$J$3)))</f>
        <v>-1</v>
      </c>
      <c r="DQ30" s="29">
        <f>IF(OR($S30+C$52&lt;'Standard Settings'!$G25,$S30+C$52&gt;'Standard Settings'!$I25),-1,(EchelleFPAparam!$S$3/(cpmcfgWVLEN_Table.csv!$S30+C$52))*(SIN('Standard Settings'!$F25)+SIN('Standard Settings'!$F25+EchelleFPAparam!$M$3+EchelleFPAparam!$J$3)))</f>
        <v>5724.6167924422025</v>
      </c>
      <c r="DR30" s="29">
        <f>IF(OR($S30+D$52&lt;'Standard Settings'!$G25,$S30+D$52&gt;'Standard Settings'!$I25),-1,(EchelleFPAparam!$S$3/(cpmcfgWVLEN_Table.csv!$S30+D$52))*(SIN('Standard Settings'!$F25)+SIN('Standard Settings'!$F25+EchelleFPAparam!$M$3+EchelleFPAparam!$J$3)))</f>
        <v>5204.1970840383665</v>
      </c>
      <c r="DS30" s="29">
        <f>IF(OR($S30+E$52&lt;'Standard Settings'!$G25,$S30+E$52&gt;'Standard Settings'!$I25),-1,(EchelleFPAparam!$S$3/(cpmcfgWVLEN_Table.csv!$S30+E$52))*(SIN('Standard Settings'!$F25)+SIN('Standard Settings'!$F25+EchelleFPAparam!$M$3+EchelleFPAparam!$J$3)))</f>
        <v>4770.5139937018357</v>
      </c>
      <c r="DT30" s="29">
        <f>IF(OR($S30+F$52&lt;'Standard Settings'!$G25,$S30+F$52&gt;'Standard Settings'!$I25),-1,(EchelleFPAparam!$S$3/(cpmcfgWVLEN_Table.csv!$S30+F$52))*(SIN('Standard Settings'!$F25)+SIN('Standard Settings'!$F25+EchelleFPAparam!$M$3+EchelleFPAparam!$J$3)))</f>
        <v>4403.5513788016942</v>
      </c>
      <c r="DU30" s="29">
        <f>IF(OR($S30+G$52&lt;'Standard Settings'!$G25,$S30+G$52&gt;'Standard Settings'!$I25),-1,(EchelleFPAparam!$S$3/(cpmcfgWVLEN_Table.csv!$S30+G$52))*(SIN('Standard Settings'!$F25)+SIN('Standard Settings'!$F25+EchelleFPAparam!$M$3+EchelleFPAparam!$J$3)))</f>
        <v>4089.0119946015739</v>
      </c>
      <c r="DV30" s="29">
        <f>IF(OR($S30+H$52&lt;'Standard Settings'!$G25,$S30+H$52&gt;'Standard Settings'!$I25),-1,(EchelleFPAparam!$S$3/(cpmcfgWVLEN_Table.csv!$S30+H$52))*(SIN('Standard Settings'!$F25)+SIN('Standard Settings'!$F25+EchelleFPAparam!$M$3+EchelleFPAparam!$J$3)))</f>
        <v>3816.411194961468</v>
      </c>
      <c r="DW30" s="29">
        <f>IF(OR($S30+I$52&lt;'Standard Settings'!$G25,$S30+I$52&gt;'Standard Settings'!$I25),-1,(EchelleFPAparam!$S$3/(cpmcfgWVLEN_Table.csv!$S30+I$52))*(SIN('Standard Settings'!$F25)+SIN('Standard Settings'!$F25+EchelleFPAparam!$M$3+EchelleFPAparam!$J$3)))</f>
        <v>3577.8854952763768</v>
      </c>
      <c r="DX30" s="29">
        <f>IF(OR($S30+J$52&lt;'Standard Settings'!$G25,$S30+J$52&gt;'Standard Settings'!$I25),-1,(EchelleFPAparam!$S$3/(cpmcfgWVLEN_Table.csv!$S30+J$52))*(SIN('Standard Settings'!$F25)+SIN('Standard Settings'!$F25+EchelleFPAparam!$M$3+EchelleFPAparam!$J$3)))</f>
        <v>-1</v>
      </c>
      <c r="DY30" s="29">
        <f>IF(OR($S30+B$52&lt;$Q30,$S30+B$52&gt;$R30),-1,(EchelleFPAparam!$S$3/(cpmcfgWVLEN_Table.csv!$S30+B$52))*(SIN('Standard Settings'!$F25)+SIN('Standard Settings'!$F25+EchelleFPAparam!$M$3+EchelleFPAparam!$K$3)))</f>
        <v>-1</v>
      </c>
      <c r="DZ30" s="29">
        <f>IF(OR($S30+C$52&lt;$Q30,$S30+C$52&gt;$R30),-1,(EchelleFPAparam!$S$3/(cpmcfgWVLEN_Table.csv!$S30+C$52))*(SIN('Standard Settings'!$F25)+SIN('Standard Settings'!$F25+EchelleFPAparam!$M$3+EchelleFPAparam!$K$3)))</f>
        <v>5758.8302748039596</v>
      </c>
      <c r="EA30" s="29">
        <f>IF(OR($S30+D$52&lt;$Q30,$S30+D$52&gt;$R30),-1,(EchelleFPAparam!$S$3/(cpmcfgWVLEN_Table.csv!$S30+D$52))*(SIN('Standard Settings'!$F25)+SIN('Standard Settings'!$F25+EchelleFPAparam!$M$3+EchelleFPAparam!$K$3)))</f>
        <v>5235.3002498217811</v>
      </c>
      <c r="EB30" s="29">
        <f>IF(OR($S30+E$52&lt;$Q30,$S30+E$52&gt;$R30),-1,(EchelleFPAparam!$S$3/(cpmcfgWVLEN_Table.csv!$S30+E$52))*(SIN('Standard Settings'!$F25)+SIN('Standard Settings'!$F25+EchelleFPAparam!$M$3+EchelleFPAparam!$K$3)))</f>
        <v>4799.0252290032995</v>
      </c>
      <c r="EC30" s="29">
        <f>IF(OR($S30+F$52&lt;$Q30,$S30+F$52&gt;$R30),-1,(EchelleFPAparam!$S$3/(cpmcfgWVLEN_Table.csv!$S30+F$52))*(SIN('Standard Settings'!$F25)+SIN('Standard Settings'!$F25+EchelleFPAparam!$M$3+EchelleFPAparam!$K$3)))</f>
        <v>4429.8694421568916</v>
      </c>
      <c r="ED30" s="29">
        <f>IF(OR($S30+G$52&lt;$Q30,$S30+G$52&gt;$R30),-1,(EchelleFPAparam!$S$3/(cpmcfgWVLEN_Table.csv!$S30+G$52))*(SIN('Standard Settings'!$F25)+SIN('Standard Settings'!$F25+EchelleFPAparam!$M$3+EchelleFPAparam!$K$3)))</f>
        <v>4113.4501962885424</v>
      </c>
      <c r="EE30" s="29">
        <f>IF(OR($S30+H$52&lt;$Q30,$S30+H$52&gt;$R30),-1,(EchelleFPAparam!$S$3/(cpmcfgWVLEN_Table.csv!$S30+H$52))*(SIN('Standard Settings'!$F25)+SIN('Standard Settings'!$F25+EchelleFPAparam!$M$3+EchelleFPAparam!$K$3)))</f>
        <v>3839.2201832026394</v>
      </c>
      <c r="EF30" s="29">
        <f>IF(OR($S30+I$52&lt;$Q30,$S30+I$52&gt;$R30),-1,(EchelleFPAparam!$S$3/(cpmcfgWVLEN_Table.csv!$S30+I$52))*(SIN('Standard Settings'!$F25)+SIN('Standard Settings'!$F25+EchelleFPAparam!$M$3+EchelleFPAparam!$K$3)))</f>
        <v>3599.2689217524749</v>
      </c>
      <c r="EG30" s="29">
        <f>IF(OR($S30+J$52&lt;$Q30,$S30+J$52&gt;$R30),-1,(EchelleFPAparam!$S$3/(cpmcfgWVLEN_Table.csv!$S30+J$52))*(SIN('Standard Settings'!$F25)+SIN('Standard Settings'!$F25+EchelleFPAparam!$M$3+EchelleFPAparam!$K$3)))</f>
        <v>-1</v>
      </c>
      <c r="EH30" s="59"/>
      <c r="EI30" s="59"/>
      <c r="EJ30" s="60"/>
      <c r="EK30" s="60"/>
      <c r="EL30" s="60"/>
      <c r="EM30" s="60"/>
      <c r="EN30" s="60"/>
      <c r="EO30" s="60"/>
      <c r="EP30" s="60"/>
      <c r="EQ30" s="60"/>
      <c r="ER30" s="60"/>
      <c r="ES30" s="60"/>
      <c r="ET30" s="60"/>
      <c r="EU30" s="60"/>
      <c r="EV30" s="60"/>
      <c r="EW30" s="60"/>
      <c r="EX30" s="60"/>
      <c r="EY30" s="60"/>
      <c r="EZ30" s="60"/>
      <c r="FA30" s="60"/>
      <c r="FB30" s="60"/>
      <c r="FC30" s="60"/>
      <c r="FD30" s="60"/>
      <c r="FE30" s="60"/>
      <c r="FF30" s="30">
        <f>1/(F30*EchelleFPAparam!$Q$3)</f>
        <v>837.91354481032647</v>
      </c>
      <c r="FG30" s="30">
        <f t="shared" si="4"/>
        <v>11.350778878802901</v>
      </c>
      <c r="FH30" s="60"/>
      <c r="FI30" s="60"/>
      <c r="FJ30" s="60"/>
      <c r="FK30" s="60"/>
      <c r="FL30" s="60"/>
      <c r="FM30" s="60"/>
      <c r="FN30" s="60"/>
      <c r="FO30" s="60"/>
      <c r="FP30" s="60"/>
      <c r="FQ30" s="60"/>
      <c r="FR30" s="60"/>
      <c r="FS30" s="60"/>
      <c r="FT30" s="60"/>
      <c r="FU30" s="60"/>
      <c r="FV30" s="60"/>
      <c r="FW30" s="60"/>
      <c r="FX30" s="60"/>
      <c r="FY30" s="60"/>
      <c r="FZ30" s="60"/>
      <c r="GA30" s="60"/>
      <c r="GB30" s="60"/>
      <c r="GC30" s="60"/>
      <c r="GD30" s="60"/>
      <c r="GE30" s="60"/>
      <c r="GF30" s="60"/>
      <c r="GG30" s="60"/>
      <c r="GH30" s="60"/>
      <c r="GI30" s="60"/>
      <c r="GJ30" s="60"/>
      <c r="GK30" s="60"/>
      <c r="GL30" s="60"/>
      <c r="GM30" s="60"/>
      <c r="GN30" s="60"/>
      <c r="GO30" s="60"/>
      <c r="GP30" s="60"/>
      <c r="GQ30" s="60"/>
      <c r="GR30" s="60"/>
      <c r="GS30" s="60"/>
      <c r="GT30" s="60"/>
      <c r="GU30" s="60"/>
      <c r="GV30" s="60"/>
      <c r="GW30" s="60"/>
      <c r="GX30" s="60"/>
      <c r="GY30" s="60"/>
      <c r="GZ30" s="60"/>
      <c r="HA30" s="60"/>
      <c r="HB30" s="60"/>
      <c r="HC30" s="60"/>
      <c r="HD30" s="60"/>
      <c r="HE30" s="60"/>
      <c r="HF30" s="60"/>
      <c r="HG30" s="60"/>
      <c r="HH30" s="60"/>
      <c r="HI30" s="60"/>
      <c r="HJ30" s="60"/>
      <c r="HK30" s="60"/>
      <c r="HL30" s="60"/>
      <c r="HM30" s="60"/>
      <c r="HN30" s="60"/>
      <c r="HO30" s="60"/>
      <c r="HP30" s="60"/>
      <c r="HQ30" s="60"/>
      <c r="HR30" s="60"/>
      <c r="HS30" s="60"/>
      <c r="HT30" s="60"/>
      <c r="HU30" s="60"/>
      <c r="HV30" s="60"/>
      <c r="HW30" s="60"/>
      <c r="HX30" s="60"/>
      <c r="HY30" s="60"/>
      <c r="HZ30" s="60"/>
      <c r="IA30" s="60"/>
      <c r="IB30" s="60"/>
      <c r="IC30" s="60"/>
      <c r="ID30" s="60"/>
      <c r="IE30" s="60"/>
      <c r="IF30" s="60"/>
      <c r="IG30" s="60"/>
      <c r="IH30" s="60"/>
      <c r="II30" s="60"/>
      <c r="IJ30" s="60"/>
      <c r="IK30" s="60"/>
      <c r="IL30" s="60"/>
      <c r="IM30" s="60"/>
      <c r="IN30" s="60"/>
      <c r="IO30" s="60"/>
      <c r="IP30" s="60"/>
      <c r="IQ30" s="60"/>
      <c r="IR30" s="60"/>
      <c r="IS30" s="60"/>
      <c r="IT30" s="60"/>
      <c r="IU30" s="60"/>
      <c r="IV30" s="60"/>
      <c r="IW30" s="60"/>
      <c r="IX30" s="60"/>
      <c r="IY30" s="60"/>
      <c r="IZ30" s="60"/>
      <c r="JA30" s="60"/>
      <c r="JB30" s="60"/>
      <c r="JC30" s="60"/>
      <c r="JD30" s="60"/>
      <c r="JE30" s="60"/>
      <c r="JF30" s="60"/>
      <c r="JG30" s="60"/>
      <c r="JH30" s="60"/>
      <c r="JI30" s="60"/>
      <c r="JJ30" s="60"/>
      <c r="JK30" s="60"/>
      <c r="JL30" s="60"/>
      <c r="JM30" s="60"/>
      <c r="JN30" s="62"/>
    </row>
    <row r="31" spans="1:274" ht="13.75" customHeight="1" x14ac:dyDescent="0.2">
      <c r="A31" s="63">
        <v>25</v>
      </c>
      <c r="B31" s="20">
        <f t="shared" si="0"/>
        <v>4406.5742702678072</v>
      </c>
      <c r="C31" s="31" t="str">
        <f>'Standard Settings'!B26</f>
        <v>M/6/9</v>
      </c>
      <c r="D31" s="31">
        <f>'Standard Settings'!H26</f>
        <v>13</v>
      </c>
      <c r="E31" s="21">
        <f t="shared" si="1"/>
        <v>1.3316240636108923E-2</v>
      </c>
      <c r="F31" s="19">
        <f>((EchelleFPAparam!$S$3/(cpmcfgWVLEN_Table.csv!$S31+E$52))*(SIN('Standard Settings'!$F26+0.0005)+SIN('Standard Settings'!$F26+0.0005+EchelleFPAparam!$M$3))-(EchelleFPAparam!$S$3/(cpmcfgWVLEN_Table.csv!$S31+E$52))*(SIN('Standard Settings'!$F26-0.0005)+SIN('Standard Settings'!$F26-0.0005+EchelleFPAparam!$M$3)))*1000*EchelleFPAparam!$O$3/180</f>
        <v>39.055758344834786</v>
      </c>
      <c r="G31" s="22" t="str">
        <f>'Standard Settings'!C26</f>
        <v>M</v>
      </c>
      <c r="H31" s="54"/>
      <c r="I31" s="31" t="str">
        <f>'Standard Settings'!$D26</f>
        <v>LM</v>
      </c>
      <c r="J31" s="54"/>
      <c r="K31" s="12">
        <v>0</v>
      </c>
      <c r="L31" s="12">
        <v>0</v>
      </c>
      <c r="M31" s="55" t="s">
        <v>515</v>
      </c>
      <c r="N31" s="55" t="s">
        <v>515</v>
      </c>
      <c r="O31" s="31">
        <f>'Standard Settings'!$E26</f>
        <v>66.5</v>
      </c>
      <c r="P31" s="56"/>
      <c r="Q31" s="23">
        <f>'Standard Settings'!$G26</f>
        <v>10</v>
      </c>
      <c r="R31" s="23">
        <f>'Standard Settings'!$I26</f>
        <v>16</v>
      </c>
      <c r="S31" s="24">
        <f t="shared" si="2"/>
        <v>9</v>
      </c>
      <c r="T31" s="24">
        <f t="shared" si="3"/>
        <v>17</v>
      </c>
      <c r="U31" s="25">
        <f>IF(OR($S31+B$52&lt;$Q31,$S31+B$52&gt;$R31),-1,(EchelleFPAparam!$S$3/(cpmcfgWVLEN_Table.csv!$S31+B$52))*(SIN('Standard Settings'!$F26)+SIN('Standard Settings'!$F26+EchelleFPAparam!$M$3)))</f>
        <v>-1</v>
      </c>
      <c r="V31" s="25">
        <f>IF(OR($S31+C$52&lt;$Q31,$S31+C$52&gt;$R31),-1,(EchelleFPAparam!$S$3/(cpmcfgWVLEN_Table.csv!$S31+C$52))*(SIN('Standard Settings'!$F26)+SIN('Standard Settings'!$F26+EchelleFPAparam!$M$3)))</f>
        <v>5728.5465513481495</v>
      </c>
      <c r="W31" s="25">
        <f>IF(OR($S31+D$52&lt;$Q31,$S31+D$52&gt;$R31),-1,(EchelleFPAparam!$S$3/(cpmcfgWVLEN_Table.csv!$S31+D$52))*(SIN('Standard Settings'!$F26)+SIN('Standard Settings'!$F26+EchelleFPAparam!$M$3)))</f>
        <v>5207.7695921346813</v>
      </c>
      <c r="X31" s="25">
        <f>IF(OR($S31+E$52&lt;$Q31,$S31+E$52&gt;$R31),-1,(EchelleFPAparam!$S$3/(cpmcfgWVLEN_Table.csv!$S31+E$52))*(SIN('Standard Settings'!$F26)+SIN('Standard Settings'!$F26+EchelleFPAparam!$M$3)))</f>
        <v>4773.7887927901238</v>
      </c>
      <c r="Y31" s="25">
        <f>IF(OR($S31+F$52&lt;$Q31,$S31+F$52&gt;$R31),-1,(EchelleFPAparam!$S$3/(cpmcfgWVLEN_Table.csv!$S31+F$52))*(SIN('Standard Settings'!$F26)+SIN('Standard Settings'!$F26+EchelleFPAparam!$M$3)))</f>
        <v>4406.5742702678072</v>
      </c>
      <c r="Z31" s="25">
        <f>IF(OR($S31+G$52&lt;$Q31,$S31+G$52&gt;$R31),-1,(EchelleFPAparam!$S$3/(cpmcfgWVLEN_Table.csv!$S31+G$52))*(SIN('Standard Settings'!$F26)+SIN('Standard Settings'!$F26+EchelleFPAparam!$M$3)))</f>
        <v>4091.8189652486781</v>
      </c>
      <c r="AA31" s="25">
        <f>IF(OR($S31+H$52&lt;$Q31,$S31+H$52&gt;$R31),-1,(EchelleFPAparam!$S$3/(cpmcfgWVLEN_Table.csv!$S31+H$52))*(SIN('Standard Settings'!$F26)+SIN('Standard Settings'!$F26+EchelleFPAparam!$M$3)))</f>
        <v>3819.031034232099</v>
      </c>
      <c r="AB31" s="25">
        <f>IF(OR($S31+I$52&lt;$Q31,$S31+I$52&gt;$R31),-1,(EchelleFPAparam!$S$3/(cpmcfgWVLEN_Table.csv!$S31+I$52))*(SIN('Standard Settings'!$F26)+SIN('Standard Settings'!$F26+EchelleFPAparam!$M$3)))</f>
        <v>3580.3415945925931</v>
      </c>
      <c r="AC31" s="25">
        <f>IF(OR($S31+J$52&lt;$Q31,$S31+J$52&gt;$R31),-1,(EchelleFPAparam!$S$3/(cpmcfgWVLEN_Table.csv!$S31+J$52))*(SIN('Standard Settings'!$F26)+SIN('Standard Settings'!$F26+EchelleFPAparam!$M$3)))</f>
        <v>-1</v>
      </c>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7">
        <f>IF(OR($S31+B$52&lt;'Standard Settings'!$G26,$S31+B$52&gt;'Standard Settings'!$I26),-1,(EchelleFPAparam!$S$3/(cpmcfgWVLEN_Table.csv!$S31+B$52))*(SIN(EchelleFPAparam!$T$3-EchelleFPAparam!$M$3/2)+SIN('Standard Settings'!$F26+EchelleFPAparam!$M$3)))</f>
        <v>-1</v>
      </c>
      <c r="BF31" s="27">
        <f>IF(OR($S31+C$52&lt;'Standard Settings'!$G26,$S31+C$52&gt;'Standard Settings'!$I26),-1,(EchelleFPAparam!$S$3/(cpmcfgWVLEN_Table.csv!$S31+C$52))*(SIN(EchelleFPAparam!$T$3-EchelleFPAparam!$M$3/2)+SIN('Standard Settings'!$F26+EchelleFPAparam!$M$3)))</f>
        <v>5703.2117496490291</v>
      </c>
      <c r="BG31" s="27">
        <f>IF(OR($S31+D$52&lt;'Standard Settings'!$G26,$S31+D$52&gt;'Standard Settings'!$I26),-1,(EchelleFPAparam!$S$3/(cpmcfgWVLEN_Table.csv!$S31+D$52))*(SIN(EchelleFPAparam!$T$3-EchelleFPAparam!$M$3/2)+SIN('Standard Settings'!$F26+EchelleFPAparam!$M$3)))</f>
        <v>5184.7379542263907</v>
      </c>
      <c r="BH31" s="27">
        <f>IF(OR($S31+E$52&lt;'Standard Settings'!$G26,$S31+E$52&gt;'Standard Settings'!$I26),-1,(EchelleFPAparam!$S$3/(cpmcfgWVLEN_Table.csv!$S31+E$52))*(SIN(EchelleFPAparam!$T$3-EchelleFPAparam!$M$3/2)+SIN('Standard Settings'!$F26+EchelleFPAparam!$M$3)))</f>
        <v>4752.6764580408581</v>
      </c>
      <c r="BI31" s="27">
        <f>IF(OR($S31+F$52&lt;'Standard Settings'!$G26,$S31+F$52&gt;'Standard Settings'!$I26),-1,(EchelleFPAparam!$S$3/(cpmcfgWVLEN_Table.csv!$S31+F$52))*(SIN(EchelleFPAparam!$T$3-EchelleFPAparam!$M$3/2)+SIN('Standard Settings'!$F26+EchelleFPAparam!$M$3)))</f>
        <v>4387.0859612684844</v>
      </c>
      <c r="BJ31" s="27">
        <f>IF(OR($S31+G$52&lt;'Standard Settings'!$G26,$S31+G$52&gt;'Standard Settings'!$I26),-1,(EchelleFPAparam!$S$3/(cpmcfgWVLEN_Table.csv!$S31+G$52))*(SIN(EchelleFPAparam!$T$3-EchelleFPAparam!$M$3/2)+SIN('Standard Settings'!$F26+EchelleFPAparam!$M$3)))</f>
        <v>4073.7226783207357</v>
      </c>
      <c r="BK31" s="27">
        <f>IF(OR($S31+H$52&lt;'Standard Settings'!$G26,$S31+H$52&gt;'Standard Settings'!$I26),-1,(EchelleFPAparam!$S$3/(cpmcfgWVLEN_Table.csv!$S31+H$52))*(SIN(EchelleFPAparam!$T$3-EchelleFPAparam!$M$3/2)+SIN('Standard Settings'!$F26+EchelleFPAparam!$M$3)))</f>
        <v>3802.1411664326861</v>
      </c>
      <c r="BL31" s="27">
        <f>IF(OR($S31+I$52&lt;'Standard Settings'!$G26,$S31+I$52&gt;'Standard Settings'!$I26),-1,(EchelleFPAparam!$S$3/(cpmcfgWVLEN_Table.csv!$S31+I$52))*(SIN(EchelleFPAparam!$T$3-EchelleFPAparam!$M$3/2)+SIN('Standard Settings'!$F26+EchelleFPAparam!$M$3)))</f>
        <v>3564.5073435306435</v>
      </c>
      <c r="BM31" s="27">
        <f>IF(OR($S31+J$52&lt;'Standard Settings'!$G26,$S31+J$52&gt;'Standard Settings'!$I26),-1,(EchelleFPAparam!$S$3/(cpmcfgWVLEN_Table.csv!$S31+J$52))*(SIN(EchelleFPAparam!$T$3-EchelleFPAparam!$M$3/2)+SIN('Standard Settings'!$F26+EchelleFPAparam!$M$3)))</f>
        <v>-1</v>
      </c>
      <c r="BN31" s="28">
        <f>IF(OR($S31+B$52&lt;'Standard Settings'!$G26,$S31+B$52&gt;'Standard Settings'!$I26),-1,BE31*(($D31+B$52)/($D31+B$52+0.5)))</f>
        <v>-1</v>
      </c>
      <c r="BO31" s="28">
        <f>IF(OR($S31+C$52&lt;'Standard Settings'!$G26,$S31+C$52&gt;'Standard Settings'!$I26),-1,BF31*(($D31+C$52)/($D31+C$52+0.5)))</f>
        <v>5506.5492755232008</v>
      </c>
      <c r="BP31" s="28">
        <f>IF(OR($S31+D$52&lt;'Standard Settings'!$G26,$S31+D$52&gt;'Standard Settings'!$I26),-1,BG31*(($D31+D$52)/($D31+D$52+0.5)))</f>
        <v>5017.4883427997329</v>
      </c>
      <c r="BQ31" s="28">
        <f>IF(OR($S31+E$52&lt;'Standard Settings'!$G26,$S31+E$52&gt;'Standard Settings'!$I26),-1,BH31*(($D31+E$52)/($D31+E$52+0.5)))</f>
        <v>4608.6559593123475</v>
      </c>
      <c r="BR31" s="28">
        <f>IF(OR($S31+F$52&lt;'Standard Settings'!$G26,$S31+F$52&gt;'Standard Settings'!$I26),-1,BI31*(($D31+F$52)/($D31+F$52+0.5)))</f>
        <v>4261.7406480893851</v>
      </c>
      <c r="BS31" s="28">
        <f>IF(OR($S31+G$52&lt;'Standard Settings'!$G26,$S31+G$52&gt;'Standard Settings'!$I26),-1,BJ31*(($D31+G$52)/($D31+G$52+0.5)))</f>
        <v>3963.6220653931487</v>
      </c>
      <c r="BT31" s="28">
        <f>IF(OR($S31+H$52&lt;'Standard Settings'!$G26,$S31+H$52&gt;'Standard Settings'!$I26),-1,BK31*(($D31+H$52)/($D31+H$52+0.5)))</f>
        <v>3704.6503672933864</v>
      </c>
      <c r="BU31" s="28">
        <f>IF(OR($S31+I$52&lt;'Standard Settings'!$G26,$S31+I$52&gt;'Standard Settings'!$I26),-1,BL31*(($D31+I$52)/($D31+I$52+0.5)))</f>
        <v>3477.5681400298959</v>
      </c>
      <c r="BV31" s="28">
        <f>IF(OR($S31+J$52&lt;'Standard Settings'!$G26,$S31+J$52&gt;'Standard Settings'!$I26),-1,BM31*(($D31+J$52)/($D31+J$52+0.5)))</f>
        <v>-1</v>
      </c>
      <c r="BW31" s="28">
        <f>IF(OR($S31+B$52&lt;'Standard Settings'!$G26,$S31+B$52&gt;'Standard Settings'!$I26),-1,BE31*(($D31+B$52)/($D31+B$52-0.5)))</f>
        <v>-1</v>
      </c>
      <c r="BX31" s="28">
        <f>IF(OR($S31+C$52&lt;'Standard Settings'!$G26,$S31+C$52&gt;'Standard Settings'!$I26),-1,BF31*(($D31+C$52)/($D31+C$52-0.5)))</f>
        <v>5914.4418144508445</v>
      </c>
      <c r="BY31" s="28">
        <f>IF(OR($S31+D$52&lt;'Standard Settings'!$G26,$S31+D$52&gt;'Standard Settings'!$I26),-1,BG31*(($D31+D$52)/($D31+D$52-0.5)))</f>
        <v>5363.5220216135076</v>
      </c>
      <c r="BZ31" s="28">
        <f>IF(OR($S31+E$52&lt;'Standard Settings'!$G26,$S31+E$52&gt;'Standard Settings'!$I26),-1,BH31*(($D31+E$52)/($D31+E$52-0.5)))</f>
        <v>4905.9886018486277</v>
      </c>
      <c r="CA31" s="28">
        <f>IF(OR($S31+F$52&lt;'Standard Settings'!$G26,$S31+F$52&gt;'Standard Settings'!$I26),-1,BI31*(($D31+F$52)/($D31+F$52-0.5)))</f>
        <v>4520.0279600948024</v>
      </c>
      <c r="CB31" s="28">
        <f>IF(OR($S31+G$52&lt;'Standard Settings'!$G26,$S31+G$52&gt;'Standard Settings'!$I26),-1,BJ31*(($D31+G$52)/($D31+G$52-0.5)))</f>
        <v>4190.114754844185</v>
      </c>
      <c r="CC31" s="28">
        <f>IF(OR($S31+H$52&lt;'Standard Settings'!$G26,$S31+H$52&gt;'Standard Settings'!$I26),-1,BK31*(($D31+H$52)/($D31+H$52-0.5)))</f>
        <v>3904.901738498434</v>
      </c>
      <c r="CD31" s="28">
        <f>IF(OR($S31+I$52&lt;'Standard Settings'!$G26,$S31+I$52&gt;'Standard Settings'!$I26),-1,BL31*(($D31+I$52)/($D31+I$52-0.5)))</f>
        <v>3655.9049677237367</v>
      </c>
      <c r="CE31" s="28">
        <f>IF(OR($S31+J$52&lt;'Standard Settings'!$G26,$S31+J$52&gt;'Standard Settings'!$I26),-1,BM31*(($D31+J$52)/($D31+J$52-0.5)))</f>
        <v>-1</v>
      </c>
      <c r="CF31" s="29">
        <f>IF(OR($S31+B$52&lt;'Standard Settings'!$G26,$S31+B$52&gt;'Standard Settings'!$I26),-1,(EchelleFPAparam!$S$3/(cpmcfgWVLEN_Table.csv!$S31+B$52))*(SIN('Standard Settings'!$F26)+SIN('Standard Settings'!$F26+EchelleFPAparam!$M$3+EchelleFPAparam!$F$3)))</f>
        <v>-1</v>
      </c>
      <c r="CG31" s="29">
        <f>IF(OR($S31+C$52&lt;'Standard Settings'!$G26,$S31+C$52&gt;'Standard Settings'!$I26),-1,(EchelleFPAparam!$S$3/(cpmcfgWVLEN_Table.csv!$S31+C$52))*(SIN('Standard Settings'!$F26)+SIN('Standard Settings'!$F26+EchelleFPAparam!$M$3+EchelleFPAparam!$F$3)))</f>
        <v>5671.3379317719355</v>
      </c>
      <c r="CH31" s="29">
        <f>IF(OR($S31+D$52&lt;'Standard Settings'!$G26,$S31+D$52&gt;'Standard Settings'!$I26),-1,(EchelleFPAparam!$S$3/(cpmcfgWVLEN_Table.csv!$S31+D$52))*(SIN('Standard Settings'!$F26)+SIN('Standard Settings'!$F26+EchelleFPAparam!$M$3+EchelleFPAparam!$F$3)))</f>
        <v>5155.7617561563056</v>
      </c>
      <c r="CI31" s="29">
        <f>IF(OR($S31+E$52&lt;'Standard Settings'!$G26,$S31+E$52&gt;'Standard Settings'!$I26),-1,(EchelleFPAparam!$S$3/(cpmcfgWVLEN_Table.csv!$S31+E$52))*(SIN('Standard Settings'!$F26)+SIN('Standard Settings'!$F26+EchelleFPAparam!$M$3+EchelleFPAparam!$F$3)))</f>
        <v>4726.1149431432796</v>
      </c>
      <c r="CJ31" s="29">
        <f>IF(OR($S31+F$52&lt;'Standard Settings'!$G26,$S31+F$52&gt;'Standard Settings'!$I26),-1,(EchelleFPAparam!$S$3/(cpmcfgWVLEN_Table.csv!$S31+F$52))*(SIN('Standard Settings'!$F26)+SIN('Standard Settings'!$F26+EchelleFPAparam!$M$3+EchelleFPAparam!$F$3)))</f>
        <v>4362.567639824566</v>
      </c>
      <c r="CK31" s="29">
        <f>IF(OR($S31+G$52&lt;'Standard Settings'!$G26,$S31+G$52&gt;'Standard Settings'!$I26),-1,(EchelleFPAparam!$S$3/(cpmcfgWVLEN_Table.csv!$S31+G$52))*(SIN('Standard Settings'!$F26)+SIN('Standard Settings'!$F26+EchelleFPAparam!$M$3+EchelleFPAparam!$F$3)))</f>
        <v>4050.9556655513829</v>
      </c>
      <c r="CL31" s="29">
        <f>IF(OR($S31+H$52&lt;'Standard Settings'!$G26,$S31+H$52&gt;'Standard Settings'!$I26),-1,(EchelleFPAparam!$S$3/(cpmcfgWVLEN_Table.csv!$S31+H$52))*(SIN('Standard Settings'!$F26)+SIN('Standard Settings'!$F26+EchelleFPAparam!$M$3+EchelleFPAparam!$F$3)))</f>
        <v>3780.8919545146232</v>
      </c>
      <c r="CM31" s="29">
        <f>IF(OR($S31+I$52&lt;'Standard Settings'!$G26,$S31+I$52&gt;'Standard Settings'!$I26),-1,(EchelleFPAparam!$S$3/(cpmcfgWVLEN_Table.csv!$S31+I$52))*(SIN('Standard Settings'!$F26)+SIN('Standard Settings'!$F26+EchelleFPAparam!$M$3+EchelleFPAparam!$F$3)))</f>
        <v>3544.5862073574599</v>
      </c>
      <c r="CN31" s="29">
        <f>IF(OR($S31+J$52&lt;'Standard Settings'!$G26,$S31+J$52&gt;'Standard Settings'!$I26),-1,(EchelleFPAparam!$S$3/(cpmcfgWVLEN_Table.csv!$S31+J$52))*(SIN('Standard Settings'!$F26)+SIN('Standard Settings'!$F26+EchelleFPAparam!$M$3+EchelleFPAparam!$F$3)))</f>
        <v>-1</v>
      </c>
      <c r="CO31" s="29">
        <f>IF(OR($S31+B$52&lt;'Standard Settings'!$G26,$S31+B$52&gt;'Standard Settings'!$I26),-1,(EchelleFPAparam!$S$3/(cpmcfgWVLEN_Table.csv!$S31+B$52))*(SIN('Standard Settings'!$F26)+SIN('Standard Settings'!$F26+EchelleFPAparam!$M$3+EchelleFPAparam!$G$3)))</f>
        <v>-1</v>
      </c>
      <c r="CP31" s="29">
        <f>IF(OR($S31+C$52&lt;'Standard Settings'!$G26,$S31+C$52&gt;'Standard Settings'!$I26),-1,(EchelleFPAparam!$S$3/(cpmcfgWVLEN_Table.csv!$S31+C$52))*(SIN('Standard Settings'!$F26)+SIN('Standard Settings'!$F26+EchelleFPAparam!$M$3+EchelleFPAparam!$G$3)))</f>
        <v>5708.6272929078777</v>
      </c>
      <c r="CQ31" s="29">
        <f>IF(OR($S31+D$52&lt;'Standard Settings'!$G26,$S31+D$52&gt;'Standard Settings'!$I26),-1,(EchelleFPAparam!$S$3/(cpmcfgWVLEN_Table.csv!$S31+D$52))*(SIN('Standard Settings'!$F26)+SIN('Standard Settings'!$F26+EchelleFPAparam!$M$3+EchelleFPAparam!$G$3)))</f>
        <v>5189.6611753707975</v>
      </c>
      <c r="CR31" s="29">
        <f>IF(OR($S31+E$52&lt;'Standard Settings'!$G26,$S31+E$52&gt;'Standard Settings'!$I26),-1,(EchelleFPAparam!$S$3/(cpmcfgWVLEN_Table.csv!$S31+E$52))*(SIN('Standard Settings'!$F26)+SIN('Standard Settings'!$F26+EchelleFPAparam!$M$3+EchelleFPAparam!$G$3)))</f>
        <v>4757.189410756564</v>
      </c>
      <c r="CS31" s="29">
        <f>IF(OR($S31+F$52&lt;'Standard Settings'!$G26,$S31+F$52&gt;'Standard Settings'!$I26),-1,(EchelleFPAparam!$S$3/(cpmcfgWVLEN_Table.csv!$S31+F$52))*(SIN('Standard Settings'!$F26)+SIN('Standard Settings'!$F26+EchelleFPAparam!$M$3+EchelleFPAparam!$G$3)))</f>
        <v>4391.2517637752908</v>
      </c>
      <c r="CT31" s="29">
        <f>IF(OR($S31+G$52&lt;'Standard Settings'!$G26,$S31+G$52&gt;'Standard Settings'!$I26),-1,(EchelleFPAparam!$S$3/(cpmcfgWVLEN_Table.csv!$S31+G$52))*(SIN('Standard Settings'!$F26)+SIN('Standard Settings'!$F26+EchelleFPAparam!$M$3+EchelleFPAparam!$G$3)))</f>
        <v>4077.590923505627</v>
      </c>
      <c r="CU31" s="29">
        <f>IF(OR($S31+H$52&lt;'Standard Settings'!$G26,$S31+H$52&gt;'Standard Settings'!$I26),-1,(EchelleFPAparam!$S$3/(cpmcfgWVLEN_Table.csv!$S31+H$52))*(SIN('Standard Settings'!$F26)+SIN('Standard Settings'!$F26+EchelleFPAparam!$M$3+EchelleFPAparam!$G$3)))</f>
        <v>3805.7515286052512</v>
      </c>
      <c r="CV31" s="29">
        <f>IF(OR($S31+I$52&lt;'Standard Settings'!$G26,$S31+I$52&gt;'Standard Settings'!$I26),-1,(EchelleFPAparam!$S$3/(cpmcfgWVLEN_Table.csv!$S31+I$52))*(SIN('Standard Settings'!$F26)+SIN('Standard Settings'!$F26+EchelleFPAparam!$M$3+EchelleFPAparam!$G$3)))</f>
        <v>3567.8920580674235</v>
      </c>
      <c r="CW31" s="29">
        <f>IF(OR($S31+J$52&lt;'Standard Settings'!$G26,$S31+J$52&gt;'Standard Settings'!$I26),-1,(EchelleFPAparam!$S$3/(cpmcfgWVLEN_Table.csv!$S31+J$52))*(SIN('Standard Settings'!$F26)+SIN('Standard Settings'!$F26+EchelleFPAparam!$M$3+EchelleFPAparam!$G$3)))</f>
        <v>-1</v>
      </c>
      <c r="CX31" s="29">
        <f>IF(OR($S31+B$52&lt;'Standard Settings'!$G26,$S31+B$52&gt;'Standard Settings'!$I26),-1,(EchelleFPAparam!$S$3/(cpmcfgWVLEN_Table.csv!$S31+B$52))*(SIN('Standard Settings'!$F26)+SIN('Standard Settings'!$F26+EchelleFPAparam!$M$3+EchelleFPAparam!$H$3)))</f>
        <v>-1</v>
      </c>
      <c r="CY31" s="29">
        <f>IF(OR($S31+C$52&lt;'Standard Settings'!$G26,$S31+C$52&gt;'Standard Settings'!$I26),-1,(EchelleFPAparam!$S$3/(cpmcfgWVLEN_Table.csv!$S31+C$52))*(SIN('Standard Settings'!$F26)+SIN('Standard Settings'!$F26+EchelleFPAparam!$M$3+EchelleFPAparam!$H$3)))</f>
        <v>5710.6007810205874</v>
      </c>
      <c r="CZ31" s="29">
        <f>IF(OR($S31+D$52&lt;'Standard Settings'!$G26,$S31+D$52&gt;'Standard Settings'!$I26),-1,(EchelleFPAparam!$S$3/(cpmcfgWVLEN_Table.csv!$S31+D$52))*(SIN('Standard Settings'!$F26)+SIN('Standard Settings'!$F26+EchelleFPAparam!$M$3+EchelleFPAparam!$H$3)))</f>
        <v>5191.4552554732618</v>
      </c>
      <c r="DA31" s="29">
        <f>IF(OR($S31+E$52&lt;'Standard Settings'!$G26,$S31+E$52&gt;'Standard Settings'!$I26),-1,(EchelleFPAparam!$S$3/(cpmcfgWVLEN_Table.csv!$S31+E$52))*(SIN('Standard Settings'!$F26)+SIN('Standard Settings'!$F26+EchelleFPAparam!$M$3+EchelleFPAparam!$H$3)))</f>
        <v>4758.8339841838233</v>
      </c>
      <c r="DB31" s="29">
        <f>IF(OR($S31+F$52&lt;'Standard Settings'!$G26,$S31+F$52&gt;'Standard Settings'!$I26),-1,(EchelleFPAparam!$S$3/(cpmcfgWVLEN_Table.csv!$S31+F$52))*(SIN('Standard Settings'!$F26)+SIN('Standard Settings'!$F26+EchelleFPAparam!$M$3+EchelleFPAparam!$H$3)))</f>
        <v>4392.7698315542984</v>
      </c>
      <c r="DC31" s="29">
        <f>IF(OR($S31+G$52&lt;'Standard Settings'!$G26,$S31+G$52&gt;'Standard Settings'!$I26),-1,(EchelleFPAparam!$S$3/(cpmcfgWVLEN_Table.csv!$S31+G$52))*(SIN('Standard Settings'!$F26)+SIN('Standard Settings'!$F26+EchelleFPAparam!$M$3+EchelleFPAparam!$H$3)))</f>
        <v>4079.0005578718487</v>
      </c>
      <c r="DD31" s="29">
        <f>IF(OR($S31+H$52&lt;'Standard Settings'!$G26,$S31+H$52&gt;'Standard Settings'!$I26),-1,(EchelleFPAparam!$S$3/(cpmcfgWVLEN_Table.csv!$S31+H$52))*(SIN('Standard Settings'!$F26)+SIN('Standard Settings'!$F26+EchelleFPAparam!$M$3+EchelleFPAparam!$H$3)))</f>
        <v>3807.0671873470583</v>
      </c>
      <c r="DE31" s="29">
        <f>IF(OR($S31+I$52&lt;'Standard Settings'!$G26,$S31+I$52&gt;'Standard Settings'!$I26),-1,(EchelleFPAparam!$S$3/(cpmcfgWVLEN_Table.csv!$S31+I$52))*(SIN('Standard Settings'!$F26)+SIN('Standard Settings'!$F26+EchelleFPAparam!$M$3+EchelleFPAparam!$H$3)))</f>
        <v>3569.1254881378677</v>
      </c>
      <c r="DF31" s="29">
        <f>IF(OR($S31+J$52&lt;'Standard Settings'!$G26,$S31+J$52&gt;'Standard Settings'!$I26),-1,(EchelleFPAparam!$S$3/(cpmcfgWVLEN_Table.csv!$S31+J$52))*(SIN('Standard Settings'!$F26)+SIN('Standard Settings'!$F26+EchelleFPAparam!$M$3+EchelleFPAparam!$H$3)))</f>
        <v>-1</v>
      </c>
      <c r="DG31" s="29">
        <f>IF(OR($S31+B$52&lt;'Standard Settings'!$G26,$S31+B$52&gt;'Standard Settings'!$I26),-1,(EchelleFPAparam!$S$3/(cpmcfgWVLEN_Table.csv!$S31+B$52))*(SIN('Standard Settings'!$F26)+SIN('Standard Settings'!$F26+EchelleFPAparam!$M$3+EchelleFPAparam!$I$3)))</f>
        <v>-1</v>
      </c>
      <c r="DH31" s="29">
        <f>IF(OR($S31+C$52&lt;'Standard Settings'!$G26,$S31+C$52&gt;'Standard Settings'!$I26),-1,(EchelleFPAparam!$S$3/(cpmcfgWVLEN_Table.csv!$S31+C$52))*(SIN('Standard Settings'!$F26)+SIN('Standard Settings'!$F26+EchelleFPAparam!$M$3+EchelleFPAparam!$I$3)))</f>
        <v>5746.0539400901644</v>
      </c>
      <c r="DI31" s="29">
        <f>IF(OR($S31+D$52&lt;'Standard Settings'!$G26,$S31+D$52&gt;'Standard Settings'!$I26),-1,(EchelleFPAparam!$S$3/(cpmcfgWVLEN_Table.csv!$S31+D$52))*(SIN('Standard Settings'!$F26)+SIN('Standard Settings'!$F26+EchelleFPAparam!$M$3+EchelleFPAparam!$I$3)))</f>
        <v>5223.6854000819676</v>
      </c>
      <c r="DJ31" s="29">
        <f>IF(OR($S31+E$52&lt;'Standard Settings'!$G26,$S31+E$52&gt;'Standard Settings'!$I26),-1,(EchelleFPAparam!$S$3/(cpmcfgWVLEN_Table.csv!$S31+E$52))*(SIN('Standard Settings'!$F26)+SIN('Standard Settings'!$F26+EchelleFPAparam!$M$3+EchelleFPAparam!$I$3)))</f>
        <v>4788.3782834084695</v>
      </c>
      <c r="DK31" s="29">
        <f>IF(OR($S31+F$52&lt;'Standard Settings'!$G26,$S31+F$52&gt;'Standard Settings'!$I26),-1,(EchelleFPAparam!$S$3/(cpmcfgWVLEN_Table.csv!$S31+F$52))*(SIN('Standard Settings'!$F26)+SIN('Standard Settings'!$F26+EchelleFPAparam!$M$3+EchelleFPAparam!$I$3)))</f>
        <v>4420.0414923770495</v>
      </c>
      <c r="DL31" s="29">
        <f>IF(OR($S31+G$52&lt;'Standard Settings'!$G26,$S31+G$52&gt;'Standard Settings'!$I26),-1,(EchelleFPAparam!$S$3/(cpmcfgWVLEN_Table.csv!$S31+G$52))*(SIN('Standard Settings'!$F26)+SIN('Standard Settings'!$F26+EchelleFPAparam!$M$3+EchelleFPAparam!$I$3)))</f>
        <v>4104.3242429215461</v>
      </c>
      <c r="DM31" s="29">
        <f>IF(OR($S31+H$52&lt;'Standard Settings'!$G26,$S31+H$52&gt;'Standard Settings'!$I26),-1,(EchelleFPAparam!$S$3/(cpmcfgWVLEN_Table.csv!$S31+H$52))*(SIN('Standard Settings'!$F26)+SIN('Standard Settings'!$F26+EchelleFPAparam!$M$3+EchelleFPAparam!$I$3)))</f>
        <v>3830.7026267267756</v>
      </c>
      <c r="DN31" s="29">
        <f>IF(OR($S31+I$52&lt;'Standard Settings'!$G26,$S31+I$52&gt;'Standard Settings'!$I26),-1,(EchelleFPAparam!$S$3/(cpmcfgWVLEN_Table.csv!$S31+I$52))*(SIN('Standard Settings'!$F26)+SIN('Standard Settings'!$F26+EchelleFPAparam!$M$3+EchelleFPAparam!$I$3)))</f>
        <v>3591.2837125563528</v>
      </c>
      <c r="DO31" s="29">
        <f>IF(OR($S31+J$52&lt;'Standard Settings'!$G26,$S31+J$52&gt;'Standard Settings'!$I26),-1,(EchelleFPAparam!$S$3/(cpmcfgWVLEN_Table.csv!$S31+J$52))*(SIN('Standard Settings'!$F26)+SIN('Standard Settings'!$F26+EchelleFPAparam!$M$3+EchelleFPAparam!$I$3)))</f>
        <v>-1</v>
      </c>
      <c r="DP31" s="29">
        <f>IF(OR($S31+B$52&lt;'Standard Settings'!$G26,$S31+B$52&gt;'Standard Settings'!$I26),-1,(EchelleFPAparam!$S$3/(cpmcfgWVLEN_Table.csv!$S31+B$52))*(SIN('Standard Settings'!$F26)+SIN('Standard Settings'!$F26+EchelleFPAparam!$M$3+EchelleFPAparam!$J$3)))</f>
        <v>-1</v>
      </c>
      <c r="DQ31" s="29">
        <f>IF(OR($S31+C$52&lt;'Standard Settings'!$G26,$S31+C$52&gt;'Standard Settings'!$I26),-1,(EchelleFPAparam!$S$3/(cpmcfgWVLEN_Table.csv!$S31+C$52))*(SIN('Standard Settings'!$F26)+SIN('Standard Settings'!$F26+EchelleFPAparam!$M$3+EchelleFPAparam!$J$3)))</f>
        <v>5747.9271335048716</v>
      </c>
      <c r="DR31" s="29">
        <f>IF(OR($S31+D$52&lt;'Standard Settings'!$G26,$S31+D$52&gt;'Standard Settings'!$I26),-1,(EchelleFPAparam!$S$3/(cpmcfgWVLEN_Table.csv!$S31+D$52))*(SIN('Standard Settings'!$F26)+SIN('Standard Settings'!$F26+EchelleFPAparam!$M$3+EchelleFPAparam!$J$3)))</f>
        <v>5225.3883031862479</v>
      </c>
      <c r="DS31" s="29">
        <f>IF(OR($S31+E$52&lt;'Standard Settings'!$G26,$S31+E$52&gt;'Standard Settings'!$I26),-1,(EchelleFPAparam!$S$3/(cpmcfgWVLEN_Table.csv!$S31+E$52))*(SIN('Standard Settings'!$F26)+SIN('Standard Settings'!$F26+EchelleFPAparam!$M$3+EchelleFPAparam!$J$3)))</f>
        <v>4789.9392779207265</v>
      </c>
      <c r="DT31" s="29">
        <f>IF(OR($S31+F$52&lt;'Standard Settings'!$G26,$S31+F$52&gt;'Standard Settings'!$I26),-1,(EchelleFPAparam!$S$3/(cpmcfgWVLEN_Table.csv!$S31+F$52))*(SIN('Standard Settings'!$F26)+SIN('Standard Settings'!$F26+EchelleFPAparam!$M$3+EchelleFPAparam!$J$3)))</f>
        <v>4421.482410388363</v>
      </c>
      <c r="DU31" s="29">
        <f>IF(OR($S31+G$52&lt;'Standard Settings'!$G26,$S31+G$52&gt;'Standard Settings'!$I26),-1,(EchelleFPAparam!$S$3/(cpmcfgWVLEN_Table.csv!$S31+G$52))*(SIN('Standard Settings'!$F26)+SIN('Standard Settings'!$F26+EchelleFPAparam!$M$3+EchelleFPAparam!$J$3)))</f>
        <v>4105.6622382177657</v>
      </c>
      <c r="DV31" s="29">
        <f>IF(OR($S31+H$52&lt;'Standard Settings'!$G26,$S31+H$52&gt;'Standard Settings'!$I26),-1,(EchelleFPAparam!$S$3/(cpmcfgWVLEN_Table.csv!$S31+H$52))*(SIN('Standard Settings'!$F26)+SIN('Standard Settings'!$F26+EchelleFPAparam!$M$3+EchelleFPAparam!$J$3)))</f>
        <v>3831.9514223365809</v>
      </c>
      <c r="DW31" s="29">
        <f>IF(OR($S31+I$52&lt;'Standard Settings'!$G26,$S31+I$52&gt;'Standard Settings'!$I26),-1,(EchelleFPAparam!$S$3/(cpmcfgWVLEN_Table.csv!$S31+I$52))*(SIN('Standard Settings'!$F26)+SIN('Standard Settings'!$F26+EchelleFPAparam!$M$3+EchelleFPAparam!$J$3)))</f>
        <v>3592.4544584405448</v>
      </c>
      <c r="DX31" s="29">
        <f>IF(OR($S31+J$52&lt;'Standard Settings'!$G26,$S31+J$52&gt;'Standard Settings'!$I26),-1,(EchelleFPAparam!$S$3/(cpmcfgWVLEN_Table.csv!$S31+J$52))*(SIN('Standard Settings'!$F26)+SIN('Standard Settings'!$F26+EchelleFPAparam!$M$3+EchelleFPAparam!$J$3)))</f>
        <v>-1</v>
      </c>
      <c r="DY31" s="29">
        <f>IF(OR($S31+B$52&lt;$Q31,$S31+B$52&gt;$R31),-1,(EchelleFPAparam!$S$3/(cpmcfgWVLEN_Table.csv!$S31+B$52))*(SIN('Standard Settings'!$F26)+SIN('Standard Settings'!$F26+EchelleFPAparam!$M$3+EchelleFPAparam!$K$3)))</f>
        <v>-1</v>
      </c>
      <c r="DZ31" s="29">
        <f>IF(OR($S31+C$52&lt;$Q31,$S31+C$52&gt;$R31),-1,(EchelleFPAparam!$S$3/(cpmcfgWVLEN_Table.csv!$S31+C$52))*(SIN('Standard Settings'!$F26)+SIN('Standard Settings'!$F26+EchelleFPAparam!$M$3+EchelleFPAparam!$K$3)))</f>
        <v>5781.5196448604584</v>
      </c>
      <c r="EA31" s="29">
        <f>IF(OR($S31+D$52&lt;$Q31,$S31+D$52&gt;$R31),-1,(EchelleFPAparam!$S$3/(cpmcfgWVLEN_Table.csv!$S31+D$52))*(SIN('Standard Settings'!$F26)+SIN('Standard Settings'!$F26+EchelleFPAparam!$M$3+EchelleFPAparam!$K$3)))</f>
        <v>5255.9269498731446</v>
      </c>
      <c r="EB31" s="29">
        <f>IF(OR($S31+E$52&lt;$Q31,$S31+E$52&gt;$R31),-1,(EchelleFPAparam!$S$3/(cpmcfgWVLEN_Table.csv!$S31+E$52))*(SIN('Standard Settings'!$F26)+SIN('Standard Settings'!$F26+EchelleFPAparam!$M$3+EchelleFPAparam!$K$3)))</f>
        <v>4817.9330373837156</v>
      </c>
      <c r="EC31" s="29">
        <f>IF(OR($S31+F$52&lt;$Q31,$S31+F$52&gt;$R31),-1,(EchelleFPAparam!$S$3/(cpmcfgWVLEN_Table.csv!$S31+F$52))*(SIN('Standard Settings'!$F26)+SIN('Standard Settings'!$F26+EchelleFPAparam!$M$3+EchelleFPAparam!$K$3)))</f>
        <v>4447.3228037388144</v>
      </c>
      <c r="ED31" s="29">
        <f>IF(OR($S31+G$52&lt;$Q31,$S31+G$52&gt;$R31),-1,(EchelleFPAparam!$S$3/(cpmcfgWVLEN_Table.csv!$S31+G$52))*(SIN('Standard Settings'!$F26)+SIN('Standard Settings'!$F26+EchelleFPAparam!$M$3+EchelleFPAparam!$K$3)))</f>
        <v>4129.6568891860425</v>
      </c>
      <c r="EE31" s="29">
        <f>IF(OR($S31+H$52&lt;$Q31,$S31+H$52&gt;$R31),-1,(EchelleFPAparam!$S$3/(cpmcfgWVLEN_Table.csv!$S31+H$52))*(SIN('Standard Settings'!$F26)+SIN('Standard Settings'!$F26+EchelleFPAparam!$M$3+EchelleFPAparam!$K$3)))</f>
        <v>3854.3464299069724</v>
      </c>
      <c r="EF31" s="29">
        <f>IF(OR($S31+I$52&lt;$Q31,$S31+I$52&gt;$R31),-1,(EchelleFPAparam!$S$3/(cpmcfgWVLEN_Table.csv!$S31+I$52))*(SIN('Standard Settings'!$F26)+SIN('Standard Settings'!$F26+EchelleFPAparam!$M$3+EchelleFPAparam!$K$3)))</f>
        <v>3613.4497780377869</v>
      </c>
      <c r="EG31" s="29">
        <f>IF(OR($S31+J$52&lt;$Q31,$S31+J$52&gt;$R31),-1,(EchelleFPAparam!$S$3/(cpmcfgWVLEN_Table.csv!$S31+J$52))*(SIN('Standard Settings'!$F26)+SIN('Standard Settings'!$F26+EchelleFPAparam!$M$3+EchelleFPAparam!$K$3)))</f>
        <v>-1</v>
      </c>
      <c r="EH31" s="59"/>
      <c r="EI31" s="59"/>
      <c r="EJ31" s="60"/>
      <c r="EK31" s="60"/>
      <c r="EL31" s="60"/>
      <c r="EM31" s="60"/>
      <c r="EN31" s="60"/>
      <c r="EO31" s="60"/>
      <c r="EP31" s="60"/>
      <c r="EQ31" s="60"/>
      <c r="ER31" s="60"/>
      <c r="ES31" s="60"/>
      <c r="ET31" s="60"/>
      <c r="EU31" s="60"/>
      <c r="EV31" s="60"/>
      <c r="EW31" s="60"/>
      <c r="EX31" s="60"/>
      <c r="EY31" s="60"/>
      <c r="EZ31" s="60"/>
      <c r="FA31" s="60"/>
      <c r="FB31" s="60"/>
      <c r="FC31" s="60"/>
      <c r="FD31" s="60"/>
      <c r="FE31" s="60"/>
      <c r="FF31" s="30">
        <f>1/(F31*EchelleFPAparam!$Q$3)</f>
        <v>853.48063245945764</v>
      </c>
      <c r="FG31" s="30">
        <f t="shared" si="4"/>
        <v>11.365153480088575</v>
      </c>
      <c r="FH31" s="60"/>
      <c r="FI31" s="60"/>
      <c r="FJ31" s="60"/>
      <c r="FK31" s="60"/>
      <c r="FL31" s="60"/>
      <c r="FM31" s="60"/>
      <c r="FN31" s="60"/>
      <c r="FO31" s="60"/>
      <c r="FP31" s="60"/>
      <c r="FQ31" s="60"/>
      <c r="FR31" s="60"/>
      <c r="FS31" s="60"/>
      <c r="FT31" s="60"/>
      <c r="FU31" s="60"/>
      <c r="FV31" s="60"/>
      <c r="FW31" s="60"/>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c r="GX31" s="60"/>
      <c r="GY31" s="60"/>
      <c r="GZ31" s="60"/>
      <c r="HA31" s="60"/>
      <c r="HB31" s="60"/>
      <c r="HC31" s="60"/>
      <c r="HD31" s="60"/>
      <c r="HE31" s="60"/>
      <c r="HF31" s="60"/>
      <c r="HG31" s="60"/>
      <c r="HH31" s="60"/>
      <c r="HI31" s="60"/>
      <c r="HJ31" s="60"/>
      <c r="HK31" s="60"/>
      <c r="HL31" s="60"/>
      <c r="HM31" s="60"/>
      <c r="HN31" s="60"/>
      <c r="HO31" s="60"/>
      <c r="HP31" s="60"/>
      <c r="HQ31" s="60"/>
      <c r="HR31" s="60"/>
      <c r="HS31" s="60"/>
      <c r="HT31" s="60"/>
      <c r="HU31" s="60"/>
      <c r="HV31" s="60"/>
      <c r="HW31" s="60"/>
      <c r="HX31" s="60"/>
      <c r="HY31" s="60"/>
      <c r="HZ31" s="60"/>
      <c r="IA31" s="60"/>
      <c r="IB31" s="60"/>
      <c r="IC31" s="60"/>
      <c r="ID31" s="60"/>
      <c r="IE31" s="60"/>
      <c r="IF31" s="60"/>
      <c r="IG31" s="60"/>
      <c r="IH31" s="60"/>
      <c r="II31" s="60"/>
      <c r="IJ31" s="60"/>
      <c r="IK31" s="60"/>
      <c r="IL31" s="60"/>
      <c r="IM31" s="60"/>
      <c r="IN31" s="60"/>
      <c r="IO31" s="60"/>
      <c r="IP31" s="60"/>
      <c r="IQ31" s="60"/>
      <c r="IR31" s="60"/>
      <c r="IS31" s="60"/>
      <c r="IT31" s="60"/>
      <c r="IU31" s="60"/>
      <c r="IV31" s="60"/>
      <c r="IW31" s="60"/>
      <c r="IX31" s="60"/>
      <c r="IY31" s="60"/>
      <c r="IZ31" s="60"/>
      <c r="JA31" s="60"/>
      <c r="JB31" s="60"/>
      <c r="JC31" s="60"/>
      <c r="JD31" s="60"/>
      <c r="JE31" s="60"/>
      <c r="JF31" s="60"/>
      <c r="JG31" s="60"/>
      <c r="JH31" s="60"/>
      <c r="JI31" s="60"/>
      <c r="JJ31" s="60"/>
      <c r="JK31" s="60"/>
      <c r="JL31" s="60"/>
      <c r="JM31" s="60"/>
      <c r="JN31" s="62"/>
    </row>
    <row r="32" spans="1:274" ht="13.75" customHeight="1" x14ac:dyDescent="0.2">
      <c r="A32" s="63">
        <v>26</v>
      </c>
      <c r="B32" s="20">
        <f t="shared" si="0"/>
        <v>4459.1352762820998</v>
      </c>
      <c r="C32" s="31" t="str">
        <f>'Standard Settings'!B27</f>
        <v>M/7/9</v>
      </c>
      <c r="D32" s="31">
        <f>'Standard Settings'!H27</f>
        <v>13</v>
      </c>
      <c r="E32" s="21">
        <f t="shared" si="1"/>
        <v>1.2619509271597273E-2</v>
      </c>
      <c r="F32" s="19">
        <f>((EchelleFPAparam!$S$3/(cpmcfgWVLEN_Table.csv!$S32+E$52))*(SIN('Standard Settings'!$F27+0.0005)+SIN('Standard Settings'!$F27+0.0005+EchelleFPAparam!$M$3))-(EchelleFPAparam!$S$3/(cpmcfgWVLEN_Table.csv!$S32+E$52))*(SIN('Standard Settings'!$F27-0.0005)+SIN('Standard Settings'!$F27-0.0005+EchelleFPAparam!$M$3)))*1000*EchelleFPAparam!$O$3/180</f>
        <v>36.861355262071285</v>
      </c>
      <c r="G32" s="22" t="str">
        <f>'Standard Settings'!C27</f>
        <v>M</v>
      </c>
      <c r="H32" s="54"/>
      <c r="I32" s="31" t="str">
        <f>'Standard Settings'!$D27</f>
        <v>LM</v>
      </c>
      <c r="J32" s="54"/>
      <c r="K32" s="12">
        <v>0</v>
      </c>
      <c r="L32" s="12">
        <v>0</v>
      </c>
      <c r="M32" s="55" t="s">
        <v>515</v>
      </c>
      <c r="N32" s="55" t="s">
        <v>515</v>
      </c>
      <c r="O32" s="31">
        <f>'Standard Settings'!$E27</f>
        <v>68</v>
      </c>
      <c r="P32" s="56"/>
      <c r="Q32" s="23">
        <f>'Standard Settings'!$G27</f>
        <v>10</v>
      </c>
      <c r="R32" s="23">
        <f>'Standard Settings'!$I27</f>
        <v>16</v>
      </c>
      <c r="S32" s="24">
        <f t="shared" si="2"/>
        <v>9</v>
      </c>
      <c r="T32" s="24">
        <f t="shared" si="3"/>
        <v>17</v>
      </c>
      <c r="U32" s="25">
        <f>IF(OR($S32+B$52&lt;$Q32,$S32+B$52&gt;$R32),-1,(EchelleFPAparam!$S$3/(cpmcfgWVLEN_Table.csv!$S32+B$52))*(SIN('Standard Settings'!$F27)+SIN('Standard Settings'!$F27+EchelleFPAparam!$M$3)))</f>
        <v>-1</v>
      </c>
      <c r="V32" s="25">
        <f>IF(OR($S32+C$52&lt;$Q32,$S32+C$52&gt;$R32),-1,(EchelleFPAparam!$S$3/(cpmcfgWVLEN_Table.csv!$S32+C$52))*(SIN('Standard Settings'!$F27)+SIN('Standard Settings'!$F27+EchelleFPAparam!$M$3)))</f>
        <v>5796.8758591667292</v>
      </c>
      <c r="W32" s="25">
        <f>IF(OR($S32+D$52&lt;$Q32,$S32+D$52&gt;$R32),-1,(EchelleFPAparam!$S$3/(cpmcfgWVLEN_Table.csv!$S32+D$52))*(SIN('Standard Settings'!$F27)+SIN('Standard Settings'!$F27+EchelleFPAparam!$M$3)))</f>
        <v>5269.887144697027</v>
      </c>
      <c r="X32" s="25">
        <f>IF(OR($S32+E$52&lt;$Q32,$S32+E$52&gt;$R32),-1,(EchelleFPAparam!$S$3/(cpmcfgWVLEN_Table.csv!$S32+E$52))*(SIN('Standard Settings'!$F27)+SIN('Standard Settings'!$F27+EchelleFPAparam!$M$3)))</f>
        <v>4830.7298826389406</v>
      </c>
      <c r="Y32" s="25">
        <f>IF(OR($S32+F$52&lt;$Q32,$S32+F$52&gt;$R32),-1,(EchelleFPAparam!$S$3/(cpmcfgWVLEN_Table.csv!$S32+F$52))*(SIN('Standard Settings'!$F27)+SIN('Standard Settings'!$F27+EchelleFPAparam!$M$3)))</f>
        <v>4459.1352762820998</v>
      </c>
      <c r="Z32" s="25">
        <f>IF(OR($S32+G$52&lt;$Q32,$S32+G$52&gt;$R32),-1,(EchelleFPAparam!$S$3/(cpmcfgWVLEN_Table.csv!$S32+G$52))*(SIN('Standard Settings'!$F27)+SIN('Standard Settings'!$F27+EchelleFPAparam!$M$3)))</f>
        <v>4140.6256136905213</v>
      </c>
      <c r="AA32" s="25">
        <f>IF(OR($S32+H$52&lt;$Q32,$S32+H$52&gt;$R32),-1,(EchelleFPAparam!$S$3/(cpmcfgWVLEN_Table.csv!$S32+H$52))*(SIN('Standard Settings'!$F27)+SIN('Standard Settings'!$F27+EchelleFPAparam!$M$3)))</f>
        <v>3864.5839061111524</v>
      </c>
      <c r="AB32" s="25">
        <f>IF(OR($S32+I$52&lt;$Q32,$S32+I$52&gt;$R32),-1,(EchelleFPAparam!$S$3/(cpmcfgWVLEN_Table.csv!$S32+I$52))*(SIN('Standard Settings'!$F27)+SIN('Standard Settings'!$F27+EchelleFPAparam!$M$3)))</f>
        <v>3623.0474119792057</v>
      </c>
      <c r="AC32" s="25">
        <f>IF(OR($S32+J$52&lt;$Q32,$S32+J$52&gt;$R32),-1,(EchelleFPAparam!$S$3/(cpmcfgWVLEN_Table.csv!$S32+J$52))*(SIN('Standard Settings'!$F27)+SIN('Standard Settings'!$F27+EchelleFPAparam!$M$3)))</f>
        <v>-1</v>
      </c>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7">
        <f>IF(OR($S32+B$52&lt;'Standard Settings'!$G27,$S32+B$52&gt;'Standard Settings'!$I27),-1,(EchelleFPAparam!$S$3/(cpmcfgWVLEN_Table.csv!$S32+B$52))*(SIN(EchelleFPAparam!$T$3-EchelleFPAparam!$M$3/2)+SIN('Standard Settings'!$F27+EchelleFPAparam!$M$3)))</f>
        <v>-1</v>
      </c>
      <c r="BF32" s="27">
        <f>IF(OR($S32+C$52&lt;'Standard Settings'!$G27,$S32+C$52&gt;'Standard Settings'!$I27),-1,(EchelleFPAparam!$S$3/(cpmcfgWVLEN_Table.csv!$S32+C$52))*(SIN(EchelleFPAparam!$T$3-EchelleFPAparam!$M$3/2)+SIN('Standard Settings'!$F27+EchelleFPAparam!$M$3)))</f>
        <v>5739.5033435562073</v>
      </c>
      <c r="BG32" s="27">
        <f>IF(OR($S32+D$52&lt;'Standard Settings'!$G27,$S32+D$52&gt;'Standard Settings'!$I27),-1,(EchelleFPAparam!$S$3/(cpmcfgWVLEN_Table.csv!$S32+D$52))*(SIN(EchelleFPAparam!$T$3-EchelleFPAparam!$M$3/2)+SIN('Standard Settings'!$F27+EchelleFPAparam!$M$3)))</f>
        <v>5217.7303123238244</v>
      </c>
      <c r="BH32" s="27">
        <f>IF(OR($S32+E$52&lt;'Standard Settings'!$G27,$S32+E$52&gt;'Standard Settings'!$I27),-1,(EchelleFPAparam!$S$3/(cpmcfgWVLEN_Table.csv!$S32+E$52))*(SIN(EchelleFPAparam!$T$3-EchelleFPAparam!$M$3/2)+SIN('Standard Settings'!$F27+EchelleFPAparam!$M$3)))</f>
        <v>4782.919452963506</v>
      </c>
      <c r="BI32" s="27">
        <f>IF(OR($S32+F$52&lt;'Standard Settings'!$G27,$S32+F$52&gt;'Standard Settings'!$I27),-1,(EchelleFPAparam!$S$3/(cpmcfgWVLEN_Table.csv!$S32+F$52))*(SIN(EchelleFPAparam!$T$3-EchelleFPAparam!$M$3/2)+SIN('Standard Settings'!$F27+EchelleFPAparam!$M$3)))</f>
        <v>4415.0025719663136</v>
      </c>
      <c r="BJ32" s="27">
        <f>IF(OR($S32+G$52&lt;'Standard Settings'!$G27,$S32+G$52&gt;'Standard Settings'!$I27),-1,(EchelleFPAparam!$S$3/(cpmcfgWVLEN_Table.csv!$S32+G$52))*(SIN(EchelleFPAparam!$T$3-EchelleFPAparam!$M$3/2)+SIN('Standard Settings'!$F27+EchelleFPAparam!$M$3)))</f>
        <v>4099.6452453972906</v>
      </c>
      <c r="BK32" s="27">
        <f>IF(OR($S32+H$52&lt;'Standard Settings'!$G27,$S32+H$52&gt;'Standard Settings'!$I27),-1,(EchelleFPAparam!$S$3/(cpmcfgWVLEN_Table.csv!$S32+H$52))*(SIN(EchelleFPAparam!$T$3-EchelleFPAparam!$M$3/2)+SIN('Standard Settings'!$F27+EchelleFPAparam!$M$3)))</f>
        <v>3826.3355623708044</v>
      </c>
      <c r="BL32" s="27">
        <f>IF(OR($S32+I$52&lt;'Standard Settings'!$G27,$S32+I$52&gt;'Standard Settings'!$I27),-1,(EchelleFPAparam!$S$3/(cpmcfgWVLEN_Table.csv!$S32+I$52))*(SIN(EchelleFPAparam!$T$3-EchelleFPAparam!$M$3/2)+SIN('Standard Settings'!$F27+EchelleFPAparam!$M$3)))</f>
        <v>3587.1895897226295</v>
      </c>
      <c r="BM32" s="27">
        <f>IF(OR($S32+J$52&lt;'Standard Settings'!$G27,$S32+J$52&gt;'Standard Settings'!$I27),-1,(EchelleFPAparam!$S$3/(cpmcfgWVLEN_Table.csv!$S32+J$52))*(SIN(EchelleFPAparam!$T$3-EchelleFPAparam!$M$3/2)+SIN('Standard Settings'!$F27+EchelleFPAparam!$M$3)))</f>
        <v>-1</v>
      </c>
      <c r="BN32" s="28">
        <f>IF(OR($S32+B$52&lt;'Standard Settings'!$G27,$S32+B$52&gt;'Standard Settings'!$I27),-1,BE32*(($D32+B$52)/($D32+B$52+0.5)))</f>
        <v>-1</v>
      </c>
      <c r="BO32" s="28">
        <f>IF(OR($S32+C$52&lt;'Standard Settings'!$G27,$S32+C$52&gt;'Standard Settings'!$I27),-1,BF32*(($D32+C$52)/($D32+C$52+0.5)))</f>
        <v>5541.5894351577172</v>
      </c>
      <c r="BP32" s="28">
        <f>IF(OR($S32+D$52&lt;'Standard Settings'!$G27,$S32+D$52&gt;'Standard Settings'!$I27),-1,BG32*(($D32+D$52)/($D32+D$52+0.5)))</f>
        <v>5049.4164312811208</v>
      </c>
      <c r="BQ32" s="28">
        <f>IF(OR($S32+E$52&lt;'Standard Settings'!$G27,$S32+E$52&gt;'Standard Settings'!$I27),-1,BH32*(($D32+E$52)/($D32+E$52+0.5)))</f>
        <v>4637.9824998433996</v>
      </c>
      <c r="BR32" s="28">
        <f>IF(OR($S32+F$52&lt;'Standard Settings'!$G27,$S32+F$52&gt;'Standard Settings'!$I27),-1,BI32*(($D32+F$52)/($D32+F$52+0.5)))</f>
        <v>4288.8596413387049</v>
      </c>
      <c r="BS32" s="28">
        <f>IF(OR($S32+G$52&lt;'Standard Settings'!$G27,$S32+G$52&gt;'Standard Settings'!$I27),-1,BJ32*(($D32+G$52)/($D32+G$52+0.5)))</f>
        <v>3988.8440225487157</v>
      </c>
      <c r="BT32" s="28">
        <f>IF(OR($S32+H$52&lt;'Standard Settings'!$G27,$S32+H$52&gt;'Standard Settings'!$I27),-1,BK32*(($D32+H$52)/($D32+H$52+0.5)))</f>
        <v>3728.2243941048864</v>
      </c>
      <c r="BU32" s="28">
        <f>IF(OR($S32+I$52&lt;'Standard Settings'!$G27,$S32+I$52&gt;'Standard Settings'!$I27),-1,BL32*(($D32+I$52)/($D32+I$52+0.5)))</f>
        <v>3499.6971607050045</v>
      </c>
      <c r="BV32" s="28">
        <f>IF(OR($S32+J$52&lt;'Standard Settings'!$G27,$S32+J$52&gt;'Standard Settings'!$I27),-1,BM32*(($D32+J$52)/($D32+J$52+0.5)))</f>
        <v>-1</v>
      </c>
      <c r="BW32" s="28">
        <f>IF(OR($S32+B$52&lt;'Standard Settings'!$G27,$S32+B$52&gt;'Standard Settings'!$I27),-1,BE32*(($D32+B$52)/($D32+B$52-0.5)))</f>
        <v>-1</v>
      </c>
      <c r="BX32" s="28">
        <f>IF(OR($S32+C$52&lt;'Standard Settings'!$G27,$S32+C$52&gt;'Standard Settings'!$I27),-1,BF32*(($D32+C$52)/($D32+C$52-0.5)))</f>
        <v>5952.0775414656964</v>
      </c>
      <c r="BY32" s="28">
        <f>IF(OR($S32+D$52&lt;'Standard Settings'!$G27,$S32+D$52&gt;'Standard Settings'!$I27),-1,BG32*(($D32+D$52)/($D32+D$52-0.5)))</f>
        <v>5397.6520472315424</v>
      </c>
      <c r="BZ32" s="28">
        <f>IF(OR($S32+E$52&lt;'Standard Settings'!$G27,$S32+E$52&gt;'Standard Settings'!$I27),-1,BH32*(($D32+E$52)/($D32+E$52-0.5)))</f>
        <v>4937.2071772526515</v>
      </c>
      <c r="CA32" s="28">
        <f>IF(OR($S32+F$52&lt;'Standard Settings'!$G27,$S32+F$52&gt;'Standard Settings'!$I27),-1,BI32*(($D32+F$52)/($D32+F$52-0.5)))</f>
        <v>4548.7905286925652</v>
      </c>
      <c r="CB32" s="28">
        <f>IF(OR($S32+G$52&lt;'Standard Settings'!$G27,$S32+G$52&gt;'Standard Settings'!$I27),-1,BJ32*(($D32+G$52)/($D32+G$52-0.5)))</f>
        <v>4216.7779666943561</v>
      </c>
      <c r="CC32" s="28">
        <f>IF(OR($S32+H$52&lt;'Standard Settings'!$G27,$S32+H$52&gt;'Standard Settings'!$I27),-1,BK32*(($D32+H$52)/($D32+H$52-0.5)))</f>
        <v>3929.7500370294747</v>
      </c>
      <c r="CD32" s="28">
        <f>IF(OR($S32+I$52&lt;'Standard Settings'!$G27,$S32+I$52&gt;'Standard Settings'!$I27),-1,BL32*(($D32+I$52)/($D32+I$52-0.5)))</f>
        <v>3679.1688099719272</v>
      </c>
      <c r="CE32" s="28">
        <f>IF(OR($S32+J$52&lt;'Standard Settings'!$G27,$S32+J$52&gt;'Standard Settings'!$I27),-1,BM32*(($D32+J$52)/($D32+J$52-0.5)))</f>
        <v>-1</v>
      </c>
      <c r="CF32" s="29">
        <f>IF(OR($S32+B$52&lt;'Standard Settings'!$G27,$S32+B$52&gt;'Standard Settings'!$I27),-1,(EchelleFPAparam!$S$3/(cpmcfgWVLEN_Table.csv!$S32+B$52))*(SIN('Standard Settings'!$F27)+SIN('Standard Settings'!$F27+EchelleFPAparam!$M$3+EchelleFPAparam!$F$3)))</f>
        <v>-1</v>
      </c>
      <c r="CG32" s="29">
        <f>IF(OR($S32+C$52&lt;'Standard Settings'!$G27,$S32+C$52&gt;'Standard Settings'!$I27),-1,(EchelleFPAparam!$S$3/(cpmcfgWVLEN_Table.csv!$S32+C$52))*(SIN('Standard Settings'!$F27)+SIN('Standard Settings'!$F27+EchelleFPAparam!$M$3+EchelleFPAparam!$F$3)))</f>
        <v>5742.5225069752723</v>
      </c>
      <c r="CH32" s="29">
        <f>IF(OR($S32+D$52&lt;'Standard Settings'!$G27,$S32+D$52&gt;'Standard Settings'!$I27),-1,(EchelleFPAparam!$S$3/(cpmcfgWVLEN_Table.csv!$S32+D$52))*(SIN('Standard Settings'!$F27)+SIN('Standard Settings'!$F27+EchelleFPAparam!$M$3+EchelleFPAparam!$F$3)))</f>
        <v>5220.4750063411566</v>
      </c>
      <c r="CI32" s="29">
        <f>IF(OR($S32+E$52&lt;'Standard Settings'!$G27,$S32+E$52&gt;'Standard Settings'!$I27),-1,(EchelleFPAparam!$S$3/(cpmcfgWVLEN_Table.csv!$S32+E$52))*(SIN('Standard Settings'!$F27)+SIN('Standard Settings'!$F27+EchelleFPAparam!$M$3+EchelleFPAparam!$F$3)))</f>
        <v>4785.4354224793933</v>
      </c>
      <c r="CJ32" s="29">
        <f>IF(OR($S32+F$52&lt;'Standard Settings'!$G27,$S32+F$52&gt;'Standard Settings'!$I27),-1,(EchelleFPAparam!$S$3/(cpmcfgWVLEN_Table.csv!$S32+F$52))*(SIN('Standard Settings'!$F27)+SIN('Standard Settings'!$F27+EchelleFPAparam!$M$3+EchelleFPAparam!$F$3)))</f>
        <v>4417.3250053655947</v>
      </c>
      <c r="CK32" s="29">
        <f>IF(OR($S32+G$52&lt;'Standard Settings'!$G27,$S32+G$52&gt;'Standard Settings'!$I27),-1,(EchelleFPAparam!$S$3/(cpmcfgWVLEN_Table.csv!$S32+G$52))*(SIN('Standard Settings'!$F27)+SIN('Standard Settings'!$F27+EchelleFPAparam!$M$3+EchelleFPAparam!$F$3)))</f>
        <v>4101.8017906966234</v>
      </c>
      <c r="CL32" s="29">
        <f>IF(OR($S32+H$52&lt;'Standard Settings'!$G27,$S32+H$52&gt;'Standard Settings'!$I27),-1,(EchelleFPAparam!$S$3/(cpmcfgWVLEN_Table.csv!$S32+H$52))*(SIN('Standard Settings'!$F27)+SIN('Standard Settings'!$F27+EchelleFPAparam!$M$3+EchelleFPAparam!$F$3)))</f>
        <v>3828.3483379835147</v>
      </c>
      <c r="CM32" s="29">
        <f>IF(OR($S32+I$52&lt;'Standard Settings'!$G27,$S32+I$52&gt;'Standard Settings'!$I27),-1,(EchelleFPAparam!$S$3/(cpmcfgWVLEN_Table.csv!$S32+I$52))*(SIN('Standard Settings'!$F27)+SIN('Standard Settings'!$F27+EchelleFPAparam!$M$3+EchelleFPAparam!$F$3)))</f>
        <v>3589.0765668595454</v>
      </c>
      <c r="CN32" s="29">
        <f>IF(OR($S32+J$52&lt;'Standard Settings'!$G27,$S32+J$52&gt;'Standard Settings'!$I27),-1,(EchelleFPAparam!$S$3/(cpmcfgWVLEN_Table.csv!$S32+J$52))*(SIN('Standard Settings'!$F27)+SIN('Standard Settings'!$F27+EchelleFPAparam!$M$3+EchelleFPAparam!$F$3)))</f>
        <v>-1</v>
      </c>
      <c r="CO32" s="29">
        <f>IF(OR($S32+B$52&lt;'Standard Settings'!$G27,$S32+B$52&gt;'Standard Settings'!$I27),-1,(EchelleFPAparam!$S$3/(cpmcfgWVLEN_Table.csv!$S32+B$52))*(SIN('Standard Settings'!$F27)+SIN('Standard Settings'!$F27+EchelleFPAparam!$M$3+EchelleFPAparam!$G$3)))</f>
        <v>-1</v>
      </c>
      <c r="CP32" s="29">
        <f>IF(OR($S32+C$52&lt;'Standard Settings'!$G27,$S32+C$52&gt;'Standard Settings'!$I27),-1,(EchelleFPAparam!$S$3/(cpmcfgWVLEN_Table.csv!$S32+C$52))*(SIN('Standard Settings'!$F27)+SIN('Standard Settings'!$F27+EchelleFPAparam!$M$3+EchelleFPAparam!$G$3)))</f>
        <v>5777.9812640747377</v>
      </c>
      <c r="CQ32" s="29">
        <f>IF(OR($S32+D$52&lt;'Standard Settings'!$G27,$S32+D$52&gt;'Standard Settings'!$I27),-1,(EchelleFPAparam!$S$3/(cpmcfgWVLEN_Table.csv!$S32+D$52))*(SIN('Standard Settings'!$F27)+SIN('Standard Settings'!$F27+EchelleFPAparam!$M$3+EchelleFPAparam!$G$3)))</f>
        <v>5252.7102400679432</v>
      </c>
      <c r="CR32" s="29">
        <f>IF(OR($S32+E$52&lt;'Standard Settings'!$G27,$S32+E$52&gt;'Standard Settings'!$I27),-1,(EchelleFPAparam!$S$3/(cpmcfgWVLEN_Table.csv!$S32+E$52))*(SIN('Standard Settings'!$F27)+SIN('Standard Settings'!$F27+EchelleFPAparam!$M$3+EchelleFPAparam!$G$3)))</f>
        <v>4814.9843867289474</v>
      </c>
      <c r="CS32" s="29">
        <f>IF(OR($S32+F$52&lt;'Standard Settings'!$G27,$S32+F$52&gt;'Standard Settings'!$I27),-1,(EchelleFPAparam!$S$3/(cpmcfgWVLEN_Table.csv!$S32+F$52))*(SIN('Standard Settings'!$F27)+SIN('Standard Settings'!$F27+EchelleFPAparam!$M$3+EchelleFPAparam!$G$3)))</f>
        <v>4444.6009723651832</v>
      </c>
      <c r="CT32" s="29">
        <f>IF(OR($S32+G$52&lt;'Standard Settings'!$G27,$S32+G$52&gt;'Standard Settings'!$I27),-1,(EchelleFPAparam!$S$3/(cpmcfgWVLEN_Table.csv!$S32+G$52))*(SIN('Standard Settings'!$F27)+SIN('Standard Settings'!$F27+EchelleFPAparam!$M$3+EchelleFPAparam!$G$3)))</f>
        <v>4127.1294743390981</v>
      </c>
      <c r="CU32" s="29">
        <f>IF(OR($S32+H$52&lt;'Standard Settings'!$G27,$S32+H$52&gt;'Standard Settings'!$I27),-1,(EchelleFPAparam!$S$3/(cpmcfgWVLEN_Table.csv!$S32+H$52))*(SIN('Standard Settings'!$F27)+SIN('Standard Settings'!$F27+EchelleFPAparam!$M$3+EchelleFPAparam!$G$3)))</f>
        <v>3851.9875093831579</v>
      </c>
      <c r="CV32" s="29">
        <f>IF(OR($S32+I$52&lt;'Standard Settings'!$G27,$S32+I$52&gt;'Standard Settings'!$I27),-1,(EchelleFPAparam!$S$3/(cpmcfgWVLEN_Table.csv!$S32+I$52))*(SIN('Standard Settings'!$F27)+SIN('Standard Settings'!$F27+EchelleFPAparam!$M$3+EchelleFPAparam!$G$3)))</f>
        <v>3611.238290046711</v>
      </c>
      <c r="CW32" s="29">
        <f>IF(OR($S32+J$52&lt;'Standard Settings'!$G27,$S32+J$52&gt;'Standard Settings'!$I27),-1,(EchelleFPAparam!$S$3/(cpmcfgWVLEN_Table.csv!$S32+J$52))*(SIN('Standard Settings'!$F27)+SIN('Standard Settings'!$F27+EchelleFPAparam!$M$3+EchelleFPAparam!$G$3)))</f>
        <v>-1</v>
      </c>
      <c r="CX32" s="29">
        <f>IF(OR($S32+B$52&lt;'Standard Settings'!$G27,$S32+B$52&gt;'Standard Settings'!$I27),-1,(EchelleFPAparam!$S$3/(cpmcfgWVLEN_Table.csv!$S32+B$52))*(SIN('Standard Settings'!$F27)+SIN('Standard Settings'!$F27+EchelleFPAparam!$M$3+EchelleFPAparam!$H$3)))</f>
        <v>-1</v>
      </c>
      <c r="CY32" s="29">
        <f>IF(OR($S32+C$52&lt;'Standard Settings'!$G27,$S32+C$52&gt;'Standard Settings'!$I27),-1,(EchelleFPAparam!$S$3/(cpmcfgWVLEN_Table.csv!$S32+C$52))*(SIN('Standard Settings'!$F27)+SIN('Standard Settings'!$F27+EchelleFPAparam!$M$3+EchelleFPAparam!$H$3)))</f>
        <v>5779.8547631920483</v>
      </c>
      <c r="CZ32" s="29">
        <f>IF(OR($S32+D$52&lt;'Standard Settings'!$G27,$S32+D$52&gt;'Standard Settings'!$I27),-1,(EchelleFPAparam!$S$3/(cpmcfgWVLEN_Table.csv!$S32+D$52))*(SIN('Standard Settings'!$F27)+SIN('Standard Settings'!$F27+EchelleFPAparam!$M$3+EchelleFPAparam!$H$3)))</f>
        <v>5254.4134210836801</v>
      </c>
      <c r="DA32" s="29">
        <f>IF(OR($S32+E$52&lt;'Standard Settings'!$G27,$S32+E$52&gt;'Standard Settings'!$I27),-1,(EchelleFPAparam!$S$3/(cpmcfgWVLEN_Table.csv!$S32+E$52))*(SIN('Standard Settings'!$F27)+SIN('Standard Settings'!$F27+EchelleFPAparam!$M$3+EchelleFPAparam!$H$3)))</f>
        <v>4816.5456359933733</v>
      </c>
      <c r="DB32" s="29">
        <f>IF(OR($S32+F$52&lt;'Standard Settings'!$G27,$S32+F$52&gt;'Standard Settings'!$I27),-1,(EchelleFPAparam!$S$3/(cpmcfgWVLEN_Table.csv!$S32+F$52))*(SIN('Standard Settings'!$F27)+SIN('Standard Settings'!$F27+EchelleFPAparam!$M$3+EchelleFPAparam!$H$3)))</f>
        <v>4446.0421255323454</v>
      </c>
      <c r="DC32" s="29">
        <f>IF(OR($S32+G$52&lt;'Standard Settings'!$G27,$S32+G$52&gt;'Standard Settings'!$I27),-1,(EchelleFPAparam!$S$3/(cpmcfgWVLEN_Table.csv!$S32+G$52))*(SIN('Standard Settings'!$F27)+SIN('Standard Settings'!$F27+EchelleFPAparam!$M$3+EchelleFPAparam!$H$3)))</f>
        <v>4128.4676879943208</v>
      </c>
      <c r="DD32" s="29">
        <f>IF(OR($S32+H$52&lt;'Standard Settings'!$G27,$S32+H$52&gt;'Standard Settings'!$I27),-1,(EchelleFPAparam!$S$3/(cpmcfgWVLEN_Table.csv!$S32+H$52))*(SIN('Standard Settings'!$F27)+SIN('Standard Settings'!$F27+EchelleFPAparam!$M$3+EchelleFPAparam!$H$3)))</f>
        <v>3853.2365087946982</v>
      </c>
      <c r="DE32" s="29">
        <f>IF(OR($S32+I$52&lt;'Standard Settings'!$G27,$S32+I$52&gt;'Standard Settings'!$I27),-1,(EchelleFPAparam!$S$3/(cpmcfgWVLEN_Table.csv!$S32+I$52))*(SIN('Standard Settings'!$F27)+SIN('Standard Settings'!$F27+EchelleFPAparam!$M$3+EchelleFPAparam!$H$3)))</f>
        <v>3612.4092269950302</v>
      </c>
      <c r="DF32" s="29">
        <f>IF(OR($S32+J$52&lt;'Standard Settings'!$G27,$S32+J$52&gt;'Standard Settings'!$I27),-1,(EchelleFPAparam!$S$3/(cpmcfgWVLEN_Table.csv!$S32+J$52))*(SIN('Standard Settings'!$F27)+SIN('Standard Settings'!$F27+EchelleFPAparam!$M$3+EchelleFPAparam!$H$3)))</f>
        <v>-1</v>
      </c>
      <c r="DG32" s="29">
        <f>IF(OR($S32+B$52&lt;'Standard Settings'!$G27,$S32+B$52&gt;'Standard Settings'!$I27),-1,(EchelleFPAparam!$S$3/(cpmcfgWVLEN_Table.csv!$S32+B$52))*(SIN('Standard Settings'!$F27)+SIN('Standard Settings'!$F27+EchelleFPAparam!$M$3+EchelleFPAparam!$I$3)))</f>
        <v>-1</v>
      </c>
      <c r="DH32" s="29">
        <f>IF(OR($S32+C$52&lt;'Standard Settings'!$G27,$S32+C$52&gt;'Standard Settings'!$I27),-1,(EchelleFPAparam!$S$3/(cpmcfgWVLEN_Table.csv!$S32+C$52))*(SIN('Standard Settings'!$F27)+SIN('Standard Settings'!$F27+EchelleFPAparam!$M$3+EchelleFPAparam!$I$3)))</f>
        <v>5813.4529446767492</v>
      </c>
      <c r="DI32" s="29">
        <f>IF(OR($S32+D$52&lt;'Standard Settings'!$G27,$S32+D$52&gt;'Standard Settings'!$I27),-1,(EchelleFPAparam!$S$3/(cpmcfgWVLEN_Table.csv!$S32+D$52))*(SIN('Standard Settings'!$F27)+SIN('Standard Settings'!$F27+EchelleFPAparam!$M$3+EchelleFPAparam!$I$3)))</f>
        <v>5284.9572224334088</v>
      </c>
      <c r="DJ32" s="29">
        <f>IF(OR($S32+E$52&lt;'Standard Settings'!$G27,$S32+E$52&gt;'Standard Settings'!$I27),-1,(EchelleFPAparam!$S$3/(cpmcfgWVLEN_Table.csv!$S32+E$52))*(SIN('Standard Settings'!$F27)+SIN('Standard Settings'!$F27+EchelleFPAparam!$M$3+EchelleFPAparam!$I$3)))</f>
        <v>4844.5441205639581</v>
      </c>
      <c r="DK32" s="29">
        <f>IF(OR($S32+F$52&lt;'Standard Settings'!$G27,$S32+F$52&gt;'Standard Settings'!$I27),-1,(EchelleFPAparam!$S$3/(cpmcfgWVLEN_Table.csv!$S32+F$52))*(SIN('Standard Settings'!$F27)+SIN('Standard Settings'!$F27+EchelleFPAparam!$M$3+EchelleFPAparam!$I$3)))</f>
        <v>4471.8868805205766</v>
      </c>
      <c r="DL32" s="29">
        <f>IF(OR($S32+G$52&lt;'Standard Settings'!$G27,$S32+G$52&gt;'Standard Settings'!$I27),-1,(EchelleFPAparam!$S$3/(cpmcfgWVLEN_Table.csv!$S32+G$52))*(SIN('Standard Settings'!$F27)+SIN('Standard Settings'!$F27+EchelleFPAparam!$M$3+EchelleFPAparam!$I$3)))</f>
        <v>4152.4663890548218</v>
      </c>
      <c r="DM32" s="29">
        <f>IF(OR($S32+H$52&lt;'Standard Settings'!$G27,$S32+H$52&gt;'Standard Settings'!$I27),-1,(EchelleFPAparam!$S$3/(cpmcfgWVLEN_Table.csv!$S32+H$52))*(SIN('Standard Settings'!$F27)+SIN('Standard Settings'!$F27+EchelleFPAparam!$M$3+EchelleFPAparam!$I$3)))</f>
        <v>3875.6352964511661</v>
      </c>
      <c r="DN32" s="29">
        <f>IF(OR($S32+I$52&lt;'Standard Settings'!$G27,$S32+I$52&gt;'Standard Settings'!$I27),-1,(EchelleFPAparam!$S$3/(cpmcfgWVLEN_Table.csv!$S32+I$52))*(SIN('Standard Settings'!$F27)+SIN('Standard Settings'!$F27+EchelleFPAparam!$M$3+EchelleFPAparam!$I$3)))</f>
        <v>3633.4080904229686</v>
      </c>
      <c r="DO32" s="29">
        <f>IF(OR($S32+J$52&lt;'Standard Settings'!$G27,$S32+J$52&gt;'Standard Settings'!$I27),-1,(EchelleFPAparam!$S$3/(cpmcfgWVLEN_Table.csv!$S32+J$52))*(SIN('Standard Settings'!$F27)+SIN('Standard Settings'!$F27+EchelleFPAparam!$M$3+EchelleFPAparam!$I$3)))</f>
        <v>-1</v>
      </c>
      <c r="DP32" s="29">
        <f>IF(OR($S32+B$52&lt;'Standard Settings'!$G27,$S32+B$52&gt;'Standard Settings'!$I27),-1,(EchelleFPAparam!$S$3/(cpmcfgWVLEN_Table.csv!$S32+B$52))*(SIN('Standard Settings'!$F27)+SIN('Standard Settings'!$F27+EchelleFPAparam!$M$3+EchelleFPAparam!$J$3)))</f>
        <v>-1</v>
      </c>
      <c r="DQ32" s="29">
        <f>IF(OR($S32+C$52&lt;'Standard Settings'!$G27,$S32+C$52&gt;'Standard Settings'!$I27),-1,(EchelleFPAparam!$S$3/(cpmcfgWVLEN_Table.csv!$S32+C$52))*(SIN('Standard Settings'!$F27)+SIN('Standard Settings'!$F27+EchelleFPAparam!$M$3+EchelleFPAparam!$J$3)))</f>
        <v>5815.2248612985095</v>
      </c>
      <c r="DR32" s="29">
        <f>IF(OR($S32+D$52&lt;'Standard Settings'!$G27,$S32+D$52&gt;'Standard Settings'!$I27),-1,(EchelleFPAparam!$S$3/(cpmcfgWVLEN_Table.csv!$S32+D$52))*(SIN('Standard Settings'!$F27)+SIN('Standard Settings'!$F27+EchelleFPAparam!$M$3+EchelleFPAparam!$J$3)))</f>
        <v>5286.5680557259175</v>
      </c>
      <c r="DS32" s="29">
        <f>IF(OR($S32+E$52&lt;'Standard Settings'!$G27,$S32+E$52&gt;'Standard Settings'!$I27),-1,(EchelleFPAparam!$S$3/(cpmcfgWVLEN_Table.csv!$S32+E$52))*(SIN('Standard Settings'!$F27)+SIN('Standard Settings'!$F27+EchelleFPAparam!$M$3+EchelleFPAparam!$J$3)))</f>
        <v>4846.0207177487573</v>
      </c>
      <c r="DT32" s="29">
        <f>IF(OR($S32+F$52&lt;'Standard Settings'!$G27,$S32+F$52&gt;'Standard Settings'!$I27),-1,(EchelleFPAparam!$S$3/(cpmcfgWVLEN_Table.csv!$S32+F$52))*(SIN('Standard Settings'!$F27)+SIN('Standard Settings'!$F27+EchelleFPAparam!$M$3+EchelleFPAparam!$J$3)))</f>
        <v>4473.2498933065463</v>
      </c>
      <c r="DU32" s="29">
        <f>IF(OR($S32+G$52&lt;'Standard Settings'!$G27,$S32+G$52&gt;'Standard Settings'!$I27),-1,(EchelleFPAparam!$S$3/(cpmcfgWVLEN_Table.csv!$S32+G$52))*(SIN('Standard Settings'!$F27)+SIN('Standard Settings'!$F27+EchelleFPAparam!$M$3+EchelleFPAparam!$J$3)))</f>
        <v>4153.7320437846502</v>
      </c>
      <c r="DV32" s="29">
        <f>IF(OR($S32+H$52&lt;'Standard Settings'!$G27,$S32+H$52&gt;'Standard Settings'!$I27),-1,(EchelleFPAparam!$S$3/(cpmcfgWVLEN_Table.csv!$S32+H$52))*(SIN('Standard Settings'!$F27)+SIN('Standard Settings'!$F27+EchelleFPAparam!$M$3+EchelleFPAparam!$J$3)))</f>
        <v>3876.816574199006</v>
      </c>
      <c r="DW32" s="29">
        <f>IF(OR($S32+I$52&lt;'Standard Settings'!$G27,$S32+I$52&gt;'Standard Settings'!$I27),-1,(EchelleFPAparam!$S$3/(cpmcfgWVLEN_Table.csv!$S32+I$52))*(SIN('Standard Settings'!$F27)+SIN('Standard Settings'!$F27+EchelleFPAparam!$M$3+EchelleFPAparam!$J$3)))</f>
        <v>3634.5155383115684</v>
      </c>
      <c r="DX32" s="29">
        <f>IF(OR($S32+J$52&lt;'Standard Settings'!$G27,$S32+J$52&gt;'Standard Settings'!$I27),-1,(EchelleFPAparam!$S$3/(cpmcfgWVLEN_Table.csv!$S32+J$52))*(SIN('Standard Settings'!$F27)+SIN('Standard Settings'!$F27+EchelleFPAparam!$M$3+EchelleFPAparam!$J$3)))</f>
        <v>-1</v>
      </c>
      <c r="DY32" s="29">
        <f>IF(OR($S32+B$52&lt;$Q32,$S32+B$52&gt;$R32),-1,(EchelleFPAparam!$S$3/(cpmcfgWVLEN_Table.csv!$S32+B$52))*(SIN('Standard Settings'!$F27)+SIN('Standard Settings'!$F27+EchelleFPAparam!$M$3+EchelleFPAparam!$K$3)))</f>
        <v>-1</v>
      </c>
      <c r="DZ32" s="29">
        <f>IF(OR($S32+C$52&lt;$Q32,$S32+C$52&gt;$R32),-1,(EchelleFPAparam!$S$3/(cpmcfgWVLEN_Table.csv!$S32+C$52))*(SIN('Standard Settings'!$F27)+SIN('Standard Settings'!$F27+EchelleFPAparam!$M$3+EchelleFPAparam!$K$3)))</f>
        <v>5846.9393005642023</v>
      </c>
      <c r="EA32" s="29">
        <f>IF(OR($S32+D$52&lt;$Q32,$S32+D$52&gt;$R32),-1,(EchelleFPAparam!$S$3/(cpmcfgWVLEN_Table.csv!$S32+D$52))*(SIN('Standard Settings'!$F27)+SIN('Standard Settings'!$F27+EchelleFPAparam!$M$3+EchelleFPAparam!$K$3)))</f>
        <v>5315.3993641492752</v>
      </c>
      <c r="EB32" s="29">
        <f>IF(OR($S32+E$52&lt;$Q32,$S32+E$52&gt;$R32),-1,(EchelleFPAparam!$S$3/(cpmcfgWVLEN_Table.csv!$S32+E$52))*(SIN('Standard Settings'!$F27)+SIN('Standard Settings'!$F27+EchelleFPAparam!$M$3+EchelleFPAparam!$K$3)))</f>
        <v>4872.4494171368351</v>
      </c>
      <c r="EC32" s="29">
        <f>IF(OR($S32+F$52&lt;$Q32,$S32+F$52&gt;$R32),-1,(EchelleFPAparam!$S$3/(cpmcfgWVLEN_Table.csv!$S32+F$52))*(SIN('Standard Settings'!$F27)+SIN('Standard Settings'!$F27+EchelleFPAparam!$M$3+EchelleFPAparam!$K$3)))</f>
        <v>4497.6456158186174</v>
      </c>
      <c r="ED32" s="29">
        <f>IF(OR($S32+G$52&lt;$Q32,$S32+G$52&gt;$R32),-1,(EchelleFPAparam!$S$3/(cpmcfgWVLEN_Table.csv!$S32+G$52))*(SIN('Standard Settings'!$F27)+SIN('Standard Settings'!$F27+EchelleFPAparam!$M$3+EchelleFPAparam!$K$3)))</f>
        <v>4176.3852146887166</v>
      </c>
      <c r="EE32" s="29">
        <f>IF(OR($S32+H$52&lt;$Q32,$S32+H$52&gt;$R32),-1,(EchelleFPAparam!$S$3/(cpmcfgWVLEN_Table.csv!$S32+H$52))*(SIN('Standard Settings'!$F27)+SIN('Standard Settings'!$F27+EchelleFPAparam!$M$3+EchelleFPAparam!$K$3)))</f>
        <v>3897.9595337094679</v>
      </c>
      <c r="EF32" s="29">
        <f>IF(OR($S32+I$52&lt;$Q32,$S32+I$52&gt;$R32),-1,(EchelleFPAparam!$S$3/(cpmcfgWVLEN_Table.csv!$S32+I$52))*(SIN('Standard Settings'!$F27)+SIN('Standard Settings'!$F27+EchelleFPAparam!$M$3+EchelleFPAparam!$K$3)))</f>
        <v>3654.3370628526268</v>
      </c>
      <c r="EG32" s="29">
        <f>IF(OR($S32+J$52&lt;$Q32,$S32+J$52&gt;$R32),-1,(EchelleFPAparam!$S$3/(cpmcfgWVLEN_Table.csv!$S32+J$52))*(SIN('Standard Settings'!$F27)+SIN('Standard Settings'!$F27+EchelleFPAparam!$M$3+EchelleFPAparam!$K$3)))</f>
        <v>-1</v>
      </c>
      <c r="EH32" s="59"/>
      <c r="EI32" s="59"/>
      <c r="EJ32" s="60"/>
      <c r="EK32" s="60"/>
      <c r="EL32" s="60"/>
      <c r="EM32" s="60"/>
      <c r="EN32" s="60"/>
      <c r="EO32" s="60"/>
      <c r="EP32" s="60"/>
      <c r="EQ32" s="60"/>
      <c r="ER32" s="60"/>
      <c r="ES32" s="60"/>
      <c r="ET32" s="60"/>
      <c r="EU32" s="60"/>
      <c r="EV32" s="60"/>
      <c r="EW32" s="60"/>
      <c r="EX32" s="60"/>
      <c r="EY32" s="60"/>
      <c r="EZ32" s="60"/>
      <c r="FA32" s="60"/>
      <c r="FB32" s="60"/>
      <c r="FC32" s="60"/>
      <c r="FD32" s="60"/>
      <c r="FE32" s="60"/>
      <c r="FF32" s="30">
        <f>1/(F32*EchelleFPAparam!$Q$3)</f>
        <v>904.2894135699853</v>
      </c>
      <c r="FG32" s="30">
        <f t="shared" si="4"/>
        <v>11.411688638753692</v>
      </c>
      <c r="FH32" s="60"/>
      <c r="FI32" s="60"/>
      <c r="FJ32" s="60"/>
      <c r="FK32" s="60"/>
      <c r="FL32" s="60"/>
      <c r="FM32" s="60"/>
      <c r="FN32" s="60"/>
      <c r="FO32" s="60"/>
      <c r="FP32" s="60"/>
      <c r="FQ32" s="60"/>
      <c r="FR32" s="60"/>
      <c r="FS32" s="60"/>
      <c r="FT32" s="60"/>
      <c r="FU32" s="60"/>
      <c r="FV32" s="60"/>
      <c r="FW32" s="60"/>
      <c r="FX32" s="60"/>
      <c r="FY32" s="60"/>
      <c r="FZ32" s="60"/>
      <c r="GA32" s="60"/>
      <c r="GB32" s="60"/>
      <c r="GC32" s="60"/>
      <c r="GD32" s="60"/>
      <c r="GE32" s="60"/>
      <c r="GF32" s="60"/>
      <c r="GG32" s="60"/>
      <c r="GH32" s="60"/>
      <c r="GI32" s="60"/>
      <c r="GJ32" s="60"/>
      <c r="GK32" s="60"/>
      <c r="GL32" s="60"/>
      <c r="GM32" s="60"/>
      <c r="GN32" s="60"/>
      <c r="GO32" s="60"/>
      <c r="GP32" s="60"/>
      <c r="GQ32" s="60"/>
      <c r="GR32" s="60"/>
      <c r="GS32" s="60"/>
      <c r="GT32" s="60"/>
      <c r="GU32" s="60"/>
      <c r="GV32" s="60"/>
      <c r="GW32" s="60"/>
      <c r="GX32" s="60"/>
      <c r="GY32" s="60"/>
      <c r="GZ32" s="60"/>
      <c r="HA32" s="60"/>
      <c r="HB32" s="60"/>
      <c r="HC32" s="60"/>
      <c r="HD32" s="60"/>
      <c r="HE32" s="60"/>
      <c r="HF32" s="60"/>
      <c r="HG32" s="60"/>
      <c r="HH32" s="60"/>
      <c r="HI32" s="60"/>
      <c r="HJ32" s="60"/>
      <c r="HK32" s="60"/>
      <c r="HL32" s="60"/>
      <c r="HM32" s="60"/>
      <c r="HN32" s="60"/>
      <c r="HO32" s="60"/>
      <c r="HP32" s="60"/>
      <c r="HQ32" s="60"/>
      <c r="HR32" s="60"/>
      <c r="HS32" s="60"/>
      <c r="HT32" s="60"/>
      <c r="HU32" s="60"/>
      <c r="HV32" s="60"/>
      <c r="HW32" s="60"/>
      <c r="HX32" s="60"/>
      <c r="HY32" s="60"/>
      <c r="HZ32" s="60"/>
      <c r="IA32" s="60"/>
      <c r="IB32" s="60"/>
      <c r="IC32" s="60"/>
      <c r="ID32" s="60"/>
      <c r="IE32" s="60"/>
      <c r="IF32" s="60"/>
      <c r="IG32" s="60"/>
      <c r="IH32" s="60"/>
      <c r="II32" s="60"/>
      <c r="IJ32" s="60"/>
      <c r="IK32" s="60"/>
      <c r="IL32" s="60"/>
      <c r="IM32" s="60"/>
      <c r="IN32" s="60"/>
      <c r="IO32" s="60"/>
      <c r="IP32" s="60"/>
      <c r="IQ32" s="60"/>
      <c r="IR32" s="60"/>
      <c r="IS32" s="60"/>
      <c r="IT32" s="60"/>
      <c r="IU32" s="60"/>
      <c r="IV32" s="60"/>
      <c r="IW32" s="60"/>
      <c r="IX32" s="60"/>
      <c r="IY32" s="60"/>
      <c r="IZ32" s="60"/>
      <c r="JA32" s="60"/>
      <c r="JB32" s="60"/>
      <c r="JC32" s="60"/>
      <c r="JD32" s="60"/>
      <c r="JE32" s="60"/>
      <c r="JF32" s="60"/>
      <c r="JG32" s="60"/>
      <c r="JH32" s="60"/>
      <c r="JI32" s="60"/>
      <c r="JJ32" s="60"/>
      <c r="JK32" s="60"/>
      <c r="JL32" s="60"/>
      <c r="JM32" s="60"/>
      <c r="JN32" s="62"/>
    </row>
    <row r="33" spans="1:274" ht="13.75" customHeight="1" x14ac:dyDescent="0.2">
      <c r="A33" s="63">
        <v>27</v>
      </c>
      <c r="B33" s="20">
        <f t="shared" si="0"/>
        <v>4508.6402136265169</v>
      </c>
      <c r="C33" s="31" t="str">
        <f>'Standard Settings'!B28</f>
        <v>M/8/9</v>
      </c>
      <c r="D33" s="31">
        <f>'Standard Settings'!H28</f>
        <v>13</v>
      </c>
      <c r="E33" s="21">
        <f t="shared" si="1"/>
        <v>1.1914129125534245E-2</v>
      </c>
      <c r="F33" s="19">
        <f>((EchelleFPAparam!$S$3/(cpmcfgWVLEN_Table.csv!$S33+E$52))*(SIN('Standard Settings'!$F28+0.0005)+SIN('Standard Settings'!$F28+0.0005+EchelleFPAparam!$M$3))-(EchelleFPAparam!$S$3/(cpmcfgWVLEN_Table.csv!$S33+E$52))*(SIN('Standard Settings'!$F28-0.0005)+SIN('Standard Settings'!$F28-0.0005+EchelleFPAparam!$M$3)))*1000*EchelleFPAparam!$O$3/180</f>
        <v>34.641689246965392</v>
      </c>
      <c r="G33" s="22" t="str">
        <f>'Standard Settings'!C28</f>
        <v>M</v>
      </c>
      <c r="H33" s="54"/>
      <c r="I33" s="31" t="str">
        <f>'Standard Settings'!$D28</f>
        <v>LM</v>
      </c>
      <c r="J33" s="54"/>
      <c r="K33" s="12">
        <v>0</v>
      </c>
      <c r="L33" s="12">
        <v>0</v>
      </c>
      <c r="M33" s="55" t="s">
        <v>515</v>
      </c>
      <c r="N33" s="55" t="s">
        <v>515</v>
      </c>
      <c r="O33" s="31">
        <f>'Standard Settings'!$E28</f>
        <v>69.5</v>
      </c>
      <c r="P33" s="56"/>
      <c r="Q33" s="23">
        <f>'Standard Settings'!$G28</f>
        <v>10</v>
      </c>
      <c r="R33" s="23">
        <f>'Standard Settings'!$I28</f>
        <v>16</v>
      </c>
      <c r="S33" s="24">
        <f t="shared" si="2"/>
        <v>9</v>
      </c>
      <c r="T33" s="24">
        <f t="shared" si="3"/>
        <v>17</v>
      </c>
      <c r="U33" s="25">
        <f>IF(OR($S33+B$52&lt;$Q33,$S33+B$52&gt;$R33),-1,(EchelleFPAparam!$S$3/(cpmcfgWVLEN_Table.csv!$S33+B$52))*(SIN('Standard Settings'!$F28)+SIN('Standard Settings'!$F28+EchelleFPAparam!$M$3)))</f>
        <v>-1</v>
      </c>
      <c r="V33" s="25">
        <f>IF(OR($S33+C$52&lt;$Q33,$S33+C$52&gt;$R33),-1,(EchelleFPAparam!$S$3/(cpmcfgWVLEN_Table.csv!$S33+C$52))*(SIN('Standard Settings'!$F28)+SIN('Standard Settings'!$F28+EchelleFPAparam!$M$3)))</f>
        <v>5861.2322777144718</v>
      </c>
      <c r="W33" s="25">
        <f>IF(OR($S33+D$52&lt;$Q33,$S33+D$52&gt;$R33),-1,(EchelleFPAparam!$S$3/(cpmcfgWVLEN_Table.csv!$S33+D$52))*(SIN('Standard Settings'!$F28)+SIN('Standard Settings'!$F28+EchelleFPAparam!$M$3)))</f>
        <v>5328.3929797404289</v>
      </c>
      <c r="X33" s="25">
        <f>IF(OR($S33+E$52&lt;$Q33,$S33+E$52&gt;$R33),-1,(EchelleFPAparam!$S$3/(cpmcfgWVLEN_Table.csv!$S33+E$52))*(SIN('Standard Settings'!$F28)+SIN('Standard Settings'!$F28+EchelleFPAparam!$M$3)))</f>
        <v>4884.3602314287264</v>
      </c>
      <c r="Y33" s="25">
        <f>IF(OR($S33+F$52&lt;$Q33,$S33+F$52&gt;$R33),-1,(EchelleFPAparam!$S$3/(cpmcfgWVLEN_Table.csv!$S33+F$52))*(SIN('Standard Settings'!$F28)+SIN('Standard Settings'!$F28+EchelleFPAparam!$M$3)))</f>
        <v>4508.6402136265169</v>
      </c>
      <c r="Z33" s="25">
        <f>IF(OR($S33+G$52&lt;$Q33,$S33+G$52&gt;$R33),-1,(EchelleFPAparam!$S$3/(cpmcfgWVLEN_Table.csv!$S33+G$52))*(SIN('Standard Settings'!$F28)+SIN('Standard Settings'!$F28+EchelleFPAparam!$M$3)))</f>
        <v>4186.5944840817656</v>
      </c>
      <c r="AA33" s="25">
        <f>IF(OR($S33+H$52&lt;$Q33,$S33+H$52&gt;$R33),-1,(EchelleFPAparam!$S$3/(cpmcfgWVLEN_Table.csv!$S33+H$52))*(SIN('Standard Settings'!$F28)+SIN('Standard Settings'!$F28+EchelleFPAparam!$M$3)))</f>
        <v>3907.4881851429805</v>
      </c>
      <c r="AB33" s="25">
        <f>IF(OR($S33+I$52&lt;$Q33,$S33+I$52&gt;$R33),-1,(EchelleFPAparam!$S$3/(cpmcfgWVLEN_Table.csv!$S33+I$52))*(SIN('Standard Settings'!$F28)+SIN('Standard Settings'!$F28+EchelleFPAparam!$M$3)))</f>
        <v>3663.2701735715445</v>
      </c>
      <c r="AC33" s="25">
        <f>IF(OR($S33+J$52&lt;$Q33,$S33+J$52&gt;$R33),-1,(EchelleFPAparam!$S$3/(cpmcfgWVLEN_Table.csv!$S33+J$52))*(SIN('Standard Settings'!$F28)+SIN('Standard Settings'!$F28+EchelleFPAparam!$M$3)))</f>
        <v>-1</v>
      </c>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7">
        <f>IF(OR($S33+B$52&lt;'Standard Settings'!$G28,$S33+B$52&gt;'Standard Settings'!$I28),-1,(EchelleFPAparam!$S$3/(cpmcfgWVLEN_Table.csv!$S33+B$52))*(SIN(EchelleFPAparam!$T$3-EchelleFPAparam!$M$3/2)+SIN('Standard Settings'!$F28+EchelleFPAparam!$M$3)))</f>
        <v>-1</v>
      </c>
      <c r="BF33" s="27">
        <f>IF(OR($S33+C$52&lt;'Standard Settings'!$G28,$S33+C$52&gt;'Standard Settings'!$I28),-1,(EchelleFPAparam!$S$3/(cpmcfgWVLEN_Table.csv!$S33+C$52))*(SIN(EchelleFPAparam!$T$3-EchelleFPAparam!$M$3/2)+SIN('Standard Settings'!$F28+EchelleFPAparam!$M$3)))</f>
        <v>5773.8329790956714</v>
      </c>
      <c r="BG33" s="27">
        <f>IF(OR($S33+D$52&lt;'Standard Settings'!$G28,$S33+D$52&gt;'Standard Settings'!$I28),-1,(EchelleFPAparam!$S$3/(cpmcfgWVLEN_Table.csv!$S33+D$52))*(SIN(EchelleFPAparam!$T$3-EchelleFPAparam!$M$3/2)+SIN('Standard Settings'!$F28+EchelleFPAparam!$M$3)))</f>
        <v>5248.9390719051562</v>
      </c>
      <c r="BH33" s="27">
        <f>IF(OR($S33+E$52&lt;'Standard Settings'!$G28,$S33+E$52&gt;'Standard Settings'!$I28),-1,(EchelleFPAparam!$S$3/(cpmcfgWVLEN_Table.csv!$S33+E$52))*(SIN(EchelleFPAparam!$T$3-EchelleFPAparam!$M$3/2)+SIN('Standard Settings'!$F28+EchelleFPAparam!$M$3)))</f>
        <v>4811.527482579726</v>
      </c>
      <c r="BI33" s="27">
        <f>IF(OR($S33+F$52&lt;'Standard Settings'!$G28,$S33+F$52&gt;'Standard Settings'!$I28),-1,(EchelleFPAparam!$S$3/(cpmcfgWVLEN_Table.csv!$S33+F$52))*(SIN(EchelleFPAparam!$T$3-EchelleFPAparam!$M$3/2)+SIN('Standard Settings'!$F28+EchelleFPAparam!$M$3)))</f>
        <v>4441.409983919747</v>
      </c>
      <c r="BJ33" s="27">
        <f>IF(OR($S33+G$52&lt;'Standard Settings'!$G28,$S33+G$52&gt;'Standard Settings'!$I28),-1,(EchelleFPAparam!$S$3/(cpmcfgWVLEN_Table.csv!$S33+G$52))*(SIN(EchelleFPAparam!$T$3-EchelleFPAparam!$M$3/2)+SIN('Standard Settings'!$F28+EchelleFPAparam!$M$3)))</f>
        <v>4124.1664136397658</v>
      </c>
      <c r="BK33" s="27">
        <f>IF(OR($S33+H$52&lt;'Standard Settings'!$G28,$S33+H$52&gt;'Standard Settings'!$I28),-1,(EchelleFPAparam!$S$3/(cpmcfgWVLEN_Table.csv!$S33+H$52))*(SIN(EchelleFPAparam!$T$3-EchelleFPAparam!$M$3/2)+SIN('Standard Settings'!$F28+EchelleFPAparam!$M$3)))</f>
        <v>3849.2219860637806</v>
      </c>
      <c r="BL33" s="27">
        <f>IF(OR($S33+I$52&lt;'Standard Settings'!$G28,$S33+I$52&gt;'Standard Settings'!$I28),-1,(EchelleFPAparam!$S$3/(cpmcfgWVLEN_Table.csv!$S33+I$52))*(SIN(EchelleFPAparam!$T$3-EchelleFPAparam!$M$3/2)+SIN('Standard Settings'!$F28+EchelleFPAparam!$M$3)))</f>
        <v>3608.6456119347945</v>
      </c>
      <c r="BM33" s="27">
        <f>IF(OR($S33+J$52&lt;'Standard Settings'!$G28,$S33+J$52&gt;'Standard Settings'!$I28),-1,(EchelleFPAparam!$S$3/(cpmcfgWVLEN_Table.csv!$S33+J$52))*(SIN(EchelleFPAparam!$T$3-EchelleFPAparam!$M$3/2)+SIN('Standard Settings'!$F28+EchelleFPAparam!$M$3)))</f>
        <v>-1</v>
      </c>
      <c r="BN33" s="28">
        <f>IF(OR($S33+B$52&lt;'Standard Settings'!$G28,$S33+B$52&gt;'Standard Settings'!$I28),-1,BE33*(($D33+B$52)/($D33+B$52+0.5)))</f>
        <v>-1</v>
      </c>
      <c r="BO33" s="28">
        <f>IF(OR($S33+C$52&lt;'Standard Settings'!$G28,$S33+C$52&gt;'Standard Settings'!$I28),-1,BF33*(($D33+C$52)/($D33+C$52+0.5)))</f>
        <v>5574.7352901613385</v>
      </c>
      <c r="BP33" s="28">
        <f>IF(OR($S33+D$52&lt;'Standard Settings'!$G28,$S33+D$52&gt;'Standard Settings'!$I28),-1,BG33*(($D33+D$52)/($D33+D$52+0.5)))</f>
        <v>5079.6184566824095</v>
      </c>
      <c r="BQ33" s="28">
        <f>IF(OR($S33+E$52&lt;'Standard Settings'!$G28,$S33+E$52&gt;'Standard Settings'!$I28),-1,BH33*(($D33+E$52)/($D33+E$52+0.5)))</f>
        <v>4665.7236194712495</v>
      </c>
      <c r="BR33" s="28">
        <f>IF(OR($S33+F$52&lt;'Standard Settings'!$G28,$S33+F$52&gt;'Standard Settings'!$I28),-1,BI33*(($D33+F$52)/($D33+F$52+0.5)))</f>
        <v>4314.5125558077543</v>
      </c>
      <c r="BS33" s="28">
        <f>IF(OR($S33+G$52&lt;'Standard Settings'!$G28,$S33+G$52&gt;'Standard Settings'!$I28),-1,BJ33*(($D33+G$52)/($D33+G$52+0.5)))</f>
        <v>4012.702456514367</v>
      </c>
      <c r="BT33" s="28">
        <f>IF(OR($S33+H$52&lt;'Standard Settings'!$G28,$S33+H$52&gt;'Standard Settings'!$I28),-1,BK33*(($D33+H$52)/($D33+H$52+0.5)))</f>
        <v>3750.5239864211194</v>
      </c>
      <c r="BU33" s="28">
        <f>IF(OR($S33+I$52&lt;'Standard Settings'!$G28,$S33+I$52&gt;'Standard Settings'!$I28),-1,BL33*(($D33+I$52)/($D33+I$52+0.5)))</f>
        <v>3520.6298653022386</v>
      </c>
      <c r="BV33" s="28">
        <f>IF(OR($S33+J$52&lt;'Standard Settings'!$G28,$S33+J$52&gt;'Standard Settings'!$I28),-1,BM33*(($D33+J$52)/($D33+J$52+0.5)))</f>
        <v>-1</v>
      </c>
      <c r="BW33" s="28">
        <f>IF(OR($S33+B$52&lt;'Standard Settings'!$G28,$S33+B$52&gt;'Standard Settings'!$I28),-1,BE33*(($D33+B$52)/($D33+B$52-0.5)))</f>
        <v>-1</v>
      </c>
      <c r="BX33" s="28">
        <f>IF(OR($S33+C$52&lt;'Standard Settings'!$G28,$S33+C$52&gt;'Standard Settings'!$I28),-1,BF33*(($D33+C$52)/($D33+C$52-0.5)))</f>
        <v>5987.6786449881029</v>
      </c>
      <c r="BY33" s="28">
        <f>IF(OR($S33+D$52&lt;'Standard Settings'!$G28,$S33+D$52&gt;'Standard Settings'!$I28),-1,BG33*(($D33+D$52)/($D33+D$52-0.5)))</f>
        <v>5429.9369709363691</v>
      </c>
      <c r="BZ33" s="28">
        <f>IF(OR($S33+E$52&lt;'Standard Settings'!$G28,$S33+E$52&gt;'Standard Settings'!$I28),-1,BH33*(($D33+E$52)/($D33+E$52-0.5)))</f>
        <v>4966.7380465339102</v>
      </c>
      <c r="CA33" s="28">
        <f>IF(OR($S33+F$52&lt;'Standard Settings'!$G28,$S33+F$52&gt;'Standard Settings'!$I28),-1,BI33*(($D33+F$52)/($D33+F$52-0.5)))</f>
        <v>4575.9981652506485</v>
      </c>
      <c r="CB33" s="28">
        <f>IF(OR($S33+G$52&lt;'Standard Settings'!$G28,$S33+G$52&gt;'Standard Settings'!$I28),-1,BJ33*(($D33+G$52)/($D33+G$52-0.5)))</f>
        <v>4241.9997397437583</v>
      </c>
      <c r="CC33" s="28">
        <f>IF(OR($S33+H$52&lt;'Standard Settings'!$G28,$S33+H$52&gt;'Standard Settings'!$I28),-1,BK33*(($D33+H$52)/($D33+H$52-0.5)))</f>
        <v>3953.2550127141531</v>
      </c>
      <c r="CD33" s="28">
        <f>IF(OR($S33+I$52&lt;'Standard Settings'!$G28,$S33+I$52&gt;'Standard Settings'!$I28),-1,BL33*(($D33+I$52)/($D33+I$52-0.5)))</f>
        <v>3701.174986599789</v>
      </c>
      <c r="CE33" s="28">
        <f>IF(OR($S33+J$52&lt;'Standard Settings'!$G28,$S33+J$52&gt;'Standard Settings'!$I28),-1,BM33*(($D33+J$52)/($D33+J$52-0.5)))</f>
        <v>-1</v>
      </c>
      <c r="CF33" s="29">
        <f>IF(OR($S33+B$52&lt;'Standard Settings'!$G28,$S33+B$52&gt;'Standard Settings'!$I28),-1,(EchelleFPAparam!$S$3/(cpmcfgWVLEN_Table.csv!$S33+B$52))*(SIN('Standard Settings'!$F28)+SIN('Standard Settings'!$F28+EchelleFPAparam!$M$3+EchelleFPAparam!$F$3)))</f>
        <v>-1</v>
      </c>
      <c r="CG33" s="29">
        <f>IF(OR($S33+C$52&lt;'Standard Settings'!$G28,$S33+C$52&gt;'Standard Settings'!$I28),-1,(EchelleFPAparam!$S$3/(cpmcfgWVLEN_Table.csv!$S33+C$52))*(SIN('Standard Settings'!$F28)+SIN('Standard Settings'!$F28+EchelleFPAparam!$M$3+EchelleFPAparam!$F$3)))</f>
        <v>5809.7714439814536</v>
      </c>
      <c r="CH33" s="29">
        <f>IF(OR($S33+D$52&lt;'Standard Settings'!$G28,$S33+D$52&gt;'Standard Settings'!$I28),-1,(EchelleFPAparam!$S$3/(cpmcfgWVLEN_Table.csv!$S33+D$52))*(SIN('Standard Settings'!$F28)+SIN('Standard Settings'!$F28+EchelleFPAparam!$M$3+EchelleFPAparam!$F$3)))</f>
        <v>5281.6104036195038</v>
      </c>
      <c r="CI33" s="29">
        <f>IF(OR($S33+E$52&lt;'Standard Settings'!$G28,$S33+E$52&gt;'Standard Settings'!$I28),-1,(EchelleFPAparam!$S$3/(cpmcfgWVLEN_Table.csv!$S33+E$52))*(SIN('Standard Settings'!$F28)+SIN('Standard Settings'!$F28+EchelleFPAparam!$M$3+EchelleFPAparam!$F$3)))</f>
        <v>4841.4762033178777</v>
      </c>
      <c r="CJ33" s="29">
        <f>IF(OR($S33+F$52&lt;'Standard Settings'!$G28,$S33+F$52&gt;'Standard Settings'!$I28),-1,(EchelleFPAparam!$S$3/(cpmcfgWVLEN_Table.csv!$S33+F$52))*(SIN('Standard Settings'!$F28)+SIN('Standard Settings'!$F28+EchelleFPAparam!$M$3+EchelleFPAparam!$F$3)))</f>
        <v>4469.0549569088107</v>
      </c>
      <c r="CK33" s="29">
        <f>IF(OR($S33+G$52&lt;'Standard Settings'!$G28,$S33+G$52&gt;'Standard Settings'!$I28),-1,(EchelleFPAparam!$S$3/(cpmcfgWVLEN_Table.csv!$S33+G$52))*(SIN('Standard Settings'!$F28)+SIN('Standard Settings'!$F28+EchelleFPAparam!$M$3+EchelleFPAparam!$F$3)))</f>
        <v>4149.836745701039</v>
      </c>
      <c r="CL33" s="29">
        <f>IF(OR($S33+H$52&lt;'Standard Settings'!$G28,$S33+H$52&gt;'Standard Settings'!$I28),-1,(EchelleFPAparam!$S$3/(cpmcfgWVLEN_Table.csv!$S33+H$52))*(SIN('Standard Settings'!$F28)+SIN('Standard Settings'!$F28+EchelleFPAparam!$M$3+EchelleFPAparam!$F$3)))</f>
        <v>3873.1809626543022</v>
      </c>
      <c r="CM33" s="29">
        <f>IF(OR($S33+I$52&lt;'Standard Settings'!$G28,$S33+I$52&gt;'Standard Settings'!$I28),-1,(EchelleFPAparam!$S$3/(cpmcfgWVLEN_Table.csv!$S33+I$52))*(SIN('Standard Settings'!$F28)+SIN('Standard Settings'!$F28+EchelleFPAparam!$M$3+EchelleFPAparam!$F$3)))</f>
        <v>3631.1071524884087</v>
      </c>
      <c r="CN33" s="29">
        <f>IF(OR($S33+J$52&lt;'Standard Settings'!$G28,$S33+J$52&gt;'Standard Settings'!$I28),-1,(EchelleFPAparam!$S$3/(cpmcfgWVLEN_Table.csv!$S33+J$52))*(SIN('Standard Settings'!$F28)+SIN('Standard Settings'!$F28+EchelleFPAparam!$M$3+EchelleFPAparam!$F$3)))</f>
        <v>-1</v>
      </c>
      <c r="CO33" s="29">
        <f>IF(OR($S33+B$52&lt;'Standard Settings'!$G28,$S33+B$52&gt;'Standard Settings'!$I28),-1,(EchelleFPAparam!$S$3/(cpmcfgWVLEN_Table.csv!$S33+B$52))*(SIN('Standard Settings'!$F28)+SIN('Standard Settings'!$F28+EchelleFPAparam!$M$3+EchelleFPAparam!$G$3)))</f>
        <v>-1</v>
      </c>
      <c r="CP33" s="29">
        <f>IF(OR($S33+C$52&lt;'Standard Settings'!$G28,$S33+C$52&gt;'Standard Settings'!$I28),-1,(EchelleFPAparam!$S$3/(cpmcfgWVLEN_Table.csv!$S33+C$52))*(SIN('Standard Settings'!$F28)+SIN('Standard Settings'!$F28+EchelleFPAparam!$M$3+EchelleFPAparam!$G$3)))</f>
        <v>5843.3752953828125</v>
      </c>
      <c r="CQ33" s="29">
        <f>IF(OR($S33+D$52&lt;'Standard Settings'!$G28,$S33+D$52&gt;'Standard Settings'!$I28),-1,(EchelleFPAparam!$S$3/(cpmcfgWVLEN_Table.csv!$S33+D$52))*(SIN('Standard Settings'!$F28)+SIN('Standard Settings'!$F28+EchelleFPAparam!$M$3+EchelleFPAparam!$G$3)))</f>
        <v>5312.1593594389205</v>
      </c>
      <c r="CR33" s="29">
        <f>IF(OR($S33+E$52&lt;'Standard Settings'!$G28,$S33+E$52&gt;'Standard Settings'!$I28),-1,(EchelleFPAparam!$S$3/(cpmcfgWVLEN_Table.csv!$S33+E$52))*(SIN('Standard Settings'!$F28)+SIN('Standard Settings'!$F28+EchelleFPAparam!$M$3+EchelleFPAparam!$G$3)))</f>
        <v>4869.4794128190097</v>
      </c>
      <c r="CS33" s="29">
        <f>IF(OR($S33+F$52&lt;'Standard Settings'!$G28,$S33+F$52&gt;'Standard Settings'!$I28),-1,(EchelleFPAparam!$S$3/(cpmcfgWVLEN_Table.csv!$S33+F$52))*(SIN('Standard Settings'!$F28)+SIN('Standard Settings'!$F28+EchelleFPAparam!$M$3+EchelleFPAparam!$G$3)))</f>
        <v>4494.9040733713946</v>
      </c>
      <c r="CT33" s="29">
        <f>IF(OR($S33+G$52&lt;'Standard Settings'!$G28,$S33+G$52&gt;'Standard Settings'!$I28),-1,(EchelleFPAparam!$S$3/(cpmcfgWVLEN_Table.csv!$S33+G$52))*(SIN('Standard Settings'!$F28)+SIN('Standard Settings'!$F28+EchelleFPAparam!$M$3+EchelleFPAparam!$G$3)))</f>
        <v>4173.8394967020095</v>
      </c>
      <c r="CU33" s="29">
        <f>IF(OR($S33+H$52&lt;'Standard Settings'!$G28,$S33+H$52&gt;'Standard Settings'!$I28),-1,(EchelleFPAparam!$S$3/(cpmcfgWVLEN_Table.csv!$S33+H$52))*(SIN('Standard Settings'!$F28)+SIN('Standard Settings'!$F28+EchelleFPAparam!$M$3+EchelleFPAparam!$G$3)))</f>
        <v>3895.5835302552077</v>
      </c>
      <c r="CV33" s="29">
        <f>IF(OR($S33+I$52&lt;'Standard Settings'!$G28,$S33+I$52&gt;'Standard Settings'!$I28),-1,(EchelleFPAparam!$S$3/(cpmcfgWVLEN_Table.csv!$S33+I$52))*(SIN('Standard Settings'!$F28)+SIN('Standard Settings'!$F28+EchelleFPAparam!$M$3+EchelleFPAparam!$G$3)))</f>
        <v>3652.1095596142577</v>
      </c>
      <c r="CW33" s="29">
        <f>IF(OR($S33+J$52&lt;'Standard Settings'!$G28,$S33+J$52&gt;'Standard Settings'!$I28),-1,(EchelleFPAparam!$S$3/(cpmcfgWVLEN_Table.csv!$S33+J$52))*(SIN('Standard Settings'!$F28)+SIN('Standard Settings'!$F28+EchelleFPAparam!$M$3+EchelleFPAparam!$G$3)))</f>
        <v>-1</v>
      </c>
      <c r="CX33" s="29">
        <f>IF(OR($S33+B$52&lt;'Standard Settings'!$G28,$S33+B$52&gt;'Standard Settings'!$I28),-1,(EchelleFPAparam!$S$3/(cpmcfgWVLEN_Table.csv!$S33+B$52))*(SIN('Standard Settings'!$F28)+SIN('Standard Settings'!$F28+EchelleFPAparam!$M$3+EchelleFPAparam!$H$3)))</f>
        <v>-1</v>
      </c>
      <c r="CY33" s="29">
        <f>IF(OR($S33+C$52&lt;'Standard Settings'!$G28,$S33+C$52&gt;'Standard Settings'!$I28),-1,(EchelleFPAparam!$S$3/(cpmcfgWVLEN_Table.csv!$S33+C$52))*(SIN('Standard Settings'!$F28)+SIN('Standard Settings'!$F28+EchelleFPAparam!$M$3+EchelleFPAparam!$H$3)))</f>
        <v>5845.1475215019736</v>
      </c>
      <c r="CZ33" s="29">
        <f>IF(OR($S33+D$52&lt;'Standard Settings'!$G28,$S33+D$52&gt;'Standard Settings'!$I28),-1,(EchelleFPAparam!$S$3/(cpmcfgWVLEN_Table.csv!$S33+D$52))*(SIN('Standard Settings'!$F28)+SIN('Standard Settings'!$F28+EchelleFPAparam!$M$3+EchelleFPAparam!$H$3)))</f>
        <v>5313.7704740927038</v>
      </c>
      <c r="DA33" s="29">
        <f>IF(OR($S33+E$52&lt;'Standard Settings'!$G28,$S33+E$52&gt;'Standard Settings'!$I28),-1,(EchelleFPAparam!$S$3/(cpmcfgWVLEN_Table.csv!$S33+E$52))*(SIN('Standard Settings'!$F28)+SIN('Standard Settings'!$F28+EchelleFPAparam!$M$3+EchelleFPAparam!$H$3)))</f>
        <v>4870.9562679183118</v>
      </c>
      <c r="DB33" s="29">
        <f>IF(OR($S33+F$52&lt;'Standard Settings'!$G28,$S33+F$52&gt;'Standard Settings'!$I28),-1,(EchelleFPAparam!$S$3/(cpmcfgWVLEN_Table.csv!$S33+F$52))*(SIN('Standard Settings'!$F28)+SIN('Standard Settings'!$F28+EchelleFPAparam!$M$3+EchelleFPAparam!$H$3)))</f>
        <v>4496.267324232288</v>
      </c>
      <c r="DC33" s="29">
        <f>IF(OR($S33+G$52&lt;'Standard Settings'!$G28,$S33+G$52&gt;'Standard Settings'!$I28),-1,(EchelleFPAparam!$S$3/(cpmcfgWVLEN_Table.csv!$S33+G$52))*(SIN('Standard Settings'!$F28)+SIN('Standard Settings'!$F28+EchelleFPAparam!$M$3+EchelleFPAparam!$H$3)))</f>
        <v>4175.1053725014108</v>
      </c>
      <c r="DD33" s="29">
        <f>IF(OR($S33+H$52&lt;'Standard Settings'!$G28,$S33+H$52&gt;'Standard Settings'!$I28),-1,(EchelleFPAparam!$S$3/(cpmcfgWVLEN_Table.csv!$S33+H$52))*(SIN('Standard Settings'!$F28)+SIN('Standard Settings'!$F28+EchelleFPAparam!$M$3+EchelleFPAparam!$H$3)))</f>
        <v>3896.7650143346491</v>
      </c>
      <c r="DE33" s="29">
        <f>IF(OR($S33+I$52&lt;'Standard Settings'!$G28,$S33+I$52&gt;'Standard Settings'!$I28),-1,(EchelleFPAparam!$S$3/(cpmcfgWVLEN_Table.csv!$S33+I$52))*(SIN('Standard Settings'!$F28)+SIN('Standard Settings'!$F28+EchelleFPAparam!$M$3+EchelleFPAparam!$H$3)))</f>
        <v>3653.2172009387336</v>
      </c>
      <c r="DF33" s="29">
        <f>IF(OR($S33+J$52&lt;'Standard Settings'!$G28,$S33+J$52&gt;'Standard Settings'!$I28),-1,(EchelleFPAparam!$S$3/(cpmcfgWVLEN_Table.csv!$S33+J$52))*(SIN('Standard Settings'!$F28)+SIN('Standard Settings'!$F28+EchelleFPAparam!$M$3+EchelleFPAparam!$H$3)))</f>
        <v>-1</v>
      </c>
      <c r="DG33" s="29">
        <f>IF(OR($S33+B$52&lt;'Standard Settings'!$G28,$S33+B$52&gt;'Standard Settings'!$I28),-1,(EchelleFPAparam!$S$3/(cpmcfgWVLEN_Table.csv!$S33+B$52))*(SIN('Standard Settings'!$F28)+SIN('Standard Settings'!$F28+EchelleFPAparam!$M$3+EchelleFPAparam!$I$3)))</f>
        <v>-1</v>
      </c>
      <c r="DH33" s="29">
        <f>IF(OR($S33+C$52&lt;'Standard Settings'!$G28,$S33+C$52&gt;'Standard Settings'!$I28),-1,(EchelleFPAparam!$S$3/(cpmcfgWVLEN_Table.csv!$S33+C$52))*(SIN('Standard Settings'!$F28)+SIN('Standard Settings'!$F28+EchelleFPAparam!$M$3+EchelleFPAparam!$I$3)))</f>
        <v>5876.8676988857969</v>
      </c>
      <c r="DI33" s="29">
        <f>IF(OR($S33+D$52&lt;'Standard Settings'!$G28,$S33+D$52&gt;'Standard Settings'!$I28),-1,(EchelleFPAparam!$S$3/(cpmcfgWVLEN_Table.csv!$S33+D$52))*(SIN('Standard Settings'!$F28)+SIN('Standard Settings'!$F28+EchelleFPAparam!$M$3+EchelleFPAparam!$I$3)))</f>
        <v>5342.6069989870884</v>
      </c>
      <c r="DJ33" s="29">
        <f>IF(OR($S33+E$52&lt;'Standard Settings'!$G28,$S33+E$52&gt;'Standard Settings'!$I28),-1,(EchelleFPAparam!$S$3/(cpmcfgWVLEN_Table.csv!$S33+E$52))*(SIN('Standard Settings'!$F28)+SIN('Standard Settings'!$F28+EchelleFPAparam!$M$3+EchelleFPAparam!$I$3)))</f>
        <v>4897.3897490714971</v>
      </c>
      <c r="DK33" s="29">
        <f>IF(OR($S33+F$52&lt;'Standard Settings'!$G28,$S33+F$52&gt;'Standard Settings'!$I28),-1,(EchelleFPAparam!$S$3/(cpmcfgWVLEN_Table.csv!$S33+F$52))*(SIN('Standard Settings'!$F28)+SIN('Standard Settings'!$F28+EchelleFPAparam!$M$3+EchelleFPAparam!$I$3)))</f>
        <v>4520.6674606813822</v>
      </c>
      <c r="DL33" s="29">
        <f>IF(OR($S33+G$52&lt;'Standard Settings'!$G28,$S33+G$52&gt;'Standard Settings'!$I28),-1,(EchelleFPAparam!$S$3/(cpmcfgWVLEN_Table.csv!$S33+G$52))*(SIN('Standard Settings'!$F28)+SIN('Standard Settings'!$F28+EchelleFPAparam!$M$3+EchelleFPAparam!$I$3)))</f>
        <v>4197.7626420612833</v>
      </c>
      <c r="DM33" s="29">
        <f>IF(OR($S33+H$52&lt;'Standard Settings'!$G28,$S33+H$52&gt;'Standard Settings'!$I28),-1,(EchelleFPAparam!$S$3/(cpmcfgWVLEN_Table.csv!$S33+H$52))*(SIN('Standard Settings'!$F28)+SIN('Standard Settings'!$F28+EchelleFPAparam!$M$3+EchelleFPAparam!$I$3)))</f>
        <v>3917.9117992571973</v>
      </c>
      <c r="DN33" s="29">
        <f>IF(OR($S33+I$52&lt;'Standard Settings'!$G28,$S33+I$52&gt;'Standard Settings'!$I28),-1,(EchelleFPAparam!$S$3/(cpmcfgWVLEN_Table.csv!$S33+I$52))*(SIN('Standard Settings'!$F28)+SIN('Standard Settings'!$F28+EchelleFPAparam!$M$3+EchelleFPAparam!$I$3)))</f>
        <v>3673.0423118036229</v>
      </c>
      <c r="DO33" s="29">
        <f>IF(OR($S33+J$52&lt;'Standard Settings'!$G28,$S33+J$52&gt;'Standard Settings'!$I28),-1,(EchelleFPAparam!$S$3/(cpmcfgWVLEN_Table.csv!$S33+J$52))*(SIN('Standard Settings'!$F28)+SIN('Standard Settings'!$F28+EchelleFPAparam!$M$3+EchelleFPAparam!$I$3)))</f>
        <v>-1</v>
      </c>
      <c r="DP33" s="29">
        <f>IF(OR($S33+B$52&lt;'Standard Settings'!$G28,$S33+B$52&gt;'Standard Settings'!$I28),-1,(EchelleFPAparam!$S$3/(cpmcfgWVLEN_Table.csv!$S33+B$52))*(SIN('Standard Settings'!$F28)+SIN('Standard Settings'!$F28+EchelleFPAparam!$M$3+EchelleFPAparam!$J$3)))</f>
        <v>-1</v>
      </c>
      <c r="DQ33" s="29">
        <f>IF(OR($S33+C$52&lt;'Standard Settings'!$G28,$S33+C$52&gt;'Standard Settings'!$I28),-1,(EchelleFPAparam!$S$3/(cpmcfgWVLEN_Table.csv!$S33+C$52))*(SIN('Standard Settings'!$F28)+SIN('Standard Settings'!$F28+EchelleFPAparam!$M$3+EchelleFPAparam!$J$3)))</f>
        <v>5878.5371243314294</v>
      </c>
      <c r="DR33" s="29">
        <f>IF(OR($S33+D$52&lt;'Standard Settings'!$G28,$S33+D$52&gt;'Standard Settings'!$I28),-1,(EchelleFPAparam!$S$3/(cpmcfgWVLEN_Table.csv!$S33+D$52))*(SIN('Standard Settings'!$F28)+SIN('Standard Settings'!$F28+EchelleFPAparam!$M$3+EchelleFPAparam!$J$3)))</f>
        <v>5344.1246584831179</v>
      </c>
      <c r="DS33" s="29">
        <f>IF(OR($S33+E$52&lt;'Standard Settings'!$G28,$S33+E$52&gt;'Standard Settings'!$I28),-1,(EchelleFPAparam!$S$3/(cpmcfgWVLEN_Table.csv!$S33+E$52))*(SIN('Standard Settings'!$F28)+SIN('Standard Settings'!$F28+EchelleFPAparam!$M$3+EchelleFPAparam!$J$3)))</f>
        <v>4898.7809369428578</v>
      </c>
      <c r="DT33" s="29">
        <f>IF(OR($S33+F$52&lt;'Standard Settings'!$G28,$S33+F$52&gt;'Standard Settings'!$I28),-1,(EchelleFPAparam!$S$3/(cpmcfgWVLEN_Table.csv!$S33+F$52))*(SIN('Standard Settings'!$F28)+SIN('Standard Settings'!$F28+EchelleFPAparam!$M$3+EchelleFPAparam!$J$3)))</f>
        <v>4521.9516341011004</v>
      </c>
      <c r="DU33" s="29">
        <f>IF(OR($S33+G$52&lt;'Standard Settings'!$G28,$S33+G$52&gt;'Standard Settings'!$I28),-1,(EchelleFPAparam!$S$3/(cpmcfgWVLEN_Table.csv!$S33+G$52))*(SIN('Standard Settings'!$F28)+SIN('Standard Settings'!$F28+EchelleFPAparam!$M$3+EchelleFPAparam!$J$3)))</f>
        <v>4198.9550888081649</v>
      </c>
      <c r="DV33" s="29">
        <f>IF(OR($S33+H$52&lt;'Standard Settings'!$G28,$S33+H$52&gt;'Standard Settings'!$I28),-1,(EchelleFPAparam!$S$3/(cpmcfgWVLEN_Table.csv!$S33+H$52))*(SIN('Standard Settings'!$F28)+SIN('Standard Settings'!$F28+EchelleFPAparam!$M$3+EchelleFPAparam!$J$3)))</f>
        <v>3919.0247495542862</v>
      </c>
      <c r="DW33" s="29">
        <f>IF(OR($S33+I$52&lt;'Standard Settings'!$G28,$S33+I$52&gt;'Standard Settings'!$I28),-1,(EchelleFPAparam!$S$3/(cpmcfgWVLEN_Table.csv!$S33+I$52))*(SIN('Standard Settings'!$F28)+SIN('Standard Settings'!$F28+EchelleFPAparam!$M$3+EchelleFPAparam!$J$3)))</f>
        <v>3674.0857027071438</v>
      </c>
      <c r="DX33" s="29">
        <f>IF(OR($S33+J$52&lt;'Standard Settings'!$G28,$S33+J$52&gt;'Standard Settings'!$I28),-1,(EchelleFPAparam!$S$3/(cpmcfgWVLEN_Table.csv!$S33+J$52))*(SIN('Standard Settings'!$F28)+SIN('Standard Settings'!$F28+EchelleFPAparam!$M$3+EchelleFPAparam!$J$3)))</f>
        <v>-1</v>
      </c>
      <c r="DY33" s="29">
        <f>IF(OR($S33+B$52&lt;$Q33,$S33+B$52&gt;$R33),-1,(EchelleFPAparam!$S$3/(cpmcfgWVLEN_Table.csv!$S33+B$52))*(SIN('Standard Settings'!$F28)+SIN('Standard Settings'!$F28+EchelleFPAparam!$M$3+EchelleFPAparam!$K$3)))</f>
        <v>-1</v>
      </c>
      <c r="DZ33" s="29">
        <f>IF(OR($S33+C$52&lt;$Q33,$S33+C$52&gt;$R33),-1,(EchelleFPAparam!$S$3/(cpmcfgWVLEN_Table.csv!$S33+C$52))*(SIN('Standard Settings'!$F28)+SIN('Standard Settings'!$F28+EchelleFPAparam!$M$3+EchelleFPAparam!$K$3)))</f>
        <v>5908.3517560140863</v>
      </c>
      <c r="EA33" s="29">
        <f>IF(OR($S33+D$52&lt;$Q33,$S33+D$52&gt;$R33),-1,(EchelleFPAparam!$S$3/(cpmcfgWVLEN_Table.csv!$S33+D$52))*(SIN('Standard Settings'!$F28)+SIN('Standard Settings'!$F28+EchelleFPAparam!$M$3+EchelleFPAparam!$K$3)))</f>
        <v>5371.2288691037147</v>
      </c>
      <c r="EB33" s="29">
        <f>IF(OR($S33+E$52&lt;$Q33,$S33+E$52&gt;$R33),-1,(EchelleFPAparam!$S$3/(cpmcfgWVLEN_Table.csv!$S33+E$52))*(SIN('Standard Settings'!$F28)+SIN('Standard Settings'!$F28+EchelleFPAparam!$M$3+EchelleFPAparam!$K$3)))</f>
        <v>4923.6264633450719</v>
      </c>
      <c r="EC33" s="29">
        <f>IF(OR($S33+F$52&lt;$Q33,$S33+F$52&gt;$R33),-1,(EchelleFPAparam!$S$3/(cpmcfgWVLEN_Table.csv!$S33+F$52))*(SIN('Standard Settings'!$F28)+SIN('Standard Settings'!$F28+EchelleFPAparam!$M$3+EchelleFPAparam!$K$3)))</f>
        <v>4544.885966164682</v>
      </c>
      <c r="ED33" s="29">
        <f>IF(OR($S33+G$52&lt;$Q33,$S33+G$52&gt;$R33),-1,(EchelleFPAparam!$S$3/(cpmcfgWVLEN_Table.csv!$S33+G$52))*(SIN('Standard Settings'!$F28)+SIN('Standard Settings'!$F28+EchelleFPAparam!$M$3+EchelleFPAparam!$K$3)))</f>
        <v>4220.2512542957766</v>
      </c>
      <c r="EE33" s="29">
        <f>IF(OR($S33+H$52&lt;$Q33,$S33+H$52&gt;$R33),-1,(EchelleFPAparam!$S$3/(cpmcfgWVLEN_Table.csv!$S33+H$52))*(SIN('Standard Settings'!$F28)+SIN('Standard Settings'!$F28+EchelleFPAparam!$M$3+EchelleFPAparam!$K$3)))</f>
        <v>3938.9011706760571</v>
      </c>
      <c r="EF33" s="29">
        <f>IF(OR($S33+I$52&lt;$Q33,$S33+I$52&gt;$R33),-1,(EchelleFPAparam!$S$3/(cpmcfgWVLEN_Table.csv!$S33+I$52))*(SIN('Standard Settings'!$F28)+SIN('Standard Settings'!$F28+EchelleFPAparam!$M$3+EchelleFPAparam!$K$3)))</f>
        <v>3692.7198475088039</v>
      </c>
      <c r="EG33" s="29">
        <f>IF(OR($S33+J$52&lt;$Q33,$S33+J$52&gt;$R33),-1,(EchelleFPAparam!$S$3/(cpmcfgWVLEN_Table.csv!$S33+J$52))*(SIN('Standard Settings'!$F28)+SIN('Standard Settings'!$F28+EchelleFPAparam!$M$3+EchelleFPAparam!$K$3)))</f>
        <v>-1</v>
      </c>
      <c r="EH33" s="59"/>
      <c r="EI33" s="59"/>
      <c r="EJ33" s="60"/>
      <c r="EK33" s="60"/>
      <c r="EL33" s="60"/>
      <c r="EM33" s="60"/>
      <c r="EN33" s="60"/>
      <c r="EO33" s="60"/>
      <c r="EP33" s="60"/>
      <c r="EQ33" s="60"/>
      <c r="ER33" s="60"/>
      <c r="ES33" s="60"/>
      <c r="ET33" s="60"/>
      <c r="EU33" s="60"/>
      <c r="EV33" s="60"/>
      <c r="EW33" s="60"/>
      <c r="EX33" s="60"/>
      <c r="EY33" s="60"/>
      <c r="EZ33" s="60"/>
      <c r="FA33" s="60"/>
      <c r="FB33" s="60"/>
      <c r="FC33" s="60"/>
      <c r="FD33" s="60"/>
      <c r="FE33" s="60"/>
      <c r="FF33" s="30">
        <f>1/(F33*EchelleFPAparam!$Q$3)</f>
        <v>962.23175191300254</v>
      </c>
      <c r="FG33" s="30">
        <f t="shared" si="4"/>
        <v>11.464153340980547</v>
      </c>
      <c r="FH33" s="60"/>
      <c r="FI33" s="60"/>
      <c r="FJ33" s="60"/>
      <c r="FK33" s="60"/>
      <c r="FL33" s="60"/>
      <c r="FM33" s="60"/>
      <c r="FN33" s="60"/>
      <c r="FO33" s="60"/>
      <c r="FP33" s="60"/>
      <c r="FQ33" s="60"/>
      <c r="FR33" s="60"/>
      <c r="FS33" s="60"/>
      <c r="FT33" s="60"/>
      <c r="FU33" s="60"/>
      <c r="FV33" s="60"/>
      <c r="FW33" s="60"/>
      <c r="FX33" s="60"/>
      <c r="FY33" s="60"/>
      <c r="FZ33" s="60"/>
      <c r="GA33" s="60"/>
      <c r="GB33" s="60"/>
      <c r="GC33" s="60"/>
      <c r="GD33" s="60"/>
      <c r="GE33" s="60"/>
      <c r="GF33" s="60"/>
      <c r="GG33" s="60"/>
      <c r="GH33" s="60"/>
      <c r="GI33" s="60"/>
      <c r="GJ33" s="60"/>
      <c r="GK33" s="60"/>
      <c r="GL33" s="60"/>
      <c r="GM33" s="60"/>
      <c r="GN33" s="60"/>
      <c r="GO33" s="60"/>
      <c r="GP33" s="60"/>
      <c r="GQ33" s="60"/>
      <c r="GR33" s="60"/>
      <c r="GS33" s="60"/>
      <c r="GT33" s="60"/>
      <c r="GU33" s="60"/>
      <c r="GV33" s="60"/>
      <c r="GW33" s="60"/>
      <c r="GX33" s="60"/>
      <c r="GY33" s="60"/>
      <c r="GZ33" s="60"/>
      <c r="HA33" s="60"/>
      <c r="HB33" s="60"/>
      <c r="HC33" s="60"/>
      <c r="HD33" s="60"/>
      <c r="HE33" s="60"/>
      <c r="HF33" s="60"/>
      <c r="HG33" s="60"/>
      <c r="HH33" s="60"/>
      <c r="HI33" s="60"/>
      <c r="HJ33" s="60"/>
      <c r="HK33" s="60"/>
      <c r="HL33" s="60"/>
      <c r="HM33" s="60"/>
      <c r="HN33" s="60"/>
      <c r="HO33" s="60"/>
      <c r="HP33" s="60"/>
      <c r="HQ33" s="60"/>
      <c r="HR33" s="60"/>
      <c r="HS33" s="60"/>
      <c r="HT33" s="60"/>
      <c r="HU33" s="60"/>
      <c r="HV33" s="60"/>
      <c r="HW33" s="60"/>
      <c r="HX33" s="60"/>
      <c r="HY33" s="60"/>
      <c r="HZ33" s="60"/>
      <c r="IA33" s="60"/>
      <c r="IB33" s="60"/>
      <c r="IC33" s="60"/>
      <c r="ID33" s="60"/>
      <c r="IE33" s="60"/>
      <c r="IF33" s="60"/>
      <c r="IG33" s="60"/>
      <c r="IH33" s="60"/>
      <c r="II33" s="60"/>
      <c r="IJ33" s="60"/>
      <c r="IK33" s="60"/>
      <c r="IL33" s="60"/>
      <c r="IM33" s="60"/>
      <c r="IN33" s="60"/>
      <c r="IO33" s="60"/>
      <c r="IP33" s="60"/>
      <c r="IQ33" s="60"/>
      <c r="IR33" s="60"/>
      <c r="IS33" s="60"/>
      <c r="IT33" s="60"/>
      <c r="IU33" s="60"/>
      <c r="IV33" s="60"/>
      <c r="IW33" s="60"/>
      <c r="IX33" s="60"/>
      <c r="IY33" s="60"/>
      <c r="IZ33" s="60"/>
      <c r="JA33" s="60"/>
      <c r="JB33" s="60"/>
      <c r="JC33" s="60"/>
      <c r="JD33" s="60"/>
      <c r="JE33" s="60"/>
      <c r="JF33" s="60"/>
      <c r="JG33" s="60"/>
      <c r="JH33" s="60"/>
      <c r="JI33" s="60"/>
      <c r="JJ33" s="60"/>
      <c r="JK33" s="60"/>
      <c r="JL33" s="60"/>
      <c r="JM33" s="60"/>
      <c r="JN33" s="62"/>
    </row>
    <row r="34" spans="1:274" ht="13.75" customHeight="1" x14ac:dyDescent="0.2">
      <c r="A34" s="63">
        <v>28</v>
      </c>
      <c r="B34" s="20">
        <f t="shared" si="0"/>
        <v>4524.4568081124689</v>
      </c>
      <c r="C34" s="31" t="str">
        <f>'Standard Settings'!B29</f>
        <v>M/9/9</v>
      </c>
      <c r="D34" s="31">
        <f>'Standard Settings'!H29</f>
        <v>13</v>
      </c>
      <c r="E34" s="21">
        <f t="shared" si="1"/>
        <v>1.1677163850522199E-2</v>
      </c>
      <c r="F34" s="19">
        <f>((EchelleFPAparam!$S$3/(cpmcfgWVLEN_Table.csv!$S34+E$52))*(SIN('Standard Settings'!$F29+0.0005)+SIN('Standard Settings'!$F29+0.0005+EchelleFPAparam!$M$3))-(EchelleFPAparam!$S$3/(cpmcfgWVLEN_Table.csv!$S34+E$52))*(SIN('Standard Settings'!$F29-0.0005)+SIN('Standard Settings'!$F29-0.0005+EchelleFPAparam!$M$3)))*1000*EchelleFPAparam!$O$3/180</f>
        <v>33.896449043266287</v>
      </c>
      <c r="G34" s="22" t="str">
        <f>'Standard Settings'!C29</f>
        <v>M</v>
      </c>
      <c r="H34" s="54"/>
      <c r="I34" s="31" t="str">
        <f>'Standard Settings'!$D29</f>
        <v>LM</v>
      </c>
      <c r="J34" s="54"/>
      <c r="K34" s="12">
        <v>0</v>
      </c>
      <c r="L34" s="12">
        <v>0</v>
      </c>
      <c r="M34" s="55" t="s">
        <v>515</v>
      </c>
      <c r="N34" s="55" t="s">
        <v>515</v>
      </c>
      <c r="O34" s="31">
        <f>'Standard Settings'!$E29</f>
        <v>70</v>
      </c>
      <c r="P34" s="56"/>
      <c r="Q34" s="23">
        <f>'Standard Settings'!$G29</f>
        <v>10</v>
      </c>
      <c r="R34" s="23">
        <f>'Standard Settings'!$I29</f>
        <v>16</v>
      </c>
      <c r="S34" s="24">
        <f t="shared" si="2"/>
        <v>9</v>
      </c>
      <c r="T34" s="24">
        <f t="shared" si="3"/>
        <v>17</v>
      </c>
      <c r="U34" s="25">
        <f>IF(OR($S34+B$52&lt;$Q34,$S34+B$52&gt;$R34),-1,(EchelleFPAparam!$S$3/(cpmcfgWVLEN_Table.csv!$S34+B$52))*(SIN('Standard Settings'!$F29)+SIN('Standard Settings'!$F29+EchelleFPAparam!$M$3)))</f>
        <v>-1</v>
      </c>
      <c r="V34" s="25">
        <f>IF(OR($S34+C$52&lt;$Q34,$S34+C$52&gt;$R34),-1,(EchelleFPAparam!$S$3/(cpmcfgWVLEN_Table.csv!$S34+C$52))*(SIN('Standard Settings'!$F29)+SIN('Standard Settings'!$F29+EchelleFPAparam!$M$3)))</f>
        <v>5881.7938505462089</v>
      </c>
      <c r="W34" s="25">
        <f>IF(OR($S34+D$52&lt;$Q34,$S34+D$52&gt;$R34),-1,(EchelleFPAparam!$S$3/(cpmcfgWVLEN_Table.csv!$S34+D$52))*(SIN('Standard Settings'!$F29)+SIN('Standard Settings'!$F29+EchelleFPAparam!$M$3)))</f>
        <v>5347.0853186783716</v>
      </c>
      <c r="X34" s="25">
        <f>IF(OR($S34+E$52&lt;$Q34,$S34+E$52&gt;$R34),-1,(EchelleFPAparam!$S$3/(cpmcfgWVLEN_Table.csv!$S34+E$52))*(SIN('Standard Settings'!$F29)+SIN('Standard Settings'!$F29+EchelleFPAparam!$M$3)))</f>
        <v>4901.4948754551742</v>
      </c>
      <c r="Y34" s="25">
        <f>IF(OR($S34+F$52&lt;$Q34,$S34+F$52&gt;$R34),-1,(EchelleFPAparam!$S$3/(cpmcfgWVLEN_Table.csv!$S34+F$52))*(SIN('Standard Settings'!$F29)+SIN('Standard Settings'!$F29+EchelleFPAparam!$M$3)))</f>
        <v>4524.4568081124689</v>
      </c>
      <c r="Z34" s="25">
        <f>IF(OR($S34+G$52&lt;$Q34,$S34+G$52&gt;$R34),-1,(EchelleFPAparam!$S$3/(cpmcfgWVLEN_Table.csv!$S34+G$52))*(SIN('Standard Settings'!$F29)+SIN('Standard Settings'!$F29+EchelleFPAparam!$M$3)))</f>
        <v>4201.2813218187212</v>
      </c>
      <c r="AA34" s="25">
        <f>IF(OR($S34+H$52&lt;$Q34,$S34+H$52&gt;$R34),-1,(EchelleFPAparam!$S$3/(cpmcfgWVLEN_Table.csv!$S34+H$52))*(SIN('Standard Settings'!$F29)+SIN('Standard Settings'!$F29+EchelleFPAparam!$M$3)))</f>
        <v>3921.1959003641387</v>
      </c>
      <c r="AB34" s="25">
        <f>IF(OR($S34+I$52&lt;$Q34,$S34+I$52&gt;$R34),-1,(EchelleFPAparam!$S$3/(cpmcfgWVLEN_Table.csv!$S34+I$52))*(SIN('Standard Settings'!$F29)+SIN('Standard Settings'!$F29+EchelleFPAparam!$M$3)))</f>
        <v>3676.1211565913804</v>
      </c>
      <c r="AC34" s="25">
        <f>IF(OR($S34+J$52&lt;$Q34,$S34+J$52&gt;$R34),-1,(EchelleFPAparam!$S$3/(cpmcfgWVLEN_Table.csv!$S34+J$52))*(SIN('Standard Settings'!$F29)+SIN('Standard Settings'!$F29+EchelleFPAparam!$M$3)))</f>
        <v>-1</v>
      </c>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7">
        <f>IF(OR($S34+B$52&lt;'Standard Settings'!$G29,$S34+B$52&gt;'Standard Settings'!$I29),-1,(EchelleFPAparam!$S$3/(cpmcfgWVLEN_Table.csv!$S34+B$52))*(SIN(EchelleFPAparam!$T$3-EchelleFPAparam!$M$3/2)+SIN('Standard Settings'!$F29+EchelleFPAparam!$M$3)))</f>
        <v>-1</v>
      </c>
      <c r="BF34" s="27">
        <f>IF(OR($S34+C$52&lt;'Standard Settings'!$G29,$S34+C$52&gt;'Standard Settings'!$I29),-1,(EchelleFPAparam!$S$3/(cpmcfgWVLEN_Table.csv!$S34+C$52))*(SIN(EchelleFPAparam!$T$3-EchelleFPAparam!$M$3/2)+SIN('Standard Settings'!$F29+EchelleFPAparam!$M$3)))</f>
        <v>5784.8360946085486</v>
      </c>
      <c r="BG34" s="27">
        <f>IF(OR($S34+D$52&lt;'Standard Settings'!$G29,$S34+D$52&gt;'Standard Settings'!$I29),-1,(EchelleFPAparam!$S$3/(cpmcfgWVLEN_Table.csv!$S34+D$52))*(SIN(EchelleFPAparam!$T$3-EchelleFPAparam!$M$3/2)+SIN('Standard Settings'!$F29+EchelleFPAparam!$M$3)))</f>
        <v>5258.9419041895899</v>
      </c>
      <c r="BH34" s="27">
        <f>IF(OR($S34+E$52&lt;'Standard Settings'!$G29,$S34+E$52&gt;'Standard Settings'!$I29),-1,(EchelleFPAparam!$S$3/(cpmcfgWVLEN_Table.csv!$S34+E$52))*(SIN(EchelleFPAparam!$T$3-EchelleFPAparam!$M$3/2)+SIN('Standard Settings'!$F29+EchelleFPAparam!$M$3)))</f>
        <v>4820.6967455071244</v>
      </c>
      <c r="BI34" s="27">
        <f>IF(OR($S34+F$52&lt;'Standard Settings'!$G29,$S34+F$52&gt;'Standard Settings'!$I29),-1,(EchelleFPAparam!$S$3/(cpmcfgWVLEN_Table.csv!$S34+F$52))*(SIN(EchelleFPAparam!$T$3-EchelleFPAparam!$M$3/2)+SIN('Standard Settings'!$F29+EchelleFPAparam!$M$3)))</f>
        <v>4449.873918929653</v>
      </c>
      <c r="BJ34" s="27">
        <f>IF(OR($S34+G$52&lt;'Standard Settings'!$G29,$S34+G$52&gt;'Standard Settings'!$I29),-1,(EchelleFPAparam!$S$3/(cpmcfgWVLEN_Table.csv!$S34+G$52))*(SIN(EchelleFPAparam!$T$3-EchelleFPAparam!$M$3/2)+SIN('Standard Settings'!$F29+EchelleFPAparam!$M$3)))</f>
        <v>4132.0257818632499</v>
      </c>
      <c r="BK34" s="27">
        <f>IF(OR($S34+H$52&lt;'Standard Settings'!$G29,$S34+H$52&gt;'Standard Settings'!$I29),-1,(EchelleFPAparam!$S$3/(cpmcfgWVLEN_Table.csv!$S34+H$52))*(SIN(EchelleFPAparam!$T$3-EchelleFPAparam!$M$3/2)+SIN('Standard Settings'!$F29+EchelleFPAparam!$M$3)))</f>
        <v>3856.5573964056989</v>
      </c>
      <c r="BL34" s="27">
        <f>IF(OR($S34+I$52&lt;'Standard Settings'!$G29,$S34+I$52&gt;'Standard Settings'!$I29),-1,(EchelleFPAparam!$S$3/(cpmcfgWVLEN_Table.csv!$S34+I$52))*(SIN(EchelleFPAparam!$T$3-EchelleFPAparam!$M$3/2)+SIN('Standard Settings'!$F29+EchelleFPAparam!$M$3)))</f>
        <v>3615.5225591303433</v>
      </c>
      <c r="BM34" s="27">
        <f>IF(OR($S34+J$52&lt;'Standard Settings'!$G29,$S34+J$52&gt;'Standard Settings'!$I29),-1,(EchelleFPAparam!$S$3/(cpmcfgWVLEN_Table.csv!$S34+J$52))*(SIN(EchelleFPAparam!$T$3-EchelleFPAparam!$M$3/2)+SIN('Standard Settings'!$F29+EchelleFPAparam!$M$3)))</f>
        <v>-1</v>
      </c>
      <c r="BN34" s="28">
        <f>IF(OR($S34+B$52&lt;'Standard Settings'!$G29,$S34+B$52&gt;'Standard Settings'!$I29),-1,BE34*(($D34+B$52)/($D34+B$52+0.5)))</f>
        <v>-1</v>
      </c>
      <c r="BO34" s="28">
        <f>IF(OR($S34+C$52&lt;'Standard Settings'!$G29,$S34+C$52&gt;'Standard Settings'!$I29),-1,BF34*(($D34+C$52)/($D34+C$52+0.5)))</f>
        <v>5585.3589878979092</v>
      </c>
      <c r="BP34" s="28">
        <f>IF(OR($S34+D$52&lt;'Standard Settings'!$G29,$S34+D$52&gt;'Standard Settings'!$I29),-1,BG34*(($D34+D$52)/($D34+D$52+0.5)))</f>
        <v>5089.2986169576679</v>
      </c>
      <c r="BQ34" s="28">
        <f>IF(OR($S34+E$52&lt;'Standard Settings'!$G29,$S34+E$52&gt;'Standard Settings'!$I29),-1,BH34*(($D34+E$52)/($D34+E$52+0.5)))</f>
        <v>4674.6150259463029</v>
      </c>
      <c r="BR34" s="28">
        <f>IF(OR($S34+F$52&lt;'Standard Settings'!$G29,$S34+F$52&gt;'Standard Settings'!$I29),-1,BI34*(($D34+F$52)/($D34+F$52+0.5)))</f>
        <v>4322.7346641030917</v>
      </c>
      <c r="BS34" s="28">
        <f>IF(OR($S34+G$52&lt;'Standard Settings'!$G29,$S34+G$52&gt;'Standard Settings'!$I29),-1,BJ34*(($D34+G$52)/($D34+G$52+0.5)))</f>
        <v>4020.3494093804597</v>
      </c>
      <c r="BT34" s="28">
        <f>IF(OR($S34+H$52&lt;'Standard Settings'!$G29,$S34+H$52&gt;'Standard Settings'!$I29),-1,BK34*(($D34+H$52)/($D34+H$52+0.5)))</f>
        <v>3757.671309318373</v>
      </c>
      <c r="BU34" s="28">
        <f>IF(OR($S34+I$52&lt;'Standard Settings'!$G29,$S34+I$52&gt;'Standard Settings'!$I29),-1,BL34*(($D34+I$52)/($D34+I$52+0.5)))</f>
        <v>3527.3390820783839</v>
      </c>
      <c r="BV34" s="28">
        <f>IF(OR($S34+J$52&lt;'Standard Settings'!$G29,$S34+J$52&gt;'Standard Settings'!$I29),-1,BM34*(($D34+J$52)/($D34+J$52+0.5)))</f>
        <v>-1</v>
      </c>
      <c r="BW34" s="28">
        <f>IF(OR($S34+B$52&lt;'Standard Settings'!$G29,$S34+B$52&gt;'Standard Settings'!$I29),-1,BE34*(($D34+B$52)/($D34+B$52-0.5)))</f>
        <v>-1</v>
      </c>
      <c r="BX34" s="28">
        <f>IF(OR($S34+C$52&lt;'Standard Settings'!$G29,$S34+C$52&gt;'Standard Settings'!$I29),-1,BF34*(($D34+C$52)/($D34+C$52-0.5)))</f>
        <v>5999.0892832977534</v>
      </c>
      <c r="BY34" s="28">
        <f>IF(OR($S34+D$52&lt;'Standard Settings'!$G29,$S34+D$52&gt;'Standard Settings'!$I29),-1,BG34*(($D34+D$52)/($D34+D$52-0.5)))</f>
        <v>5440.2847284719901</v>
      </c>
      <c r="BZ34" s="28">
        <f>IF(OR($S34+E$52&lt;'Standard Settings'!$G29,$S34+E$52&gt;'Standard Settings'!$I29),-1,BH34*(($D34+E$52)/($D34+E$52-0.5)))</f>
        <v>4976.2030921363867</v>
      </c>
      <c r="CA34" s="28">
        <f>IF(OR($S34+F$52&lt;'Standard Settings'!$G29,$S34+F$52&gt;'Standard Settings'!$I29),-1,BI34*(($D34+F$52)/($D34+F$52-0.5)))</f>
        <v>4584.7185831396428</v>
      </c>
      <c r="CB34" s="28">
        <f>IF(OR($S34+G$52&lt;'Standard Settings'!$G29,$S34+G$52&gt;'Standard Settings'!$I29),-1,BJ34*(($D34+G$52)/($D34+G$52-0.5)))</f>
        <v>4250.0836613450565</v>
      </c>
      <c r="CC34" s="28">
        <f>IF(OR($S34+H$52&lt;'Standard Settings'!$G29,$S34+H$52&gt;'Standard Settings'!$I29),-1,BK34*(($D34+H$52)/($D34+H$52-0.5)))</f>
        <v>3960.7886773896366</v>
      </c>
      <c r="CD34" s="28">
        <f>IF(OR($S34+I$52&lt;'Standard Settings'!$G29,$S34+I$52&gt;'Standard Settings'!$I29),-1,BL34*(($D34+I$52)/($D34+I$52-0.5)))</f>
        <v>3708.228265774711</v>
      </c>
      <c r="CE34" s="28">
        <f>IF(OR($S34+J$52&lt;'Standard Settings'!$G29,$S34+J$52&gt;'Standard Settings'!$I29),-1,BM34*(($D34+J$52)/($D34+J$52-0.5)))</f>
        <v>-1</v>
      </c>
      <c r="CF34" s="29">
        <f>IF(OR($S34+B$52&lt;'Standard Settings'!$G29,$S34+B$52&gt;'Standard Settings'!$I29),-1,(EchelleFPAparam!$S$3/(cpmcfgWVLEN_Table.csv!$S34+B$52))*(SIN('Standard Settings'!$F29)+SIN('Standard Settings'!$F29+EchelleFPAparam!$M$3+EchelleFPAparam!$F$3)))</f>
        <v>-1</v>
      </c>
      <c r="CG34" s="29">
        <f>IF(OR($S34+C$52&lt;'Standard Settings'!$G29,$S34+C$52&gt;'Standard Settings'!$I29),-1,(EchelleFPAparam!$S$3/(cpmcfgWVLEN_Table.csv!$S34+C$52))*(SIN('Standard Settings'!$F29)+SIN('Standard Settings'!$F29+EchelleFPAparam!$M$3+EchelleFPAparam!$F$3)))</f>
        <v>5831.3051257235602</v>
      </c>
      <c r="CH34" s="29">
        <f>IF(OR($S34+D$52&lt;'Standard Settings'!$G29,$S34+D$52&gt;'Standard Settings'!$I29),-1,(EchelleFPAparam!$S$3/(cpmcfgWVLEN_Table.csv!$S34+D$52))*(SIN('Standard Settings'!$F29)+SIN('Standard Settings'!$F29+EchelleFPAparam!$M$3+EchelleFPAparam!$F$3)))</f>
        <v>5301.1864779305097</v>
      </c>
      <c r="CI34" s="29">
        <f>IF(OR($S34+E$52&lt;'Standard Settings'!$G29,$S34+E$52&gt;'Standard Settings'!$I29),-1,(EchelleFPAparam!$S$3/(cpmcfgWVLEN_Table.csv!$S34+E$52))*(SIN('Standard Settings'!$F29)+SIN('Standard Settings'!$F29+EchelleFPAparam!$M$3+EchelleFPAparam!$F$3)))</f>
        <v>4859.4209381029668</v>
      </c>
      <c r="CJ34" s="29">
        <f>IF(OR($S34+F$52&lt;'Standard Settings'!$G29,$S34+F$52&gt;'Standard Settings'!$I29),-1,(EchelleFPAparam!$S$3/(cpmcfgWVLEN_Table.csv!$S34+F$52))*(SIN('Standard Settings'!$F29)+SIN('Standard Settings'!$F29+EchelleFPAparam!$M$3+EchelleFPAparam!$F$3)))</f>
        <v>4485.6193274796624</v>
      </c>
      <c r="CK34" s="29">
        <f>IF(OR($S34+G$52&lt;'Standard Settings'!$G29,$S34+G$52&gt;'Standard Settings'!$I29),-1,(EchelleFPAparam!$S$3/(cpmcfgWVLEN_Table.csv!$S34+G$52))*(SIN('Standard Settings'!$F29)+SIN('Standard Settings'!$F29+EchelleFPAparam!$M$3+EchelleFPAparam!$F$3)))</f>
        <v>4165.2179469454004</v>
      </c>
      <c r="CL34" s="29">
        <f>IF(OR($S34+H$52&lt;'Standard Settings'!$G29,$S34+H$52&gt;'Standard Settings'!$I29),-1,(EchelleFPAparam!$S$3/(cpmcfgWVLEN_Table.csv!$S34+H$52))*(SIN('Standard Settings'!$F29)+SIN('Standard Settings'!$F29+EchelleFPAparam!$M$3+EchelleFPAparam!$F$3)))</f>
        <v>3887.5367504823735</v>
      </c>
      <c r="CM34" s="29">
        <f>IF(OR($S34+I$52&lt;'Standard Settings'!$G29,$S34+I$52&gt;'Standard Settings'!$I29),-1,(EchelleFPAparam!$S$3/(cpmcfgWVLEN_Table.csv!$S34+I$52))*(SIN('Standard Settings'!$F29)+SIN('Standard Settings'!$F29+EchelleFPAparam!$M$3+EchelleFPAparam!$F$3)))</f>
        <v>3644.5657035772256</v>
      </c>
      <c r="CN34" s="29">
        <f>IF(OR($S34+J$52&lt;'Standard Settings'!$G29,$S34+J$52&gt;'Standard Settings'!$I29),-1,(EchelleFPAparam!$S$3/(cpmcfgWVLEN_Table.csv!$S34+J$52))*(SIN('Standard Settings'!$F29)+SIN('Standard Settings'!$F29+EchelleFPAparam!$M$3+EchelleFPAparam!$F$3)))</f>
        <v>-1</v>
      </c>
      <c r="CO34" s="29">
        <f>IF(OR($S34+B$52&lt;'Standard Settings'!$G29,$S34+B$52&gt;'Standard Settings'!$I29),-1,(EchelleFPAparam!$S$3/(cpmcfgWVLEN_Table.csv!$S34+B$52))*(SIN('Standard Settings'!$F29)+SIN('Standard Settings'!$F29+EchelleFPAparam!$M$3+EchelleFPAparam!$G$3)))</f>
        <v>-1</v>
      </c>
      <c r="CP34" s="29">
        <f>IF(OR($S34+C$52&lt;'Standard Settings'!$G29,$S34+C$52&gt;'Standard Settings'!$I29),-1,(EchelleFPAparam!$S$3/(cpmcfgWVLEN_Table.csv!$S34+C$52))*(SIN('Standard Settings'!$F29)+SIN('Standard Settings'!$F29+EchelleFPAparam!$M$3+EchelleFPAparam!$G$3)))</f>
        <v>5864.2854941171008</v>
      </c>
      <c r="CQ34" s="29">
        <f>IF(OR($S34+D$52&lt;'Standard Settings'!$G29,$S34+D$52&gt;'Standard Settings'!$I29),-1,(EchelleFPAparam!$S$3/(cpmcfgWVLEN_Table.csv!$S34+D$52))*(SIN('Standard Settings'!$F29)+SIN('Standard Settings'!$F29+EchelleFPAparam!$M$3+EchelleFPAparam!$G$3)))</f>
        <v>5331.1686310155465</v>
      </c>
      <c r="CR34" s="29">
        <f>IF(OR($S34+E$52&lt;'Standard Settings'!$G29,$S34+E$52&gt;'Standard Settings'!$I29),-1,(EchelleFPAparam!$S$3/(cpmcfgWVLEN_Table.csv!$S34+E$52))*(SIN('Standard Settings'!$F29)+SIN('Standard Settings'!$F29+EchelleFPAparam!$M$3+EchelleFPAparam!$G$3)))</f>
        <v>4886.9045784309174</v>
      </c>
      <c r="CS34" s="29">
        <f>IF(OR($S34+F$52&lt;'Standard Settings'!$G29,$S34+F$52&gt;'Standard Settings'!$I29),-1,(EchelleFPAparam!$S$3/(cpmcfgWVLEN_Table.csv!$S34+F$52))*(SIN('Standard Settings'!$F29)+SIN('Standard Settings'!$F29+EchelleFPAparam!$M$3+EchelleFPAparam!$G$3)))</f>
        <v>4510.9888416285394</v>
      </c>
      <c r="CT34" s="29">
        <f>IF(OR($S34+G$52&lt;'Standard Settings'!$G29,$S34+G$52&gt;'Standard Settings'!$I29),-1,(EchelleFPAparam!$S$3/(cpmcfgWVLEN_Table.csv!$S34+G$52))*(SIN('Standard Settings'!$F29)+SIN('Standard Settings'!$F29+EchelleFPAparam!$M$3+EchelleFPAparam!$G$3)))</f>
        <v>4188.7753529407864</v>
      </c>
      <c r="CU34" s="29">
        <f>IF(OR($S34+H$52&lt;'Standard Settings'!$G29,$S34+H$52&gt;'Standard Settings'!$I29),-1,(EchelleFPAparam!$S$3/(cpmcfgWVLEN_Table.csv!$S34+H$52))*(SIN('Standard Settings'!$F29)+SIN('Standard Settings'!$F29+EchelleFPAparam!$M$3+EchelleFPAparam!$G$3)))</f>
        <v>3909.5236627447334</v>
      </c>
      <c r="CV34" s="29">
        <f>IF(OR($S34+I$52&lt;'Standard Settings'!$G29,$S34+I$52&gt;'Standard Settings'!$I29),-1,(EchelleFPAparam!$S$3/(cpmcfgWVLEN_Table.csv!$S34+I$52))*(SIN('Standard Settings'!$F29)+SIN('Standard Settings'!$F29+EchelleFPAparam!$M$3+EchelleFPAparam!$G$3)))</f>
        <v>3665.1784338231882</v>
      </c>
      <c r="CW34" s="29">
        <f>IF(OR($S34+J$52&lt;'Standard Settings'!$G29,$S34+J$52&gt;'Standard Settings'!$I29),-1,(EchelleFPAparam!$S$3/(cpmcfgWVLEN_Table.csv!$S34+J$52))*(SIN('Standard Settings'!$F29)+SIN('Standard Settings'!$F29+EchelleFPAparam!$M$3+EchelleFPAparam!$G$3)))</f>
        <v>-1</v>
      </c>
      <c r="CX34" s="29">
        <f>IF(OR($S34+B$52&lt;'Standard Settings'!$G29,$S34+B$52&gt;'Standard Settings'!$I29),-1,(EchelleFPAparam!$S$3/(cpmcfgWVLEN_Table.csv!$S34+B$52))*(SIN('Standard Settings'!$F29)+SIN('Standard Settings'!$F29+EchelleFPAparam!$M$3+EchelleFPAparam!$H$3)))</f>
        <v>-1</v>
      </c>
      <c r="CY34" s="29">
        <f>IF(OR($S34+C$52&lt;'Standard Settings'!$G29,$S34+C$52&gt;'Standard Settings'!$I29),-1,(EchelleFPAparam!$S$3/(cpmcfgWVLEN_Table.csv!$S34+C$52))*(SIN('Standard Settings'!$F29)+SIN('Standard Settings'!$F29+EchelleFPAparam!$M$3+EchelleFPAparam!$H$3)))</f>
        <v>5866.0236892081803</v>
      </c>
      <c r="CZ34" s="29">
        <f>IF(OR($S34+D$52&lt;'Standard Settings'!$G29,$S34+D$52&gt;'Standard Settings'!$I29),-1,(EchelleFPAparam!$S$3/(cpmcfgWVLEN_Table.csv!$S34+D$52))*(SIN('Standard Settings'!$F29)+SIN('Standard Settings'!$F29+EchelleFPAparam!$M$3+EchelleFPAparam!$H$3)))</f>
        <v>5332.7488083710732</v>
      </c>
      <c r="DA34" s="29">
        <f>IF(OR($S34+E$52&lt;'Standard Settings'!$G29,$S34+E$52&gt;'Standard Settings'!$I29),-1,(EchelleFPAparam!$S$3/(cpmcfgWVLEN_Table.csv!$S34+E$52))*(SIN('Standard Settings'!$F29)+SIN('Standard Settings'!$F29+EchelleFPAparam!$M$3+EchelleFPAparam!$H$3)))</f>
        <v>4888.3530743401498</v>
      </c>
      <c r="DB34" s="29">
        <f>IF(OR($S34+F$52&lt;'Standard Settings'!$G29,$S34+F$52&gt;'Standard Settings'!$I29),-1,(EchelleFPAparam!$S$3/(cpmcfgWVLEN_Table.csv!$S34+F$52))*(SIN('Standard Settings'!$F29)+SIN('Standard Settings'!$F29+EchelleFPAparam!$M$3+EchelleFPAparam!$H$3)))</f>
        <v>4512.3259147755234</v>
      </c>
      <c r="DC34" s="29">
        <f>IF(OR($S34+G$52&lt;'Standard Settings'!$G29,$S34+G$52&gt;'Standard Settings'!$I29),-1,(EchelleFPAparam!$S$3/(cpmcfgWVLEN_Table.csv!$S34+G$52))*(SIN('Standard Settings'!$F29)+SIN('Standard Settings'!$F29+EchelleFPAparam!$M$3+EchelleFPAparam!$H$3)))</f>
        <v>4190.0169208629859</v>
      </c>
      <c r="DD34" s="29">
        <f>IF(OR($S34+H$52&lt;'Standard Settings'!$G29,$S34+H$52&gt;'Standard Settings'!$I29),-1,(EchelleFPAparam!$S$3/(cpmcfgWVLEN_Table.csv!$S34+H$52))*(SIN('Standard Settings'!$F29)+SIN('Standard Settings'!$F29+EchelleFPAparam!$M$3+EchelleFPAparam!$H$3)))</f>
        <v>3910.6824594721197</v>
      </c>
      <c r="DE34" s="29">
        <f>IF(OR($S34+I$52&lt;'Standard Settings'!$G29,$S34+I$52&gt;'Standard Settings'!$I29),-1,(EchelleFPAparam!$S$3/(cpmcfgWVLEN_Table.csv!$S34+I$52))*(SIN('Standard Settings'!$F29)+SIN('Standard Settings'!$F29+EchelleFPAparam!$M$3+EchelleFPAparam!$H$3)))</f>
        <v>3666.2648057551128</v>
      </c>
      <c r="DF34" s="29">
        <f>IF(OR($S34+J$52&lt;'Standard Settings'!$G29,$S34+J$52&gt;'Standard Settings'!$I29),-1,(EchelleFPAparam!$S$3/(cpmcfgWVLEN_Table.csv!$S34+J$52))*(SIN('Standard Settings'!$F29)+SIN('Standard Settings'!$F29+EchelleFPAparam!$M$3+EchelleFPAparam!$H$3)))</f>
        <v>-1</v>
      </c>
      <c r="DG34" s="29">
        <f>IF(OR($S34+B$52&lt;'Standard Settings'!$G29,$S34+B$52&gt;'Standard Settings'!$I29),-1,(EchelleFPAparam!$S$3/(cpmcfgWVLEN_Table.csv!$S34+B$52))*(SIN('Standard Settings'!$F29)+SIN('Standard Settings'!$F29+EchelleFPAparam!$M$3+EchelleFPAparam!$I$3)))</f>
        <v>-1</v>
      </c>
      <c r="DH34" s="29">
        <f>IF(OR($S34+C$52&lt;'Standard Settings'!$G29,$S34+C$52&gt;'Standard Settings'!$I29),-1,(EchelleFPAparam!$S$3/(cpmcfgWVLEN_Table.csv!$S34+C$52))*(SIN('Standard Settings'!$F29)+SIN('Standard Settings'!$F29+EchelleFPAparam!$M$3+EchelleFPAparam!$I$3)))</f>
        <v>5897.1129702438102</v>
      </c>
      <c r="DI34" s="29">
        <f>IF(OR($S34+D$52&lt;'Standard Settings'!$G29,$S34+D$52&gt;'Standard Settings'!$I29),-1,(EchelleFPAparam!$S$3/(cpmcfgWVLEN_Table.csv!$S34+D$52))*(SIN('Standard Settings'!$F29)+SIN('Standard Settings'!$F29+EchelleFPAparam!$M$3+EchelleFPAparam!$I$3)))</f>
        <v>5361.011791130737</v>
      </c>
      <c r="DJ34" s="29">
        <f>IF(OR($S34+E$52&lt;'Standard Settings'!$G29,$S34+E$52&gt;'Standard Settings'!$I29),-1,(EchelleFPAparam!$S$3/(cpmcfgWVLEN_Table.csv!$S34+E$52))*(SIN('Standard Settings'!$F29)+SIN('Standard Settings'!$F29+EchelleFPAparam!$M$3+EchelleFPAparam!$I$3)))</f>
        <v>4914.2608085365082</v>
      </c>
      <c r="DK34" s="29">
        <f>IF(OR($S34+F$52&lt;'Standard Settings'!$G29,$S34+F$52&gt;'Standard Settings'!$I29),-1,(EchelleFPAparam!$S$3/(cpmcfgWVLEN_Table.csv!$S34+F$52))*(SIN('Standard Settings'!$F29)+SIN('Standard Settings'!$F29+EchelleFPAparam!$M$3+EchelleFPAparam!$I$3)))</f>
        <v>4536.2407463413929</v>
      </c>
      <c r="DL34" s="29">
        <f>IF(OR($S34+G$52&lt;'Standard Settings'!$G29,$S34+G$52&gt;'Standard Settings'!$I29),-1,(EchelleFPAparam!$S$3/(cpmcfgWVLEN_Table.csv!$S34+G$52))*(SIN('Standard Settings'!$F29)+SIN('Standard Settings'!$F29+EchelleFPAparam!$M$3+EchelleFPAparam!$I$3)))</f>
        <v>4212.2235501741507</v>
      </c>
      <c r="DM34" s="29">
        <f>IF(OR($S34+H$52&lt;'Standard Settings'!$G29,$S34+H$52&gt;'Standard Settings'!$I29),-1,(EchelleFPAparam!$S$3/(cpmcfgWVLEN_Table.csv!$S34+H$52))*(SIN('Standard Settings'!$F29)+SIN('Standard Settings'!$F29+EchelleFPAparam!$M$3+EchelleFPAparam!$I$3)))</f>
        <v>3931.4086468292062</v>
      </c>
      <c r="DN34" s="29">
        <f>IF(OR($S34+I$52&lt;'Standard Settings'!$G29,$S34+I$52&gt;'Standard Settings'!$I29),-1,(EchelleFPAparam!$S$3/(cpmcfgWVLEN_Table.csv!$S34+I$52))*(SIN('Standard Settings'!$F29)+SIN('Standard Settings'!$F29+EchelleFPAparam!$M$3+EchelleFPAparam!$I$3)))</f>
        <v>3685.6956064023811</v>
      </c>
      <c r="DO34" s="29">
        <f>IF(OR($S34+J$52&lt;'Standard Settings'!$G29,$S34+J$52&gt;'Standard Settings'!$I29),-1,(EchelleFPAparam!$S$3/(cpmcfgWVLEN_Table.csv!$S34+J$52))*(SIN('Standard Settings'!$F29)+SIN('Standard Settings'!$F29+EchelleFPAparam!$M$3+EchelleFPAparam!$I$3)))</f>
        <v>-1</v>
      </c>
      <c r="DP34" s="29">
        <f>IF(OR($S34+B$52&lt;'Standard Settings'!$G29,$S34+B$52&gt;'Standard Settings'!$I29),-1,(EchelleFPAparam!$S$3/(cpmcfgWVLEN_Table.csv!$S34+B$52))*(SIN('Standard Settings'!$F29)+SIN('Standard Settings'!$F29+EchelleFPAparam!$M$3+EchelleFPAparam!$J$3)))</f>
        <v>-1</v>
      </c>
      <c r="DQ34" s="29">
        <f>IF(OR($S34+C$52&lt;'Standard Settings'!$G29,$S34+C$52&gt;'Standard Settings'!$I29),-1,(EchelleFPAparam!$S$3/(cpmcfgWVLEN_Table.csv!$S34+C$52))*(SIN('Standard Settings'!$F29)+SIN('Standard Settings'!$F29+EchelleFPAparam!$M$3+EchelleFPAparam!$J$3)))</f>
        <v>5898.7479742187361</v>
      </c>
      <c r="DR34" s="29">
        <f>IF(OR($S34+D$52&lt;'Standard Settings'!$G29,$S34+D$52&gt;'Standard Settings'!$I29),-1,(EchelleFPAparam!$S$3/(cpmcfgWVLEN_Table.csv!$S34+D$52))*(SIN('Standard Settings'!$F29)+SIN('Standard Settings'!$F29+EchelleFPAparam!$M$3+EchelleFPAparam!$J$3)))</f>
        <v>5362.4981583806693</v>
      </c>
      <c r="DS34" s="29">
        <f>IF(OR($S34+E$52&lt;'Standard Settings'!$G29,$S34+E$52&gt;'Standard Settings'!$I29),-1,(EchelleFPAparam!$S$3/(cpmcfgWVLEN_Table.csv!$S34+E$52))*(SIN('Standard Settings'!$F29)+SIN('Standard Settings'!$F29+EchelleFPAparam!$M$3+EchelleFPAparam!$J$3)))</f>
        <v>4915.6233118489463</v>
      </c>
      <c r="DT34" s="29">
        <f>IF(OR($S34+F$52&lt;'Standard Settings'!$G29,$S34+F$52&gt;'Standard Settings'!$I29),-1,(EchelleFPAparam!$S$3/(cpmcfgWVLEN_Table.csv!$S34+F$52))*(SIN('Standard Settings'!$F29)+SIN('Standard Settings'!$F29+EchelleFPAparam!$M$3+EchelleFPAparam!$J$3)))</f>
        <v>4537.4984417067208</v>
      </c>
      <c r="DU34" s="29">
        <f>IF(OR($S34+G$52&lt;'Standard Settings'!$G29,$S34+G$52&gt;'Standard Settings'!$I29),-1,(EchelleFPAparam!$S$3/(cpmcfgWVLEN_Table.csv!$S34+G$52))*(SIN('Standard Settings'!$F29)+SIN('Standard Settings'!$F29+EchelleFPAparam!$M$3+EchelleFPAparam!$J$3)))</f>
        <v>4213.3914101562405</v>
      </c>
      <c r="DV34" s="29">
        <f>IF(OR($S34+H$52&lt;'Standard Settings'!$G29,$S34+H$52&gt;'Standard Settings'!$I29),-1,(EchelleFPAparam!$S$3/(cpmcfgWVLEN_Table.csv!$S34+H$52))*(SIN('Standard Settings'!$F29)+SIN('Standard Settings'!$F29+EchelleFPAparam!$M$3+EchelleFPAparam!$J$3)))</f>
        <v>3932.4986494791569</v>
      </c>
      <c r="DW34" s="29">
        <f>IF(OR($S34+I$52&lt;'Standard Settings'!$G29,$S34+I$52&gt;'Standard Settings'!$I29),-1,(EchelleFPAparam!$S$3/(cpmcfgWVLEN_Table.csv!$S34+I$52))*(SIN('Standard Settings'!$F29)+SIN('Standard Settings'!$F29+EchelleFPAparam!$M$3+EchelleFPAparam!$J$3)))</f>
        <v>3686.7174838867099</v>
      </c>
      <c r="DX34" s="29">
        <f>IF(OR($S34+J$52&lt;'Standard Settings'!$G29,$S34+J$52&gt;'Standard Settings'!$I29),-1,(EchelleFPAparam!$S$3/(cpmcfgWVLEN_Table.csv!$S34+J$52))*(SIN('Standard Settings'!$F29)+SIN('Standard Settings'!$F29+EchelleFPAparam!$M$3+EchelleFPAparam!$J$3)))</f>
        <v>-1</v>
      </c>
      <c r="DY34" s="29">
        <f>IF(OR($S34+B$52&lt;$Q34,$S34+B$52&gt;$R34),-1,(EchelleFPAparam!$S$3/(cpmcfgWVLEN_Table.csv!$S34+B$52))*(SIN('Standard Settings'!$F29)+SIN('Standard Settings'!$F29+EchelleFPAparam!$M$3+EchelleFPAparam!$K$3)))</f>
        <v>-1</v>
      </c>
      <c r="DZ34" s="29">
        <f>IF(OR($S34+C$52&lt;$Q34,$S34+C$52&gt;$R34),-1,(EchelleFPAparam!$S$3/(cpmcfgWVLEN_Table.csv!$S34+C$52))*(SIN('Standard Settings'!$F29)+SIN('Standard Settings'!$F29+EchelleFPAparam!$M$3+EchelleFPAparam!$K$3)))</f>
        <v>5927.9247312282141</v>
      </c>
      <c r="EA34" s="29">
        <f>IF(OR($S34+D$52&lt;$Q34,$S34+D$52&gt;$R34),-1,(EchelleFPAparam!$S$3/(cpmcfgWVLEN_Table.csv!$S34+D$52))*(SIN('Standard Settings'!$F29)+SIN('Standard Settings'!$F29+EchelleFPAparam!$M$3+EchelleFPAparam!$K$3)))</f>
        <v>5389.0224829347408</v>
      </c>
      <c r="EB34" s="29">
        <f>IF(OR($S34+E$52&lt;$Q34,$S34+E$52&gt;$R34),-1,(EchelleFPAparam!$S$3/(cpmcfgWVLEN_Table.csv!$S34+E$52))*(SIN('Standard Settings'!$F29)+SIN('Standard Settings'!$F29+EchelleFPAparam!$M$3+EchelleFPAparam!$K$3)))</f>
        <v>4939.9372760235119</v>
      </c>
      <c r="EC34" s="29">
        <f>IF(OR($S34+F$52&lt;$Q34,$S34+F$52&gt;$R34),-1,(EchelleFPAparam!$S$3/(cpmcfgWVLEN_Table.csv!$S34+F$52))*(SIN('Standard Settings'!$F29)+SIN('Standard Settings'!$F29+EchelleFPAparam!$M$3+EchelleFPAparam!$K$3)))</f>
        <v>4559.9421009447806</v>
      </c>
      <c r="ED34" s="29">
        <f>IF(OR($S34+G$52&lt;$Q34,$S34+G$52&gt;$R34),-1,(EchelleFPAparam!$S$3/(cpmcfgWVLEN_Table.csv!$S34+G$52))*(SIN('Standard Settings'!$F29)+SIN('Standard Settings'!$F29+EchelleFPAparam!$M$3+EchelleFPAparam!$K$3)))</f>
        <v>4234.2319508772962</v>
      </c>
      <c r="EE34" s="29">
        <f>IF(OR($S34+H$52&lt;$Q34,$S34+H$52&gt;$R34),-1,(EchelleFPAparam!$S$3/(cpmcfgWVLEN_Table.csv!$S34+H$52))*(SIN('Standard Settings'!$F29)+SIN('Standard Settings'!$F29+EchelleFPAparam!$M$3+EchelleFPAparam!$K$3)))</f>
        <v>3951.9498208188093</v>
      </c>
      <c r="EF34" s="29">
        <f>IF(OR($S34+I$52&lt;$Q34,$S34+I$52&gt;$R34),-1,(EchelleFPAparam!$S$3/(cpmcfgWVLEN_Table.csv!$S34+I$52))*(SIN('Standard Settings'!$F29)+SIN('Standard Settings'!$F29+EchelleFPAparam!$M$3+EchelleFPAparam!$K$3)))</f>
        <v>3704.9529570176337</v>
      </c>
      <c r="EG34" s="29">
        <f>IF(OR($S34+J$52&lt;$Q34,$S34+J$52&gt;$R34),-1,(EchelleFPAparam!$S$3/(cpmcfgWVLEN_Table.csv!$S34+J$52))*(SIN('Standard Settings'!$F29)+SIN('Standard Settings'!$F29+EchelleFPAparam!$M$3+EchelleFPAparam!$K$3)))</f>
        <v>-1</v>
      </c>
      <c r="EH34" s="59"/>
      <c r="EI34" s="59"/>
      <c r="EJ34" s="60"/>
      <c r="EK34" s="60"/>
      <c r="EL34" s="60"/>
      <c r="EM34" s="60"/>
      <c r="EN34" s="60"/>
      <c r="EO34" s="60"/>
      <c r="EP34" s="60"/>
      <c r="EQ34" s="60"/>
      <c r="ER34" s="60"/>
      <c r="ES34" s="60"/>
      <c r="ET34" s="60"/>
      <c r="EU34" s="60"/>
      <c r="EV34" s="60"/>
      <c r="EW34" s="60"/>
      <c r="EX34" s="60"/>
      <c r="EY34" s="60"/>
      <c r="EZ34" s="60"/>
      <c r="FA34" s="60"/>
      <c r="FB34" s="60"/>
      <c r="FC34" s="60"/>
      <c r="FD34" s="60"/>
      <c r="FE34" s="60"/>
      <c r="FF34" s="30">
        <f>1/(F34*EchelleFPAparam!$Q$3)</f>
        <v>983.38717695136222</v>
      </c>
      <c r="FG34" s="30">
        <f t="shared" si="4"/>
        <v>11.483173193763523</v>
      </c>
      <c r="FH34" s="60"/>
      <c r="FI34" s="60"/>
      <c r="FJ34" s="60"/>
      <c r="FK34" s="60"/>
      <c r="FL34" s="60"/>
      <c r="FM34" s="60"/>
      <c r="FN34" s="60"/>
      <c r="FO34" s="60"/>
      <c r="FP34" s="60"/>
      <c r="FQ34" s="60"/>
      <c r="FR34" s="60"/>
      <c r="FS34" s="60"/>
      <c r="FT34" s="60"/>
      <c r="FU34" s="60"/>
      <c r="FV34" s="60"/>
      <c r="FW34" s="60"/>
      <c r="FX34" s="60"/>
      <c r="FY34" s="60"/>
      <c r="FZ34" s="60"/>
      <c r="GA34" s="60"/>
      <c r="GB34" s="60"/>
      <c r="GC34" s="60"/>
      <c r="GD34" s="60"/>
      <c r="GE34" s="60"/>
      <c r="GF34" s="60"/>
      <c r="GG34" s="60"/>
      <c r="GH34" s="60"/>
      <c r="GI34" s="60"/>
      <c r="GJ34" s="60"/>
      <c r="GK34" s="60"/>
      <c r="GL34" s="60"/>
      <c r="GM34" s="60"/>
      <c r="GN34" s="60"/>
      <c r="GO34" s="60"/>
      <c r="GP34" s="60"/>
      <c r="GQ34" s="60"/>
      <c r="GR34" s="60"/>
      <c r="GS34" s="60"/>
      <c r="GT34" s="60"/>
      <c r="GU34" s="60"/>
      <c r="GV34" s="60"/>
      <c r="GW34" s="60"/>
      <c r="GX34" s="60"/>
      <c r="GY34" s="60"/>
      <c r="GZ34" s="60"/>
      <c r="HA34" s="60"/>
      <c r="HB34" s="60"/>
      <c r="HC34" s="60"/>
      <c r="HD34" s="60"/>
      <c r="HE34" s="60"/>
      <c r="HF34" s="60"/>
      <c r="HG34" s="60"/>
      <c r="HH34" s="60"/>
      <c r="HI34" s="60"/>
      <c r="HJ34" s="60"/>
      <c r="HK34" s="60"/>
      <c r="HL34" s="60"/>
      <c r="HM34" s="60"/>
      <c r="HN34" s="60"/>
      <c r="HO34" s="60"/>
      <c r="HP34" s="60"/>
      <c r="HQ34" s="60"/>
      <c r="HR34" s="60"/>
      <c r="HS34" s="60"/>
      <c r="HT34" s="60"/>
      <c r="HU34" s="60"/>
      <c r="HV34" s="60"/>
      <c r="HW34" s="60"/>
      <c r="HX34" s="60"/>
      <c r="HY34" s="60"/>
      <c r="HZ34" s="60"/>
      <c r="IA34" s="60"/>
      <c r="IB34" s="60"/>
      <c r="IC34" s="60"/>
      <c r="ID34" s="60"/>
      <c r="IE34" s="60"/>
      <c r="IF34" s="60"/>
      <c r="IG34" s="60"/>
      <c r="IH34" s="60"/>
      <c r="II34" s="60"/>
      <c r="IJ34" s="60"/>
      <c r="IK34" s="60"/>
      <c r="IL34" s="60"/>
      <c r="IM34" s="60"/>
      <c r="IN34" s="60"/>
      <c r="IO34" s="60"/>
      <c r="IP34" s="60"/>
      <c r="IQ34" s="60"/>
      <c r="IR34" s="60"/>
      <c r="IS34" s="60"/>
      <c r="IT34" s="60"/>
      <c r="IU34" s="60"/>
      <c r="IV34" s="60"/>
      <c r="IW34" s="60"/>
      <c r="IX34" s="60"/>
      <c r="IY34" s="60"/>
      <c r="IZ34" s="60"/>
      <c r="JA34" s="60"/>
      <c r="JB34" s="60"/>
      <c r="JC34" s="60"/>
      <c r="JD34" s="60"/>
      <c r="JE34" s="60"/>
      <c r="JF34" s="60"/>
      <c r="JG34" s="60"/>
      <c r="JH34" s="60"/>
      <c r="JI34" s="60"/>
      <c r="JJ34" s="60"/>
      <c r="JK34" s="60"/>
      <c r="JL34" s="60"/>
      <c r="JM34" s="60"/>
      <c r="JN34" s="62"/>
    </row>
    <row r="35" spans="1:274" ht="13.75" customHeight="1" x14ac:dyDescent="0.2">
      <c r="A35"/>
      <c r="B35"/>
      <c r="C35"/>
      <c r="D35"/>
      <c r="E35"/>
      <c r="F35"/>
      <c r="G35"/>
      <c r="H35"/>
      <c r="I35"/>
      <c r="J35"/>
      <c r="K35"/>
      <c r="M35"/>
      <c r="N35"/>
      <c r="CI35"/>
      <c r="EC35"/>
      <c r="ED35"/>
    </row>
    <row r="36" spans="1:274" ht="13.75" customHeight="1" x14ac:dyDescent="0.2">
      <c r="A36"/>
      <c r="B36"/>
      <c r="C36"/>
      <c r="D36"/>
      <c r="E36"/>
      <c r="F36"/>
      <c r="G36"/>
      <c r="H36"/>
      <c r="I36"/>
      <c r="J36"/>
      <c r="K36"/>
      <c r="M36"/>
      <c r="N36"/>
      <c r="CI36"/>
      <c r="EC36"/>
      <c r="ED36"/>
    </row>
    <row r="37" spans="1:274" ht="13.75" customHeight="1" x14ac:dyDescent="0.2">
      <c r="A37"/>
      <c r="B37"/>
      <c r="C37"/>
      <c r="D37"/>
      <c r="E37"/>
      <c r="F37"/>
      <c r="G37"/>
      <c r="H37"/>
      <c r="I37"/>
      <c r="J37"/>
      <c r="K37"/>
      <c r="M37"/>
      <c r="N37"/>
      <c r="CI37"/>
    </row>
    <row r="38" spans="1:274" ht="13.75" customHeight="1" x14ac:dyDescent="0.2">
      <c r="A38"/>
      <c r="B38"/>
      <c r="C38"/>
      <c r="D38"/>
      <c r="E38"/>
      <c r="F38"/>
      <c r="G38"/>
      <c r="H38"/>
      <c r="I38"/>
      <c r="J38"/>
      <c r="K38"/>
      <c r="M38"/>
      <c r="N38"/>
      <c r="CI38"/>
    </row>
    <row r="39" spans="1:274" ht="13.75" customHeight="1" x14ac:dyDescent="0.2">
      <c r="A39"/>
      <c r="B39"/>
      <c r="C39"/>
      <c r="D39"/>
      <c r="E39"/>
      <c r="F39"/>
      <c r="G39"/>
      <c r="H39"/>
      <c r="I39"/>
      <c r="J39"/>
      <c r="K39"/>
      <c r="M39"/>
      <c r="N39"/>
      <c r="CI39"/>
    </row>
    <row r="40" spans="1:274" ht="13.75" customHeight="1" x14ac:dyDescent="0.2">
      <c r="A40"/>
      <c r="B40"/>
      <c r="C40"/>
      <c r="D40"/>
      <c r="E40"/>
      <c r="F40"/>
      <c r="G40"/>
      <c r="H40"/>
      <c r="I40"/>
      <c r="J40"/>
      <c r="K40"/>
      <c r="M40"/>
      <c r="N40"/>
      <c r="CI40"/>
    </row>
    <row r="41" spans="1:274" ht="13.75" customHeight="1" x14ac:dyDescent="0.2">
      <c r="A41"/>
      <c r="B41"/>
      <c r="C41"/>
      <c r="D41"/>
      <c r="E41"/>
      <c r="F41"/>
      <c r="G41"/>
      <c r="H41"/>
      <c r="I41"/>
      <c r="J41"/>
      <c r="K41"/>
      <c r="M41"/>
      <c r="N41"/>
      <c r="CI41"/>
    </row>
    <row r="42" spans="1:274" ht="13.75" customHeight="1" x14ac:dyDescent="0.2">
      <c r="A42"/>
      <c r="B42"/>
      <c r="C42"/>
      <c r="D42"/>
      <c r="E42"/>
      <c r="F42"/>
      <c r="G42"/>
      <c r="H42"/>
      <c r="I42"/>
      <c r="J42"/>
      <c r="K42"/>
      <c r="M42"/>
      <c r="N42"/>
      <c r="CI42" s="31" t="s">
        <v>326</v>
      </c>
    </row>
    <row r="43" spans="1:274" ht="13.75" customHeight="1" x14ac:dyDescent="0.2">
      <c r="A43"/>
      <c r="B43"/>
      <c r="C43"/>
      <c r="D43"/>
      <c r="E43"/>
      <c r="F43"/>
      <c r="G43"/>
      <c r="H43"/>
      <c r="I43"/>
      <c r="J43"/>
      <c r="K43"/>
      <c r="M43"/>
      <c r="N43"/>
    </row>
    <row r="44" spans="1:274" ht="13.75" customHeight="1" x14ac:dyDescent="0.2">
      <c r="A44"/>
      <c r="B44"/>
      <c r="C44"/>
      <c r="D44"/>
      <c r="E44"/>
      <c r="F44"/>
      <c r="G44"/>
      <c r="H44"/>
      <c r="I44"/>
      <c r="J44"/>
      <c r="K44"/>
      <c r="M44"/>
      <c r="N44"/>
    </row>
    <row r="45" spans="1:274" ht="13.75" customHeight="1" x14ac:dyDescent="0.2">
      <c r="A45"/>
      <c r="B45"/>
      <c r="C45"/>
      <c r="D45"/>
      <c r="E45"/>
      <c r="F45"/>
      <c r="G45"/>
      <c r="H45"/>
      <c r="I45"/>
      <c r="J45"/>
      <c r="K45"/>
      <c r="M45"/>
      <c r="N45"/>
    </row>
    <row r="46" spans="1:274" ht="13.75" customHeight="1" x14ac:dyDescent="0.2">
      <c r="A46"/>
      <c r="B46"/>
      <c r="C46"/>
      <c r="D46"/>
      <c r="E46"/>
      <c r="F46"/>
      <c r="G46"/>
      <c r="H46"/>
      <c r="I46"/>
      <c r="J46"/>
      <c r="K46"/>
      <c r="M46"/>
      <c r="N46"/>
    </row>
    <row r="47" spans="1:274" ht="13.75" customHeight="1" x14ac:dyDescent="0.2">
      <c r="A47"/>
      <c r="B47"/>
      <c r="C47"/>
      <c r="D47"/>
      <c r="E47"/>
      <c r="F47"/>
      <c r="G47"/>
      <c r="H47"/>
      <c r="I47"/>
      <c r="J47"/>
      <c r="K47"/>
      <c r="M47"/>
      <c r="N47"/>
    </row>
    <row r="48" spans="1:274" ht="13.75" customHeight="1" x14ac:dyDescent="0.2">
      <c r="A48"/>
      <c r="B48"/>
      <c r="C48"/>
      <c r="D48"/>
      <c r="E48"/>
      <c r="F48"/>
      <c r="G48"/>
      <c r="H48"/>
      <c r="I48"/>
      <c r="J48"/>
      <c r="K48"/>
      <c r="M48"/>
      <c r="N48"/>
    </row>
    <row r="49" spans="1:14" ht="13.75" customHeight="1" x14ac:dyDescent="0.2">
      <c r="A49"/>
      <c r="B49"/>
      <c r="C49"/>
      <c r="D49"/>
      <c r="E49"/>
      <c r="F49"/>
      <c r="G49"/>
      <c r="H49"/>
      <c r="I49"/>
      <c r="J49"/>
      <c r="K49"/>
      <c r="M49"/>
      <c r="N49"/>
    </row>
    <row r="50" spans="1:14" ht="13.75" customHeight="1" x14ac:dyDescent="0.2">
      <c r="A50"/>
      <c r="B50"/>
      <c r="C50"/>
      <c r="D50"/>
      <c r="E50"/>
      <c r="F50"/>
      <c r="G50"/>
      <c r="H50"/>
      <c r="I50"/>
      <c r="J50"/>
      <c r="K50"/>
      <c r="M50"/>
      <c r="N50"/>
    </row>
    <row r="51" spans="1:14" ht="13.75" customHeight="1" x14ac:dyDescent="0.2">
      <c r="A51"/>
      <c r="B51"/>
      <c r="C51"/>
      <c r="D51"/>
      <c r="E51"/>
      <c r="F51"/>
      <c r="G51"/>
      <c r="H51"/>
      <c r="I51"/>
      <c r="J51"/>
      <c r="K51"/>
      <c r="M51"/>
      <c r="N51"/>
    </row>
    <row r="52" spans="1:14" ht="12.75" customHeight="1" x14ac:dyDescent="0.2">
      <c r="A52" s="31" t="s">
        <v>446</v>
      </c>
      <c r="B52" s="31">
        <v>0</v>
      </c>
      <c r="C52" s="31">
        <v>1</v>
      </c>
      <c r="D52" s="31">
        <v>2</v>
      </c>
      <c r="E52" s="31">
        <v>3</v>
      </c>
      <c r="F52" s="31">
        <v>4</v>
      </c>
      <c r="G52" s="31">
        <v>5</v>
      </c>
      <c r="H52" s="31">
        <v>6</v>
      </c>
      <c r="I52" s="31">
        <v>7</v>
      </c>
      <c r="J52" s="31">
        <v>8</v>
      </c>
      <c r="K52" s="31" t="s">
        <v>447</v>
      </c>
      <c r="M52" s="31">
        <v>7</v>
      </c>
      <c r="N52" s="31">
        <v>8</v>
      </c>
    </row>
  </sheetData>
  <conditionalFormatting sqref="U7:AC34">
    <cfRule type="cellIs" dxfId="3" priority="2" operator="lessThan">
      <formula>0</formula>
    </cfRule>
    <cfRule type="cellIs" dxfId="2" priority="3" operator="lessThan">
      <formula>0</formula>
    </cfRule>
  </conditionalFormatting>
  <conditionalFormatting sqref="DY7:EG34">
    <cfRule type="cellIs" dxfId="1" priority="4" operator="lessThan">
      <formula>0</formula>
    </cfRule>
  </conditionalFormatting>
  <conditionalFormatting sqref="BE7:DX34">
    <cfRule type="cellIs" dxfId="0" priority="5" operator="lessThan">
      <formula>0</formula>
    </cfRule>
  </conditionalFormatting>
  <pageMargins left="0.75" right="0.75" top="1" bottom="1" header="0.5" footer="0.5"/>
  <pageSetup paperSize="0" scale="0" firstPageNumber="0" orientation="portrait" usePrinterDefaults="0" horizontalDpi="0" verticalDpi="0" copies="0"/>
  <headerFooter>
    <oddHeader>&amp;C&amp;"Times New Roman,Regular"&amp;12&amp;K000000&amp;A</oddHeader>
    <oddFooter>&amp;C&amp;"Times New Roman,Regular"&amp;12&amp;K000000Page &amp;P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6"/>
  <sheetViews>
    <sheetView workbookViewId="0">
      <selection activeCell="I21" sqref="I21"/>
    </sheetView>
  </sheetViews>
  <sheetFormatPr baseColWidth="10" defaultRowHeight="15" x14ac:dyDescent="0.2"/>
  <cols>
    <col min="1" max="2" width="13.5" style="10" customWidth="1"/>
    <col min="3" max="3" width="2.83203125" style="10" customWidth="1"/>
    <col min="4" max="4" width="8.5" style="32" customWidth="1"/>
    <col min="5" max="5" width="6.6640625" style="10" customWidth="1"/>
    <col min="6" max="6" width="9.6640625" style="10" customWidth="1"/>
    <col min="7" max="7" width="14.5" style="33" customWidth="1"/>
    <col min="8" max="8" width="16.6640625" style="10" customWidth="1"/>
    <col min="9" max="10" width="9.6640625" style="10" customWidth="1"/>
    <col min="11" max="11" width="14.6640625" style="34" customWidth="1"/>
    <col min="12" max="12" width="9" style="10" customWidth="1"/>
    <col min="13" max="14" width="9.6640625" style="10" customWidth="1"/>
    <col min="15" max="15" width="11" style="10" customWidth="1"/>
    <col min="16" max="16" width="9.6640625" style="10" customWidth="1"/>
    <col min="17" max="17" width="9.6640625" style="34" customWidth="1"/>
    <col min="18" max="18" width="9.6640625" style="10" customWidth="1"/>
    <col min="19" max="19" width="10.1640625" style="10" customWidth="1"/>
    <col min="20" max="20" width="17.5" style="10" customWidth="1"/>
    <col min="21" max="1024" width="13.6640625" style="10" customWidth="1"/>
    <col min="1025" max="1025" width="13.6640625" customWidth="1"/>
  </cols>
  <sheetData>
    <row r="1" spans="1:1024" ht="18.5" customHeight="1" x14ac:dyDescent="0.2">
      <c r="A1" s="65" t="s">
        <v>448</v>
      </c>
      <c r="B1" s="65"/>
      <c r="C1" s="65"/>
      <c r="D1" s="66" t="s">
        <v>449</v>
      </c>
      <c r="E1" s="66"/>
      <c r="F1" s="66"/>
      <c r="G1" s="66"/>
      <c r="H1" s="66"/>
      <c r="I1" s="66"/>
      <c r="J1" s="66"/>
      <c r="K1" s="66"/>
      <c r="L1" s="66"/>
      <c r="M1" s="66"/>
      <c r="N1" s="66"/>
      <c r="O1" s="66"/>
      <c r="P1" s="66"/>
      <c r="Q1" s="66"/>
      <c r="R1" s="66"/>
      <c r="S1" s="66"/>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1" customFormat="1" ht="49.5" customHeight="1" x14ac:dyDescent="0.2">
      <c r="A2" s="35" t="s">
        <v>450</v>
      </c>
      <c r="B2" s="35" t="s">
        <v>451</v>
      </c>
      <c r="C2" s="36"/>
      <c r="D2" s="37" t="s">
        <v>452</v>
      </c>
      <c r="E2" s="38" t="s">
        <v>453</v>
      </c>
      <c r="F2" s="37" t="s">
        <v>454</v>
      </c>
      <c r="G2" s="39" t="s">
        <v>455</v>
      </c>
      <c r="H2" s="37" t="s">
        <v>456</v>
      </c>
      <c r="I2" s="37" t="s">
        <v>457</v>
      </c>
      <c r="J2" s="37" t="s">
        <v>458</v>
      </c>
      <c r="K2" s="40" t="s">
        <v>459</v>
      </c>
      <c r="L2" s="37" t="s">
        <v>460</v>
      </c>
      <c r="M2" s="37" t="s">
        <v>461</v>
      </c>
      <c r="N2" s="37"/>
      <c r="O2" s="37" t="s">
        <v>462</v>
      </c>
      <c r="P2" s="37"/>
      <c r="Q2" s="21" t="s">
        <v>463</v>
      </c>
      <c r="R2" s="37"/>
      <c r="S2" s="37" t="s">
        <v>464</v>
      </c>
      <c r="T2" s="41" t="s">
        <v>465</v>
      </c>
      <c r="U2" s="41" t="s">
        <v>466</v>
      </c>
      <c r="V2" s="41" t="s">
        <v>467</v>
      </c>
      <c r="W2" s="41" t="s">
        <v>468</v>
      </c>
      <c r="AB2" s="41" t="s">
        <v>469</v>
      </c>
    </row>
    <row r="3" spans="1:1024" ht="14" customHeight="1" x14ac:dyDescent="0.2">
      <c r="A3" s="42">
        <f>65</f>
        <v>65</v>
      </c>
      <c r="B3" s="43">
        <v>2</v>
      </c>
      <c r="C3"/>
      <c r="D3" s="44">
        <f>2048*0.018</f>
        <v>36.863999999999997</v>
      </c>
      <c r="E3" s="45">
        <v>1480</v>
      </c>
      <c r="F3" s="33">
        <f>-($D3*1.5+$B3)/$E3</f>
        <v>-3.8713513513513508E-2</v>
      </c>
      <c r="G3" s="33">
        <f>-($D3*0.5+$B3)/$E3</f>
        <v>-1.3805405405405405E-2</v>
      </c>
      <c r="H3" s="33">
        <f>-($D3*0.5)/$E3</f>
        <v>-1.2454054054054054E-2</v>
      </c>
      <c r="I3" s="33">
        <f>-$H3</f>
        <v>1.2454054054054054E-2</v>
      </c>
      <c r="J3" s="33">
        <f>-$G3</f>
        <v>1.3805405405405405E-2</v>
      </c>
      <c r="K3" s="34">
        <f>-$F3</f>
        <v>3.8713513513513508E-2</v>
      </c>
      <c r="L3" s="46">
        <f>$A$3*O3/180</f>
        <v>1.1344640305555556</v>
      </c>
      <c r="M3" s="47">
        <f>-3.23*O3/180</f>
        <v>-5.6374135672222221E-2</v>
      </c>
      <c r="N3" s="46"/>
      <c r="O3" s="48">
        <v>3.1415926999999999</v>
      </c>
      <c r="P3" s="46"/>
      <c r="Q3" s="49">
        <v>3.0000000000000001E-5</v>
      </c>
      <c r="R3" s="46"/>
      <c r="S3" s="50">
        <v>31646</v>
      </c>
      <c r="T3" s="45">
        <f>63.76*O3/180</f>
        <v>1.1128219475111112</v>
      </c>
      <c r="U3" s="46">
        <f>$L$3-$T$3</f>
        <v>2.1642083044444371E-2</v>
      </c>
      <c r="V3" s="10">
        <f>SIN($U$3)</f>
        <v>2.1640393631737552E-2</v>
      </c>
      <c r="W3" s="10">
        <f t="shared" ref="W3:AB3" si="0">SIN($L$3+$M$3+F$3-$T$3)</f>
        <v>-7.3379553309588369E-2</v>
      </c>
      <c r="X3" s="10">
        <f t="shared" si="0"/>
        <v>-4.8518402167796279E-2</v>
      </c>
      <c r="Y3" s="10">
        <f t="shared" si="0"/>
        <v>-4.7168598427900492E-2</v>
      </c>
      <c r="Z3" s="10">
        <f t="shared" si="0"/>
        <v>-2.2276155823435548E-2</v>
      </c>
      <c r="AA3" s="10">
        <f t="shared" si="0"/>
        <v>-2.0925119873672775E-2</v>
      </c>
      <c r="AB3" s="10">
        <f t="shared" si="0"/>
        <v>3.9814503667038375E-3</v>
      </c>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6" spans="1:1024" ht="45.75" customHeight="1" x14ac:dyDescent="0.2"/>
  </sheetData>
  <mergeCells count="2">
    <mergeCell ref="A1:C1"/>
    <mergeCell ref="D1:S1"/>
  </mergeCells>
  <pageMargins left="0.75" right="0.75" top="1" bottom="1" header="0.5" footer="0.5"/>
  <pageSetup paperSize="0" scale="0" orientation="portrait" usePrinterDefaults="0" useFirstPageNumber="1" horizontalDpi="0" verticalDpi="0" copies="0"/>
  <headerFooter>
    <oddHeader>&amp;C&amp;"Times New Roman,Regular"&amp;12&amp;K000000&amp;A</oddHeader>
    <oddFooter>&amp;C&amp;"Times New Roman,Regular"&amp;12&amp;K000000Page &amp;P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zoomScale="116" zoomScaleNormal="116" zoomScalePageLayoutView="116" workbookViewId="0">
      <selection activeCell="A2" sqref="A2"/>
    </sheetView>
  </sheetViews>
  <sheetFormatPr baseColWidth="10" defaultRowHeight="15" x14ac:dyDescent="0.2"/>
  <cols>
    <col min="1" max="4" width="13.6640625" style="10" customWidth="1"/>
    <col min="5" max="6" width="25.6640625" style="10" customWidth="1"/>
    <col min="7" max="16" width="13.6640625" style="10" customWidth="1"/>
    <col min="17" max="1025" width="13.6640625" customWidth="1"/>
  </cols>
  <sheetData>
    <row r="1" spans="1:16" ht="13" customHeight="1" x14ac:dyDescent="0.2">
      <c r="A1" s="10" t="s">
        <v>470</v>
      </c>
      <c r="B1" s="51" t="s">
        <v>471</v>
      </c>
      <c r="C1" s="51" t="s">
        <v>472</v>
      </c>
      <c r="D1" s="51" t="s">
        <v>473</v>
      </c>
      <c r="E1" s="45" t="s">
        <v>474</v>
      </c>
      <c r="F1" s="10" t="s">
        <v>475</v>
      </c>
      <c r="G1" s="51" t="s">
        <v>476</v>
      </c>
      <c r="H1" s="51" t="s">
        <v>26</v>
      </c>
      <c r="I1" s="51" t="s">
        <v>477</v>
      </c>
      <c r="P1" s="37" t="s">
        <v>462</v>
      </c>
    </row>
    <row r="2" spans="1:16" ht="13" customHeight="1" x14ac:dyDescent="0.2">
      <c r="A2" s="52">
        <f>cpmcfgWVLEN_Table.csv!Y7</f>
        <v>1028.4165788644671</v>
      </c>
      <c r="B2" s="53" t="s">
        <v>478</v>
      </c>
      <c r="C2" s="51" t="s">
        <v>479</v>
      </c>
      <c r="D2" s="51" t="s">
        <v>480</v>
      </c>
      <c r="E2" s="45">
        <v>65</v>
      </c>
      <c r="F2" s="10">
        <f t="shared" ref="F2:F29" si="0">E2*$P$2/180</f>
        <v>1.1344640305555556</v>
      </c>
      <c r="G2" s="51">
        <v>51</v>
      </c>
      <c r="H2" s="51">
        <v>55</v>
      </c>
      <c r="I2" s="51">
        <v>59</v>
      </c>
      <c r="P2" s="48">
        <v>3.1415926999999999</v>
      </c>
    </row>
    <row r="3" spans="1:16" ht="13" customHeight="1" x14ac:dyDescent="0.2">
      <c r="A3" s="52">
        <f>cpmcfgWVLEN_Table.csv!Y8</f>
        <v>1032.8744606083585</v>
      </c>
      <c r="B3" s="53" t="s">
        <v>481</v>
      </c>
      <c r="C3" s="51" t="s">
        <v>479</v>
      </c>
      <c r="D3" s="51" t="s">
        <v>480</v>
      </c>
      <c r="E3" s="45">
        <v>65.5</v>
      </c>
      <c r="F3" s="10">
        <f t="shared" si="0"/>
        <v>1.1431906769444444</v>
      </c>
      <c r="G3" s="51">
        <f>G2</f>
        <v>51</v>
      </c>
      <c r="H3" s="51">
        <f>H2</f>
        <v>55</v>
      </c>
      <c r="I3" s="51">
        <f>I2</f>
        <v>59</v>
      </c>
    </row>
    <row r="4" spans="1:16" ht="13" customHeight="1" x14ac:dyDescent="0.2">
      <c r="A4" s="52">
        <f>cpmcfgWVLEN_Table.csv!Y9</f>
        <v>1229.6285182075148</v>
      </c>
      <c r="B4" s="53" t="s">
        <v>482</v>
      </c>
      <c r="C4" s="51" t="s">
        <v>483</v>
      </c>
      <c r="D4" s="51" t="s">
        <v>480</v>
      </c>
      <c r="E4" s="45">
        <v>65</v>
      </c>
      <c r="F4" s="10">
        <f t="shared" si="0"/>
        <v>1.1344640305555556</v>
      </c>
      <c r="G4" s="51">
        <v>42</v>
      </c>
      <c r="H4" s="51">
        <v>46</v>
      </c>
      <c r="I4" s="51">
        <v>50</v>
      </c>
    </row>
    <row r="5" spans="1:16" ht="13" customHeight="1" x14ac:dyDescent="0.2">
      <c r="A5" s="52">
        <f>cpmcfgWVLEN_Table.csv!Y10</f>
        <v>1234.958594205646</v>
      </c>
      <c r="B5" s="53" t="s">
        <v>484</v>
      </c>
      <c r="C5" s="51" t="s">
        <v>483</v>
      </c>
      <c r="D5" s="51" t="s">
        <v>480</v>
      </c>
      <c r="E5" s="45">
        <v>65.5</v>
      </c>
      <c r="F5" s="10">
        <f t="shared" si="0"/>
        <v>1.1431906769444444</v>
      </c>
      <c r="G5" s="51">
        <f>G4</f>
        <v>42</v>
      </c>
      <c r="H5" s="51">
        <f>H4</f>
        <v>46</v>
      </c>
      <c r="I5" s="51">
        <f>I4</f>
        <v>50</v>
      </c>
    </row>
    <row r="6" spans="1:16" ht="13" customHeight="1" x14ac:dyDescent="0.2">
      <c r="A6" s="52">
        <f>cpmcfgWVLEN_Table.csv!Y11</f>
        <v>1564.2616904659931</v>
      </c>
      <c r="B6" s="53" t="s">
        <v>485</v>
      </c>
      <c r="C6" s="51" t="s">
        <v>486</v>
      </c>
      <c r="D6" s="51" t="s">
        <v>487</v>
      </c>
      <c r="E6" s="45">
        <v>64.5</v>
      </c>
      <c r="F6" s="10">
        <f t="shared" si="0"/>
        <v>1.1257373841666667</v>
      </c>
      <c r="G6" s="51">
        <v>32</v>
      </c>
      <c r="H6" s="51">
        <v>36</v>
      </c>
      <c r="I6" s="51">
        <v>39</v>
      </c>
    </row>
    <row r="7" spans="1:16" ht="13" customHeight="1" x14ac:dyDescent="0.2">
      <c r="A7" s="52">
        <f>cpmcfgWVLEN_Table.csv!Y12</f>
        <v>1571.1919954873804</v>
      </c>
      <c r="B7" s="53" t="s">
        <v>488</v>
      </c>
      <c r="C7" s="51" t="s">
        <v>486</v>
      </c>
      <c r="D7" s="51" t="s">
        <v>487</v>
      </c>
      <c r="E7" s="45">
        <v>65</v>
      </c>
      <c r="F7" s="10">
        <f t="shared" si="0"/>
        <v>1.1344640305555556</v>
      </c>
      <c r="G7" s="51">
        <f t="shared" ref="G7:I9" si="1">G6</f>
        <v>32</v>
      </c>
      <c r="H7" s="51">
        <f t="shared" si="1"/>
        <v>36</v>
      </c>
      <c r="I7" s="51">
        <f t="shared" si="1"/>
        <v>39</v>
      </c>
    </row>
    <row r="8" spans="1:16" ht="13" customHeight="1" x14ac:dyDescent="0.2">
      <c r="A8" s="52">
        <f>cpmcfgWVLEN_Table.csv!Y13</f>
        <v>1578.0026481516588</v>
      </c>
      <c r="B8" s="53" t="s">
        <v>489</v>
      </c>
      <c r="C8" s="51" t="s">
        <v>486</v>
      </c>
      <c r="D8" s="51" t="s">
        <v>487</v>
      </c>
      <c r="E8" s="45">
        <v>65.5</v>
      </c>
      <c r="F8" s="10">
        <f t="shared" si="0"/>
        <v>1.1431906769444444</v>
      </c>
      <c r="G8" s="51">
        <f t="shared" si="1"/>
        <v>32</v>
      </c>
      <c r="H8" s="51">
        <f t="shared" si="1"/>
        <v>36</v>
      </c>
      <c r="I8" s="51">
        <f t="shared" si="1"/>
        <v>39</v>
      </c>
    </row>
    <row r="9" spans="1:16" ht="13" customHeight="1" x14ac:dyDescent="0.2">
      <c r="A9" s="52">
        <f>cpmcfgWVLEN_Table.csv!Y14</f>
        <v>1584.6931298012446</v>
      </c>
      <c r="B9" s="53" t="s">
        <v>490</v>
      </c>
      <c r="C9" s="51" t="s">
        <v>486</v>
      </c>
      <c r="D9" s="51" t="s">
        <v>487</v>
      </c>
      <c r="E9" s="45">
        <v>66</v>
      </c>
      <c r="F9" s="10">
        <f t="shared" si="0"/>
        <v>1.1519173233333333</v>
      </c>
      <c r="G9" s="51">
        <f t="shared" si="1"/>
        <v>32</v>
      </c>
      <c r="H9" s="51">
        <f t="shared" si="1"/>
        <v>36</v>
      </c>
      <c r="I9" s="51">
        <f t="shared" si="1"/>
        <v>39</v>
      </c>
    </row>
    <row r="10" spans="1:16" ht="13" customHeight="1" x14ac:dyDescent="0.2">
      <c r="A10" s="52">
        <f>cpmcfgWVLEN_Table.csv!Y15</f>
        <v>2156.1400534944069</v>
      </c>
      <c r="B10" s="53" t="s">
        <v>491</v>
      </c>
      <c r="C10" s="51" t="s">
        <v>492</v>
      </c>
      <c r="D10" s="51" t="s">
        <v>487</v>
      </c>
      <c r="E10" s="45">
        <v>64</v>
      </c>
      <c r="F10" s="10">
        <f t="shared" si="0"/>
        <v>1.1170107377777778</v>
      </c>
      <c r="G10" s="51">
        <v>23</v>
      </c>
      <c r="H10" s="51">
        <v>26</v>
      </c>
      <c r="I10" s="51">
        <v>29</v>
      </c>
    </row>
    <row r="11" spans="1:16" ht="13" customHeight="1" x14ac:dyDescent="0.2">
      <c r="A11" s="52">
        <f>cpmcfgWVLEN_Table.csv!Y16</f>
        <v>2165.9008021836826</v>
      </c>
      <c r="B11" s="53" t="s">
        <v>493</v>
      </c>
      <c r="C11" s="51" t="s">
        <v>492</v>
      </c>
      <c r="D11" s="51" t="s">
        <v>487</v>
      </c>
      <c r="E11" s="45">
        <v>64.5</v>
      </c>
      <c r="F11" s="10">
        <f t="shared" si="0"/>
        <v>1.1257373841666667</v>
      </c>
      <c r="G11" s="51">
        <f t="shared" ref="G11:I13" si="2">G10</f>
        <v>23</v>
      </c>
      <c r="H11" s="51">
        <f t="shared" si="2"/>
        <v>26</v>
      </c>
      <c r="I11" s="51">
        <f t="shared" si="2"/>
        <v>29</v>
      </c>
    </row>
    <row r="12" spans="1:16" ht="13" customHeight="1" x14ac:dyDescent="0.2">
      <c r="A12" s="52">
        <f>cpmcfgWVLEN_Table.csv!Y17</f>
        <v>2203.2871351339036</v>
      </c>
      <c r="B12" s="53" t="s">
        <v>494</v>
      </c>
      <c r="C12" s="51" t="s">
        <v>492</v>
      </c>
      <c r="D12" s="51" t="s">
        <v>487</v>
      </c>
      <c r="E12" s="45">
        <v>66.5</v>
      </c>
      <c r="F12" s="10">
        <f t="shared" si="0"/>
        <v>1.1606439697222222</v>
      </c>
      <c r="G12" s="51">
        <f t="shared" si="2"/>
        <v>23</v>
      </c>
      <c r="H12" s="51">
        <f t="shared" si="2"/>
        <v>26</v>
      </c>
      <c r="I12" s="51">
        <f t="shared" si="2"/>
        <v>29</v>
      </c>
    </row>
    <row r="13" spans="1:16" ht="13" customHeight="1" x14ac:dyDescent="0.2">
      <c r="A13" s="52">
        <f>cpmcfgWVLEN_Table.csv!Y18</f>
        <v>2212.2159940000283</v>
      </c>
      <c r="B13" s="53" t="s">
        <v>495</v>
      </c>
      <c r="C13" s="51" t="s">
        <v>492</v>
      </c>
      <c r="D13" s="51" t="s">
        <v>487</v>
      </c>
      <c r="E13" s="45">
        <v>67</v>
      </c>
      <c r="F13" s="10">
        <f t="shared" si="0"/>
        <v>1.169370616111111</v>
      </c>
      <c r="G13" s="51">
        <f t="shared" si="2"/>
        <v>23</v>
      </c>
      <c r="H13" s="51">
        <f t="shared" si="2"/>
        <v>26</v>
      </c>
      <c r="I13" s="51">
        <f t="shared" si="2"/>
        <v>29</v>
      </c>
    </row>
    <row r="14" spans="1:16" ht="13" customHeight="1" x14ac:dyDescent="0.2">
      <c r="A14" s="52">
        <f>cpmcfgWVLEN_Table.csv!Y19</f>
        <v>3267.017331401727</v>
      </c>
      <c r="B14" s="53" t="s">
        <v>496</v>
      </c>
      <c r="C14" s="51" t="s">
        <v>497</v>
      </c>
      <c r="D14" s="51" t="s">
        <v>498</v>
      </c>
      <c r="E14" s="45">
        <v>63</v>
      </c>
      <c r="F14" s="10">
        <f t="shared" si="0"/>
        <v>1.0995574450000001</v>
      </c>
      <c r="G14" s="51">
        <v>14</v>
      </c>
      <c r="H14" s="51">
        <v>17</v>
      </c>
      <c r="I14" s="51">
        <v>20</v>
      </c>
    </row>
    <row r="15" spans="1:16" ht="13" customHeight="1" x14ac:dyDescent="0.2">
      <c r="A15" s="52">
        <f>cpmcfgWVLEN_Table.csv!Y20</f>
        <v>3282.4466332983316</v>
      </c>
      <c r="B15" s="53" t="s">
        <v>499</v>
      </c>
      <c r="C15" s="51" t="s">
        <v>497</v>
      </c>
      <c r="D15" s="51" t="s">
        <v>498</v>
      </c>
      <c r="E15" s="45">
        <v>63.5</v>
      </c>
      <c r="F15" s="10">
        <f t="shared" si="0"/>
        <v>1.1082840913888889</v>
      </c>
      <c r="G15" s="51">
        <f t="shared" ref="G15:I20" si="3">G14</f>
        <v>14</v>
      </c>
      <c r="H15" s="51">
        <f t="shared" si="3"/>
        <v>17</v>
      </c>
      <c r="I15" s="51">
        <f t="shared" si="3"/>
        <v>20</v>
      </c>
    </row>
    <row r="16" spans="1:16" ht="13" customHeight="1" x14ac:dyDescent="0.2">
      <c r="A16" s="52">
        <f>cpmcfgWVLEN_Table.csv!Y21</f>
        <v>3341.6526666741011</v>
      </c>
      <c r="B16" s="53" t="s">
        <v>500</v>
      </c>
      <c r="C16" s="51" t="s">
        <v>497</v>
      </c>
      <c r="D16" s="51" t="s">
        <v>498</v>
      </c>
      <c r="E16" s="45">
        <v>65.5</v>
      </c>
      <c r="F16" s="10">
        <f t="shared" si="0"/>
        <v>1.1431906769444444</v>
      </c>
      <c r="G16" s="51">
        <f t="shared" si="3"/>
        <v>14</v>
      </c>
      <c r="H16" s="51">
        <f t="shared" si="3"/>
        <v>17</v>
      </c>
      <c r="I16" s="51">
        <f t="shared" si="3"/>
        <v>20</v>
      </c>
    </row>
    <row r="17" spans="1:9" ht="13" customHeight="1" x14ac:dyDescent="0.2">
      <c r="A17" s="52">
        <f>cpmcfgWVLEN_Table.csv!Y22</f>
        <v>3355.820745461459</v>
      </c>
      <c r="B17" s="53" t="s">
        <v>501</v>
      </c>
      <c r="C17" s="51" t="s">
        <v>497</v>
      </c>
      <c r="D17" s="51" t="s">
        <v>498</v>
      </c>
      <c r="E17" s="45">
        <v>66</v>
      </c>
      <c r="F17" s="10">
        <f t="shared" si="0"/>
        <v>1.1519173233333333</v>
      </c>
      <c r="G17" s="51">
        <f t="shared" si="3"/>
        <v>14</v>
      </c>
      <c r="H17" s="51">
        <f t="shared" si="3"/>
        <v>17</v>
      </c>
      <c r="I17" s="51">
        <f t="shared" si="3"/>
        <v>20</v>
      </c>
    </row>
    <row r="18" spans="1:9" ht="13" customHeight="1" x14ac:dyDescent="0.2">
      <c r="A18" s="52">
        <f>cpmcfgWVLEN_Table.csv!Y23</f>
        <v>3369.7332654989114</v>
      </c>
      <c r="B18" s="53" t="s">
        <v>502</v>
      </c>
      <c r="C18" s="51" t="s">
        <v>497</v>
      </c>
      <c r="D18" s="51" t="s">
        <v>498</v>
      </c>
      <c r="E18" s="45">
        <v>66.5</v>
      </c>
      <c r="F18" s="10">
        <f t="shared" si="0"/>
        <v>1.1606439697222222</v>
      </c>
      <c r="G18" s="51">
        <f t="shared" si="3"/>
        <v>14</v>
      </c>
      <c r="H18" s="51">
        <f t="shared" si="3"/>
        <v>17</v>
      </c>
      <c r="I18" s="51">
        <f t="shared" si="3"/>
        <v>20</v>
      </c>
    </row>
    <row r="19" spans="1:9" ht="13" customHeight="1" x14ac:dyDescent="0.2">
      <c r="A19" s="52">
        <f>cpmcfgWVLEN_Table.csv!Y24</f>
        <v>3422.806861914511</v>
      </c>
      <c r="B19" s="53" t="s">
        <v>503</v>
      </c>
      <c r="C19" s="51" t="s">
        <v>497</v>
      </c>
      <c r="D19" s="51" t="s">
        <v>498</v>
      </c>
      <c r="E19" s="45">
        <v>68.5</v>
      </c>
      <c r="F19" s="10">
        <f t="shared" si="0"/>
        <v>1.1955505552777779</v>
      </c>
      <c r="G19" s="51">
        <f t="shared" si="3"/>
        <v>14</v>
      </c>
      <c r="H19" s="51">
        <f t="shared" si="3"/>
        <v>17</v>
      </c>
      <c r="I19" s="51">
        <f t="shared" si="3"/>
        <v>20</v>
      </c>
    </row>
    <row r="20" spans="1:9" ht="13" customHeight="1" x14ac:dyDescent="0.2">
      <c r="A20" s="52">
        <f>cpmcfgWVLEN_Table.csv!Y25</f>
        <v>3435.4260878464206</v>
      </c>
      <c r="B20" s="53" t="s">
        <v>504</v>
      </c>
      <c r="C20" s="51" t="s">
        <v>497</v>
      </c>
      <c r="D20" s="51" t="s">
        <v>498</v>
      </c>
      <c r="E20" s="45">
        <v>69</v>
      </c>
      <c r="F20" s="10">
        <f t="shared" si="0"/>
        <v>1.2042772016666667</v>
      </c>
      <c r="G20" s="51">
        <f t="shared" si="3"/>
        <v>14</v>
      </c>
      <c r="H20" s="51">
        <f t="shared" si="3"/>
        <v>17</v>
      </c>
      <c r="I20" s="51">
        <f t="shared" si="3"/>
        <v>20</v>
      </c>
    </row>
    <row r="21" spans="1:9" ht="13" customHeight="1" x14ac:dyDescent="0.2">
      <c r="A21" s="52">
        <f>cpmcfgWVLEN_Table.csv!Y26</f>
        <v>4209.7772731896966</v>
      </c>
      <c r="B21" s="53" t="s">
        <v>505</v>
      </c>
      <c r="C21" s="51" t="s">
        <v>506</v>
      </c>
      <c r="D21" s="51" t="s">
        <v>498</v>
      </c>
      <c r="E21" s="45">
        <v>61.5</v>
      </c>
      <c r="F21" s="10">
        <f t="shared" si="0"/>
        <v>1.0733775058333332</v>
      </c>
      <c r="G21" s="51">
        <v>10</v>
      </c>
      <c r="H21" s="51">
        <v>13</v>
      </c>
      <c r="I21" s="51">
        <v>16</v>
      </c>
    </row>
    <row r="22" spans="1:9" ht="13" customHeight="1" x14ac:dyDescent="0.2">
      <c r="A22" s="52">
        <f>cpmcfgWVLEN_Table.csv!Y27</f>
        <v>4230.9253899336627</v>
      </c>
      <c r="B22" s="53" t="s">
        <v>507</v>
      </c>
      <c r="C22" s="51" t="s">
        <v>506</v>
      </c>
      <c r="D22" s="51" t="s">
        <v>498</v>
      </c>
      <c r="E22" s="45">
        <v>62</v>
      </c>
      <c r="F22" s="10">
        <f t="shared" si="0"/>
        <v>1.0821041522222221</v>
      </c>
      <c r="G22" s="51">
        <f t="shared" ref="G22:I29" si="4">G21</f>
        <v>10</v>
      </c>
      <c r="H22" s="51">
        <f t="shared" si="4"/>
        <v>13</v>
      </c>
      <c r="I22" s="51">
        <f t="shared" si="4"/>
        <v>16</v>
      </c>
    </row>
    <row r="23" spans="1:9" ht="13" customHeight="1" x14ac:dyDescent="0.2">
      <c r="A23" s="52">
        <f>cpmcfgWVLEN_Table.csv!Y28</f>
        <v>4292.4302127747414</v>
      </c>
      <c r="B23" s="53" t="s">
        <v>508</v>
      </c>
      <c r="C23" s="51" t="s">
        <v>506</v>
      </c>
      <c r="D23" s="51" t="s">
        <v>498</v>
      </c>
      <c r="E23" s="45">
        <v>63.5</v>
      </c>
      <c r="F23" s="10">
        <f t="shared" si="0"/>
        <v>1.1082840913888889</v>
      </c>
      <c r="G23" s="51">
        <f t="shared" si="4"/>
        <v>10</v>
      </c>
      <c r="H23" s="51">
        <f t="shared" si="4"/>
        <v>13</v>
      </c>
      <c r="I23" s="51">
        <f t="shared" si="4"/>
        <v>16</v>
      </c>
    </row>
    <row r="24" spans="1:9" ht="13" customHeight="1" x14ac:dyDescent="0.2">
      <c r="A24" s="52">
        <f>cpmcfgWVLEN_Table.csv!Y29</f>
        <v>4312.2801069888137</v>
      </c>
      <c r="B24" s="53" t="s">
        <v>509</v>
      </c>
      <c r="C24" s="51" t="s">
        <v>506</v>
      </c>
      <c r="D24" s="51" t="s">
        <v>498</v>
      </c>
      <c r="E24" s="45">
        <v>64</v>
      </c>
      <c r="F24" s="10">
        <f t="shared" si="0"/>
        <v>1.1170107377777778</v>
      </c>
      <c r="G24" s="51">
        <f t="shared" si="4"/>
        <v>10</v>
      </c>
      <c r="H24" s="51">
        <f t="shared" si="4"/>
        <v>13</v>
      </c>
      <c r="I24" s="51">
        <f t="shared" si="4"/>
        <v>16</v>
      </c>
    </row>
    <row r="25" spans="1:9" ht="13" customHeight="1" x14ac:dyDescent="0.2">
      <c r="A25" s="52">
        <f>cpmcfgWVLEN_Table.csv!Y30</f>
        <v>4388.3809748342164</v>
      </c>
      <c r="B25" s="53" t="s">
        <v>510</v>
      </c>
      <c r="C25" s="51" t="s">
        <v>506</v>
      </c>
      <c r="D25" s="51" t="s">
        <v>498</v>
      </c>
      <c r="E25" s="45">
        <v>66</v>
      </c>
      <c r="F25" s="10">
        <f t="shared" si="0"/>
        <v>1.1519173233333333</v>
      </c>
      <c r="G25" s="51">
        <f t="shared" si="4"/>
        <v>10</v>
      </c>
      <c r="H25" s="51">
        <f t="shared" si="4"/>
        <v>13</v>
      </c>
      <c r="I25" s="51">
        <f t="shared" si="4"/>
        <v>16</v>
      </c>
    </row>
    <row r="26" spans="1:9" ht="13" customHeight="1" x14ac:dyDescent="0.2">
      <c r="A26" s="52">
        <f>cpmcfgWVLEN_Table.csv!Y31</f>
        <v>4406.5742702678072</v>
      </c>
      <c r="B26" s="53" t="s">
        <v>511</v>
      </c>
      <c r="C26" s="51" t="s">
        <v>506</v>
      </c>
      <c r="D26" s="51" t="s">
        <v>498</v>
      </c>
      <c r="E26" s="45">
        <v>66.5</v>
      </c>
      <c r="F26" s="10">
        <f t="shared" si="0"/>
        <v>1.1606439697222222</v>
      </c>
      <c r="G26" s="51">
        <f t="shared" si="4"/>
        <v>10</v>
      </c>
      <c r="H26" s="51">
        <f t="shared" si="4"/>
        <v>13</v>
      </c>
      <c r="I26" s="51">
        <f t="shared" si="4"/>
        <v>16</v>
      </c>
    </row>
    <row r="27" spans="1:9" ht="13" customHeight="1" x14ac:dyDescent="0.2">
      <c r="A27" s="52">
        <f>cpmcfgWVLEN_Table.csv!Y32</f>
        <v>4459.1352762820998</v>
      </c>
      <c r="B27" s="53" t="s">
        <v>512</v>
      </c>
      <c r="C27" s="51" t="s">
        <v>506</v>
      </c>
      <c r="D27" s="51" t="s">
        <v>498</v>
      </c>
      <c r="E27" s="45">
        <v>68</v>
      </c>
      <c r="F27" s="10">
        <f t="shared" si="0"/>
        <v>1.1868239088888888</v>
      </c>
      <c r="G27" s="51">
        <f t="shared" si="4"/>
        <v>10</v>
      </c>
      <c r="H27" s="51">
        <f t="shared" si="4"/>
        <v>13</v>
      </c>
      <c r="I27" s="51">
        <f t="shared" si="4"/>
        <v>16</v>
      </c>
    </row>
    <row r="28" spans="1:9" ht="13" customHeight="1" x14ac:dyDescent="0.2">
      <c r="A28" s="52">
        <f>cpmcfgWVLEN_Table.csv!Y33</f>
        <v>4508.6402136265169</v>
      </c>
      <c r="B28" s="53" t="s">
        <v>513</v>
      </c>
      <c r="C28" s="51" t="s">
        <v>506</v>
      </c>
      <c r="D28" s="51" t="s">
        <v>498</v>
      </c>
      <c r="E28" s="45">
        <v>69.5</v>
      </c>
      <c r="F28" s="10">
        <f t="shared" si="0"/>
        <v>1.2130038480555556</v>
      </c>
      <c r="G28" s="51">
        <f t="shared" si="4"/>
        <v>10</v>
      </c>
      <c r="H28" s="51">
        <f t="shared" si="4"/>
        <v>13</v>
      </c>
      <c r="I28" s="51">
        <f t="shared" si="4"/>
        <v>16</v>
      </c>
    </row>
    <row r="29" spans="1:9" ht="13" customHeight="1" x14ac:dyDescent="0.2">
      <c r="A29" s="52">
        <f>cpmcfgWVLEN_Table.csv!Y34</f>
        <v>4524.4568081124689</v>
      </c>
      <c r="B29" s="53" t="s">
        <v>514</v>
      </c>
      <c r="C29" s="51" t="s">
        <v>506</v>
      </c>
      <c r="D29" s="51" t="s">
        <v>498</v>
      </c>
      <c r="E29" s="45">
        <v>70</v>
      </c>
      <c r="F29" s="10">
        <f t="shared" si="0"/>
        <v>1.2217304944444445</v>
      </c>
      <c r="G29" s="51">
        <f t="shared" si="4"/>
        <v>10</v>
      </c>
      <c r="H29" s="51">
        <f t="shared" si="4"/>
        <v>13</v>
      </c>
      <c r="I29" s="51">
        <f t="shared" si="4"/>
        <v>16</v>
      </c>
    </row>
  </sheetData>
  <pageMargins left="0.75" right="0.75" top="1" bottom="1" header="0.5" footer="0.5"/>
  <pageSetup paperSize="0" scale="0" firstPageNumber="0" orientation="portrait" usePrinterDefaults="0" horizontalDpi="0" verticalDpi="0" copies="0"/>
  <headerFooter>
    <oddHeader>&amp;C&amp;"Times New Roman,Regular"&amp;12&amp;K000000&amp;A</oddHeader>
    <oddFooter>&amp;C&amp;"Times New Roman,Regular"&amp;12&amp;K000000Page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CoverPage (FilledByPDM)</vt:lpstr>
      <vt:lpstr>Table notes</vt:lpstr>
      <vt:lpstr>cpmcfgWVLEN_Table.csv</vt:lpstr>
      <vt:lpstr>EchelleFPAparam</vt:lpstr>
      <vt:lpstr>Standard 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bristowp</cp:lastModifiedBy>
  <cp:revision>4</cp:revision>
  <dcterms:created xsi:type="dcterms:W3CDTF">2006-09-16T00:00:00Z</dcterms:created>
  <dcterms:modified xsi:type="dcterms:W3CDTF">2017-06-01T09:36:40Z</dcterms:modified>
  <cp:category/>
  <dc:identifier/>
  <cp:contentStatus/>
  <dc:language>en-US</dc:language>
  <cp:version/>
</cp:coreProperties>
</file>