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codeName="ThisWorkbook"/>
  <mc:AlternateContent xmlns:mc="http://schemas.openxmlformats.org/markup-compatibility/2006">
    <mc:Choice Requires="x15">
      <x15ac:absPath xmlns:x15ac="http://schemas.microsoft.com/office/spreadsheetml/2010/11/ac" url="/Users/bristowp/Documents/CRIRES+/SysEng/DetailDesign/ICS/"/>
    </mc:Choice>
  </mc:AlternateContent>
  <xr:revisionPtr revIDLastSave="0" documentId="13_ncr:1_{0DA672F2-E2FF-8C4A-8780-29E3C4865DCE}" xr6:coauthVersionLast="37" xr6:coauthVersionMax="37" xr10:uidLastSave="{00000000-0000-0000-0000-000000000000}"/>
  <bookViews>
    <workbookView xWindow="80" yWindow="440" windowWidth="28720" windowHeight="17560" activeTab="2" xr2:uid="{00000000-000D-0000-FFFF-FFFF00000000}"/>
  </bookViews>
  <sheets>
    <sheet name="CoverPage (FilledByPDM)" sheetId="1" r:id="rId1"/>
    <sheet name="Table notes" sheetId="2" r:id="rId2"/>
    <sheet name="crmcfgWLEN.txt" sheetId="3" r:id="rId3"/>
    <sheet name="EchelleFPAparam" sheetId="4" r:id="rId4"/>
    <sheet name="Standard Settings" sheetId="5" r:id="rId5"/>
  </sheets>
  <definedNames>
    <definedName name="CP_ApprovedBy">'CoverPage (FilledByPDM)'!$B$38</definedName>
    <definedName name="CP_DocClassification">'CoverPage (FilledByPDM)'!$B$23</definedName>
    <definedName name="CP_DocName">'CoverPage (FilledByPDM)'!$B$17</definedName>
    <definedName name="CP_DocNumber">'CoverPage (FilledByPDM)'!$B$19</definedName>
    <definedName name="CP_DocType">'CoverPage (FilledByPDM)'!$B$21</definedName>
    <definedName name="CP_DocVersion">'CoverPage (FilledByPDM)'!$B$20</definedName>
    <definedName name="CP_Job">'CoverPage (FilledByPDM)'!$B$15</definedName>
    <definedName name="CP_PreparedBy">'CoverPage (FilledByPDM)'!$B$36</definedName>
    <definedName name="CP_Programme">'CoverPage (FilledByPDM)'!$B$14</definedName>
    <definedName name="CP_ReleasedOn">'CoverPage (FilledByPDM)'!$B$22</definedName>
    <definedName name="CP_ValidatedBy">'CoverPage (FilledByPDM)'!$B$37</definedName>
    <definedName name="DocName">'CoverPage (FilledByPDM)'!$B$17</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7" i="3" l="1"/>
  <c r="R7" i="3" s="1"/>
  <c r="M3" i="4" l="1"/>
  <c r="H22" i="5"/>
  <c r="H23" i="5" s="1"/>
  <c r="G22" i="5"/>
  <c r="S27" i="3" s="1"/>
  <c r="G23" i="5"/>
  <c r="S28" i="3" s="1"/>
  <c r="G24" i="5"/>
  <c r="I22" i="5"/>
  <c r="T27" i="3" s="1"/>
  <c r="ED27" i="3" s="1"/>
  <c r="I23" i="5"/>
  <c r="F29" i="5"/>
  <c r="D3" i="4"/>
  <c r="F3" i="4" s="1"/>
  <c r="K3" i="4" s="1"/>
  <c r="F28" i="5"/>
  <c r="F27" i="5"/>
  <c r="F26" i="5"/>
  <c r="F25" i="5"/>
  <c r="F24" i="5"/>
  <c r="F23" i="5"/>
  <c r="D27" i="3"/>
  <c r="U27" i="3" s="1"/>
  <c r="F22" i="5"/>
  <c r="D26" i="3"/>
  <c r="U26" i="3"/>
  <c r="S26" i="3"/>
  <c r="T26" i="3"/>
  <c r="F21" i="5"/>
  <c r="H15" i="5"/>
  <c r="D20" i="3" s="1"/>
  <c r="U20" i="3" s="1"/>
  <c r="CO20" i="3" s="1"/>
  <c r="EJ20" i="3" s="1"/>
  <c r="H16" i="5"/>
  <c r="D21" i="3" s="1"/>
  <c r="U21" i="3" s="1"/>
  <c r="CO21" i="3" s="1"/>
  <c r="EJ21" i="3" s="1"/>
  <c r="H17" i="5"/>
  <c r="G15" i="5"/>
  <c r="S20" i="3" s="1"/>
  <c r="G16" i="5"/>
  <c r="S21" i="3" s="1"/>
  <c r="G17" i="5"/>
  <c r="I15" i="5"/>
  <c r="I16" i="5"/>
  <c r="I17" i="5"/>
  <c r="I18" i="5"/>
  <c r="F20" i="5"/>
  <c r="F19" i="5"/>
  <c r="F18" i="5"/>
  <c r="T22" i="3"/>
  <c r="F17" i="5"/>
  <c r="T21" i="3"/>
  <c r="EG21" i="3" s="1"/>
  <c r="F16" i="5"/>
  <c r="T20" i="3"/>
  <c r="F15" i="5"/>
  <c r="D19" i="3"/>
  <c r="U19" i="3" s="1"/>
  <c r="S19" i="3"/>
  <c r="T19" i="3"/>
  <c r="F14" i="5"/>
  <c r="H11" i="5"/>
  <c r="H12" i="5" s="1"/>
  <c r="G11" i="5"/>
  <c r="S16" i="3" s="1"/>
  <c r="G12" i="5"/>
  <c r="S17" i="3" s="1"/>
  <c r="I11" i="5"/>
  <c r="I12" i="5" s="1"/>
  <c r="F13" i="5"/>
  <c r="F12" i="5"/>
  <c r="D16" i="3"/>
  <c r="U16" i="3" s="1"/>
  <c r="T16" i="3"/>
  <c r="F11" i="5"/>
  <c r="D15" i="3"/>
  <c r="U15" i="3" s="1"/>
  <c r="S15" i="3"/>
  <c r="T15" i="3"/>
  <c r="F10" i="5"/>
  <c r="H7" i="5"/>
  <c r="D12" i="3" s="1"/>
  <c r="U12" i="3" s="1"/>
  <c r="H8" i="5"/>
  <c r="D13" i="3" s="1"/>
  <c r="U13" i="3" s="1"/>
  <c r="G7" i="5"/>
  <c r="G8" i="5" s="1"/>
  <c r="G9" i="5" s="1"/>
  <c r="S14" i="3" s="1"/>
  <c r="I7" i="5"/>
  <c r="I8" i="5" s="1"/>
  <c r="F9" i="5"/>
  <c r="S13" i="3"/>
  <c r="F8" i="5"/>
  <c r="S12" i="3"/>
  <c r="T12" i="3"/>
  <c r="F7" i="5"/>
  <c r="D11" i="3"/>
  <c r="U11" i="3" s="1"/>
  <c r="S11" i="3"/>
  <c r="T11" i="3"/>
  <c r="F6" i="5"/>
  <c r="H5" i="5"/>
  <c r="D10" i="3" s="1"/>
  <c r="U10" i="3" s="1"/>
  <c r="G5" i="5"/>
  <c r="S10" i="3"/>
  <c r="I5" i="5"/>
  <c r="T10" i="3" s="1"/>
  <c r="F5" i="5"/>
  <c r="D9" i="3"/>
  <c r="U9" i="3" s="1"/>
  <c r="S9" i="3"/>
  <c r="T9" i="3"/>
  <c r="F4" i="5"/>
  <c r="H3" i="5"/>
  <c r="D8" i="3"/>
  <c r="U8" i="3" s="1"/>
  <c r="G3" i="5"/>
  <c r="S8" i="3"/>
  <c r="I3" i="5"/>
  <c r="T8" i="3"/>
  <c r="F3" i="5"/>
  <c r="D7" i="3"/>
  <c r="U7" i="3" s="1"/>
  <c r="S7" i="3"/>
  <c r="T7" i="3"/>
  <c r="F2" i="5"/>
  <c r="T3" i="4"/>
  <c r="Q34" i="3"/>
  <c r="R34" i="3" s="1"/>
  <c r="Q33" i="3"/>
  <c r="R33" i="3" s="1"/>
  <c r="Q32" i="3"/>
  <c r="R32" i="3" s="1"/>
  <c r="Q31" i="3"/>
  <c r="R31" i="3" s="1"/>
  <c r="Q30" i="3"/>
  <c r="R30" i="3" s="1"/>
  <c r="Q29" i="3"/>
  <c r="R29" i="3" s="1"/>
  <c r="Q28" i="3"/>
  <c r="R28" i="3" s="1"/>
  <c r="Q27" i="3"/>
  <c r="R27" i="3" s="1"/>
  <c r="Q26" i="3"/>
  <c r="R26" i="3" s="1"/>
  <c r="Q25" i="3"/>
  <c r="R25" i="3" s="1"/>
  <c r="Q24" i="3"/>
  <c r="R24" i="3" s="1"/>
  <c r="Q23" i="3"/>
  <c r="R23" i="3" s="1"/>
  <c r="Q22" i="3"/>
  <c r="R22" i="3" s="1"/>
  <c r="Q21" i="3"/>
  <c r="R21" i="3" s="1"/>
  <c r="Q20" i="3"/>
  <c r="R20" i="3" s="1"/>
  <c r="Q19" i="3"/>
  <c r="R19" i="3" s="1"/>
  <c r="Q18" i="3"/>
  <c r="R18" i="3" s="1"/>
  <c r="Q17" i="3"/>
  <c r="R17" i="3" s="1"/>
  <c r="Q16" i="3"/>
  <c r="R16" i="3" s="1"/>
  <c r="Q15" i="3"/>
  <c r="R15" i="3" s="1"/>
  <c r="Q14" i="3"/>
  <c r="R14" i="3" s="1"/>
  <c r="Q13" i="3"/>
  <c r="R13" i="3" s="1"/>
  <c r="Q12" i="3"/>
  <c r="R12" i="3" s="1"/>
  <c r="Q11" i="3"/>
  <c r="R11" i="3" s="1"/>
  <c r="Q10" i="3"/>
  <c r="R10" i="3" s="1"/>
  <c r="Q9" i="3"/>
  <c r="R9" i="3" s="1"/>
  <c r="Q8" i="3"/>
  <c r="R8" i="3" s="1"/>
  <c r="O18" i="3"/>
  <c r="O17" i="3"/>
  <c r="O16" i="3"/>
  <c r="O15" i="3"/>
  <c r="O14" i="3"/>
  <c r="O13" i="3"/>
  <c r="O12" i="3"/>
  <c r="O11" i="3"/>
  <c r="O10" i="3"/>
  <c r="O9" i="3"/>
  <c r="O8" i="3"/>
  <c r="O7"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AA20" i="3"/>
  <c r="A15" i="5" s="1"/>
  <c r="AA12" i="3"/>
  <c r="A7" i="5" s="1"/>
  <c r="A3" i="4"/>
  <c r="L3" i="4" s="1"/>
  <c r="G3" i="4"/>
  <c r="J3" i="4" s="1"/>
  <c r="H3" i="4"/>
  <c r="I3" i="4"/>
  <c r="W3" i="4"/>
  <c r="U3" i="4"/>
  <c r="V3" i="4" s="1"/>
  <c r="G34" i="3"/>
  <c r="C34" i="3"/>
  <c r="G33" i="3"/>
  <c r="C33" i="3"/>
  <c r="G32" i="3"/>
  <c r="C32" i="3"/>
  <c r="G31" i="3"/>
  <c r="C31" i="3"/>
  <c r="G30" i="3"/>
  <c r="C30" i="3"/>
  <c r="G29" i="3"/>
  <c r="C29" i="3"/>
  <c r="G28" i="3"/>
  <c r="C28" i="3"/>
  <c r="DM27" i="3"/>
  <c r="DD27" i="3"/>
  <c r="F27" i="3"/>
  <c r="DZ27" i="3"/>
  <c r="DR27" i="3"/>
  <c r="DQ27" i="3"/>
  <c r="DP27" i="3"/>
  <c r="DO27" i="3"/>
  <c r="DN27" i="3"/>
  <c r="DL27" i="3"/>
  <c r="DK27" i="3"/>
  <c r="DJ27" i="3"/>
  <c r="DI27" i="3"/>
  <c r="DH27" i="3"/>
  <c r="DG27" i="3"/>
  <c r="DF27" i="3"/>
  <c r="DE27" i="3"/>
  <c r="DC27" i="3"/>
  <c r="DB27" i="3"/>
  <c r="DA27" i="3"/>
  <c r="CZ27" i="3"/>
  <c r="CY27" i="3"/>
  <c r="CX27" i="3"/>
  <c r="CW27" i="3"/>
  <c r="CV27" i="3"/>
  <c r="CU27" i="3"/>
  <c r="CT27" i="3"/>
  <c r="CS27" i="3"/>
  <c r="CR27" i="3"/>
  <c r="CQ27" i="3"/>
  <c r="CP27" i="3"/>
  <c r="CN27" i="3"/>
  <c r="CM27" i="3"/>
  <c r="CL27" i="3"/>
  <c r="CK27" i="3"/>
  <c r="CJ27" i="3"/>
  <c r="CI27" i="3"/>
  <c r="CH27" i="3"/>
  <c r="CG27" i="3"/>
  <c r="BN27" i="3"/>
  <c r="CF27" i="3" s="1"/>
  <c r="BM27" i="3"/>
  <c r="CE27" i="3" s="1"/>
  <c r="BL27" i="3"/>
  <c r="CD27" i="3" s="1"/>
  <c r="BK27" i="3"/>
  <c r="BT27" i="3" s="1"/>
  <c r="BJ27" i="3"/>
  <c r="CB27" i="3" s="1"/>
  <c r="BI27" i="3"/>
  <c r="CA27" i="3" s="1"/>
  <c r="BH27" i="3"/>
  <c r="BZ27" i="3" s="1"/>
  <c r="BY27" i="3"/>
  <c r="BX27" i="3"/>
  <c r="BU27" i="3"/>
  <c r="BP27" i="3"/>
  <c r="BO27" i="3"/>
  <c r="BG27" i="3"/>
  <c r="AE27" i="3"/>
  <c r="V27" i="3"/>
  <c r="G27" i="3"/>
  <c r="C27" i="3"/>
  <c r="DM26" i="3"/>
  <c r="DD26" i="3"/>
  <c r="F26" i="3"/>
  <c r="EI26" i="3"/>
  <c r="EH26" i="3"/>
  <c r="EG26" i="3"/>
  <c r="EF26" i="3"/>
  <c r="EE26" i="3"/>
  <c r="ED26" i="3"/>
  <c r="EC26" i="3"/>
  <c r="EA26" i="3"/>
  <c r="DZ26" i="3"/>
  <c r="DR26" i="3"/>
  <c r="DQ26" i="3"/>
  <c r="DP26" i="3"/>
  <c r="DO26" i="3"/>
  <c r="DN26" i="3"/>
  <c r="DL26" i="3"/>
  <c r="DK26" i="3"/>
  <c r="DJ26" i="3"/>
  <c r="DI26" i="3"/>
  <c r="DH26" i="3"/>
  <c r="DG26" i="3"/>
  <c r="DF26" i="3"/>
  <c r="DE26" i="3"/>
  <c r="DC26" i="3"/>
  <c r="DB26" i="3"/>
  <c r="DA26" i="3"/>
  <c r="CZ26" i="3"/>
  <c r="CY26" i="3"/>
  <c r="CX26" i="3"/>
  <c r="CW26" i="3"/>
  <c r="CV26" i="3"/>
  <c r="CU26" i="3"/>
  <c r="CT26" i="3"/>
  <c r="CS26" i="3"/>
  <c r="CR26" i="3"/>
  <c r="CQ26" i="3"/>
  <c r="CP26" i="3"/>
  <c r="CN26" i="3"/>
  <c r="CM26" i="3"/>
  <c r="CL26" i="3"/>
  <c r="CK26" i="3"/>
  <c r="CJ26" i="3"/>
  <c r="CI26" i="3"/>
  <c r="CH26" i="3"/>
  <c r="CG26" i="3"/>
  <c r="BN26" i="3"/>
  <c r="CF26" i="3" s="1"/>
  <c r="BM26" i="3"/>
  <c r="CE26" i="3" s="1"/>
  <c r="BL26" i="3"/>
  <c r="CD26" i="3" s="1"/>
  <c r="BK26" i="3"/>
  <c r="BT26" i="3" s="1"/>
  <c r="BJ26" i="3"/>
  <c r="BS26" i="3" s="1"/>
  <c r="BI26" i="3"/>
  <c r="CA26" i="3" s="1"/>
  <c r="BH26" i="3"/>
  <c r="BQ26" i="3" s="1"/>
  <c r="BY26" i="3"/>
  <c r="BX26" i="3"/>
  <c r="BP26" i="3"/>
  <c r="BO26" i="3"/>
  <c r="BG26" i="3"/>
  <c r="AE26" i="3"/>
  <c r="AD26" i="3"/>
  <c r="AC26" i="3"/>
  <c r="AB26" i="3"/>
  <c r="Z26" i="3"/>
  <c r="Y26" i="3"/>
  <c r="X26" i="3"/>
  <c r="W26" i="3"/>
  <c r="V26" i="3"/>
  <c r="G26" i="3"/>
  <c r="C26" i="3"/>
  <c r="G25" i="3"/>
  <c r="C25" i="3"/>
  <c r="G24" i="3"/>
  <c r="C24" i="3"/>
  <c r="G23" i="3"/>
  <c r="C23" i="3"/>
  <c r="G22" i="3"/>
  <c r="C22" i="3"/>
  <c r="DM21" i="3"/>
  <c r="DD21" i="3"/>
  <c r="F21" i="3"/>
  <c r="FB21" i="3" s="1"/>
  <c r="EH21" i="3"/>
  <c r="EE21" i="3"/>
  <c r="ED21" i="3"/>
  <c r="EC21" i="3"/>
  <c r="EA21" i="3"/>
  <c r="DZ21" i="3"/>
  <c r="DY21" i="3"/>
  <c r="DX21" i="3"/>
  <c r="DW21" i="3"/>
  <c r="DV21" i="3"/>
  <c r="DU21" i="3"/>
  <c r="DT21" i="3"/>
  <c r="DS21" i="3"/>
  <c r="DR21" i="3"/>
  <c r="DQ21" i="3"/>
  <c r="DP21" i="3"/>
  <c r="DO21" i="3"/>
  <c r="DN21" i="3"/>
  <c r="DL21" i="3"/>
  <c r="DK21" i="3"/>
  <c r="DJ21" i="3"/>
  <c r="DI21" i="3"/>
  <c r="DH21" i="3"/>
  <c r="DG21" i="3"/>
  <c r="DF21" i="3"/>
  <c r="DE21" i="3"/>
  <c r="DC21" i="3"/>
  <c r="DB21" i="3"/>
  <c r="DA21" i="3"/>
  <c r="CZ21" i="3"/>
  <c r="CY21" i="3"/>
  <c r="CX21" i="3"/>
  <c r="CW21" i="3"/>
  <c r="CV21" i="3"/>
  <c r="CU21" i="3"/>
  <c r="CT21" i="3"/>
  <c r="CS21" i="3"/>
  <c r="CR21" i="3"/>
  <c r="CQ21" i="3"/>
  <c r="CP21" i="3"/>
  <c r="CN21" i="3"/>
  <c r="CM21" i="3"/>
  <c r="CL21" i="3"/>
  <c r="CK21" i="3"/>
  <c r="CJ21" i="3"/>
  <c r="CI21" i="3"/>
  <c r="CH21" i="3"/>
  <c r="CG21" i="3"/>
  <c r="BN21" i="3"/>
  <c r="CF21" i="3" s="1"/>
  <c r="BM21" i="3"/>
  <c r="BV21" i="3" s="1"/>
  <c r="BL21" i="3"/>
  <c r="BU21" i="3" s="1"/>
  <c r="BK21" i="3"/>
  <c r="CC21" i="3" s="1"/>
  <c r="BJ21" i="3"/>
  <c r="CB21" i="3" s="1"/>
  <c r="BI21" i="3"/>
  <c r="CA21" i="3" s="1"/>
  <c r="BH21" i="3"/>
  <c r="BZ21" i="3" s="1"/>
  <c r="BY21" i="3"/>
  <c r="BX21" i="3"/>
  <c r="BR21" i="3"/>
  <c r="BP21" i="3"/>
  <c r="BO21" i="3"/>
  <c r="BG21" i="3"/>
  <c r="AE21" i="3"/>
  <c r="AD21" i="3"/>
  <c r="AC21" i="3"/>
  <c r="AB21" i="3"/>
  <c r="Z21" i="3"/>
  <c r="Y21" i="3"/>
  <c r="X21" i="3"/>
  <c r="W21" i="3"/>
  <c r="V21" i="3"/>
  <c r="G21" i="3"/>
  <c r="C21" i="3"/>
  <c r="DM20" i="3"/>
  <c r="DD20" i="3"/>
  <c r="F20" i="3"/>
  <c r="FB20" i="3" s="1"/>
  <c r="EI20" i="3"/>
  <c r="EH20" i="3"/>
  <c r="EG20" i="3"/>
  <c r="EF20" i="3"/>
  <c r="EE20" i="3"/>
  <c r="ED20" i="3"/>
  <c r="EC20" i="3"/>
  <c r="EA20" i="3"/>
  <c r="DZ20" i="3"/>
  <c r="DY20" i="3"/>
  <c r="DX20" i="3"/>
  <c r="DW20" i="3"/>
  <c r="DV20" i="3"/>
  <c r="DU20" i="3"/>
  <c r="DT20" i="3"/>
  <c r="DS20" i="3"/>
  <c r="DR20" i="3"/>
  <c r="DQ20" i="3"/>
  <c r="DP20" i="3"/>
  <c r="DO20" i="3"/>
  <c r="DN20" i="3"/>
  <c r="DL20" i="3"/>
  <c r="DK20" i="3"/>
  <c r="DJ20" i="3"/>
  <c r="DI20" i="3"/>
  <c r="DH20" i="3"/>
  <c r="DG20" i="3"/>
  <c r="DF20" i="3"/>
  <c r="DE20" i="3"/>
  <c r="DC20" i="3"/>
  <c r="DB20" i="3"/>
  <c r="DA20" i="3"/>
  <c r="CZ20" i="3"/>
  <c r="CY20" i="3"/>
  <c r="CX20" i="3"/>
  <c r="CW20" i="3"/>
  <c r="CV20" i="3"/>
  <c r="CU20" i="3"/>
  <c r="CT20" i="3"/>
  <c r="CS20" i="3"/>
  <c r="CR20" i="3"/>
  <c r="CQ20" i="3"/>
  <c r="CP20" i="3"/>
  <c r="CN20" i="3"/>
  <c r="CM20" i="3"/>
  <c r="CL20" i="3"/>
  <c r="CK20" i="3"/>
  <c r="CJ20" i="3"/>
  <c r="CI20" i="3"/>
  <c r="CH20" i="3"/>
  <c r="CG20" i="3"/>
  <c r="BN20" i="3"/>
  <c r="CF20" i="3" s="1"/>
  <c r="BM20" i="3"/>
  <c r="BV20" i="3" s="1"/>
  <c r="BL20" i="3"/>
  <c r="BU20" i="3" s="1"/>
  <c r="BK20" i="3"/>
  <c r="CC20" i="3" s="1"/>
  <c r="BJ20" i="3"/>
  <c r="CB20" i="3" s="1"/>
  <c r="BI20" i="3"/>
  <c r="CA20" i="3" s="1"/>
  <c r="BH20" i="3"/>
  <c r="BZ20" i="3" s="1"/>
  <c r="BY20" i="3"/>
  <c r="BX20" i="3"/>
  <c r="BP20" i="3"/>
  <c r="BO20" i="3"/>
  <c r="BG20" i="3"/>
  <c r="AE20" i="3"/>
  <c r="AD20" i="3"/>
  <c r="AC20" i="3"/>
  <c r="AB20" i="3"/>
  <c r="Z20" i="3"/>
  <c r="Y20" i="3"/>
  <c r="X20" i="3"/>
  <c r="W20" i="3"/>
  <c r="V20" i="3"/>
  <c r="G20" i="3"/>
  <c r="C20" i="3"/>
  <c r="B20" i="3"/>
  <c r="DM19" i="3"/>
  <c r="DD19" i="3"/>
  <c r="F19" i="3"/>
  <c r="FB19" i="3" s="1"/>
  <c r="EI19" i="3"/>
  <c r="EH19" i="3"/>
  <c r="EG19" i="3"/>
  <c r="EF19" i="3"/>
  <c r="EE19" i="3"/>
  <c r="ED19" i="3"/>
  <c r="EC19" i="3"/>
  <c r="EA19" i="3"/>
  <c r="DZ19" i="3"/>
  <c r="DY19" i="3"/>
  <c r="DX19" i="3"/>
  <c r="DW19" i="3"/>
  <c r="DV19" i="3"/>
  <c r="DU19" i="3"/>
  <c r="DT19" i="3"/>
  <c r="DS19" i="3"/>
  <c r="DR19" i="3"/>
  <c r="DQ19" i="3"/>
  <c r="DP19" i="3"/>
  <c r="DO19" i="3"/>
  <c r="DN19" i="3"/>
  <c r="DL19" i="3"/>
  <c r="DK19" i="3"/>
  <c r="DJ19" i="3"/>
  <c r="DI19" i="3"/>
  <c r="DH19" i="3"/>
  <c r="DG19" i="3"/>
  <c r="DF19" i="3"/>
  <c r="DE19" i="3"/>
  <c r="DC19" i="3"/>
  <c r="DB19" i="3"/>
  <c r="DA19" i="3"/>
  <c r="CZ19" i="3"/>
  <c r="CY19" i="3"/>
  <c r="CX19" i="3"/>
  <c r="CW19" i="3"/>
  <c r="CV19" i="3"/>
  <c r="CU19" i="3"/>
  <c r="CT19" i="3"/>
  <c r="CS19" i="3"/>
  <c r="CR19" i="3"/>
  <c r="CQ19" i="3"/>
  <c r="CP19" i="3"/>
  <c r="CN19" i="3"/>
  <c r="CM19" i="3"/>
  <c r="CL19" i="3"/>
  <c r="CK19" i="3"/>
  <c r="CJ19" i="3"/>
  <c r="CI19" i="3"/>
  <c r="CH19" i="3"/>
  <c r="CG19" i="3"/>
  <c r="BN19" i="3"/>
  <c r="CF19" i="3" s="1"/>
  <c r="BM19" i="3"/>
  <c r="CE19" i="3" s="1"/>
  <c r="BL19" i="3"/>
  <c r="BU19" i="3" s="1"/>
  <c r="BK19" i="3"/>
  <c r="CC19" i="3" s="1"/>
  <c r="BJ19" i="3"/>
  <c r="BS19" i="3" s="1"/>
  <c r="BI19" i="3"/>
  <c r="CA19" i="3" s="1"/>
  <c r="BH19" i="3"/>
  <c r="BZ19" i="3" s="1"/>
  <c r="BY19" i="3"/>
  <c r="BX19" i="3"/>
  <c r="BP19" i="3"/>
  <c r="BO19" i="3"/>
  <c r="BG19" i="3"/>
  <c r="AE19" i="3"/>
  <c r="AD19" i="3"/>
  <c r="AC19" i="3"/>
  <c r="AB19" i="3"/>
  <c r="Z19" i="3"/>
  <c r="Y19" i="3"/>
  <c r="X19" i="3"/>
  <c r="W19" i="3"/>
  <c r="V19" i="3"/>
  <c r="G19" i="3"/>
  <c r="C19" i="3"/>
  <c r="G18" i="3"/>
  <c r="C18" i="3"/>
  <c r="G17" i="3"/>
  <c r="C17" i="3"/>
  <c r="DM16" i="3"/>
  <c r="DD16" i="3"/>
  <c r="F16" i="3"/>
  <c r="FB16" i="3" s="1"/>
  <c r="EI16" i="3"/>
  <c r="EH16" i="3"/>
  <c r="EG16" i="3"/>
  <c r="EF16" i="3"/>
  <c r="EE16" i="3"/>
  <c r="ED16" i="3"/>
  <c r="EC16" i="3"/>
  <c r="EA16" i="3"/>
  <c r="DZ16" i="3"/>
  <c r="DY16" i="3"/>
  <c r="DX16" i="3"/>
  <c r="DW16" i="3"/>
  <c r="DV16" i="3"/>
  <c r="DU16" i="3"/>
  <c r="DT16" i="3"/>
  <c r="DS16" i="3"/>
  <c r="DR16" i="3"/>
  <c r="DQ16" i="3"/>
  <c r="DP16" i="3"/>
  <c r="DO16" i="3"/>
  <c r="DN16" i="3"/>
  <c r="DL16" i="3"/>
  <c r="DK16" i="3"/>
  <c r="DJ16" i="3"/>
  <c r="DI16" i="3"/>
  <c r="DH16" i="3"/>
  <c r="DG16" i="3"/>
  <c r="DF16" i="3"/>
  <c r="DE16" i="3"/>
  <c r="DC16" i="3"/>
  <c r="DB16" i="3"/>
  <c r="DA16" i="3"/>
  <c r="CZ16" i="3"/>
  <c r="CY16" i="3"/>
  <c r="CX16" i="3"/>
  <c r="CW16" i="3"/>
  <c r="CV16" i="3"/>
  <c r="CU16" i="3"/>
  <c r="CT16" i="3"/>
  <c r="CS16" i="3"/>
  <c r="CR16" i="3"/>
  <c r="CQ16" i="3"/>
  <c r="CP16" i="3"/>
  <c r="CN16" i="3"/>
  <c r="CM16" i="3"/>
  <c r="CL16" i="3"/>
  <c r="CK16" i="3"/>
  <c r="CJ16" i="3"/>
  <c r="CI16" i="3"/>
  <c r="CH16" i="3"/>
  <c r="CG16" i="3"/>
  <c r="BN16" i="3"/>
  <c r="CF16" i="3" s="1"/>
  <c r="BM16" i="3"/>
  <c r="BV16" i="3" s="1"/>
  <c r="BL16" i="3"/>
  <c r="CD16" i="3" s="1"/>
  <c r="BK16" i="3"/>
  <c r="CC16" i="3" s="1"/>
  <c r="BJ16" i="3"/>
  <c r="CB16" i="3" s="1"/>
  <c r="BI16" i="3"/>
  <c r="BR16" i="3" s="1"/>
  <c r="BH16" i="3"/>
  <c r="BZ16" i="3" s="1"/>
  <c r="BY16" i="3"/>
  <c r="BX16" i="3"/>
  <c r="BP16" i="3"/>
  <c r="BO16" i="3"/>
  <c r="BG16" i="3"/>
  <c r="AE16" i="3"/>
  <c r="AD16" i="3"/>
  <c r="AC16" i="3"/>
  <c r="AB16" i="3"/>
  <c r="Z16" i="3"/>
  <c r="Y16" i="3"/>
  <c r="X16" i="3"/>
  <c r="W16" i="3"/>
  <c r="V16" i="3"/>
  <c r="G16" i="3"/>
  <c r="C16" i="3"/>
  <c r="DM15" i="3"/>
  <c r="DD15" i="3"/>
  <c r="F15" i="3"/>
  <c r="FB15" i="3" s="1"/>
  <c r="EI15" i="3"/>
  <c r="EH15" i="3"/>
  <c r="EG15" i="3"/>
  <c r="EF15" i="3"/>
  <c r="EE15" i="3"/>
  <c r="ED15" i="3"/>
  <c r="EC15" i="3"/>
  <c r="EA15" i="3"/>
  <c r="DZ15" i="3"/>
  <c r="DY15" i="3"/>
  <c r="DX15" i="3"/>
  <c r="DW15" i="3"/>
  <c r="DV15" i="3"/>
  <c r="DU15" i="3"/>
  <c r="DT15" i="3"/>
  <c r="DS15" i="3"/>
  <c r="DR15" i="3"/>
  <c r="DQ15" i="3"/>
  <c r="DP15" i="3"/>
  <c r="DO15" i="3"/>
  <c r="DN15" i="3"/>
  <c r="DL15" i="3"/>
  <c r="DK15" i="3"/>
  <c r="DJ15" i="3"/>
  <c r="DI15" i="3"/>
  <c r="DH15" i="3"/>
  <c r="DG15" i="3"/>
  <c r="DF15" i="3"/>
  <c r="DE15" i="3"/>
  <c r="DC15" i="3"/>
  <c r="DB15" i="3"/>
  <c r="DA15" i="3"/>
  <c r="CZ15" i="3"/>
  <c r="CY15" i="3"/>
  <c r="CX15" i="3"/>
  <c r="CW15" i="3"/>
  <c r="CV15" i="3"/>
  <c r="CU15" i="3"/>
  <c r="CT15" i="3"/>
  <c r="CS15" i="3"/>
  <c r="CR15" i="3"/>
  <c r="CQ15" i="3"/>
  <c r="CP15" i="3"/>
  <c r="CN15" i="3"/>
  <c r="CM15" i="3"/>
  <c r="CL15" i="3"/>
  <c r="CK15" i="3"/>
  <c r="CJ15" i="3"/>
  <c r="CI15" i="3"/>
  <c r="CH15" i="3"/>
  <c r="CG15" i="3"/>
  <c r="BN15" i="3"/>
  <c r="BW15" i="3" s="1"/>
  <c r="BM15" i="3"/>
  <c r="CE15" i="3" s="1"/>
  <c r="BL15" i="3"/>
  <c r="CD15" i="3" s="1"/>
  <c r="BK15" i="3"/>
  <c r="CC15" i="3" s="1"/>
  <c r="BJ15" i="3"/>
  <c r="CB15" i="3" s="1"/>
  <c r="BI15" i="3"/>
  <c r="BR15" i="3" s="1"/>
  <c r="BH15" i="3"/>
  <c r="BQ15" i="3" s="1"/>
  <c r="BY15" i="3"/>
  <c r="BX15" i="3"/>
  <c r="BV15" i="3"/>
  <c r="BP15" i="3"/>
  <c r="BO15" i="3"/>
  <c r="BG15" i="3"/>
  <c r="AE15" i="3"/>
  <c r="AD15" i="3"/>
  <c r="AC15" i="3"/>
  <c r="AB15" i="3"/>
  <c r="Z15" i="3"/>
  <c r="Y15" i="3"/>
  <c r="X15" i="3"/>
  <c r="W15" i="3"/>
  <c r="V15" i="3"/>
  <c r="G15" i="3"/>
  <c r="C15" i="3"/>
  <c r="G14" i="3"/>
  <c r="C14" i="3"/>
  <c r="DM13" i="3"/>
  <c r="DD13" i="3"/>
  <c r="F13" i="3"/>
  <c r="FB13" i="3" s="1"/>
  <c r="DZ13" i="3"/>
  <c r="DY13" i="3"/>
  <c r="DX13" i="3"/>
  <c r="DW13" i="3"/>
  <c r="DV13" i="3"/>
  <c r="DU13" i="3"/>
  <c r="DT13" i="3"/>
  <c r="DS13" i="3"/>
  <c r="DR13" i="3"/>
  <c r="DQ13" i="3"/>
  <c r="DP13" i="3"/>
  <c r="DO13" i="3"/>
  <c r="DN13" i="3"/>
  <c r="DL13" i="3"/>
  <c r="DK13" i="3"/>
  <c r="DJ13" i="3"/>
  <c r="DI13" i="3"/>
  <c r="DH13" i="3"/>
  <c r="DG13" i="3"/>
  <c r="DF13" i="3"/>
  <c r="DE13" i="3"/>
  <c r="DC13" i="3"/>
  <c r="DB13" i="3"/>
  <c r="DA13" i="3"/>
  <c r="CZ13" i="3"/>
  <c r="CY13" i="3"/>
  <c r="CX13" i="3"/>
  <c r="CW13" i="3"/>
  <c r="CV13" i="3"/>
  <c r="CU13" i="3"/>
  <c r="CT13" i="3"/>
  <c r="CS13" i="3"/>
  <c r="CR13" i="3"/>
  <c r="CQ13" i="3"/>
  <c r="CP13" i="3"/>
  <c r="CN13" i="3"/>
  <c r="CM13" i="3"/>
  <c r="CL13" i="3"/>
  <c r="CK13" i="3"/>
  <c r="CJ13" i="3"/>
  <c r="CI13" i="3"/>
  <c r="CH13" i="3"/>
  <c r="CG13" i="3"/>
  <c r="BN13" i="3"/>
  <c r="CF13" i="3" s="1"/>
  <c r="BM13" i="3"/>
  <c r="CE13" i="3" s="1"/>
  <c r="BL13" i="3"/>
  <c r="CD13" i="3" s="1"/>
  <c r="BK13" i="3"/>
  <c r="CC13" i="3" s="1"/>
  <c r="BJ13" i="3"/>
  <c r="CB13" i="3" s="1"/>
  <c r="BI13" i="3"/>
  <c r="CA13" i="3" s="1"/>
  <c r="BH13" i="3"/>
  <c r="BQ13" i="3" s="1"/>
  <c r="BG13" i="3"/>
  <c r="BY13" i="3" s="1"/>
  <c r="BX13" i="3"/>
  <c r="BV13" i="3"/>
  <c r="BU13" i="3"/>
  <c r="BT13" i="3"/>
  <c r="BS13" i="3"/>
  <c r="BO13" i="3"/>
  <c r="V13" i="3"/>
  <c r="G13" i="3"/>
  <c r="C13" i="3"/>
  <c r="DM12" i="3"/>
  <c r="DD12" i="3"/>
  <c r="F12" i="3"/>
  <c r="FB12" i="3" s="1"/>
  <c r="EI12" i="3"/>
  <c r="EH12" i="3"/>
  <c r="EG12" i="3"/>
  <c r="EF12" i="3"/>
  <c r="EE12" i="3"/>
  <c r="ED12" i="3"/>
  <c r="EC12" i="3"/>
  <c r="EB12" i="3"/>
  <c r="DZ12" i="3"/>
  <c r="DY12" i="3"/>
  <c r="DX12" i="3"/>
  <c r="DW12" i="3"/>
  <c r="DV12" i="3"/>
  <c r="DU12" i="3"/>
  <c r="DT12" i="3"/>
  <c r="DS12" i="3"/>
  <c r="DR12" i="3"/>
  <c r="DQ12" i="3"/>
  <c r="DP12" i="3"/>
  <c r="DO12" i="3"/>
  <c r="DN12" i="3"/>
  <c r="DL12" i="3"/>
  <c r="DK12" i="3"/>
  <c r="DJ12" i="3"/>
  <c r="DI12" i="3"/>
  <c r="DH12" i="3"/>
  <c r="DG12" i="3"/>
  <c r="DF12" i="3"/>
  <c r="DE12" i="3"/>
  <c r="DC12" i="3"/>
  <c r="DB12" i="3"/>
  <c r="DA12" i="3"/>
  <c r="CZ12" i="3"/>
  <c r="CY12" i="3"/>
  <c r="CX12" i="3"/>
  <c r="CW12" i="3"/>
  <c r="CV12" i="3"/>
  <c r="CU12" i="3"/>
  <c r="CT12" i="3"/>
  <c r="CS12" i="3"/>
  <c r="CR12" i="3"/>
  <c r="CQ12" i="3"/>
  <c r="CP12" i="3"/>
  <c r="CN12" i="3"/>
  <c r="CM12" i="3"/>
  <c r="CL12" i="3"/>
  <c r="CK12" i="3"/>
  <c r="CJ12" i="3"/>
  <c r="CI12" i="3"/>
  <c r="CH12" i="3"/>
  <c r="CG12" i="3"/>
  <c r="BN12" i="3"/>
  <c r="CF12" i="3" s="1"/>
  <c r="BM12" i="3"/>
  <c r="CE12" i="3" s="1"/>
  <c r="BL12" i="3"/>
  <c r="CD12" i="3" s="1"/>
  <c r="BK12" i="3"/>
  <c r="CC12" i="3" s="1"/>
  <c r="BJ12" i="3"/>
  <c r="BS12" i="3" s="1"/>
  <c r="BI12" i="3"/>
  <c r="CA12" i="3" s="1"/>
  <c r="BH12" i="3"/>
  <c r="BZ12" i="3" s="1"/>
  <c r="BG12" i="3"/>
  <c r="BP12" i="3" s="1"/>
  <c r="BX12" i="3"/>
  <c r="BO12" i="3"/>
  <c r="AE12" i="3"/>
  <c r="AD12" i="3"/>
  <c r="AC12" i="3"/>
  <c r="AB12" i="3"/>
  <c r="Z12" i="3"/>
  <c r="Y12" i="3"/>
  <c r="X12" i="3"/>
  <c r="W12" i="3"/>
  <c r="V12" i="3"/>
  <c r="G12" i="3"/>
  <c r="C12" i="3"/>
  <c r="B12" i="3"/>
  <c r="V11" i="3"/>
  <c r="G11" i="3"/>
  <c r="C11" i="3"/>
  <c r="DM10" i="3"/>
  <c r="DD10" i="3"/>
  <c r="F10" i="3"/>
  <c r="FB10" i="3" s="1"/>
  <c r="EI10" i="3"/>
  <c r="EH10" i="3"/>
  <c r="EG10" i="3"/>
  <c r="EF10" i="3"/>
  <c r="EE10" i="3"/>
  <c r="ED10" i="3"/>
  <c r="EC10" i="3"/>
  <c r="EB10" i="3"/>
  <c r="DZ10" i="3"/>
  <c r="DY10" i="3"/>
  <c r="DX10" i="3"/>
  <c r="DW10" i="3"/>
  <c r="DV10" i="3"/>
  <c r="DU10" i="3"/>
  <c r="DT10" i="3"/>
  <c r="DS10" i="3"/>
  <c r="DR10" i="3"/>
  <c r="DQ10" i="3"/>
  <c r="DP10" i="3"/>
  <c r="DO10" i="3"/>
  <c r="DN10" i="3"/>
  <c r="DL10" i="3"/>
  <c r="DK10" i="3"/>
  <c r="DJ10" i="3"/>
  <c r="DI10" i="3"/>
  <c r="DH10" i="3"/>
  <c r="DG10" i="3"/>
  <c r="DF10" i="3"/>
  <c r="DE10" i="3"/>
  <c r="DC10" i="3"/>
  <c r="DB10" i="3"/>
  <c r="DA10" i="3"/>
  <c r="CZ10" i="3"/>
  <c r="CY10" i="3"/>
  <c r="CX10" i="3"/>
  <c r="CW10" i="3"/>
  <c r="CV10" i="3"/>
  <c r="CU10" i="3"/>
  <c r="CT10" i="3"/>
  <c r="CS10" i="3"/>
  <c r="CR10" i="3"/>
  <c r="CQ10" i="3"/>
  <c r="CO10" i="3"/>
  <c r="CN10" i="3"/>
  <c r="CM10" i="3"/>
  <c r="CL10" i="3"/>
  <c r="CK10" i="3"/>
  <c r="CJ10" i="3"/>
  <c r="CI10" i="3"/>
  <c r="CH10" i="3"/>
  <c r="BO10" i="3"/>
  <c r="CG10" i="3" s="1"/>
  <c r="BN10" i="3"/>
  <c r="CF10" i="3" s="1"/>
  <c r="BM10" i="3"/>
  <c r="CE10" i="3" s="1"/>
  <c r="BL10" i="3"/>
  <c r="BU10" i="3" s="1"/>
  <c r="BK10" i="3"/>
  <c r="CC10" i="3" s="1"/>
  <c r="BJ10" i="3"/>
  <c r="CB10" i="3" s="1"/>
  <c r="BI10" i="3"/>
  <c r="CA10" i="3" s="1"/>
  <c r="BH10" i="3"/>
  <c r="BZ10" i="3" s="1"/>
  <c r="BG10" i="3"/>
  <c r="BY10" i="3" s="1"/>
  <c r="AE10" i="3"/>
  <c r="AD10" i="3"/>
  <c r="AC10" i="3"/>
  <c r="AB10" i="3"/>
  <c r="Z10" i="3"/>
  <c r="Y10" i="3"/>
  <c r="X10" i="3"/>
  <c r="W10" i="3"/>
  <c r="V10" i="3"/>
  <c r="G10" i="3"/>
  <c r="C10" i="3"/>
  <c r="V9" i="3"/>
  <c r="G9" i="3"/>
  <c r="C9" i="3"/>
  <c r="V8" i="3"/>
  <c r="G8" i="3"/>
  <c r="C8" i="3"/>
  <c r="V7" i="3"/>
  <c r="G7" i="3"/>
  <c r="C7" i="3"/>
  <c r="EI21" i="3" l="1"/>
  <c r="EE27" i="3"/>
  <c r="BQ27" i="3"/>
  <c r="EI27" i="3"/>
  <c r="EF21" i="3"/>
  <c r="Y27" i="3"/>
  <c r="Z27" i="3"/>
  <c r="BR20" i="3"/>
  <c r="E10" i="3"/>
  <c r="E13" i="3"/>
  <c r="BU16" i="3"/>
  <c r="BT15" i="3"/>
  <c r="BV12" i="3"/>
  <c r="BT19" i="3"/>
  <c r="E19" i="3"/>
  <c r="W27" i="3"/>
  <c r="EF27" i="3"/>
  <c r="BU15" i="3"/>
  <c r="BW19" i="3"/>
  <c r="BW20" i="3"/>
  <c r="X27" i="3"/>
  <c r="EG27" i="3"/>
  <c r="EH27" i="3"/>
  <c r="AB27" i="3"/>
  <c r="BR27" i="3"/>
  <c r="EA27" i="3"/>
  <c r="AC27" i="3"/>
  <c r="EC27" i="3"/>
  <c r="BR12" i="3"/>
  <c r="AD27" i="3"/>
  <c r="BR10" i="3"/>
  <c r="E12" i="3"/>
  <c r="BW12" i="3"/>
  <c r="BW16" i="3"/>
  <c r="BS20" i="3"/>
  <c r="E20" i="3"/>
  <c r="FC20" i="3" s="1"/>
  <c r="BS21" i="3"/>
  <c r="E21" i="3"/>
  <c r="BW27" i="3"/>
  <c r="BT21" i="3"/>
  <c r="EF11" i="3"/>
  <c r="DW11" i="3"/>
  <c r="DO11" i="3"/>
  <c r="DF11" i="3"/>
  <c r="CW11" i="3"/>
  <c r="CN11" i="3"/>
  <c r="BN11" i="3"/>
  <c r="CF11" i="3" s="1"/>
  <c r="BX11" i="3"/>
  <c r="AB11" i="3"/>
  <c r="EE11" i="3"/>
  <c r="DV11" i="3"/>
  <c r="DN11" i="3"/>
  <c r="DE11" i="3"/>
  <c r="CV11" i="3"/>
  <c r="CM11" i="3"/>
  <c r="BM11" i="3"/>
  <c r="CE11" i="3" s="1"/>
  <c r="Z11" i="3"/>
  <c r="DM11" i="3"/>
  <c r="ED11" i="3"/>
  <c r="DU11" i="3"/>
  <c r="DL11" i="3"/>
  <c r="DC11" i="3"/>
  <c r="CU11" i="3"/>
  <c r="CL11" i="3"/>
  <c r="BL11" i="3"/>
  <c r="BU11" i="3" s="1"/>
  <c r="Y11" i="3"/>
  <c r="DD11" i="3"/>
  <c r="EC11" i="3"/>
  <c r="DT11" i="3"/>
  <c r="DK11" i="3"/>
  <c r="DB11" i="3"/>
  <c r="CT11" i="3"/>
  <c r="CK11" i="3"/>
  <c r="BK11" i="3"/>
  <c r="CC11" i="3" s="1"/>
  <c r="X11" i="3"/>
  <c r="F11" i="3"/>
  <c r="FB11" i="3" s="1"/>
  <c r="EB11" i="3"/>
  <c r="DS11" i="3"/>
  <c r="DJ11" i="3"/>
  <c r="DA11" i="3"/>
  <c r="CS11" i="3"/>
  <c r="CJ11" i="3"/>
  <c r="BJ11" i="3"/>
  <c r="CB11" i="3" s="1"/>
  <c r="BO11" i="3"/>
  <c r="W11" i="3"/>
  <c r="EI11" i="3"/>
  <c r="DZ11" i="3"/>
  <c r="DR11" i="3"/>
  <c r="DI11" i="3"/>
  <c r="CZ11" i="3"/>
  <c r="CR11" i="3"/>
  <c r="CI11" i="3"/>
  <c r="BI11" i="3"/>
  <c r="CA11" i="3" s="1"/>
  <c r="AE11" i="3"/>
  <c r="EH11" i="3"/>
  <c r="DY11" i="3"/>
  <c r="DQ11" i="3"/>
  <c r="DH11" i="3"/>
  <c r="CY11" i="3"/>
  <c r="CQ11" i="3"/>
  <c r="CH11" i="3"/>
  <c r="BH11" i="3"/>
  <c r="BZ11" i="3" s="1"/>
  <c r="AD11" i="3"/>
  <c r="EG11" i="3"/>
  <c r="DX11" i="3"/>
  <c r="DP11" i="3"/>
  <c r="DG11" i="3"/>
  <c r="CX11" i="3"/>
  <c r="CP11" i="3"/>
  <c r="CG11" i="3"/>
  <c r="BG11" i="3"/>
  <c r="BY11" i="3" s="1"/>
  <c r="AC11" i="3"/>
  <c r="F8" i="3"/>
  <c r="FB8" i="3" s="1"/>
  <c r="EB8" i="3"/>
  <c r="DS8" i="3"/>
  <c r="DJ8" i="3"/>
  <c r="DA8" i="3"/>
  <c r="CS8" i="3"/>
  <c r="CJ8" i="3"/>
  <c r="BJ8" i="3"/>
  <c r="BS8" i="3" s="1"/>
  <c r="AD8" i="3"/>
  <c r="AC8" i="3"/>
  <c r="EI8" i="3"/>
  <c r="DZ8" i="3"/>
  <c r="DR8" i="3"/>
  <c r="DI8" i="3"/>
  <c r="CI8" i="3"/>
  <c r="EH8" i="3"/>
  <c r="DY8" i="3"/>
  <c r="DQ8" i="3"/>
  <c r="DH8" i="3"/>
  <c r="CY8" i="3"/>
  <c r="CQ8" i="3"/>
  <c r="CH8" i="3"/>
  <c r="EG8" i="3"/>
  <c r="DX8" i="3"/>
  <c r="DP8" i="3"/>
  <c r="DG8" i="3"/>
  <c r="CX8" i="3"/>
  <c r="CO8" i="3"/>
  <c r="BO8" i="3"/>
  <c r="CG8" i="3" s="1"/>
  <c r="BG8" i="3"/>
  <c r="BY8" i="3" s="1"/>
  <c r="Z8" i="3"/>
  <c r="EF8" i="3"/>
  <c r="DW8" i="3"/>
  <c r="DO8" i="3"/>
  <c r="DF8" i="3"/>
  <c r="CW8" i="3"/>
  <c r="CN8" i="3"/>
  <c r="BN8" i="3"/>
  <c r="CF8" i="3" s="1"/>
  <c r="Y8" i="3"/>
  <c r="BI8" i="3"/>
  <c r="BR8" i="3" s="1"/>
  <c r="EE8" i="3"/>
  <c r="DV8" i="3"/>
  <c r="DN8" i="3"/>
  <c r="DE8" i="3"/>
  <c r="CV8" i="3"/>
  <c r="CM8" i="3"/>
  <c r="BM8" i="3"/>
  <c r="CE8" i="3" s="1"/>
  <c r="X8" i="3"/>
  <c r="CZ8" i="3"/>
  <c r="DM8" i="3"/>
  <c r="ED8" i="3"/>
  <c r="DU8" i="3"/>
  <c r="DL8" i="3"/>
  <c r="DC8" i="3"/>
  <c r="CU8" i="3"/>
  <c r="CL8" i="3"/>
  <c r="BL8" i="3"/>
  <c r="CD8" i="3" s="1"/>
  <c r="W8" i="3"/>
  <c r="CR8" i="3"/>
  <c r="AB8" i="3"/>
  <c r="DD8" i="3"/>
  <c r="EC8" i="3"/>
  <c r="DT8" i="3"/>
  <c r="DK8" i="3"/>
  <c r="DB8" i="3"/>
  <c r="CT8" i="3"/>
  <c r="CK8" i="3"/>
  <c r="BK8" i="3"/>
  <c r="CC8" i="3" s="1"/>
  <c r="AE8" i="3"/>
  <c r="BH8" i="3"/>
  <c r="BZ8" i="3" s="1"/>
  <c r="E15" i="3"/>
  <c r="BW21" i="3"/>
  <c r="BW26" i="3"/>
  <c r="BS10" i="3"/>
  <c r="BR19" i="3"/>
  <c r="FC12" i="3"/>
  <c r="BU12" i="3"/>
  <c r="CD19" i="3"/>
  <c r="E27" i="3"/>
  <c r="E16" i="3"/>
  <c r="BU26" i="3"/>
  <c r="Z7" i="3"/>
  <c r="ED7" i="3"/>
  <c r="DU7" i="3"/>
  <c r="DL7" i="3"/>
  <c r="DC7" i="3"/>
  <c r="CU7" i="3"/>
  <c r="CL7" i="3"/>
  <c r="W7" i="3"/>
  <c r="EC7" i="3"/>
  <c r="CT7" i="3"/>
  <c r="BK7" i="3"/>
  <c r="CC7" i="3" s="1"/>
  <c r="EB7" i="3"/>
  <c r="DJ7" i="3"/>
  <c r="CS7" i="3"/>
  <c r="DB7" i="3"/>
  <c r="DS7" i="3"/>
  <c r="CJ7" i="3"/>
  <c r="EI7" i="3"/>
  <c r="DZ7" i="3"/>
  <c r="DR7" i="3"/>
  <c r="DI7" i="3"/>
  <c r="CZ7" i="3"/>
  <c r="CR7" i="3"/>
  <c r="CI7" i="3"/>
  <c r="BI7" i="3"/>
  <c r="CA7" i="3" s="1"/>
  <c r="AD7" i="3"/>
  <c r="DG7" i="3"/>
  <c r="BO7" i="3"/>
  <c r="CG7" i="3" s="1"/>
  <c r="EH7" i="3"/>
  <c r="DY7" i="3"/>
  <c r="DQ7" i="3"/>
  <c r="DH7" i="3"/>
  <c r="CY7" i="3"/>
  <c r="CQ7" i="3"/>
  <c r="CH7" i="3"/>
  <c r="BH7" i="3"/>
  <c r="BZ7" i="3" s="1"/>
  <c r="AC7" i="3"/>
  <c r="EG7" i="3"/>
  <c r="CO7" i="3"/>
  <c r="AB7" i="3"/>
  <c r="DO7" i="3"/>
  <c r="CN7" i="3"/>
  <c r="DX7" i="3"/>
  <c r="DP7" i="3"/>
  <c r="CX7" i="3"/>
  <c r="EF7" i="3"/>
  <c r="DW7" i="3"/>
  <c r="CW7" i="3"/>
  <c r="BN7" i="3"/>
  <c r="CF7" i="3" s="1"/>
  <c r="AE7" i="3"/>
  <c r="DF7" i="3"/>
  <c r="Y7" i="3"/>
  <c r="EE7" i="3"/>
  <c r="DV7" i="3"/>
  <c r="DN7" i="3"/>
  <c r="DE7" i="3"/>
  <c r="CV7" i="3"/>
  <c r="CM7" i="3"/>
  <c r="BM7" i="3"/>
  <c r="BV7" i="3" s="1"/>
  <c r="X7" i="3"/>
  <c r="BL7" i="3"/>
  <c r="CD7" i="3" s="1"/>
  <c r="DM7" i="3"/>
  <c r="DT7" i="3"/>
  <c r="DK7" i="3"/>
  <c r="CK7" i="3"/>
  <c r="DD7" i="3"/>
  <c r="DA7" i="3"/>
  <c r="BJ7" i="3"/>
  <c r="CB7" i="3" s="1"/>
  <c r="EA9" i="3"/>
  <c r="EK9" i="3" s="1"/>
  <c r="F9" i="3"/>
  <c r="EB9" i="3"/>
  <c r="DS9" i="3"/>
  <c r="DJ9" i="3"/>
  <c r="DA9" i="3"/>
  <c r="CS9" i="3"/>
  <c r="CJ9" i="3"/>
  <c r="AC9" i="3"/>
  <c r="EI9" i="3"/>
  <c r="DZ9" i="3"/>
  <c r="DR9" i="3"/>
  <c r="DI9" i="3"/>
  <c r="CZ9" i="3"/>
  <c r="CR9" i="3"/>
  <c r="CI9" i="3"/>
  <c r="BK9" i="3"/>
  <c r="BT9" i="3" s="1"/>
  <c r="AB9" i="3"/>
  <c r="EH9" i="3"/>
  <c r="DY9" i="3"/>
  <c r="DQ9" i="3"/>
  <c r="DH9" i="3"/>
  <c r="CY9" i="3"/>
  <c r="CQ9" i="3"/>
  <c r="CH9" i="3"/>
  <c r="BJ9" i="3"/>
  <c r="CB9" i="3" s="1"/>
  <c r="Z9" i="3"/>
  <c r="EG9" i="3"/>
  <c r="DX9" i="3"/>
  <c r="DP9" i="3"/>
  <c r="DG9" i="3"/>
  <c r="CX9" i="3"/>
  <c r="CO9" i="3"/>
  <c r="BO9" i="3"/>
  <c r="CG9" i="3" s="1"/>
  <c r="BI9" i="3"/>
  <c r="CA9" i="3" s="1"/>
  <c r="Y9" i="3"/>
  <c r="EF9" i="3"/>
  <c r="DW9" i="3"/>
  <c r="DO9" i="3"/>
  <c r="DF9" i="3"/>
  <c r="CW9" i="3"/>
  <c r="CN9" i="3"/>
  <c r="BN9" i="3"/>
  <c r="CF9" i="3" s="1"/>
  <c r="X9" i="3"/>
  <c r="EE9" i="3"/>
  <c r="DV9" i="3"/>
  <c r="DN9" i="3"/>
  <c r="DE9" i="3"/>
  <c r="CV9" i="3"/>
  <c r="CM9" i="3"/>
  <c r="BM9" i="3"/>
  <c r="BV9" i="3" s="1"/>
  <c r="BH9" i="3"/>
  <c r="BQ9" i="3" s="1"/>
  <c r="W9" i="3"/>
  <c r="DM9" i="3"/>
  <c r="ED9" i="3"/>
  <c r="DU9" i="3"/>
  <c r="DL9" i="3"/>
  <c r="DC9" i="3"/>
  <c r="CU9" i="3"/>
  <c r="CL9" i="3"/>
  <c r="AE9" i="3"/>
  <c r="DD9" i="3"/>
  <c r="EC9" i="3"/>
  <c r="DT9" i="3"/>
  <c r="DK9" i="3"/>
  <c r="DB9" i="3"/>
  <c r="CT9" i="3"/>
  <c r="CK9" i="3"/>
  <c r="BL9" i="3"/>
  <c r="CD9" i="3" s="1"/>
  <c r="BG9" i="3"/>
  <c r="BY9" i="3" s="1"/>
  <c r="AD9" i="3"/>
  <c r="BV10" i="3"/>
  <c r="CB12" i="3"/>
  <c r="BS15" i="3"/>
  <c r="CA15" i="3"/>
  <c r="CF15" i="3"/>
  <c r="BT16" i="3"/>
  <c r="BV19" i="3"/>
  <c r="CE20" i="3"/>
  <c r="E26" i="3"/>
  <c r="JJ26" i="3" s="1"/>
  <c r="BZ26" i="3"/>
  <c r="BS27" i="3"/>
  <c r="BP8" i="3"/>
  <c r="BQ8" i="3"/>
  <c r="BP13" i="3"/>
  <c r="CE21" i="3"/>
  <c r="BV27" i="3"/>
  <c r="AA9" i="3"/>
  <c r="CO11" i="3"/>
  <c r="EJ11" i="3" s="1"/>
  <c r="EB20" i="3"/>
  <c r="EK20" i="3" s="1"/>
  <c r="BT20" i="3"/>
  <c r="AA8" i="3"/>
  <c r="AA11" i="3"/>
  <c r="BS11" i="3"/>
  <c r="BV26" i="3"/>
  <c r="CP8" i="3"/>
  <c r="EJ8" i="3" s="1"/>
  <c r="BT10" i="3"/>
  <c r="BT12" i="3"/>
  <c r="FC16" i="3"/>
  <c r="FC19" i="3"/>
  <c r="FC21" i="3"/>
  <c r="FC10" i="3"/>
  <c r="FC13" i="3"/>
  <c r="FC15" i="3"/>
  <c r="BU8" i="3"/>
  <c r="E8" i="3"/>
  <c r="FC8" i="3" s="1"/>
  <c r="BQ7" i="3"/>
  <c r="CA8" i="3"/>
  <c r="BP10" i="3"/>
  <c r="BX10" i="3"/>
  <c r="BP11" i="3"/>
  <c r="BQ12" i="3"/>
  <c r="BY12" i="3"/>
  <c r="BR13" i="3"/>
  <c r="BR7" i="3"/>
  <c r="BP9" i="3"/>
  <c r="BX9" i="3"/>
  <c r="BQ10" i="3"/>
  <c r="BQ11" i="3"/>
  <c r="BZ13" i="3"/>
  <c r="CE7" i="3"/>
  <c r="BW8" i="3"/>
  <c r="CB8" i="3"/>
  <c r="CC9" i="3"/>
  <c r="CD10" i="3"/>
  <c r="CD11" i="3"/>
  <c r="JJ13" i="3"/>
  <c r="JJ12" i="3"/>
  <c r="BW13" i="3"/>
  <c r="FB9" i="3"/>
  <c r="BW10" i="3"/>
  <c r="JJ10" i="3"/>
  <c r="BW11" i="3"/>
  <c r="BZ15" i="3"/>
  <c r="BS16" i="3"/>
  <c r="CB19" i="3"/>
  <c r="AA15" i="3"/>
  <c r="CO15" i="3"/>
  <c r="EJ15" i="3" s="1"/>
  <c r="EB15" i="3"/>
  <c r="EK15" i="3" s="1"/>
  <c r="CA16" i="3"/>
  <c r="CE16" i="3"/>
  <c r="BQ21" i="3"/>
  <c r="I9" i="5"/>
  <c r="T14" i="3" s="1"/>
  <c r="T13" i="3"/>
  <c r="JJ16" i="3"/>
  <c r="BQ20" i="3"/>
  <c r="CD21" i="3"/>
  <c r="JJ15" i="3"/>
  <c r="BQ19" i="3"/>
  <c r="CD20" i="3"/>
  <c r="DU27" i="3"/>
  <c r="DT26" i="3"/>
  <c r="DT27" i="3"/>
  <c r="DS26" i="3"/>
  <c r="DS27" i="3"/>
  <c r="DY26" i="3"/>
  <c r="DY27" i="3"/>
  <c r="DX26" i="3"/>
  <c r="DX27" i="3"/>
  <c r="DW26" i="3"/>
  <c r="DW27" i="3"/>
  <c r="DV26" i="3"/>
  <c r="DV27" i="3"/>
  <c r="DU26" i="3"/>
  <c r="CO13" i="3"/>
  <c r="EJ13" i="3" s="1"/>
  <c r="JJ21" i="3"/>
  <c r="BQ16" i="3"/>
  <c r="JJ27" i="3"/>
  <c r="JJ19" i="3"/>
  <c r="I19" i="5"/>
  <c r="T23" i="3"/>
  <c r="EB21" i="3"/>
  <c r="EK21" i="3" s="1"/>
  <c r="AA21" i="3"/>
  <c r="AA27" i="3"/>
  <c r="CO27" i="3"/>
  <c r="EJ27" i="3" s="1"/>
  <c r="EB27" i="3"/>
  <c r="EK27" i="3" s="1"/>
  <c r="CB26" i="3"/>
  <c r="AA3" i="4"/>
  <c r="Z3" i="4"/>
  <c r="Y3" i="4"/>
  <c r="AB3" i="4"/>
  <c r="X3" i="4"/>
  <c r="CC27" i="3"/>
  <c r="EA10" i="3"/>
  <c r="EK10" i="3" s="1"/>
  <c r="AA10" i="3"/>
  <c r="CP10" i="3"/>
  <c r="EJ10" i="3" s="1"/>
  <c r="H9" i="5"/>
  <c r="D14" i="3" s="1"/>
  <c r="I13" i="5"/>
  <c r="T18" i="3" s="1"/>
  <c r="T17" i="3"/>
  <c r="CC26" i="3"/>
  <c r="G13" i="5"/>
  <c r="S18" i="3" s="1"/>
  <c r="AA19" i="3"/>
  <c r="CO19" i="3"/>
  <c r="EJ19" i="3" s="1"/>
  <c r="EB19" i="3"/>
  <c r="EK19" i="3" s="1"/>
  <c r="D28" i="3"/>
  <c r="H24" i="5"/>
  <c r="CO12" i="3"/>
  <c r="EJ12" i="3" s="1"/>
  <c r="EA12" i="3"/>
  <c r="EK12" i="3" s="1"/>
  <c r="CO16" i="3"/>
  <c r="EJ16" i="3" s="1"/>
  <c r="EB16" i="3"/>
  <c r="EK16" i="3" s="1"/>
  <c r="G18" i="5"/>
  <c r="S22" i="3"/>
  <c r="BR26" i="3"/>
  <c r="EB26" i="3"/>
  <c r="EK26" i="3" s="1"/>
  <c r="AA26" i="3"/>
  <c r="CO26" i="3"/>
  <c r="EJ26" i="3" s="1"/>
  <c r="I24" i="5"/>
  <c r="T28" i="3"/>
  <c r="FB27" i="3"/>
  <c r="FC27" i="3" s="1"/>
  <c r="AA16" i="3"/>
  <c r="EA11" i="3"/>
  <c r="EK11" i="3" s="1"/>
  <c r="D17" i="3"/>
  <c r="H13" i="5"/>
  <c r="D18" i="3" s="1"/>
  <c r="FB26" i="3"/>
  <c r="FC26" i="3" s="1"/>
  <c r="CP9" i="3"/>
  <c r="EJ9" i="3" s="1"/>
  <c r="F7" i="3"/>
  <c r="AA7" i="3"/>
  <c r="EA7" i="3"/>
  <c r="EK7" i="3" s="1"/>
  <c r="CP7" i="3"/>
  <c r="EJ7" i="3" s="1"/>
  <c r="BG7" i="3"/>
  <c r="H18" i="5"/>
  <c r="D22" i="3"/>
  <c r="G25" i="5"/>
  <c r="S29" i="3"/>
  <c r="EA8" i="3"/>
  <c r="EK8" i="3" s="1"/>
  <c r="BV8" i="3" l="1"/>
  <c r="BZ9" i="3"/>
  <c r="JJ20" i="3"/>
  <c r="JJ8" i="3"/>
  <c r="E9" i="3"/>
  <c r="JJ9" i="3" s="1"/>
  <c r="BT7" i="3"/>
  <c r="BT8" i="3"/>
  <c r="CE9" i="3"/>
  <c r="BX7" i="3"/>
  <c r="BU7" i="3"/>
  <c r="BR11" i="3"/>
  <c r="BS7" i="3"/>
  <c r="BT11" i="3"/>
  <c r="E11" i="3"/>
  <c r="BX8" i="3"/>
  <c r="BV11" i="3"/>
  <c r="A6" i="5"/>
  <c r="B11" i="3"/>
  <c r="A3" i="5"/>
  <c r="B8" i="3"/>
  <c r="BU9" i="3"/>
  <c r="BW7" i="3"/>
  <c r="FC9" i="3"/>
  <c r="B9" i="3"/>
  <c r="A4" i="5"/>
  <c r="BR9" i="3"/>
  <c r="BW9" i="3"/>
  <c r="E7" i="3"/>
  <c r="JJ7" i="3" s="1"/>
  <c r="BS9" i="3"/>
  <c r="A22" i="5"/>
  <c r="B27" i="3"/>
  <c r="U17" i="3"/>
  <c r="V17" i="3"/>
  <c r="A14" i="5"/>
  <c r="B19" i="3"/>
  <c r="A21" i="5"/>
  <c r="B26" i="3"/>
  <c r="A10" i="5"/>
  <c r="B15" i="3"/>
  <c r="U22" i="3"/>
  <c r="V22" i="3"/>
  <c r="I25" i="5"/>
  <c r="T29" i="3"/>
  <c r="H19" i="5"/>
  <c r="D23" i="3"/>
  <c r="BY7" i="3"/>
  <c r="BP7" i="3"/>
  <c r="U14" i="3"/>
  <c r="V14" i="3"/>
  <c r="EG13" i="3"/>
  <c r="Y13" i="3"/>
  <c r="EF13" i="3"/>
  <c r="X13" i="3"/>
  <c r="EE13" i="3"/>
  <c r="W13" i="3"/>
  <c r="ED13" i="3"/>
  <c r="AE13" i="3"/>
  <c r="EC13" i="3"/>
  <c r="AD13" i="3"/>
  <c r="EB13" i="3"/>
  <c r="AC13" i="3"/>
  <c r="EI13" i="3"/>
  <c r="AB13" i="3"/>
  <c r="EH13" i="3"/>
  <c r="Z13" i="3"/>
  <c r="U28" i="3"/>
  <c r="V28" i="3"/>
  <c r="A2" i="5"/>
  <c r="B7" i="3"/>
  <c r="A11" i="5"/>
  <c r="B16" i="3"/>
  <c r="I20" i="5"/>
  <c r="T25" i="3" s="1"/>
  <c r="T24" i="3"/>
  <c r="AA13" i="3"/>
  <c r="G26" i="5"/>
  <c r="S30" i="3"/>
  <c r="U18" i="3"/>
  <c r="V18" i="3"/>
  <c r="A16" i="5"/>
  <c r="B21" i="3"/>
  <c r="D29" i="3"/>
  <c r="H25" i="5"/>
  <c r="FB7" i="3"/>
  <c r="G19" i="5"/>
  <c r="S23" i="3"/>
  <c r="A5" i="5"/>
  <c r="B10" i="3"/>
  <c r="EA13" i="3"/>
  <c r="EK13" i="3" s="1"/>
  <c r="FC7" i="3" l="1"/>
  <c r="JJ11" i="3"/>
  <c r="FC11" i="3"/>
  <c r="U23" i="3"/>
  <c r="V23" i="3"/>
  <c r="AA18" i="3"/>
  <c r="CO18" i="3"/>
  <c r="EJ18" i="3" s="1"/>
  <c r="EB18" i="3"/>
  <c r="EK18" i="3" s="1"/>
  <c r="EC18" i="3"/>
  <c r="DT18" i="3"/>
  <c r="DK18" i="3"/>
  <c r="DB18" i="3"/>
  <c r="CT18" i="3"/>
  <c r="CK18" i="3"/>
  <c r="AD18" i="3"/>
  <c r="EA18" i="3"/>
  <c r="DS18" i="3"/>
  <c r="DJ18" i="3"/>
  <c r="DA18" i="3"/>
  <c r="CS18" i="3"/>
  <c r="CJ18" i="3"/>
  <c r="BL18" i="3"/>
  <c r="CD18" i="3" s="1"/>
  <c r="BH18" i="3"/>
  <c r="BZ18" i="3" s="1"/>
  <c r="AC18" i="3"/>
  <c r="EI18" i="3"/>
  <c r="DZ18" i="3"/>
  <c r="DR18" i="3"/>
  <c r="DI18" i="3"/>
  <c r="CZ18" i="3"/>
  <c r="CR18" i="3"/>
  <c r="CI18" i="3"/>
  <c r="AB18" i="3"/>
  <c r="EH18" i="3"/>
  <c r="DY18" i="3"/>
  <c r="DQ18" i="3"/>
  <c r="DH18" i="3"/>
  <c r="CY18" i="3"/>
  <c r="CQ18" i="3"/>
  <c r="CH18" i="3"/>
  <c r="BK18" i="3"/>
  <c r="BT18" i="3" s="1"/>
  <c r="BY18" i="3"/>
  <c r="Z18" i="3"/>
  <c r="DM18" i="3"/>
  <c r="EG18" i="3"/>
  <c r="DX18" i="3"/>
  <c r="DP18" i="3"/>
  <c r="DG18" i="3"/>
  <c r="CX18" i="3"/>
  <c r="CP18" i="3"/>
  <c r="CG18" i="3"/>
  <c r="BX18" i="3"/>
  <c r="BP18" i="3"/>
  <c r="Y18" i="3"/>
  <c r="DD18" i="3"/>
  <c r="EF18" i="3"/>
  <c r="DW18" i="3"/>
  <c r="DO18" i="3"/>
  <c r="DF18" i="3"/>
  <c r="CW18" i="3"/>
  <c r="CN18" i="3"/>
  <c r="BN18" i="3"/>
  <c r="CF18" i="3" s="1"/>
  <c r="BJ18" i="3"/>
  <c r="BS18" i="3" s="1"/>
  <c r="BO18" i="3"/>
  <c r="X18" i="3"/>
  <c r="EE18" i="3"/>
  <c r="DV18" i="3"/>
  <c r="DN18" i="3"/>
  <c r="DE18" i="3"/>
  <c r="CV18" i="3"/>
  <c r="CM18" i="3"/>
  <c r="BG18" i="3"/>
  <c r="W18" i="3"/>
  <c r="F18" i="3"/>
  <c r="ED18" i="3"/>
  <c r="DU18" i="3"/>
  <c r="DL18" i="3"/>
  <c r="DC18" i="3"/>
  <c r="CU18" i="3"/>
  <c r="CL18" i="3"/>
  <c r="BM18" i="3"/>
  <c r="CE18" i="3" s="1"/>
  <c r="BI18" i="3"/>
  <c r="BR18" i="3" s="1"/>
  <c r="AE18" i="3"/>
  <c r="G27" i="5"/>
  <c r="S31" i="3"/>
  <c r="A8" i="5"/>
  <c r="B13" i="3"/>
  <c r="I26" i="5"/>
  <c r="T30" i="3"/>
  <c r="S24" i="3"/>
  <c r="G20" i="5"/>
  <c r="S25" i="3" s="1"/>
  <c r="D30" i="3"/>
  <c r="H26" i="5"/>
  <c r="CO28" i="3"/>
  <c r="EJ28" i="3" s="1"/>
  <c r="EB28" i="3"/>
  <c r="EK28" i="3" s="1"/>
  <c r="EE28" i="3"/>
  <c r="DV28" i="3"/>
  <c r="DN28" i="3"/>
  <c r="DE28" i="3"/>
  <c r="CV28" i="3"/>
  <c r="CM28" i="3"/>
  <c r="BG28" i="3"/>
  <c r="W28" i="3"/>
  <c r="F28" i="3"/>
  <c r="ED28" i="3"/>
  <c r="DU28" i="3"/>
  <c r="DL28" i="3"/>
  <c r="DC28" i="3"/>
  <c r="CU28" i="3"/>
  <c r="CL28" i="3"/>
  <c r="BM28" i="3"/>
  <c r="BV28" i="3" s="1"/>
  <c r="BI28" i="3"/>
  <c r="BR28" i="3" s="1"/>
  <c r="AE28" i="3"/>
  <c r="EC28" i="3"/>
  <c r="DT28" i="3"/>
  <c r="DK28" i="3"/>
  <c r="DB28" i="3"/>
  <c r="CT28" i="3"/>
  <c r="CK28" i="3"/>
  <c r="CA28" i="3"/>
  <c r="AD28" i="3"/>
  <c r="AA28" i="3"/>
  <c r="EA28" i="3"/>
  <c r="DS28" i="3"/>
  <c r="DJ28" i="3"/>
  <c r="DA28" i="3"/>
  <c r="CS28" i="3"/>
  <c r="CJ28" i="3"/>
  <c r="BL28" i="3"/>
  <c r="CD28" i="3" s="1"/>
  <c r="BH28" i="3"/>
  <c r="BQ28" i="3" s="1"/>
  <c r="AC28" i="3"/>
  <c r="EI28" i="3"/>
  <c r="DZ28" i="3"/>
  <c r="DR28" i="3"/>
  <c r="DI28" i="3"/>
  <c r="CZ28" i="3"/>
  <c r="CR28" i="3"/>
  <c r="CI28" i="3"/>
  <c r="AB28" i="3"/>
  <c r="EH28" i="3"/>
  <c r="DY28" i="3"/>
  <c r="DQ28" i="3"/>
  <c r="DH28" i="3"/>
  <c r="CY28" i="3"/>
  <c r="CQ28" i="3"/>
  <c r="CH28" i="3"/>
  <c r="BK28" i="3"/>
  <c r="CC28" i="3" s="1"/>
  <c r="BY28" i="3"/>
  <c r="Z28" i="3"/>
  <c r="DM28" i="3"/>
  <c r="EG28" i="3"/>
  <c r="DX28" i="3"/>
  <c r="DP28" i="3"/>
  <c r="DG28" i="3"/>
  <c r="CX28" i="3"/>
  <c r="CP28" i="3"/>
  <c r="CG28" i="3"/>
  <c r="BX28" i="3"/>
  <c r="BP28" i="3"/>
  <c r="Y28" i="3"/>
  <c r="DD28" i="3"/>
  <c r="EF28" i="3"/>
  <c r="DW28" i="3"/>
  <c r="DO28" i="3"/>
  <c r="DF28" i="3"/>
  <c r="CW28" i="3"/>
  <c r="CN28" i="3"/>
  <c r="BN28" i="3"/>
  <c r="CF28" i="3" s="1"/>
  <c r="BJ28" i="3"/>
  <c r="CB28" i="3" s="1"/>
  <c r="BO28" i="3"/>
  <c r="X28" i="3"/>
  <c r="U29" i="3"/>
  <c r="V29" i="3"/>
  <c r="H20" i="5"/>
  <c r="D25" i="3" s="1"/>
  <c r="D24" i="3"/>
  <c r="EA14" i="3"/>
  <c r="EK14" i="3" s="1"/>
  <c r="AA14" i="3"/>
  <c r="CO14" i="3"/>
  <c r="EJ14" i="3" s="1"/>
  <c r="DM14" i="3"/>
  <c r="EG14" i="3"/>
  <c r="DX14" i="3"/>
  <c r="DP14" i="3"/>
  <c r="DG14" i="3"/>
  <c r="CX14" i="3"/>
  <c r="CP14" i="3"/>
  <c r="CG14" i="3"/>
  <c r="Y14" i="3"/>
  <c r="DD14" i="3"/>
  <c r="EF14" i="3"/>
  <c r="DW14" i="3"/>
  <c r="DO14" i="3"/>
  <c r="DF14" i="3"/>
  <c r="CW14" i="3"/>
  <c r="CN14" i="3"/>
  <c r="BN14" i="3"/>
  <c r="CF14" i="3" s="1"/>
  <c r="BJ14" i="3"/>
  <c r="CB14" i="3" s="1"/>
  <c r="BX14" i="3"/>
  <c r="X14" i="3"/>
  <c r="EH14" i="3"/>
  <c r="DY14" i="3"/>
  <c r="DQ14" i="3"/>
  <c r="DH14" i="3"/>
  <c r="DU14" i="3"/>
  <c r="DI14" i="3"/>
  <c r="CU14" i="3"/>
  <c r="CJ14" i="3"/>
  <c r="BK14" i="3"/>
  <c r="CC14" i="3" s="1"/>
  <c r="AC14" i="3"/>
  <c r="EI14" i="3"/>
  <c r="DT14" i="3"/>
  <c r="DE14" i="3"/>
  <c r="CT14" i="3"/>
  <c r="CI14" i="3"/>
  <c r="AB14" i="3"/>
  <c r="EE14" i="3"/>
  <c r="DS14" i="3"/>
  <c r="DC14" i="3"/>
  <c r="CS14" i="3"/>
  <c r="CH14" i="3"/>
  <c r="BI14" i="3"/>
  <c r="Z14" i="3"/>
  <c r="ED14" i="3"/>
  <c r="DR14" i="3"/>
  <c r="DB14" i="3"/>
  <c r="CR14" i="3"/>
  <c r="CA14" i="3"/>
  <c r="BS14" i="3"/>
  <c r="W14" i="3"/>
  <c r="EC14" i="3"/>
  <c r="DN14" i="3"/>
  <c r="DA14" i="3"/>
  <c r="CQ14" i="3"/>
  <c r="BM14" i="3"/>
  <c r="BV14" i="3" s="1"/>
  <c r="BH14" i="3"/>
  <c r="BZ14" i="3" s="1"/>
  <c r="BR14" i="3"/>
  <c r="EB14" i="3"/>
  <c r="DL14" i="3"/>
  <c r="CZ14" i="3"/>
  <c r="CM14" i="3"/>
  <c r="BO14" i="3"/>
  <c r="F14" i="3"/>
  <c r="DZ14" i="3"/>
  <c r="DK14" i="3"/>
  <c r="CY14" i="3"/>
  <c r="CL14" i="3"/>
  <c r="BL14" i="3"/>
  <c r="BU14" i="3" s="1"/>
  <c r="BG14" i="3"/>
  <c r="BY14" i="3" s="1"/>
  <c r="AE14" i="3"/>
  <c r="DV14" i="3"/>
  <c r="DJ14" i="3"/>
  <c r="CV14" i="3"/>
  <c r="CK14" i="3"/>
  <c r="BW14" i="3"/>
  <c r="AD14" i="3"/>
  <c r="EB22" i="3"/>
  <c r="EK22" i="3" s="1"/>
  <c r="AA22" i="3"/>
  <c r="CO22" i="3"/>
  <c r="EJ22" i="3" s="1"/>
  <c r="DM22" i="3"/>
  <c r="EG22" i="3"/>
  <c r="DX22" i="3"/>
  <c r="DP22" i="3"/>
  <c r="DG22" i="3"/>
  <c r="CX22" i="3"/>
  <c r="CP22" i="3"/>
  <c r="CG22" i="3"/>
  <c r="BX22" i="3"/>
  <c r="BP22" i="3"/>
  <c r="Y22" i="3"/>
  <c r="DD22" i="3"/>
  <c r="EF22" i="3"/>
  <c r="DW22" i="3"/>
  <c r="DO22" i="3"/>
  <c r="DF22" i="3"/>
  <c r="CW22" i="3"/>
  <c r="CN22" i="3"/>
  <c r="BN22" i="3"/>
  <c r="BW22" i="3" s="1"/>
  <c r="BJ22" i="3"/>
  <c r="BS22" i="3" s="1"/>
  <c r="BO22" i="3"/>
  <c r="X22" i="3"/>
  <c r="EE22" i="3"/>
  <c r="DV22" i="3"/>
  <c r="DN22" i="3"/>
  <c r="DE22" i="3"/>
  <c r="CV22" i="3"/>
  <c r="CM22" i="3"/>
  <c r="BG22" i="3"/>
  <c r="W22" i="3"/>
  <c r="F22" i="3"/>
  <c r="ED22" i="3"/>
  <c r="DU22" i="3"/>
  <c r="DL22" i="3"/>
  <c r="DC22" i="3"/>
  <c r="CU22" i="3"/>
  <c r="CL22" i="3"/>
  <c r="BM22" i="3"/>
  <c r="CE22" i="3" s="1"/>
  <c r="BI22" i="3"/>
  <c r="CA22" i="3" s="1"/>
  <c r="AE22" i="3"/>
  <c r="EC22" i="3"/>
  <c r="DT22" i="3"/>
  <c r="DK22" i="3"/>
  <c r="DB22" i="3"/>
  <c r="CT22" i="3"/>
  <c r="CK22" i="3"/>
  <c r="AD22" i="3"/>
  <c r="EA22" i="3"/>
  <c r="DS22" i="3"/>
  <c r="DJ22" i="3"/>
  <c r="DA22" i="3"/>
  <c r="CS22" i="3"/>
  <c r="CJ22" i="3"/>
  <c r="BL22" i="3"/>
  <c r="BU22" i="3" s="1"/>
  <c r="BH22" i="3"/>
  <c r="BZ22" i="3" s="1"/>
  <c r="AC22" i="3"/>
  <c r="EI22" i="3"/>
  <c r="DZ22" i="3"/>
  <c r="DR22" i="3"/>
  <c r="DI22" i="3"/>
  <c r="CZ22" i="3"/>
  <c r="CR22" i="3"/>
  <c r="CI22" i="3"/>
  <c r="AB22" i="3"/>
  <c r="EH22" i="3"/>
  <c r="DY22" i="3"/>
  <c r="DQ22" i="3"/>
  <c r="DH22" i="3"/>
  <c r="CY22" i="3"/>
  <c r="CQ22" i="3"/>
  <c r="CH22" i="3"/>
  <c r="BK22" i="3"/>
  <c r="BT22" i="3" s="1"/>
  <c r="BY22" i="3"/>
  <c r="Z22" i="3"/>
  <c r="EB17" i="3"/>
  <c r="EK17" i="3" s="1"/>
  <c r="AA17" i="3"/>
  <c r="CO17" i="3"/>
  <c r="EJ17" i="3" s="1"/>
  <c r="EA17" i="3"/>
  <c r="DS17" i="3"/>
  <c r="DJ17" i="3"/>
  <c r="DA17" i="3"/>
  <c r="CS17" i="3"/>
  <c r="CJ17" i="3"/>
  <c r="BL17" i="3"/>
  <c r="CD17" i="3" s="1"/>
  <c r="BH17" i="3"/>
  <c r="BZ17" i="3" s="1"/>
  <c r="AC17" i="3"/>
  <c r="EI17" i="3"/>
  <c r="DZ17" i="3"/>
  <c r="DR17" i="3"/>
  <c r="DI17" i="3"/>
  <c r="CZ17" i="3"/>
  <c r="CR17" i="3"/>
  <c r="CI17" i="3"/>
  <c r="AB17" i="3"/>
  <c r="EH17" i="3"/>
  <c r="DY17" i="3"/>
  <c r="DQ17" i="3"/>
  <c r="DH17" i="3"/>
  <c r="CY17" i="3"/>
  <c r="CQ17" i="3"/>
  <c r="CH17" i="3"/>
  <c r="BK17" i="3"/>
  <c r="CC17" i="3" s="1"/>
  <c r="BY17" i="3"/>
  <c r="Z17" i="3"/>
  <c r="DM17" i="3"/>
  <c r="EG17" i="3"/>
  <c r="DX17" i="3"/>
  <c r="DP17" i="3"/>
  <c r="DG17" i="3"/>
  <c r="CX17" i="3"/>
  <c r="CP17" i="3"/>
  <c r="CG17" i="3"/>
  <c r="BX17" i="3"/>
  <c r="BP17" i="3"/>
  <c r="Y17" i="3"/>
  <c r="DD17" i="3"/>
  <c r="EF17" i="3"/>
  <c r="DW17" i="3"/>
  <c r="DO17" i="3"/>
  <c r="DF17" i="3"/>
  <c r="CW17" i="3"/>
  <c r="CN17" i="3"/>
  <c r="BN17" i="3"/>
  <c r="BW17" i="3" s="1"/>
  <c r="BJ17" i="3"/>
  <c r="BS17" i="3" s="1"/>
  <c r="BO17" i="3"/>
  <c r="X17" i="3"/>
  <c r="EE17" i="3"/>
  <c r="DV17" i="3"/>
  <c r="DN17" i="3"/>
  <c r="DE17" i="3"/>
  <c r="CV17" i="3"/>
  <c r="CM17" i="3"/>
  <c r="BG17" i="3"/>
  <c r="W17" i="3"/>
  <c r="F17" i="3"/>
  <c r="ED17" i="3"/>
  <c r="DU17" i="3"/>
  <c r="DL17" i="3"/>
  <c r="DC17" i="3"/>
  <c r="CU17" i="3"/>
  <c r="CL17" i="3"/>
  <c r="BM17" i="3"/>
  <c r="CE17" i="3" s="1"/>
  <c r="BI17" i="3"/>
  <c r="BR17" i="3" s="1"/>
  <c r="AE17" i="3"/>
  <c r="EC17" i="3"/>
  <c r="DT17" i="3"/>
  <c r="DK17" i="3"/>
  <c r="DB17" i="3"/>
  <c r="CT17" i="3"/>
  <c r="CK17" i="3"/>
  <c r="AD17" i="3"/>
  <c r="BT17" i="3" l="1"/>
  <c r="BU17" i="3"/>
  <c r="BT14" i="3"/>
  <c r="CB22" i="3"/>
  <c r="BZ28" i="3"/>
  <c r="BQ22" i="3"/>
  <c r="CE28" i="3"/>
  <c r="CE14" i="3"/>
  <c r="BU18" i="3"/>
  <c r="BQ17" i="3"/>
  <c r="CB17" i="3"/>
  <c r="CF17" i="3"/>
  <c r="BW18" i="3"/>
  <c r="CD14" i="3"/>
  <c r="BU28" i="3"/>
  <c r="CA17" i="3"/>
  <c r="BR22" i="3"/>
  <c r="BV18" i="3"/>
  <c r="CC18" i="3"/>
  <c r="CD22" i="3"/>
  <c r="CB18" i="3"/>
  <c r="E22" i="3"/>
  <c r="JJ22" i="3" s="1"/>
  <c r="BQ18" i="3"/>
  <c r="BV17" i="3"/>
  <c r="E17" i="3"/>
  <c r="JJ17" i="3" s="1"/>
  <c r="FB22" i="3"/>
  <c r="BP14" i="3"/>
  <c r="A9" i="5"/>
  <c r="B14" i="3"/>
  <c r="BW28" i="3"/>
  <c r="BT28" i="3"/>
  <c r="E18" i="3"/>
  <c r="JJ18" i="3" s="1"/>
  <c r="H27" i="5"/>
  <c r="D31" i="3"/>
  <c r="A12" i="5"/>
  <c r="B17" i="3"/>
  <c r="U24" i="3"/>
  <c r="V24" i="3"/>
  <c r="U30" i="3"/>
  <c r="V30" i="3"/>
  <c r="G28" i="5"/>
  <c r="S32" i="3"/>
  <c r="BV22" i="3"/>
  <c r="CC22" i="3"/>
  <c r="U25" i="3"/>
  <c r="V25" i="3"/>
  <c r="FB28" i="3"/>
  <c r="CA18" i="3"/>
  <c r="BQ14" i="3"/>
  <c r="FB17" i="3"/>
  <c r="CF22" i="3"/>
  <c r="A17" i="5"/>
  <c r="B22" i="3"/>
  <c r="FB14" i="3"/>
  <c r="AA29" i="3"/>
  <c r="EB29" i="3"/>
  <c r="EK29" i="3" s="1"/>
  <c r="DD29" i="3"/>
  <c r="EF29" i="3"/>
  <c r="DW29" i="3"/>
  <c r="DO29" i="3"/>
  <c r="DF29" i="3"/>
  <c r="CW29" i="3"/>
  <c r="CN29" i="3"/>
  <c r="BN29" i="3"/>
  <c r="CF29" i="3" s="1"/>
  <c r="BJ29" i="3"/>
  <c r="CB29" i="3" s="1"/>
  <c r="BO29" i="3"/>
  <c r="X29" i="3"/>
  <c r="EE29" i="3"/>
  <c r="DV29" i="3"/>
  <c r="DN29" i="3"/>
  <c r="DE29" i="3"/>
  <c r="CV29" i="3"/>
  <c r="CM29" i="3"/>
  <c r="BG29" i="3"/>
  <c r="W29" i="3"/>
  <c r="F29" i="3"/>
  <c r="ED29" i="3"/>
  <c r="DU29" i="3"/>
  <c r="DL29" i="3"/>
  <c r="DC29" i="3"/>
  <c r="CU29" i="3"/>
  <c r="CL29" i="3"/>
  <c r="BM29" i="3"/>
  <c r="BV29" i="3" s="1"/>
  <c r="BI29" i="3"/>
  <c r="BR29" i="3" s="1"/>
  <c r="AE29" i="3"/>
  <c r="EC29" i="3"/>
  <c r="DT29" i="3"/>
  <c r="DK29" i="3"/>
  <c r="DB29" i="3"/>
  <c r="CT29" i="3"/>
  <c r="CK29" i="3"/>
  <c r="AD29" i="3"/>
  <c r="EA29" i="3"/>
  <c r="DS29" i="3"/>
  <c r="DJ29" i="3"/>
  <c r="DA29" i="3"/>
  <c r="CS29" i="3"/>
  <c r="CJ29" i="3"/>
  <c r="BL29" i="3"/>
  <c r="BU29" i="3" s="1"/>
  <c r="BH29" i="3"/>
  <c r="BZ29" i="3" s="1"/>
  <c r="AC29" i="3"/>
  <c r="EI29" i="3"/>
  <c r="DZ29" i="3"/>
  <c r="DR29" i="3"/>
  <c r="DI29" i="3"/>
  <c r="CZ29" i="3"/>
  <c r="CR29" i="3"/>
  <c r="CI29" i="3"/>
  <c r="AB29" i="3"/>
  <c r="CO29" i="3"/>
  <c r="EJ29" i="3" s="1"/>
  <c r="EH29" i="3"/>
  <c r="DY29" i="3"/>
  <c r="DQ29" i="3"/>
  <c r="DH29" i="3"/>
  <c r="CY29" i="3"/>
  <c r="CQ29" i="3"/>
  <c r="CH29" i="3"/>
  <c r="BK29" i="3"/>
  <c r="BT29" i="3" s="1"/>
  <c r="BY29" i="3"/>
  <c r="Z29" i="3"/>
  <c r="DM29" i="3"/>
  <c r="E29" i="3" s="1"/>
  <c r="EG29" i="3"/>
  <c r="DX29" i="3"/>
  <c r="DP29" i="3"/>
  <c r="DG29" i="3"/>
  <c r="CX29" i="3"/>
  <c r="CP29" i="3"/>
  <c r="CG29" i="3"/>
  <c r="BX29" i="3"/>
  <c r="BP29" i="3"/>
  <c r="Y29" i="3"/>
  <c r="E28" i="3"/>
  <c r="FC28" i="3" s="1"/>
  <c r="BS28" i="3"/>
  <c r="FB18" i="3"/>
  <c r="A13" i="5"/>
  <c r="B18" i="3"/>
  <c r="E14" i="3"/>
  <c r="A23" i="5"/>
  <c r="B28" i="3"/>
  <c r="I27" i="5"/>
  <c r="T31" i="3"/>
  <c r="AA23" i="3"/>
  <c r="EB23" i="3"/>
  <c r="EK23" i="3" s="1"/>
  <c r="CO23" i="3"/>
  <c r="EJ23" i="3" s="1"/>
  <c r="EH23" i="3"/>
  <c r="DY23" i="3"/>
  <c r="DQ23" i="3"/>
  <c r="DH23" i="3"/>
  <c r="CY23" i="3"/>
  <c r="CQ23" i="3"/>
  <c r="CH23" i="3"/>
  <c r="BK23" i="3"/>
  <c r="CC23" i="3" s="1"/>
  <c r="BY23" i="3"/>
  <c r="Z23" i="3"/>
  <c r="DM23" i="3"/>
  <c r="EG23" i="3"/>
  <c r="DX23" i="3"/>
  <c r="DP23" i="3"/>
  <c r="DG23" i="3"/>
  <c r="CX23" i="3"/>
  <c r="CP23" i="3"/>
  <c r="CG23" i="3"/>
  <c r="BX23" i="3"/>
  <c r="BP23" i="3"/>
  <c r="Y23" i="3"/>
  <c r="DD23" i="3"/>
  <c r="EF23" i="3"/>
  <c r="DW23" i="3"/>
  <c r="DO23" i="3"/>
  <c r="DF23" i="3"/>
  <c r="CW23" i="3"/>
  <c r="CN23" i="3"/>
  <c r="BN23" i="3"/>
  <c r="BW23" i="3" s="1"/>
  <c r="BJ23" i="3"/>
  <c r="BS23" i="3" s="1"/>
  <c r="BO23" i="3"/>
  <c r="X23" i="3"/>
  <c r="EE23" i="3"/>
  <c r="DV23" i="3"/>
  <c r="DN23" i="3"/>
  <c r="DE23" i="3"/>
  <c r="CV23" i="3"/>
  <c r="CM23" i="3"/>
  <c r="BG23" i="3"/>
  <c r="W23" i="3"/>
  <c r="F23" i="3"/>
  <c r="ED23" i="3"/>
  <c r="DU23" i="3"/>
  <c r="DL23" i="3"/>
  <c r="DC23" i="3"/>
  <c r="CU23" i="3"/>
  <c r="CL23" i="3"/>
  <c r="BM23" i="3"/>
  <c r="BV23" i="3" s="1"/>
  <c r="BI23" i="3"/>
  <c r="CA23" i="3" s="1"/>
  <c r="AE23" i="3"/>
  <c r="EC23" i="3"/>
  <c r="DT23" i="3"/>
  <c r="DK23" i="3"/>
  <c r="DB23" i="3"/>
  <c r="CT23" i="3"/>
  <c r="CK23" i="3"/>
  <c r="AD23" i="3"/>
  <c r="EA23" i="3"/>
  <c r="DS23" i="3"/>
  <c r="DJ23" i="3"/>
  <c r="DA23" i="3"/>
  <c r="CS23" i="3"/>
  <c r="CJ23" i="3"/>
  <c r="BL23" i="3"/>
  <c r="CD23" i="3" s="1"/>
  <c r="BH23" i="3"/>
  <c r="BZ23" i="3" s="1"/>
  <c r="AC23" i="3"/>
  <c r="EI23" i="3"/>
  <c r="DZ23" i="3"/>
  <c r="DR23" i="3"/>
  <c r="DI23" i="3"/>
  <c r="CZ23" i="3"/>
  <c r="CR23" i="3"/>
  <c r="CI23" i="3"/>
  <c r="AB23" i="3"/>
  <c r="FC14" i="3" l="1"/>
  <c r="CD29" i="3"/>
  <c r="BT23" i="3"/>
  <c r="CE23" i="3"/>
  <c r="CE29" i="3"/>
  <c r="CF23" i="3"/>
  <c r="BR23" i="3"/>
  <c r="BQ29" i="3"/>
  <c r="FC22" i="3"/>
  <c r="CA29" i="3"/>
  <c r="CB23" i="3"/>
  <c r="BW29" i="3"/>
  <c r="BQ23" i="3"/>
  <c r="CO24" i="3"/>
  <c r="EJ24" i="3" s="1"/>
  <c r="EB24" i="3"/>
  <c r="EK24" i="3" s="1"/>
  <c r="EI24" i="3"/>
  <c r="EH24" i="3"/>
  <c r="DM24" i="3"/>
  <c r="EG24" i="3"/>
  <c r="AA24" i="3"/>
  <c r="F24" i="3"/>
  <c r="DZ24" i="3"/>
  <c r="DR24" i="3"/>
  <c r="DI24" i="3"/>
  <c r="CZ24" i="3"/>
  <c r="CR24" i="3"/>
  <c r="CI24" i="3"/>
  <c r="AB24" i="3"/>
  <c r="DY24" i="3"/>
  <c r="DQ24" i="3"/>
  <c r="DH24" i="3"/>
  <c r="CY24" i="3"/>
  <c r="CQ24" i="3"/>
  <c r="CH24" i="3"/>
  <c r="BK24" i="3"/>
  <c r="CC24" i="3" s="1"/>
  <c r="BY24" i="3"/>
  <c r="Z24" i="3"/>
  <c r="DX24" i="3"/>
  <c r="DP24" i="3"/>
  <c r="DG24" i="3"/>
  <c r="CX24" i="3"/>
  <c r="CP24" i="3"/>
  <c r="CG24" i="3"/>
  <c r="BX24" i="3"/>
  <c r="BP24" i="3"/>
  <c r="Y24" i="3"/>
  <c r="EF24" i="3"/>
  <c r="DW24" i="3"/>
  <c r="DO24" i="3"/>
  <c r="DF24" i="3"/>
  <c r="CW24" i="3"/>
  <c r="CN24" i="3"/>
  <c r="BN24" i="3"/>
  <c r="CF24" i="3" s="1"/>
  <c r="BJ24" i="3"/>
  <c r="CB24" i="3" s="1"/>
  <c r="BO24" i="3"/>
  <c r="X24" i="3"/>
  <c r="EE24" i="3"/>
  <c r="DV24" i="3"/>
  <c r="DN24" i="3"/>
  <c r="DE24" i="3"/>
  <c r="CV24" i="3"/>
  <c r="CM24" i="3"/>
  <c r="BG24" i="3"/>
  <c r="W24" i="3"/>
  <c r="ED24" i="3"/>
  <c r="DU24" i="3"/>
  <c r="DL24" i="3"/>
  <c r="DC24" i="3"/>
  <c r="CU24" i="3"/>
  <c r="CL24" i="3"/>
  <c r="BM24" i="3"/>
  <c r="BV24" i="3" s="1"/>
  <c r="BI24" i="3"/>
  <c r="BR24" i="3" s="1"/>
  <c r="AE24" i="3"/>
  <c r="DD24" i="3"/>
  <c r="EC24" i="3"/>
  <c r="DT24" i="3"/>
  <c r="DK24" i="3"/>
  <c r="DB24" i="3"/>
  <c r="CT24" i="3"/>
  <c r="CK24" i="3"/>
  <c r="CA24" i="3"/>
  <c r="AD24" i="3"/>
  <c r="EA24" i="3"/>
  <c r="DS24" i="3"/>
  <c r="DJ24" i="3"/>
  <c r="DA24" i="3"/>
  <c r="CS24" i="3"/>
  <c r="CJ24" i="3"/>
  <c r="BL24" i="3"/>
  <c r="CD24" i="3" s="1"/>
  <c r="BH24" i="3"/>
  <c r="BZ24" i="3" s="1"/>
  <c r="AC24" i="3"/>
  <c r="JJ29" i="3"/>
  <c r="FB29" i="3"/>
  <c r="FC29" i="3" s="1"/>
  <c r="BU23" i="3"/>
  <c r="A24" i="5"/>
  <c r="B29" i="3"/>
  <c r="FB23" i="3"/>
  <c r="CC29" i="3"/>
  <c r="U31" i="3"/>
  <c r="V31" i="3"/>
  <c r="A18" i="5"/>
  <c r="B23" i="3"/>
  <c r="BS29" i="3"/>
  <c r="JJ14" i="3"/>
  <c r="G29" i="5"/>
  <c r="S34" i="3" s="1"/>
  <c r="S33" i="3"/>
  <c r="H28" i="5"/>
  <c r="D32" i="3"/>
  <c r="JJ28" i="3"/>
  <c r="FC18" i="3"/>
  <c r="FC17" i="3"/>
  <c r="EB25" i="3"/>
  <c r="EK25" i="3" s="1"/>
  <c r="AA25" i="3"/>
  <c r="CO25" i="3"/>
  <c r="EJ25" i="3" s="1"/>
  <c r="EA25" i="3"/>
  <c r="DS25" i="3"/>
  <c r="DJ25" i="3"/>
  <c r="DA25" i="3"/>
  <c r="CS25" i="3"/>
  <c r="CJ25" i="3"/>
  <c r="BL25" i="3"/>
  <c r="CD25" i="3" s="1"/>
  <c r="BH25" i="3"/>
  <c r="BZ25" i="3" s="1"/>
  <c r="AC25" i="3"/>
  <c r="EI25" i="3"/>
  <c r="DZ25" i="3"/>
  <c r="DR25" i="3"/>
  <c r="DI25" i="3"/>
  <c r="CZ25" i="3"/>
  <c r="CR25" i="3"/>
  <c r="CI25" i="3"/>
  <c r="AB25" i="3"/>
  <c r="EH25" i="3"/>
  <c r="DY25" i="3"/>
  <c r="DQ25" i="3"/>
  <c r="DH25" i="3"/>
  <c r="CY25" i="3"/>
  <c r="CQ25" i="3"/>
  <c r="CH25" i="3"/>
  <c r="BK25" i="3"/>
  <c r="BT25" i="3" s="1"/>
  <c r="BY25" i="3"/>
  <c r="BQ25" i="3"/>
  <c r="Z25" i="3"/>
  <c r="F25" i="3"/>
  <c r="ED25" i="3"/>
  <c r="DU25" i="3"/>
  <c r="DL25" i="3"/>
  <c r="DC25" i="3"/>
  <c r="CU25" i="3"/>
  <c r="CL25" i="3"/>
  <c r="BM25" i="3"/>
  <c r="CE25" i="3" s="1"/>
  <c r="EC25" i="3"/>
  <c r="DT25" i="3"/>
  <c r="DK25" i="3"/>
  <c r="DB25" i="3"/>
  <c r="CT25" i="3"/>
  <c r="CK25" i="3"/>
  <c r="DW25" i="3"/>
  <c r="CX25" i="3"/>
  <c r="Y25" i="3"/>
  <c r="DM25" i="3"/>
  <c r="DV25" i="3"/>
  <c r="CW25" i="3"/>
  <c r="CC25" i="3"/>
  <c r="X25" i="3"/>
  <c r="DD25" i="3"/>
  <c r="DP25" i="3"/>
  <c r="CV25" i="3"/>
  <c r="BJ25" i="3"/>
  <c r="BS25" i="3" s="1"/>
  <c r="W25" i="3"/>
  <c r="DO25" i="3"/>
  <c r="CP25" i="3"/>
  <c r="CB25" i="3"/>
  <c r="BP25" i="3"/>
  <c r="EG25" i="3"/>
  <c r="DN25" i="3"/>
  <c r="CN25" i="3"/>
  <c r="BI25" i="3"/>
  <c r="BR25" i="3" s="1"/>
  <c r="BO25" i="3"/>
  <c r="EF25" i="3"/>
  <c r="DG25" i="3"/>
  <c r="CM25" i="3"/>
  <c r="BG25" i="3"/>
  <c r="EE25" i="3"/>
  <c r="DF25" i="3"/>
  <c r="CG25" i="3"/>
  <c r="BX25" i="3"/>
  <c r="AE25" i="3"/>
  <c r="DX25" i="3"/>
  <c r="DE25" i="3"/>
  <c r="BN25" i="3"/>
  <c r="CF25" i="3" s="1"/>
  <c r="AD25" i="3"/>
  <c r="E23" i="3"/>
  <c r="I28" i="5"/>
  <c r="T32" i="3"/>
  <c r="AA30" i="3"/>
  <c r="CO30" i="3"/>
  <c r="EJ30" i="3" s="1"/>
  <c r="DM30" i="3"/>
  <c r="EG30" i="3"/>
  <c r="DX30" i="3"/>
  <c r="DP30" i="3"/>
  <c r="DG30" i="3"/>
  <c r="CX30" i="3"/>
  <c r="CP30" i="3"/>
  <c r="CG30" i="3"/>
  <c r="BX30" i="3"/>
  <c r="BP30" i="3"/>
  <c r="Y30" i="3"/>
  <c r="DD30" i="3"/>
  <c r="EF30" i="3"/>
  <c r="DW30" i="3"/>
  <c r="DO30" i="3"/>
  <c r="DF30" i="3"/>
  <c r="CW30" i="3"/>
  <c r="CN30" i="3"/>
  <c r="BN30" i="3"/>
  <c r="CF30" i="3" s="1"/>
  <c r="BJ30" i="3"/>
  <c r="CB30" i="3" s="1"/>
  <c r="BO30" i="3"/>
  <c r="X30" i="3"/>
  <c r="EE30" i="3"/>
  <c r="DV30" i="3"/>
  <c r="DN30" i="3"/>
  <c r="DE30" i="3"/>
  <c r="CV30" i="3"/>
  <c r="CM30" i="3"/>
  <c r="BG30" i="3"/>
  <c r="W30" i="3"/>
  <c r="EB30" i="3"/>
  <c r="EK30" i="3" s="1"/>
  <c r="F30" i="3"/>
  <c r="ED30" i="3"/>
  <c r="DU30" i="3"/>
  <c r="DL30" i="3"/>
  <c r="DC30" i="3"/>
  <c r="CU30" i="3"/>
  <c r="CL30" i="3"/>
  <c r="BM30" i="3"/>
  <c r="BV30" i="3" s="1"/>
  <c r="BI30" i="3"/>
  <c r="CA30" i="3" s="1"/>
  <c r="AE30" i="3"/>
  <c r="EC30" i="3"/>
  <c r="DT30" i="3"/>
  <c r="DK30" i="3"/>
  <c r="DB30" i="3"/>
  <c r="CT30" i="3"/>
  <c r="CK30" i="3"/>
  <c r="CE30" i="3"/>
  <c r="AD30" i="3"/>
  <c r="EA30" i="3"/>
  <c r="DS30" i="3"/>
  <c r="DJ30" i="3"/>
  <c r="DA30" i="3"/>
  <c r="CS30" i="3"/>
  <c r="CJ30" i="3"/>
  <c r="BL30" i="3"/>
  <c r="BU30" i="3" s="1"/>
  <c r="BH30" i="3"/>
  <c r="BZ30" i="3" s="1"/>
  <c r="BS30" i="3"/>
  <c r="AC30" i="3"/>
  <c r="EI30" i="3"/>
  <c r="DZ30" i="3"/>
  <c r="DR30" i="3"/>
  <c r="DI30" i="3"/>
  <c r="CZ30" i="3"/>
  <c r="CR30" i="3"/>
  <c r="CI30" i="3"/>
  <c r="AB30" i="3"/>
  <c r="EH30" i="3"/>
  <c r="DY30" i="3"/>
  <c r="DQ30" i="3"/>
  <c r="DH30" i="3"/>
  <c r="CY30" i="3"/>
  <c r="CQ30" i="3"/>
  <c r="CH30" i="3"/>
  <c r="BK30" i="3"/>
  <c r="BT30" i="3" s="1"/>
  <c r="BY30" i="3"/>
  <c r="Z30" i="3"/>
  <c r="BW25" i="3" l="1"/>
  <c r="CE24" i="3"/>
  <c r="BQ30" i="3"/>
  <c r="BR30" i="3"/>
  <c r="BW30" i="3"/>
  <c r="CD30" i="3"/>
  <c r="BT24" i="3"/>
  <c r="BU25" i="3"/>
  <c r="BU24" i="3"/>
  <c r="BW24" i="3"/>
  <c r="BV25" i="3"/>
  <c r="FC23" i="3"/>
  <c r="FB30" i="3"/>
  <c r="T33" i="3"/>
  <c r="I29" i="5"/>
  <c r="T34" i="3" s="1"/>
  <c r="V32" i="3"/>
  <c r="U32" i="3"/>
  <c r="FB25" i="3"/>
  <c r="H29" i="5"/>
  <c r="D34" i="3" s="1"/>
  <c r="D33" i="3"/>
  <c r="EB31" i="3"/>
  <c r="EK31" i="3" s="1"/>
  <c r="EE31" i="3"/>
  <c r="AA31" i="3"/>
  <c r="F31" i="3"/>
  <c r="CO31" i="3"/>
  <c r="EJ31" i="3" s="1"/>
  <c r="EC31" i="3"/>
  <c r="EH31" i="3"/>
  <c r="DM31" i="3"/>
  <c r="DY31" i="3"/>
  <c r="DQ31" i="3"/>
  <c r="DH31" i="3"/>
  <c r="CY31" i="3"/>
  <c r="CQ31" i="3"/>
  <c r="CH31" i="3"/>
  <c r="BK31" i="3"/>
  <c r="BY31" i="3"/>
  <c r="Z31" i="3"/>
  <c r="DD31" i="3"/>
  <c r="DX31" i="3"/>
  <c r="DP31" i="3"/>
  <c r="DG31" i="3"/>
  <c r="CX31" i="3"/>
  <c r="CP31" i="3"/>
  <c r="CG31" i="3"/>
  <c r="CC31" i="3"/>
  <c r="BX31" i="3"/>
  <c r="BP31" i="3"/>
  <c r="Y31" i="3"/>
  <c r="EI31" i="3"/>
  <c r="DW31" i="3"/>
  <c r="DO31" i="3"/>
  <c r="DF31" i="3"/>
  <c r="CW31" i="3"/>
  <c r="CN31" i="3"/>
  <c r="BN31" i="3"/>
  <c r="CF31" i="3" s="1"/>
  <c r="BJ31" i="3"/>
  <c r="CB31" i="3" s="1"/>
  <c r="BO31" i="3"/>
  <c r="X31" i="3"/>
  <c r="EG31" i="3"/>
  <c r="DV31" i="3"/>
  <c r="DN31" i="3"/>
  <c r="DE31" i="3"/>
  <c r="CV31" i="3"/>
  <c r="CM31" i="3"/>
  <c r="BG31" i="3"/>
  <c r="W31" i="3"/>
  <c r="EF31" i="3"/>
  <c r="DU31" i="3"/>
  <c r="DL31" i="3"/>
  <c r="DC31" i="3"/>
  <c r="CU31" i="3"/>
  <c r="CL31" i="3"/>
  <c r="BM31" i="3"/>
  <c r="BV31" i="3" s="1"/>
  <c r="BI31" i="3"/>
  <c r="BR31" i="3" s="1"/>
  <c r="AE31" i="3"/>
  <c r="ED31" i="3"/>
  <c r="DT31" i="3"/>
  <c r="DK31" i="3"/>
  <c r="DB31" i="3"/>
  <c r="CT31" i="3"/>
  <c r="CK31" i="3"/>
  <c r="BT31" i="3"/>
  <c r="AD31" i="3"/>
  <c r="EA31" i="3"/>
  <c r="DS31" i="3"/>
  <c r="DJ31" i="3"/>
  <c r="DA31" i="3"/>
  <c r="CS31" i="3"/>
  <c r="CJ31" i="3"/>
  <c r="BL31" i="3"/>
  <c r="CD31" i="3" s="1"/>
  <c r="BH31" i="3"/>
  <c r="BQ31" i="3" s="1"/>
  <c r="AC31" i="3"/>
  <c r="DZ31" i="3"/>
  <c r="DR31" i="3"/>
  <c r="DI31" i="3"/>
  <c r="CZ31" i="3"/>
  <c r="CR31" i="3"/>
  <c r="CI31" i="3"/>
  <c r="AB31" i="3"/>
  <c r="E24" i="3"/>
  <c r="B25" i="3"/>
  <c r="A20" i="5"/>
  <c r="BQ24" i="3"/>
  <c r="A19" i="5"/>
  <c r="B24" i="3"/>
  <c r="CC30" i="3"/>
  <c r="E30" i="3"/>
  <c r="BS24" i="3"/>
  <c r="CA25" i="3"/>
  <c r="E25" i="3"/>
  <c r="FC25" i="3" s="1"/>
  <c r="JJ23" i="3"/>
  <c r="A25" i="5"/>
  <c r="B30" i="3"/>
  <c r="FB24" i="3"/>
  <c r="FC24" i="3" l="1"/>
  <c r="CA31" i="3"/>
  <c r="BZ31" i="3"/>
  <c r="BW31" i="3"/>
  <c r="CE31" i="3"/>
  <c r="FC30" i="3"/>
  <c r="JJ25" i="3"/>
  <c r="BU31" i="3"/>
  <c r="FB31" i="3"/>
  <c r="CO32" i="3"/>
  <c r="EJ32" i="3" s="1"/>
  <c r="DD32" i="3"/>
  <c r="EF32" i="3"/>
  <c r="DW32" i="3"/>
  <c r="DO32" i="3"/>
  <c r="DF32" i="3"/>
  <c r="CW32" i="3"/>
  <c r="CN32" i="3"/>
  <c r="BN32" i="3"/>
  <c r="CF32" i="3" s="1"/>
  <c r="BJ32" i="3"/>
  <c r="CB32" i="3" s="1"/>
  <c r="BO32" i="3"/>
  <c r="X32" i="3"/>
  <c r="EB32" i="3"/>
  <c r="EK32" i="3" s="1"/>
  <c r="EE32" i="3"/>
  <c r="DV32" i="3"/>
  <c r="DN32" i="3"/>
  <c r="DE32" i="3"/>
  <c r="CV32" i="3"/>
  <c r="CM32" i="3"/>
  <c r="BG32" i="3"/>
  <c r="W32" i="3"/>
  <c r="F32" i="3"/>
  <c r="ED32" i="3"/>
  <c r="DU32" i="3"/>
  <c r="DL32" i="3"/>
  <c r="DC32" i="3"/>
  <c r="CU32" i="3"/>
  <c r="CL32" i="3"/>
  <c r="BM32" i="3"/>
  <c r="BV32" i="3" s="1"/>
  <c r="BI32" i="3"/>
  <c r="BR32" i="3" s="1"/>
  <c r="AE32" i="3"/>
  <c r="EC32" i="3"/>
  <c r="DT32" i="3"/>
  <c r="DK32" i="3"/>
  <c r="DB32" i="3"/>
  <c r="CT32" i="3"/>
  <c r="CK32" i="3"/>
  <c r="AD32" i="3"/>
  <c r="EA32" i="3"/>
  <c r="DS32" i="3"/>
  <c r="DJ32" i="3"/>
  <c r="DA32" i="3"/>
  <c r="CS32" i="3"/>
  <c r="CJ32" i="3"/>
  <c r="BL32" i="3"/>
  <c r="BU32" i="3" s="1"/>
  <c r="BH32" i="3"/>
  <c r="BQ32" i="3" s="1"/>
  <c r="AC32" i="3"/>
  <c r="EI32" i="3"/>
  <c r="DZ32" i="3"/>
  <c r="DR32" i="3"/>
  <c r="DI32" i="3"/>
  <c r="CZ32" i="3"/>
  <c r="CR32" i="3"/>
  <c r="CI32" i="3"/>
  <c r="AB32" i="3"/>
  <c r="EH32" i="3"/>
  <c r="CY32" i="3"/>
  <c r="BY32" i="3"/>
  <c r="AA32" i="3"/>
  <c r="EG32" i="3"/>
  <c r="CX32" i="3"/>
  <c r="BX32" i="3"/>
  <c r="DY32" i="3"/>
  <c r="CQ32" i="3"/>
  <c r="DX32" i="3"/>
  <c r="CP32" i="3"/>
  <c r="BP32" i="3"/>
  <c r="DQ32" i="3"/>
  <c r="CH32" i="3"/>
  <c r="Z32" i="3"/>
  <c r="DP32" i="3"/>
  <c r="CG32" i="3"/>
  <c r="Y32" i="3"/>
  <c r="DH32" i="3"/>
  <c r="BK32" i="3"/>
  <c r="BT32" i="3" s="1"/>
  <c r="DM32" i="3"/>
  <c r="E32" i="3" s="1"/>
  <c r="DG32" i="3"/>
  <c r="A26" i="5"/>
  <c r="B31" i="3"/>
  <c r="BS31" i="3"/>
  <c r="E31" i="3"/>
  <c r="V33" i="3"/>
  <c r="U33" i="3"/>
  <c r="JJ24" i="3"/>
  <c r="U34" i="3"/>
  <c r="V34" i="3"/>
  <c r="JJ30" i="3"/>
  <c r="CD32" i="3" l="1"/>
  <c r="CA32" i="3"/>
  <c r="CC32" i="3"/>
  <c r="BZ32" i="3"/>
  <c r="FC31" i="3"/>
  <c r="CE32" i="3"/>
  <c r="BW32" i="3"/>
  <c r="JJ32" i="3"/>
  <c r="FB32" i="3"/>
  <c r="EH34" i="3"/>
  <c r="DY34" i="3"/>
  <c r="DQ34" i="3"/>
  <c r="DH34" i="3"/>
  <c r="CY34" i="3"/>
  <c r="CQ34" i="3"/>
  <c r="CH34" i="3"/>
  <c r="BK34" i="3"/>
  <c r="BT34" i="3" s="1"/>
  <c r="BY34" i="3"/>
  <c r="Z34" i="3"/>
  <c r="DM34" i="3"/>
  <c r="E34" i="3" s="1"/>
  <c r="EG34" i="3"/>
  <c r="DX34" i="3"/>
  <c r="DP34" i="3"/>
  <c r="DG34" i="3"/>
  <c r="CX34" i="3"/>
  <c r="CP34" i="3"/>
  <c r="CG34" i="3"/>
  <c r="CC34" i="3"/>
  <c r="BX34" i="3"/>
  <c r="BP34" i="3"/>
  <c r="Y34" i="3"/>
  <c r="DD34" i="3"/>
  <c r="EF34" i="3"/>
  <c r="DW34" i="3"/>
  <c r="DO34" i="3"/>
  <c r="DF34" i="3"/>
  <c r="CW34" i="3"/>
  <c r="CN34" i="3"/>
  <c r="BN34" i="3"/>
  <c r="BW34" i="3" s="1"/>
  <c r="BJ34" i="3"/>
  <c r="BO34" i="3"/>
  <c r="X34" i="3"/>
  <c r="EB34" i="3"/>
  <c r="EK34" i="3" s="1"/>
  <c r="AA34" i="3"/>
  <c r="EE34" i="3"/>
  <c r="DV34" i="3"/>
  <c r="DN34" i="3"/>
  <c r="DE34" i="3"/>
  <c r="CV34" i="3"/>
  <c r="CM34" i="3"/>
  <c r="CB34" i="3"/>
  <c r="BG34" i="3"/>
  <c r="W34" i="3"/>
  <c r="CO34" i="3"/>
  <c r="EJ34" i="3" s="1"/>
  <c r="F34" i="3"/>
  <c r="ED34" i="3"/>
  <c r="DU34" i="3"/>
  <c r="DL34" i="3"/>
  <c r="DC34" i="3"/>
  <c r="CU34" i="3"/>
  <c r="CL34" i="3"/>
  <c r="BM34" i="3"/>
  <c r="BV34" i="3" s="1"/>
  <c r="BI34" i="3"/>
  <c r="CA34" i="3" s="1"/>
  <c r="AE34" i="3"/>
  <c r="EC34" i="3"/>
  <c r="DT34" i="3"/>
  <c r="DK34" i="3"/>
  <c r="DB34" i="3"/>
  <c r="CT34" i="3"/>
  <c r="CK34" i="3"/>
  <c r="AD34" i="3"/>
  <c r="DZ34" i="3"/>
  <c r="CR34" i="3"/>
  <c r="DS34" i="3"/>
  <c r="CJ34" i="3"/>
  <c r="AC34" i="3"/>
  <c r="DR34" i="3"/>
  <c r="CI34" i="3"/>
  <c r="AB34" i="3"/>
  <c r="DJ34" i="3"/>
  <c r="BL34" i="3"/>
  <c r="BU34" i="3" s="1"/>
  <c r="DI34" i="3"/>
  <c r="CD34" i="3"/>
  <c r="DA34" i="3"/>
  <c r="BH34" i="3"/>
  <c r="BQ34" i="3" s="1"/>
  <c r="EI34" i="3"/>
  <c r="CZ34" i="3"/>
  <c r="EA34" i="3"/>
  <c r="CS34" i="3"/>
  <c r="BS34" i="3"/>
  <c r="JJ31" i="3"/>
  <c r="FC32" i="3"/>
  <c r="BS32" i="3"/>
  <c r="DM33" i="3"/>
  <c r="EG33" i="3"/>
  <c r="DX33" i="3"/>
  <c r="DP33" i="3"/>
  <c r="DG33" i="3"/>
  <c r="CX33" i="3"/>
  <c r="CP33" i="3"/>
  <c r="CG33" i="3"/>
  <c r="BX33" i="3"/>
  <c r="BP33" i="3"/>
  <c r="Y33" i="3"/>
  <c r="DD33" i="3"/>
  <c r="EF33" i="3"/>
  <c r="DW33" i="3"/>
  <c r="DO33" i="3"/>
  <c r="DF33" i="3"/>
  <c r="CW33" i="3"/>
  <c r="CN33" i="3"/>
  <c r="BN33" i="3"/>
  <c r="CF33" i="3" s="1"/>
  <c r="BJ33" i="3"/>
  <c r="CB33" i="3" s="1"/>
  <c r="BO33" i="3"/>
  <c r="X33" i="3"/>
  <c r="EB33" i="3"/>
  <c r="EK33" i="3" s="1"/>
  <c r="EE33" i="3"/>
  <c r="DV33" i="3"/>
  <c r="DN33" i="3"/>
  <c r="DE33" i="3"/>
  <c r="CV33" i="3"/>
  <c r="CM33" i="3"/>
  <c r="BG33" i="3"/>
  <c r="W33" i="3"/>
  <c r="F33" i="3"/>
  <c r="ED33" i="3"/>
  <c r="DU33" i="3"/>
  <c r="DL33" i="3"/>
  <c r="DC33" i="3"/>
  <c r="CU33" i="3"/>
  <c r="CL33" i="3"/>
  <c r="BM33" i="3"/>
  <c r="BV33" i="3" s="1"/>
  <c r="BI33" i="3"/>
  <c r="CA33" i="3" s="1"/>
  <c r="AE33" i="3"/>
  <c r="EC33" i="3"/>
  <c r="DT33" i="3"/>
  <c r="DK33" i="3"/>
  <c r="DB33" i="3"/>
  <c r="CT33" i="3"/>
  <c r="CK33" i="3"/>
  <c r="AD33" i="3"/>
  <c r="AA33" i="3"/>
  <c r="EA33" i="3"/>
  <c r="DS33" i="3"/>
  <c r="DJ33" i="3"/>
  <c r="DA33" i="3"/>
  <c r="CS33" i="3"/>
  <c r="CJ33" i="3"/>
  <c r="BL33" i="3"/>
  <c r="BU33" i="3" s="1"/>
  <c r="BH33" i="3"/>
  <c r="BZ33" i="3" s="1"/>
  <c r="AC33" i="3"/>
  <c r="DZ33" i="3"/>
  <c r="CR33" i="3"/>
  <c r="DY33" i="3"/>
  <c r="CQ33" i="3"/>
  <c r="DR33" i="3"/>
  <c r="CI33" i="3"/>
  <c r="AB33" i="3"/>
  <c r="DQ33" i="3"/>
  <c r="CH33" i="3"/>
  <c r="Z33" i="3"/>
  <c r="CO33" i="3"/>
  <c r="EJ33" i="3" s="1"/>
  <c r="DI33" i="3"/>
  <c r="DH33" i="3"/>
  <c r="BK33" i="3"/>
  <c r="BT33" i="3" s="1"/>
  <c r="EI33" i="3"/>
  <c r="CZ33" i="3"/>
  <c r="EH33" i="3"/>
  <c r="CY33" i="3"/>
  <c r="BY33" i="3"/>
  <c r="A27" i="5"/>
  <c r="B32" i="3"/>
  <c r="BS33" i="3" l="1"/>
  <c r="CE34" i="3"/>
  <c r="CD33" i="3"/>
  <c r="BZ34" i="3"/>
  <c r="CE33" i="3"/>
  <c r="BR34" i="3"/>
  <c r="BW33" i="3"/>
  <c r="BQ33" i="3"/>
  <c r="CF34" i="3"/>
  <c r="FB33" i="3"/>
  <c r="JJ34" i="3"/>
  <c r="FB34" i="3"/>
  <c r="FC34" i="3" s="1"/>
  <c r="A28" i="5"/>
  <c r="B33" i="3"/>
  <c r="CC33" i="3"/>
  <c r="E33" i="3"/>
  <c r="BR33" i="3"/>
  <c r="A29" i="5"/>
  <c r="B34" i="3"/>
  <c r="FC33" i="3" l="1"/>
  <c r="JJ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bristowp</author>
  </authors>
  <commentList>
    <comment ref="W1" authorId="0" shapeId="0" xr:uid="{00000000-0006-0000-0200-000001000000}">
      <text>
        <r>
          <rPr>
            <sz val="11"/>
            <color rgb="FF000000"/>
            <rFont val="Calibri"/>
            <family val="2"/>
            <charset val="1"/>
          </rPr>
          <t>Author:
Shouldbe propagated to headers</t>
        </r>
      </text>
    </comment>
    <comment ref="AF1" authorId="0" shapeId="0" xr:uid="{00000000-0006-0000-0200-000002000000}">
      <text>
        <r>
          <rPr>
            <sz val="11"/>
            <color rgb="FF000000"/>
            <rFont val="Calibri"/>
            <family val="2"/>
            <charset val="1"/>
          </rPr>
          <t>Author:
Should be propagated to headers for DRS</t>
        </r>
      </text>
    </comment>
    <comment ref="AO1" authorId="0" shapeId="0" xr:uid="{00000000-0006-0000-0200-000003000000}">
      <text>
        <r>
          <rPr>
            <sz val="11"/>
            <color rgb="FF000000"/>
            <rFont val="Calibri"/>
            <family val="2"/>
            <charset val="1"/>
          </rPr>
          <t>Author:
Should be propagated to headers for DRS</t>
        </r>
      </text>
    </comment>
    <comment ref="AX1" authorId="0" shapeId="0" xr:uid="{00000000-0006-0000-0200-000004000000}">
      <text>
        <r>
          <rPr>
            <sz val="11"/>
            <color rgb="FF000000"/>
            <rFont val="Calibri"/>
            <family val="2"/>
            <charset val="1"/>
          </rPr>
          <t>Author:
Should be propagated to headers for DRS</t>
        </r>
      </text>
    </comment>
    <comment ref="BG1" authorId="0" shapeId="0" xr:uid="{00000000-0006-0000-0200-000005000000}">
      <text>
        <r>
          <rPr>
            <sz val="11"/>
            <color rgb="FF000000"/>
            <rFont val="Calibri"/>
            <family val="2"/>
            <charset val="1"/>
          </rPr>
          <t>Author:
Useful for development, does not need to be in the online database or propagated to headers.</t>
        </r>
      </text>
    </comment>
    <comment ref="BP1" authorId="0" shapeId="0" xr:uid="{00000000-0006-0000-0200-000006000000}">
      <text>
        <r>
          <rPr>
            <sz val="11"/>
            <color rgb="FF000000"/>
            <rFont val="Calibri"/>
            <family val="2"/>
            <charset val="1"/>
          </rPr>
          <t>Author:
Useful for development, should be propagated to headers.</t>
        </r>
      </text>
    </comment>
    <comment ref="BY1" authorId="0" shapeId="0" xr:uid="{00000000-0006-0000-0200-000007000000}">
      <text>
        <r>
          <rPr>
            <sz val="11"/>
            <color rgb="FF000000"/>
            <rFont val="Calibri"/>
            <family val="2"/>
            <charset val="1"/>
          </rPr>
          <t>Author:
Useful for development, should be propagated to headers.</t>
        </r>
      </text>
    </comment>
    <comment ref="CH1" authorId="0" shapeId="0" xr:uid="{00000000-0006-0000-0200-000008000000}">
      <text>
        <r>
          <rPr>
            <sz val="11"/>
            <color rgb="FF000000"/>
            <rFont val="Calibri"/>
            <family val="2"/>
            <charset val="1"/>
          </rPr>
          <t>Author:
Should be propagated to headers for DRS</t>
        </r>
      </text>
    </comment>
    <comment ref="EJ1" authorId="1" shapeId="0" xr:uid="{00000000-0006-0000-0200-000009000000}">
      <text>
        <r>
          <rPr>
            <b/>
            <sz val="10"/>
            <color indexed="81"/>
            <rFont val="Calibri"/>
            <family val="2"/>
          </rPr>
          <t>bristowp:</t>
        </r>
        <r>
          <rPr>
            <sz val="10"/>
            <color indexed="81"/>
            <rFont val="Calibri"/>
            <family val="2"/>
          </rPr>
          <t xml:space="preserve">
Eventually this column shall be filled out with the measured wavelength at which the full slit begins to be vignetted by the non-active rows at the top edge of the detectors or where  the max order intersects the blue edge of detector 1 (whichever is the case).
Until the characterisation is done, the value used here is the estimated (assuming simple grating formula and nominally aligned detectors) wavelength at which the max order intersects the blue edge of detector 1</t>
        </r>
      </text>
    </comment>
    <comment ref="EK1" authorId="1" shapeId="0" xr:uid="{00000000-0006-0000-0200-00000A000000}">
      <text>
        <r>
          <rPr>
            <b/>
            <sz val="10"/>
            <color indexed="81"/>
            <rFont val="Calibri"/>
            <family val="2"/>
          </rPr>
          <t>bristowp:</t>
        </r>
        <r>
          <rPr>
            <sz val="10"/>
            <color indexed="81"/>
            <rFont val="Calibri"/>
            <family val="2"/>
          </rPr>
          <t xml:space="preserve">
Eventually this column shall be filled out with the measured wavelength at which the full slit begins to be vignetted by the non-active rows at the bottom edge of the detectors or where  the min order intersects the red edge of detector 3 (whichever is the case).
Until the characterisation is done, the value used here is the estimated (assuming simple grating formula and nominally aligned detectors) wavelength at which the min order intersects the red edge of detector 3</t>
        </r>
      </text>
    </comment>
    <comment ref="EL1" authorId="0" shapeId="0" xr:uid="{00000000-0006-0000-0200-00000B000000}">
      <text>
        <r>
          <rPr>
            <sz val="11"/>
            <color rgb="FF000000"/>
            <rFont val="Calibri"/>
            <family val="2"/>
            <charset val="1"/>
          </rPr>
          <t xml:space="preserve">Author:
</t>
        </r>
        <r>
          <rPr>
            <sz val="11"/>
            <color rgb="FF000000"/>
            <rFont val="Calibri"/>
            <family val="2"/>
            <charset val="1"/>
          </rPr>
          <t>The x, y piezo ratios should be in the online DB, at least for the metrology. They do not need to be propagated to headers.</t>
        </r>
      </text>
    </comment>
    <comment ref="EN1" authorId="0" shapeId="0" xr:uid="{00000000-0006-0000-0200-00000C000000}">
      <text>
        <r>
          <rPr>
            <sz val="11"/>
            <color rgb="FF000000"/>
            <rFont val="Calibri"/>
            <family val="2"/>
            <charset val="1"/>
          </rPr>
          <t xml:space="preserve">Author:
</t>
        </r>
        <r>
          <rPr>
            <sz val="11"/>
            <color rgb="FF000000"/>
            <rFont val="Calibri"/>
            <family val="2"/>
            <charset val="1"/>
          </rPr>
          <t xml:space="preserve">All lamp max fluxs for standard settings should be in the online DB. They do not need to be propagated to headers (the headers will contain the exposure time and baffle setting actually used).
</t>
        </r>
        <r>
          <rPr>
            <sz val="11"/>
            <color rgb="FF000000"/>
            <rFont val="Calibri"/>
            <family val="2"/>
            <charset val="1"/>
          </rPr>
          <t xml:space="preserve">
</t>
        </r>
        <r>
          <rPr>
            <sz val="11"/>
            <color rgb="FF000000"/>
            <rFont val="Calibri"/>
            <family val="2"/>
            <charset val="1"/>
          </rPr>
          <t>The filling of these columns is part of the PAE test activities described in section 10.1.4 of the PAE Test Plan. In fact it would probably be better to fill these columns with ADU/s (for the brightest part of the spectrum that appears in the standard setting) because this would provide better compatibility with (and easier reuse of)  the oCRIRES ICS. [it has now been done this way]</t>
        </r>
      </text>
    </comment>
    <comment ref="FA1" authorId="0" shapeId="0" xr:uid="{00000000-0006-0000-0200-00000D000000}">
      <text>
        <r>
          <rPr>
            <sz val="11"/>
            <color rgb="FF000000"/>
            <rFont val="Calibri"/>
            <family val="2"/>
            <charset val="1"/>
          </rPr>
          <t xml:space="preserve">Author:
</t>
        </r>
        <r>
          <rPr>
            <sz val="11"/>
            <color rgb="FF000000"/>
            <rFont val="Calibri"/>
            <family val="2"/>
            <charset val="1"/>
          </rPr>
          <t>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D1" authorId="1" shapeId="0" xr:uid="{00000000-0006-0000-0200-00000E000000}">
      <text>
        <r>
          <rPr>
            <b/>
            <sz val="10"/>
            <color rgb="FF000000"/>
            <rFont val="Calibri"/>
            <family val="2"/>
          </rPr>
          <t>bristowp:</t>
        </r>
        <r>
          <rPr>
            <sz val="10"/>
            <color rgb="FF000000"/>
            <rFont val="Calibri"/>
            <family val="2"/>
          </rPr>
          <t xml:space="preserve">
</t>
        </r>
        <r>
          <rPr>
            <sz val="10"/>
            <color rgb="FF000000"/>
            <rFont val="Calibri"/>
            <family val="2"/>
          </rPr>
          <t>I have allowed for up to 10 spectral features from each source in each setting. In practise we will probably only use 2-5 from the ES source and 2 from the MF source.</t>
        </r>
      </text>
    </comment>
    <comment ref="D2" authorId="0" shapeId="0" xr:uid="{00000000-0006-0000-0200-00000F000000}">
      <text>
        <r>
          <rPr>
            <sz val="11"/>
            <color rgb="FF000000"/>
            <rFont val="Calibri"/>
            <family val="2"/>
            <charset val="1"/>
          </rPr>
          <t xml:space="preserve">Author:
</t>
        </r>
        <r>
          <rPr>
            <sz val="11"/>
            <color rgb="FF000000"/>
            <rFont val="Calibri"/>
            <family val="2"/>
            <charset val="1"/>
          </rPr>
          <t>this is different for CRIRES+ because it only indicates the central order</t>
        </r>
      </text>
    </comment>
    <comment ref="E2" authorId="0" shapeId="0" xr:uid="{00000000-0006-0000-0200-000010000000}">
      <text>
        <r>
          <rPr>
            <sz val="11"/>
            <color rgb="FF000000"/>
            <rFont val="Calibri"/>
            <family val="2"/>
            <charset val="1"/>
          </rPr>
          <t xml:space="preserve">Author:
</t>
        </r>
        <r>
          <rPr>
            <sz val="11"/>
            <color rgb="FF000000"/>
            <rFont val="Calibri"/>
            <family val="2"/>
            <charset val="1"/>
          </rPr>
          <t xml:space="preserve">Useful parameter for quick interpreatation of data. </t>
        </r>
      </text>
    </comment>
    <comment ref="K2" authorId="1" shapeId="0" xr:uid="{00000000-0006-0000-0200-000011000000}">
      <text>
        <r>
          <rPr>
            <b/>
            <sz val="10"/>
            <color indexed="81"/>
            <rFont val="Calibri"/>
            <family val="2"/>
          </rPr>
          <t>bristowp:</t>
        </r>
        <r>
          <rPr>
            <sz val="10"/>
            <color indexed="81"/>
            <rFont val="Calibri"/>
            <family val="2"/>
          </rPr>
          <t xml:space="preserve">
Only OSF is here.
SV filter setting is not part of this table because it is not uniquely determined by the wavelength setting.</t>
        </r>
      </text>
    </comment>
    <comment ref="O2" authorId="1" shapeId="0" xr:uid="{00000000-0006-0000-0200-000012000000}">
      <text>
        <r>
          <rPr>
            <b/>
            <sz val="10"/>
            <color indexed="81"/>
            <rFont val="Calibri"/>
            <family val="2"/>
          </rPr>
          <t>bristowp:</t>
        </r>
        <r>
          <rPr>
            <sz val="10"/>
            <color indexed="81"/>
            <rFont val="Calibri"/>
            <family val="2"/>
          </rPr>
          <t xml:space="preserve">
Only OSF is here.
SV filter setting is not part of this table because it is not uniquely determined by the wavelength setting.</t>
        </r>
      </text>
    </comment>
    <comment ref="M3" authorId="0" shapeId="0" xr:uid="{00000000-0006-0000-0200-000013000000}">
      <text>
        <r>
          <rPr>
            <sz val="11"/>
            <color rgb="FF000000"/>
            <rFont val="Calibri"/>
            <family val="2"/>
            <charset val="1"/>
          </rPr>
          <t>Author:
was in um for oCRIRES</t>
        </r>
      </text>
    </comment>
    <comment ref="FD5" authorId="0" shapeId="0" xr:uid="{00000000-0006-0000-0200-000014000000}">
      <text>
        <r>
          <rPr>
            <sz val="11"/>
            <color rgb="FF000000"/>
            <rFont val="Calibri"/>
            <family val="2"/>
            <charset val="1"/>
          </rPr>
          <t>Author:
All of the MetroID_ES[ES/MF][N] are marked as new here because oCRIRES did not record them</t>
        </r>
      </text>
    </comment>
    <comment ref="FE5" authorId="0" shapeId="0" xr:uid="{00000000-0006-0000-0200-000015000000}">
      <text>
        <r>
          <rPr>
            <sz val="11"/>
            <color rgb="FF000000"/>
            <rFont val="Calibri"/>
            <family val="2"/>
            <charset val="1"/>
          </rPr>
          <t>Author:
All of the MetroWav[ES/MF][N] are marked as new here because oCRIRES did not record them</t>
        </r>
      </text>
    </comment>
    <comment ref="FF5" authorId="0" shapeId="0" xr:uid="{00000000-0006-0000-0200-000016000000}">
      <text>
        <r>
          <rPr>
            <sz val="11"/>
            <color rgb="FF000000"/>
            <rFont val="Calibri"/>
            <family val="2"/>
            <charset val="1"/>
          </rPr>
          <t>Author:
All of the MetroPos[ES/MF][N]D are marked as new here because oCRIRES did not record the detector number (instead x took values up to 4096)</t>
        </r>
      </text>
    </comment>
    <comment ref="GE5" authorId="0" shapeId="0" xr:uid="{00000000-0006-0000-0200-000017000000}">
      <text>
        <r>
          <rPr>
            <sz val="11"/>
            <color rgb="FF000000"/>
            <rFont val="Calibri"/>
            <family val="2"/>
            <charset val="1"/>
          </rPr>
          <t>Author:
MetroPosES5x onwards are maked as new here because for oCRIRES only 4 features were alllowed for</t>
        </r>
      </text>
    </comment>
    <comment ref="GG5" authorId="0" shapeId="0" xr:uid="{00000000-0006-0000-0200-000018000000}">
      <text>
        <r>
          <rPr>
            <sz val="11"/>
            <color rgb="FF000000"/>
            <rFont val="Calibri"/>
            <family val="2"/>
            <charset val="1"/>
          </rPr>
          <t>Author:
MetroPosES5y onwards are maked as new here because for oCRIRES only 4 features were alllowed for</t>
        </r>
      </text>
    </comment>
    <comment ref="II5" authorId="0" shapeId="0" xr:uid="{00000000-0006-0000-0200-000019000000}">
      <text>
        <r>
          <rPr>
            <sz val="11"/>
            <color rgb="FF000000"/>
            <rFont val="Calibri"/>
            <family val="2"/>
            <charset val="1"/>
          </rPr>
          <t>Author:
MetroPosMF5x onwards are maked as new here because for oCRIRES only 4 features were alllowed for</t>
        </r>
      </text>
    </comment>
    <comment ref="IJ5" authorId="0" shapeId="0" xr:uid="{00000000-0006-0000-0200-00001A000000}">
      <text>
        <r>
          <rPr>
            <sz val="11"/>
            <color rgb="FF000000"/>
            <rFont val="Calibri"/>
            <family val="2"/>
            <charset val="1"/>
          </rPr>
          <t>Author:
MetroPosMF5y onwards are maked as new here because for oCRIRES only 4 features were alllowed for</t>
        </r>
      </text>
    </comment>
    <comment ref="D6" authorId="0" shapeId="0" xr:uid="{00000000-0006-0000-0200-00001B000000}">
      <text>
        <r>
          <rPr>
            <sz val="11"/>
            <color rgb="FF000000"/>
            <rFont val="Calibri"/>
            <family val="2"/>
            <charset val="1"/>
          </rPr>
          <t xml:space="preserve">Author:
</t>
        </r>
        <r>
          <rPr>
            <sz val="11"/>
            <color rgb="FF000000"/>
            <rFont val="Calibri"/>
            <family val="2"/>
            <charset val="1"/>
          </rPr>
          <t>this is different for CRIRES+ because it only indicates the central order</t>
        </r>
      </text>
    </comment>
    <comment ref="H6" authorId="0" shapeId="0" xr:uid="{00000000-0006-0000-0200-00001C000000}">
      <text>
        <r>
          <rPr>
            <sz val="11"/>
            <color rgb="FF000000"/>
            <rFont val="Calibri"/>
            <family val="2"/>
            <charset val="1"/>
          </rPr>
          <t>The HKW would be INS.GRAT2.ENC, however we do no t want the value from this table (the requested) written to the header, but the actual value achieved. Hence this field is empty to indicate that there is nothing to be written to the header here.</t>
        </r>
      </text>
    </comment>
    <comment ref="J6" authorId="1" shapeId="0" xr:uid="{84BBBCFB-AE96-974E-88F7-B92B93799F01}">
      <text>
        <r>
          <rPr>
            <b/>
            <sz val="10"/>
            <color rgb="FF000000"/>
            <rFont val="Tahoma"/>
            <family val="2"/>
          </rPr>
          <t>bristowp:</t>
        </r>
        <r>
          <rPr>
            <sz val="10"/>
            <color rgb="FF000000"/>
            <rFont val="Tahoma"/>
            <family val="2"/>
          </rPr>
          <t xml:space="preserve">
</t>
        </r>
        <r>
          <rPr>
            <sz val="10"/>
            <color rgb="FF000000"/>
            <rFont val="Calibri"/>
            <family val="2"/>
          </rPr>
          <t>The HKW would be INS.FILT1.ENC, however we do no t want the value from this table (the requested) written to the header, but the actual value achieved. Hence this field is empty to indicate that there is nothing to be written to the header here.</t>
        </r>
        <r>
          <rPr>
            <sz val="10"/>
            <color rgb="FF000000"/>
            <rFont val="Calibri"/>
            <family val="2"/>
          </rPr>
          <t xml:space="preserve">
</t>
        </r>
      </text>
    </comment>
    <comment ref="L6" authorId="1" shapeId="0" xr:uid="{D655A4A0-0CA2-7644-9254-7E30BCF6B594}">
      <text>
        <r>
          <rPr>
            <b/>
            <sz val="10"/>
            <color rgb="FF000000"/>
            <rFont val="Tahoma"/>
            <family val="2"/>
          </rPr>
          <t>bristowp:</t>
        </r>
        <r>
          <rPr>
            <sz val="10"/>
            <color rgb="FF000000"/>
            <rFont val="Tahoma"/>
            <family val="2"/>
          </rPr>
          <t xml:space="preserve">
</t>
        </r>
        <r>
          <rPr>
            <sz val="10"/>
            <color rgb="FF000000"/>
            <rFont val="Calibri"/>
            <family val="2"/>
          </rPr>
          <t>The HKW would be INS.FILT2.ENC, however we do no t want the value from this table (the requested) written to the header, but the actual value achieved. Hence this field is empty to indicate that there is nothing to be written to the header here.</t>
        </r>
        <r>
          <rPr>
            <sz val="10"/>
            <color rgb="FF000000"/>
            <rFont val="Calibri"/>
            <family val="2"/>
          </rPr>
          <t xml:space="preserve">
</t>
        </r>
      </text>
    </comment>
    <comment ref="M6" authorId="1" shapeId="0" xr:uid="{3C42ECF4-ADE6-8447-BA11-9325E2404FE9}">
      <text>
        <r>
          <rPr>
            <b/>
            <sz val="10"/>
            <color rgb="FF000000"/>
            <rFont val="Tahoma"/>
            <family val="2"/>
          </rPr>
          <t>bristowp:</t>
        </r>
        <r>
          <rPr>
            <sz val="10"/>
            <color rgb="FF000000"/>
            <rFont val="Calibri"/>
            <family val="2"/>
          </rPr>
          <t xml:space="preserve">
</t>
        </r>
        <r>
          <rPr>
            <sz val="18"/>
            <color rgb="FF000000"/>
            <rFont val="Calibri"/>
            <family val="2"/>
          </rPr>
          <t>The HKW would be INS.PIEZO1.VAL, however we do not want the value from this table (the requested) written to the header, but the actual value used (i.e. after possible application of metrology). Hence this field is empty to indicate that there is nothing to be written to the header here.</t>
        </r>
        <r>
          <rPr>
            <sz val="10"/>
            <color rgb="FF000000"/>
            <rFont val="Calibri"/>
            <family val="2"/>
          </rPr>
          <t xml:space="preserve">
</t>
        </r>
      </text>
    </comment>
    <comment ref="N6" authorId="1" shapeId="0" xr:uid="{75BA8D88-A618-7142-8BCB-7C45247F57D2}">
      <text>
        <r>
          <rPr>
            <b/>
            <sz val="10"/>
            <color rgb="FF000000"/>
            <rFont val="Tahoma"/>
            <family val="2"/>
          </rPr>
          <t>bristowp:</t>
        </r>
        <r>
          <rPr>
            <sz val="10"/>
            <color rgb="FF000000"/>
            <rFont val="Tahoma"/>
            <family val="2"/>
          </rPr>
          <t xml:space="preserve">
</t>
        </r>
        <r>
          <rPr>
            <sz val="18"/>
            <color rgb="FF000000"/>
            <rFont val="Calibri"/>
            <family val="2"/>
          </rPr>
          <t>The HKW would be INS.PIEZO2.VAL, however we do not want the value from this table (the requested) written to the header, but the actual value used (i.e. after possible application of metrology). Hence this field is empty to indicate that there is nothing to be written to the header here.</t>
        </r>
        <r>
          <rPr>
            <sz val="10"/>
            <color rgb="FF000000"/>
            <rFont val="Calibri"/>
            <family val="2"/>
          </rPr>
          <t xml:space="preserve">
</t>
        </r>
      </text>
    </comment>
    <comment ref="P6" authorId="1" shapeId="0" xr:uid="{E356D18A-3F81-CC44-BC23-C4B17ED66E03}">
      <text>
        <r>
          <rPr>
            <b/>
            <sz val="10"/>
            <color rgb="FF000000"/>
            <rFont val="Tahoma"/>
            <family val="2"/>
          </rPr>
          <t>bristowp:</t>
        </r>
        <r>
          <rPr>
            <sz val="10"/>
            <color rgb="FF000000"/>
            <rFont val="Tahoma"/>
            <family val="2"/>
          </rPr>
          <t xml:space="preserve">
</t>
        </r>
        <r>
          <rPr>
            <sz val="10"/>
            <color rgb="FF000000"/>
            <rFont val="Calibri"/>
            <family val="2"/>
          </rPr>
          <t xml:space="preserve">The HKW would be INS.ROT.ENC, however we do no t want the value from this table (the requested) written to the header, but the actual value achieved. Hence this field is empty to indicate that there is nothing to be written to the header here.
</t>
        </r>
      </text>
    </comment>
    <comment ref="R6" authorId="0" shapeId="0" xr:uid="{00000000-0006-0000-0200-00001D000000}">
      <text>
        <r>
          <rPr>
            <sz val="18"/>
            <color rgb="FF000000"/>
            <rFont val="Calibri"/>
            <family val="2"/>
          </rPr>
          <t>The HKW would be INS.GRAT1.ENC, however we do no t want the value from this table (the requested) written to the header, but the actual value achieved. Hence this field is empty to indicate that there is nothing to be written to the header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bristowp</author>
  </authors>
  <commentList>
    <comment ref="B2" authorId="0" shapeId="0" xr:uid="{00000000-0006-0000-0300-000001000000}">
      <text>
        <r>
          <rPr>
            <sz val="11"/>
            <color rgb="FF000000"/>
            <rFont val="Calibri"/>
            <family val="2"/>
            <charset val="1"/>
          </rPr>
          <t>Author:
We should probably allow for two different sized gaps to fit the real instrument</t>
        </r>
      </text>
    </comment>
    <comment ref="A3" authorId="0" shapeId="0" xr:uid="{00000000-0006-0000-0300-000002000000}">
      <text>
        <r>
          <rPr>
            <sz val="11"/>
            <color rgb="FF000000"/>
            <rFont val="Calibri"/>
            <family val="2"/>
            <charset val="1"/>
          </rPr>
          <t>Author:
Not actually used</t>
        </r>
      </text>
    </comment>
    <comment ref="E3" authorId="1" shapeId="0" xr:uid="{00000000-0006-0000-0300-000003000000}">
      <text>
        <r>
          <rPr>
            <b/>
            <sz val="10"/>
            <color indexed="81"/>
            <rFont val="Calibri"/>
            <family val="2"/>
          </rPr>
          <t>bristowp:</t>
        </r>
        <r>
          <rPr>
            <sz val="10"/>
            <color indexed="81"/>
            <rFont val="Calibri"/>
            <family val="2"/>
          </rPr>
          <t xml:space="preserve">
Elsewhere EOl uses a value of 1480nm</t>
        </r>
      </text>
    </comment>
    <comment ref="J3" authorId="0" shapeId="0" xr:uid="{00000000-0006-0000-0300-000004000000}">
      <text>
        <r>
          <rPr>
            <sz val="11"/>
            <color rgb="FF000000"/>
            <rFont val="Calibri"/>
            <family val="2"/>
            <charset val="1"/>
          </rPr>
          <t>Author:
Will need to calculate directly (instead of -1x Beta wlmax #1 cell) if we have two gaps of different sizes.</t>
        </r>
      </text>
    </comment>
    <comment ref="K3" authorId="0" shapeId="0" xr:uid="{00000000-0006-0000-0300-000005000000}">
      <text>
        <r>
          <rPr>
            <sz val="11"/>
            <color rgb="FF000000"/>
            <rFont val="Calibri"/>
            <family val="2"/>
            <charset val="1"/>
          </rPr>
          <t>Author:
Will need to calculate directly (instead of -1x Beta wlmin #1 cell) if we have two gaps of different sizes.</t>
        </r>
      </text>
    </comment>
    <comment ref="M3" authorId="1" shapeId="0" xr:uid="{00000000-0006-0000-0300-000006000000}">
      <text>
        <r>
          <rPr>
            <b/>
            <sz val="10"/>
            <color indexed="81"/>
            <rFont val="Calibri"/>
            <family val="2"/>
          </rPr>
          <t>bristowp:</t>
        </r>
        <r>
          <rPr>
            <sz val="10"/>
            <color indexed="81"/>
            <rFont val="Calibri"/>
            <family val="2"/>
          </rPr>
          <t xml:space="preserve">
Elsewhere EOl uses a value of 3.23deg</t>
        </r>
      </text>
    </comment>
    <comment ref="Q3" authorId="0" shapeId="0" xr:uid="{00000000-0006-0000-0300-000007000000}">
      <text>
        <r>
          <rPr>
            <sz val="11"/>
            <color rgb="FF000000"/>
            <rFont val="Calibri"/>
            <family val="2"/>
            <charset val="1"/>
          </rPr>
          <t xml:space="preserve">Author:
</t>
        </r>
        <r>
          <rPr>
            <sz val="11"/>
            <color rgb="FF000000"/>
            <rFont val="Calibri"/>
            <family val="2"/>
            <charset val="1"/>
          </rPr>
          <t xml:space="preserve">This is an approximate value derived from CD7 data over a short baseline. Needs to be more rigorously characterised.
</t>
        </r>
        <r>
          <rPr>
            <sz val="11"/>
            <color rgb="FF000000"/>
            <rFont val="Calibri"/>
            <family val="2"/>
            <charset val="1"/>
          </rPr>
          <t xml:space="preserve">
</t>
        </r>
        <r>
          <rPr>
            <sz val="11"/>
            <color rgb="FF000000"/>
            <rFont val="Calibri"/>
            <family val="2"/>
            <charset val="1"/>
          </rPr>
          <t>Quite possibly this needs to be replaced with a lookup table or polynomial...</t>
        </r>
      </text>
    </comment>
    <comment ref="S3" authorId="1" shapeId="0" xr:uid="{00000000-0006-0000-0300-000008000000}">
      <text>
        <r>
          <rPr>
            <b/>
            <sz val="10"/>
            <color indexed="81"/>
            <rFont val="Calibri"/>
            <family val="2"/>
          </rPr>
          <t>bristowp:</t>
        </r>
        <r>
          <rPr>
            <sz val="10"/>
            <color indexed="81"/>
            <rFont val="Calibri"/>
            <family val="2"/>
          </rPr>
          <t xml:space="preserve">
Elsewhere EOl uses a value of 31600nm</t>
        </r>
      </text>
    </comment>
  </commentList>
</comments>
</file>

<file path=xl/sharedStrings.xml><?xml version="1.0" encoding="utf-8"?>
<sst xmlns="http://schemas.openxmlformats.org/spreadsheetml/2006/main" count="1604" uniqueCount="757">
  <si>
    <t>European Organisation for Astronomical Research in the Southern Hemisphere</t>
  </si>
  <si>
    <t>Programme:</t>
  </si>
  <si>
    <t>INS</t>
  </si>
  <si>
    <t>Job:</t>
  </si>
  <si>
    <t>PDM Write Training</t>
  </si>
  <si>
    <t>Doc. Name:</t>
  </si>
  <si>
    <t>Approval Process Using a Template</t>
  </si>
  <si>
    <t>Doc. Number:</t>
  </si>
  <si>
    <t>ESO-239920</t>
  </si>
  <si>
    <t>Doc. Version:</t>
  </si>
  <si>
    <t>1</t>
  </si>
  <si>
    <t>Doc. Type:</t>
  </si>
  <si>
    <t>Procedure (PRO)</t>
  </si>
  <si>
    <t>Released On:</t>
  </si>
  <si>
    <t>2014-04-01</t>
  </si>
  <si>
    <t>Doc. Classification:</t>
  </si>
  <si>
    <t>ESO Internal</t>
  </si>
  <si>
    <t>Prepared by:</t>
  </si>
  <si>
    <t>PDM_Edit</t>
  </si>
  <si>
    <t>Validated by:</t>
  </si>
  <si>
    <t>Approved by:</t>
  </si>
  <si>
    <t>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</si>
  <si>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</si>
  <si>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</si>
  <si>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Ref WLEN</t>
  </si>
  <si>
    <t>Ref Name</t>
  </si>
  <si>
    <t>Central Order</t>
  </si>
  <si>
    <t>Central Dispersion</t>
  </si>
  <si>
    <t>GratAngleWlenRatio</t>
  </si>
  <si>
    <t>CDU Setting name</t>
  </si>
  <si>
    <t>CDU setting</t>
  </si>
  <si>
    <t>OSF setting name</t>
  </si>
  <si>
    <t>OSF setting</t>
  </si>
  <si>
    <t>PIEZOX</t>
  </si>
  <si>
    <t>PIEZOY</t>
  </si>
  <si>
    <t>Grating Setting</t>
  </si>
  <si>
    <t>Minimum order</t>
  </si>
  <si>
    <t>Maximum order</t>
  </si>
  <si>
    <t>O1 Central Wavelength</t>
  </si>
  <si>
    <t>O2 Central Wavelength</t>
  </si>
  <si>
    <t>O3 Central Wavelength</t>
  </si>
  <si>
    <t>O4 Central Wavelength</t>
  </si>
  <si>
    <t>O5 Central Wavelength</t>
  </si>
  <si>
    <t>O6 Central Wavelength</t>
  </si>
  <si>
    <t>O7 Central Wavelength</t>
  </si>
  <si>
    <t>O8 Central Wavelength</t>
  </si>
  <si>
    <t>O1 Central Y Det1</t>
  </si>
  <si>
    <t>O2 Central Y Det1</t>
  </si>
  <si>
    <t>O3 Central Y Det1</t>
  </si>
  <si>
    <t>O4 Central Y Det1</t>
  </si>
  <si>
    <t>O5 Central Y Det1</t>
  </si>
  <si>
    <t>O6 Central Y Det1</t>
  </si>
  <si>
    <t>O7 Central Y Det1</t>
  </si>
  <si>
    <t>O8 Central Y Det1</t>
  </si>
  <si>
    <t>O1 Central Y Det2</t>
  </si>
  <si>
    <t>O2 Central Y Det2</t>
  </si>
  <si>
    <t>O3 Central Y Det2</t>
  </si>
  <si>
    <t>O4 Central Y Det2</t>
  </si>
  <si>
    <t>O5 Central Y Det2</t>
  </si>
  <si>
    <t>O6 Central Y Det2</t>
  </si>
  <si>
    <t>O7 Central Y Det2</t>
  </si>
  <si>
    <t>O8 Central Y Det2</t>
  </si>
  <si>
    <t>O1 Central Y Det3</t>
  </si>
  <si>
    <t>O2 Central Y Det3</t>
  </si>
  <si>
    <t>O3 Central Y Det3</t>
  </si>
  <si>
    <t>O4 Central Y Det3</t>
  </si>
  <si>
    <t>O5 Central Y Det3</t>
  </si>
  <si>
    <t>O6 Central Y Det3</t>
  </si>
  <si>
    <t>O7 Central Y Det3</t>
  </si>
  <si>
    <t>O8 Central Y Det3</t>
  </si>
  <si>
    <t>O1 BEG DET1</t>
  </si>
  <si>
    <t>O2 BEG DET1</t>
  </si>
  <si>
    <t>O3 BEG DET1</t>
  </si>
  <si>
    <t>O4 BEG DET1</t>
  </si>
  <si>
    <t>O5 BEG DET1</t>
  </si>
  <si>
    <t>O6 BEG DET1</t>
  </si>
  <si>
    <t>O7 BEG DET1</t>
  </si>
  <si>
    <t>O8 BEG DET1</t>
  </si>
  <si>
    <t>O1 END DET1</t>
  </si>
  <si>
    <t>O2 END DET1</t>
  </si>
  <si>
    <t>O3 END DET1</t>
  </si>
  <si>
    <t>O4 END DET1</t>
  </si>
  <si>
    <t>O5 END DET1</t>
  </si>
  <si>
    <t>O6 END DET1</t>
  </si>
  <si>
    <t>O7 END DET1</t>
  </si>
  <si>
    <t>O8 END DET1</t>
  </si>
  <si>
    <t>O1 BEG DET2</t>
  </si>
  <si>
    <t>O2 BEG DET2</t>
  </si>
  <si>
    <t>O3 BEG DET2</t>
  </si>
  <si>
    <t>O4 BEG DET2</t>
  </si>
  <si>
    <t>O5 BEG DET2</t>
  </si>
  <si>
    <t>O6 BEG DET2</t>
  </si>
  <si>
    <t>O7 BEG DET2</t>
  </si>
  <si>
    <t>O8 BEG DET2</t>
  </si>
  <si>
    <t>O1 END DET2</t>
  </si>
  <si>
    <t>O2 END DET2</t>
  </si>
  <si>
    <t>O3 END DET2</t>
  </si>
  <si>
    <t>O4 END DET2</t>
  </si>
  <si>
    <t>O5 END DET2</t>
  </si>
  <si>
    <t>O6 END DET2</t>
  </si>
  <si>
    <t>O7 END DET2</t>
  </si>
  <si>
    <t>O8 END DET2</t>
  </si>
  <si>
    <t>O1 BEG DET3</t>
  </si>
  <si>
    <t>O2 BEG DET3</t>
  </si>
  <si>
    <t>O3 BEG DET3</t>
  </si>
  <si>
    <t>O4 BEG DET3</t>
  </si>
  <si>
    <t>O5 BEG DET3</t>
  </si>
  <si>
    <t>O6 BEG DET3</t>
  </si>
  <si>
    <t>O7 BEG DET3</t>
  </si>
  <si>
    <t>O8 BEG DET3</t>
  </si>
  <si>
    <t>O1 END DET3</t>
  </si>
  <si>
    <t>O2 END DET3</t>
  </si>
  <si>
    <t>O3 END DET3</t>
  </si>
  <si>
    <t>O4 END DET3</t>
  </si>
  <si>
    <t>O5 END DET3</t>
  </si>
  <si>
    <t>O6 END DET3</t>
  </si>
  <si>
    <t>O7 END DET3</t>
  </si>
  <si>
    <t>O8 END DET3</t>
  </si>
  <si>
    <t>Grating Angle</t>
  </si>
  <si>
    <t>WLEN Piezo X Ratio</t>
  </si>
  <si>
    <t>SLIT Piezo Y Ratio</t>
  </si>
  <si>
    <t>Encoder Grat Wlen Ratio</t>
  </si>
  <si>
    <t>Encoder Grat Pix Ratio</t>
  </si>
  <si>
    <t>MetroID_ES1</t>
  </si>
  <si>
    <t>MetroWavES1</t>
  </si>
  <si>
    <t>MetroPosES1D</t>
  </si>
  <si>
    <t>MetroPosES1x</t>
  </si>
  <si>
    <t>MetroPosES1y</t>
  </si>
  <si>
    <t>MetroTiltES1</t>
  </si>
  <si>
    <t>MetroID_ES2</t>
  </si>
  <si>
    <t>MetroWavES2</t>
  </si>
  <si>
    <t>MetroPosES2D</t>
  </si>
  <si>
    <t>MetroPosES2x</t>
  </si>
  <si>
    <t>MetroPosES2y</t>
  </si>
  <si>
    <t>MetroTiltES2</t>
  </si>
  <si>
    <t>MetroID_ES3</t>
  </si>
  <si>
    <t>MetroWavES3</t>
  </si>
  <si>
    <t>MetroPosES3D</t>
  </si>
  <si>
    <t>MetroPosES3x</t>
  </si>
  <si>
    <t>MetroPosES3y</t>
  </si>
  <si>
    <t>MetroTiltES3</t>
  </si>
  <si>
    <t>MetroID_ES4</t>
  </si>
  <si>
    <t>MetroWavES4</t>
  </si>
  <si>
    <t>MetroPosES4D</t>
  </si>
  <si>
    <t>MetroPosES4x</t>
  </si>
  <si>
    <t>MetroPosES4y</t>
  </si>
  <si>
    <t>MetroTiltES4</t>
  </si>
  <si>
    <t>MetroID_ES5</t>
  </si>
  <si>
    <t>MetroWavES5</t>
  </si>
  <si>
    <t>MetroPosES5D</t>
  </si>
  <si>
    <t>MetroPosES5x</t>
  </si>
  <si>
    <t>MetroPosES5y</t>
  </si>
  <si>
    <t>MetroTiltES5</t>
  </si>
  <si>
    <t>MetroID_ES6</t>
  </si>
  <si>
    <t>MetroWavES6</t>
  </si>
  <si>
    <t>MetroPosES6D</t>
  </si>
  <si>
    <t>MetroPosES6x</t>
  </si>
  <si>
    <t>MetroPosES6y</t>
  </si>
  <si>
    <t>MetroTiltES6</t>
  </si>
  <si>
    <t>MetroID_ES7</t>
  </si>
  <si>
    <t>MetroWavES7</t>
  </si>
  <si>
    <t>MetroPosES7D</t>
  </si>
  <si>
    <t>MetroPosES7x</t>
  </si>
  <si>
    <t>MetroPosES7y</t>
  </si>
  <si>
    <t>MetroTiltES7</t>
  </si>
  <si>
    <t>MetroID_ES8</t>
  </si>
  <si>
    <t>MetroWavES8</t>
  </si>
  <si>
    <t>MetroPosES8D</t>
  </si>
  <si>
    <t>MetroPosES8x</t>
  </si>
  <si>
    <t>MetroPosES8y</t>
  </si>
  <si>
    <t>MetroTiltES8</t>
  </si>
  <si>
    <t>MetroID_ES9</t>
  </si>
  <si>
    <t>MetroWavES9</t>
  </si>
  <si>
    <t>MetroPosES9D</t>
  </si>
  <si>
    <t>MetroPosES9x</t>
  </si>
  <si>
    <t>MetroPosES9y</t>
  </si>
  <si>
    <t>MetroTiltES9</t>
  </si>
  <si>
    <t>MetroID_ES10</t>
  </si>
  <si>
    <t>MetroWavES10</t>
  </si>
  <si>
    <t>MetroPosES10D</t>
  </si>
  <si>
    <t>MetroPosES10x</t>
  </si>
  <si>
    <t>MetroPosES10y</t>
  </si>
  <si>
    <t>MetroTiltES10</t>
  </si>
  <si>
    <t>MetroID_MF1</t>
  </si>
  <si>
    <t>MetroWavMF1</t>
  </si>
  <si>
    <t xml:space="preserve">MetroPosMF1_D </t>
  </si>
  <si>
    <t xml:space="preserve">MetroPosMF1_x </t>
  </si>
  <si>
    <t>MetroPosMF1_y</t>
  </si>
  <si>
    <t>MetroID_MF2</t>
  </si>
  <si>
    <t>MetroWavMF2</t>
  </si>
  <si>
    <t xml:space="preserve">MetroPosMF2_D </t>
  </si>
  <si>
    <t xml:space="preserve">MetroPosMF2_x </t>
  </si>
  <si>
    <t>MetroPosMF2_y</t>
  </si>
  <si>
    <t>MetroID_MF3</t>
  </si>
  <si>
    <t>MetroWavMF3</t>
  </si>
  <si>
    <t xml:space="preserve">MetroPosMF3_D </t>
  </si>
  <si>
    <t xml:space="preserve">MetroPosMF3_x </t>
  </si>
  <si>
    <t>MetroPosMF3_y</t>
  </si>
  <si>
    <t>MetroID_MF4</t>
  </si>
  <si>
    <t>MetroWavMF4</t>
  </si>
  <si>
    <t xml:space="preserve">MetroPosMF4_D </t>
  </si>
  <si>
    <t xml:space="preserve">MetroPosMF4_x </t>
  </si>
  <si>
    <t>MetroPosMF4_y</t>
  </si>
  <si>
    <t>MetroID_MF5</t>
  </si>
  <si>
    <t>MetroWavMF5</t>
  </si>
  <si>
    <t xml:space="preserve">MetroPosMF5_D </t>
  </si>
  <si>
    <t xml:space="preserve">MetroPosMF5_x </t>
  </si>
  <si>
    <t>MetroPosMF5_y</t>
  </si>
  <si>
    <t>MetroID_MF6</t>
  </si>
  <si>
    <t>MetroWavMF6</t>
  </si>
  <si>
    <t xml:space="preserve">MetroPosMF6_D </t>
  </si>
  <si>
    <t xml:space="preserve">MetroPosMF6_x </t>
  </si>
  <si>
    <t>MetroPosMF6_y</t>
  </si>
  <si>
    <t>MetroID_MF7</t>
  </si>
  <si>
    <t>MetroWavMF7</t>
  </si>
  <si>
    <t xml:space="preserve">MetroPosMF7_D </t>
  </si>
  <si>
    <t xml:space="preserve">MetroPosMF7_x </t>
  </si>
  <si>
    <t>MetroPosMF7_y</t>
  </si>
  <si>
    <t>MetroID_MF8</t>
  </si>
  <si>
    <t>MetroWavMF8</t>
  </si>
  <si>
    <t xml:space="preserve">MetroPosMF8_D </t>
  </si>
  <si>
    <t xml:space="preserve">MetroPosMF8_x </t>
  </si>
  <si>
    <t>MetroPosMF8_y</t>
  </si>
  <si>
    <t>MetroID_MF9</t>
  </si>
  <si>
    <t>MetroWavMF9</t>
  </si>
  <si>
    <t xml:space="preserve">MetroPosMF9_D </t>
  </si>
  <si>
    <t xml:space="preserve">MetroPosMF9_x </t>
  </si>
  <si>
    <t>MetroPosMF9_y</t>
  </si>
  <si>
    <t>MetroID_MF10</t>
  </si>
  <si>
    <t>MetroWavMF10</t>
  </si>
  <si>
    <t xml:space="preserve">MetroPosMF10_D </t>
  </si>
  <si>
    <t xml:space="preserve">MetroPosMF10_x </t>
  </si>
  <si>
    <t>MetroPosMF10_y</t>
  </si>
  <si>
    <t>Units</t>
  </si>
  <si>
    <t>nm</t>
  </si>
  <si>
    <t>nm/pix</t>
  </si>
  <si>
    <t>nm/deg</t>
  </si>
  <si>
    <t>encoder steps</t>
  </si>
  <si>
    <t>Volts</t>
  </si>
  <si>
    <t>pix</t>
  </si>
  <si>
    <t>deg</t>
  </si>
  <si>
    <t>pix/volt</t>
  </si>
  <si>
    <t>step/nm</t>
  </si>
  <si>
    <t>step/pix</t>
  </si>
  <si>
    <t>Format</t>
  </si>
  <si>
    <t>x</t>
  </si>
  <si>
    <t>Online DB parameter</t>
  </si>
  <si>
    <t>cwlen</t>
  </si>
  <si>
    <t>wlenGratRatio</t>
  </si>
  <si>
    <t>grat2</t>
  </si>
  <si>
    <t>filt2</t>
  </si>
  <si>
    <t>minord</t>
  </si>
  <si>
    <t>maxord</t>
  </si>
  <si>
    <t>grat1</t>
  </si>
  <si>
    <t>wlenPiezoRatioX</t>
  </si>
  <si>
    <t>wlenPiezoRatioY</t>
  </si>
  <si>
    <t>crmcfgWLEN equivalent</t>
  </si>
  <si>
    <t>Central Wavelength</t>
  </si>
  <si>
    <t>Reference</t>
  </si>
  <si>
    <t>*NEW*</t>
  </si>
  <si>
    <t>Angle Prism</t>
  </si>
  <si>
    <t>Intermediate Slit</t>
  </si>
  <si>
    <t>Piezo</t>
  </si>
  <si>
    <t>Angle Grating</t>
  </si>
  <si>
    <t>Wavelength Limit+</t>
  </si>
  <si>
    <t>Beg Det 1</t>
  </si>
  <si>
    <t>End Det 1</t>
  </si>
  <si>
    <t>Beg Det 2</t>
  </si>
  <si>
    <t>End Det 2</t>
  </si>
  <si>
    <t>Beg Det 3</t>
  </si>
  <si>
    <t>End Det 3</t>
  </si>
  <si>
    <t>wlenPiezoRatio</t>
  </si>
  <si>
    <t>spectrDITMetr</t>
  </si>
  <si>
    <t>preDisPosMetr1x</t>
  </si>
  <si>
    <t>preDisPosMetr1y</t>
  </si>
  <si>
    <t>preDisPosMetr2x</t>
  </si>
  <si>
    <t>preDisPosMetr2y</t>
  </si>
  <si>
    <t>preDisPosMetr3x</t>
  </si>
  <si>
    <t>preDisPosMetr3y</t>
  </si>
  <si>
    <t>preDisPosMetr4x</t>
  </si>
  <si>
    <t>preDisPosMetr4y</t>
  </si>
  <si>
    <t>spectrPosMetr1x</t>
  </si>
  <si>
    <t>spectrPosMetr1y</t>
  </si>
  <si>
    <t>spectrPosMetr2x</t>
  </si>
  <si>
    <t>spectrPosMetr2y</t>
  </si>
  <si>
    <t>spectrPosMetr3x</t>
  </si>
  <si>
    <t>spectrPosMetr3y</t>
  </si>
  <si>
    <t>spectrPosMetr4x</t>
  </si>
  <si>
    <t>spectrPosMetr4y</t>
  </si>
  <si>
    <t>spectrPosMetr10y</t>
  </si>
  <si>
    <t>FITS HKW</t>
  </si>
  <si>
    <t>INS.WLEN.CWLEN</t>
  </si>
  <si>
    <t>INS.WLEN.ID</t>
  </si>
  <si>
    <t>INS.GRAT1.ORDER</t>
  </si>
  <si>
    <t>INS.WLEN.CWLEN1</t>
  </si>
  <si>
    <t>INS.WLEN.CWLEN2</t>
  </si>
  <si>
    <t>INS.WLEN.CWLEN3</t>
  </si>
  <si>
    <t>INS.WLEN.CWLEN4</t>
  </si>
  <si>
    <t>INS.WLEN.CWLEN5</t>
  </si>
  <si>
    <t>INS.WLEN.CWLEN6</t>
  </si>
  <si>
    <t>INS.WLEN.CWLEN7</t>
  </si>
  <si>
    <t>INS.WLEN.CWLEN8</t>
  </si>
  <si>
    <t>INS.WLEN.MIN1</t>
  </si>
  <si>
    <t>INS.WLEN.MIN2</t>
  </si>
  <si>
    <t>INS.WLEN.MIN3</t>
  </si>
  <si>
    <t>INS.WLEN.MIN4</t>
  </si>
  <si>
    <t>INS.WLEN.MIN5</t>
  </si>
  <si>
    <t>INS.WLEN.MIN6</t>
  </si>
  <si>
    <t>INS.WLEN.MIN7</t>
  </si>
  <si>
    <t>INS.WLEN.MIN8</t>
  </si>
  <si>
    <t>INS.WLEN.MAX1</t>
  </si>
  <si>
    <t>INS.WLEN.MAX2</t>
  </si>
  <si>
    <t>INS.WLEN.MAX3</t>
  </si>
  <si>
    <t>INS.WLEN.MAX4</t>
  </si>
  <si>
    <t>INS.WLEN.MAX5</t>
  </si>
  <si>
    <t>INS.WLEN.MAX6</t>
  </si>
  <si>
    <t>INS.WLEN.MAX7</t>
  </si>
  <si>
    <t>INS.WLEN.MAX8</t>
  </si>
  <si>
    <t>Order</t>
  </si>
  <si>
    <t>!</t>
  </si>
  <si>
    <t>Input parameters</t>
  </si>
  <si>
    <t>Configutation parameters, do not modify!</t>
  </si>
  <si>
    <t>Echelle angle (deg)</t>
  </si>
  <si>
    <t>Gap btw detectors (mm)</t>
  </si>
  <si>
    <t>Array size (mm)</t>
  </si>
  <si>
    <t>F-coll (mm)</t>
  </si>
  <si>
    <t>Beta wlmin  #1</t>
  </si>
  <si>
    <t>Beta wlmax #1</t>
  </si>
  <si>
    <t>Beta wlmin  #2</t>
  </si>
  <si>
    <t>Beta wlmax #2</t>
  </si>
  <si>
    <t>Beta wlmin  #3</t>
  </si>
  <si>
    <t>Beta wlmax #3</t>
  </si>
  <si>
    <t>alpha echelle (rad)</t>
  </si>
  <si>
    <t>D-alpha echelle (rad)</t>
  </si>
  <si>
    <t>pi</t>
  </si>
  <si>
    <t>Encoder Grat Ratio (deg/step)</t>
  </si>
  <si>
    <t>sigma echelle (nm)</t>
  </si>
  <si>
    <t>Blaze Angle</t>
  </si>
  <si>
    <t>theta</t>
  </si>
  <si>
    <t>sin(alpha-blaze)</t>
  </si>
  <si>
    <t>sin(beta-blaze), wlmin1</t>
  </si>
  <si>
    <t>sin(beta-blaze), wlmax3</t>
  </si>
  <si>
    <t>Setting WLEN</t>
  </si>
  <si>
    <t>Setting ref</t>
  </si>
  <si>
    <t>Band</t>
  </si>
  <si>
    <t>CDU</t>
  </si>
  <si>
    <t>Echelle Grating angle (deg)</t>
  </si>
  <si>
    <t>Echelle Grating angle (rad)</t>
  </si>
  <si>
    <t>Order min</t>
  </si>
  <si>
    <t>Order max</t>
  </si>
  <si>
    <t>Y/1/2</t>
  </si>
  <si>
    <t>Y</t>
  </si>
  <si>
    <t>YJ</t>
  </si>
  <si>
    <t>Y/2/2</t>
  </si>
  <si>
    <t>J/1/2</t>
  </si>
  <si>
    <t>J</t>
  </si>
  <si>
    <t>J/2/2</t>
  </si>
  <si>
    <t>H/1/4</t>
  </si>
  <si>
    <t>H</t>
  </si>
  <si>
    <t>HK</t>
  </si>
  <si>
    <t>H/2/4</t>
  </si>
  <si>
    <t>H/3/4</t>
  </si>
  <si>
    <t>H/4/4</t>
  </si>
  <si>
    <t>K/1/4</t>
  </si>
  <si>
    <t>K</t>
  </si>
  <si>
    <t>K/2/4</t>
  </si>
  <si>
    <t>K/3/4</t>
  </si>
  <si>
    <t>K/4/4</t>
  </si>
  <si>
    <t>L/1/7</t>
  </si>
  <si>
    <t>L</t>
  </si>
  <si>
    <t>LM</t>
  </si>
  <si>
    <t>L/2/7</t>
  </si>
  <si>
    <t>L/3/7</t>
  </si>
  <si>
    <t>L/4/7</t>
  </si>
  <si>
    <t>L/5/7</t>
  </si>
  <si>
    <t>L/6/7</t>
  </si>
  <si>
    <t>L/7/7</t>
  </si>
  <si>
    <t>M/1/9</t>
  </si>
  <si>
    <t>M</t>
  </si>
  <si>
    <t>M/2/9</t>
  </si>
  <si>
    <t>M/3/9</t>
  </si>
  <si>
    <t>M/4/9</t>
  </si>
  <si>
    <t>M/5/9</t>
  </si>
  <si>
    <t>M/6/9</t>
  </si>
  <si>
    <t>M/7/9</t>
  </si>
  <si>
    <t>M/8/9</t>
  </si>
  <si>
    <t>M/9/9</t>
  </si>
  <si>
    <t>N/A</t>
  </si>
  <si>
    <t>SPU Turret Setting</t>
  </si>
  <si>
    <t>SPU Setting Name</t>
  </si>
  <si>
    <t>INS.GRAT1.MINORD</t>
  </si>
  <si>
    <t>INS.GRAT1.MAXORD</t>
  </si>
  <si>
    <t>Parameter Name</t>
  </si>
  <si>
    <t>UNeSDIT</t>
  </si>
  <si>
    <t>gratencPixRatio</t>
  </si>
  <si>
    <t>Wavelength Limit-</t>
  </si>
  <si>
    <t>metroIdES1</t>
  </si>
  <si>
    <t>metroWavES1</t>
  </si>
  <si>
    <t>metroTiltES1</t>
  </si>
  <si>
    <t>metroIdES2</t>
  </si>
  <si>
    <t>metroWavES2</t>
  </si>
  <si>
    <t>metroTiltES2</t>
  </si>
  <si>
    <t>metroIdES3</t>
  </si>
  <si>
    <t>metroWavES3</t>
  </si>
  <si>
    <t>metroTiltES3</t>
  </si>
  <si>
    <t>metroIdES4</t>
  </si>
  <si>
    <t>metroWavES4</t>
  </si>
  <si>
    <t>metroTiltES4</t>
  </si>
  <si>
    <t>metroIdES5</t>
  </si>
  <si>
    <t>metroWavES5</t>
  </si>
  <si>
    <t>metroTiltES5</t>
  </si>
  <si>
    <t>metroIdES6</t>
  </si>
  <si>
    <t>metroWavES6</t>
  </si>
  <si>
    <t>metroTiltES6</t>
  </si>
  <si>
    <t>metroIdES7</t>
  </si>
  <si>
    <t>metroWavES7</t>
  </si>
  <si>
    <t>metroTiltES7</t>
  </si>
  <si>
    <t>metroIdES8</t>
  </si>
  <si>
    <t>metroWavES8</t>
  </si>
  <si>
    <t>metroTiltES8</t>
  </si>
  <si>
    <t>metroIdES9</t>
  </si>
  <si>
    <t>metroWavES9</t>
  </si>
  <si>
    <t>metroTiltES9</t>
  </si>
  <si>
    <t>metroIdES10</t>
  </si>
  <si>
    <t>metroWavES10</t>
  </si>
  <si>
    <t>metroTiltES10</t>
  </si>
  <si>
    <t>SV Filter name</t>
  </si>
  <si>
    <t>SV filter setting</t>
  </si>
  <si>
    <t>filt1</t>
  </si>
  <si>
    <t>Effective wlmin</t>
  </si>
  <si>
    <t>Effective wlmax</t>
  </si>
  <si>
    <t>ewlmin</t>
  </si>
  <si>
    <t>ewlmax</t>
  </si>
  <si>
    <t>INS.EWLEN.MIN</t>
  </si>
  <si>
    <t>INS.EWLEN.MAX</t>
  </si>
  <si>
    <t>INS.WLEN.CWLEN9</t>
  </si>
  <si>
    <t>wlenId</t>
  </si>
  <si>
    <t>grat2Enc</t>
  </si>
  <si>
    <t>filt1Enc</t>
  </si>
  <si>
    <t>filt2Enc</t>
  </si>
  <si>
    <t>piezo1</t>
  </si>
  <si>
    <t>piezo2</t>
  </si>
  <si>
    <t>spuTurret</t>
  </si>
  <si>
    <t>spuTurretEnc</t>
  </si>
  <si>
    <t>grat1Enc</t>
  </si>
  <si>
    <t>O9</t>
  </si>
  <si>
    <t>O1</t>
  </si>
  <si>
    <t>O1CentralWL</t>
  </si>
  <si>
    <t>O9 Central Wavelength</t>
  </si>
  <si>
    <t>O2CentralWL</t>
  </si>
  <si>
    <t>O3CentralWL</t>
  </si>
  <si>
    <t>O4CentralWL</t>
  </si>
  <si>
    <t>O5CentralWL</t>
  </si>
  <si>
    <t>O6CentralWL</t>
  </si>
  <si>
    <t>O7CentralWL</t>
  </si>
  <si>
    <t>O8CentralWL</t>
  </si>
  <si>
    <t>O9CentralWL</t>
  </si>
  <si>
    <t>O9 Central Y Det1</t>
  </si>
  <si>
    <t>O9 Central Y Det2</t>
  </si>
  <si>
    <t>O9 Central Y Det3</t>
  </si>
  <si>
    <t>O1 Blaze Wavelength</t>
  </si>
  <si>
    <t>O2 Blaze Wavelength</t>
  </si>
  <si>
    <t>O3 Blaze Wavelength</t>
  </si>
  <si>
    <t>O4 Blaze Wavelength</t>
  </si>
  <si>
    <t>O5 Blaze Wavelength</t>
  </si>
  <si>
    <t>O6 Blaze Wavelength</t>
  </si>
  <si>
    <t>O7 Blaze Wavelength</t>
  </si>
  <si>
    <t>O8 Blaze Wavelength</t>
  </si>
  <si>
    <t>O9 Blaze Wavelength</t>
  </si>
  <si>
    <t>O1 FSR min</t>
  </si>
  <si>
    <t>O2 FSR min</t>
  </si>
  <si>
    <t>O3 FSR min</t>
  </si>
  <si>
    <t>O4 FSR min</t>
  </si>
  <si>
    <t>O5 FSR min</t>
  </si>
  <si>
    <t>O6 FSR min</t>
  </si>
  <si>
    <t>O7 FSR min</t>
  </si>
  <si>
    <t>O8 FSR min</t>
  </si>
  <si>
    <t>O9 FSR min</t>
  </si>
  <si>
    <t>O1 FSR max</t>
  </si>
  <si>
    <t>O2 FSR max</t>
  </si>
  <si>
    <t>O3 FSR max</t>
  </si>
  <si>
    <t>O4 FSR max</t>
  </si>
  <si>
    <t>O5 FSR max</t>
  </si>
  <si>
    <t>O6 FSR max</t>
  </si>
  <si>
    <t>O7 FSR max</t>
  </si>
  <si>
    <t>O8 FSR max</t>
  </si>
  <si>
    <t>O9 FSR max</t>
  </si>
  <si>
    <t>O1WLstartDet1</t>
  </si>
  <si>
    <t>O9WLmax</t>
  </si>
  <si>
    <t>O1CentralYDet1</t>
  </si>
  <si>
    <t>O2CentralYDet1</t>
  </si>
  <si>
    <t>O3CentralYDet1</t>
  </si>
  <si>
    <t>O4CentralYDet1</t>
  </si>
  <si>
    <t>O5CentralYDet1</t>
  </si>
  <si>
    <t>O6CentralYDet1</t>
  </si>
  <si>
    <t>O7CentralYDet1</t>
  </si>
  <si>
    <t>O8CentralYDet1</t>
  </si>
  <si>
    <t>O9CentralYDet1</t>
  </si>
  <si>
    <t>O1CentralYDet2</t>
  </si>
  <si>
    <t>O2CentralYDet2</t>
  </si>
  <si>
    <t>O3CentralYDet2</t>
  </si>
  <si>
    <t>O4CentralYDet2</t>
  </si>
  <si>
    <t>O5CentralYDet2</t>
  </si>
  <si>
    <t>O6CentralYDet2</t>
  </si>
  <si>
    <t>O7CentralYDet2</t>
  </si>
  <si>
    <t>O8CentralYDet2</t>
  </si>
  <si>
    <t>O9CentralYDet2</t>
  </si>
  <si>
    <t>O1CentralYDet3</t>
  </si>
  <si>
    <t>O2CentralYDet3</t>
  </si>
  <si>
    <t>O3CentralYDet3</t>
  </si>
  <si>
    <t>O4CentralYDet3</t>
  </si>
  <si>
    <t>O5CentralYDet3</t>
  </si>
  <si>
    <t>O6CentralYDet3</t>
  </si>
  <si>
    <t>O7CentralYDet3</t>
  </si>
  <si>
    <t>O8CentralYDet3</t>
  </si>
  <si>
    <t>O9CentralYDet3</t>
  </si>
  <si>
    <t>O1BlazeWL</t>
  </si>
  <si>
    <t>O2BlazeWL</t>
  </si>
  <si>
    <t>O3BlazeWL</t>
  </si>
  <si>
    <t>O4BlazeWL</t>
  </si>
  <si>
    <t>O5BlazeWL</t>
  </si>
  <si>
    <t>O6BlazeWL</t>
  </si>
  <si>
    <t>O7BlazeWL</t>
  </si>
  <si>
    <t>O8BlazeWL</t>
  </si>
  <si>
    <t>O9BlazeWL</t>
  </si>
  <si>
    <t>O1WLmin</t>
  </si>
  <si>
    <t>O2WLmin</t>
  </si>
  <si>
    <t>O3WLmin</t>
  </si>
  <si>
    <t>O4WLmin</t>
  </si>
  <si>
    <t>O5WLmin</t>
  </si>
  <si>
    <t>O6WLmin</t>
  </si>
  <si>
    <t>O7WLmin</t>
  </si>
  <si>
    <t>O8WLmin</t>
  </si>
  <si>
    <t>O9WLmin</t>
  </si>
  <si>
    <t>O1WLmax</t>
  </si>
  <si>
    <t>O2WLmax</t>
  </si>
  <si>
    <t>O3WLmax</t>
  </si>
  <si>
    <t>O4WLmax</t>
  </si>
  <si>
    <t>O5WLmax</t>
  </si>
  <si>
    <t>O6WLmax</t>
  </si>
  <si>
    <t>O7WLmax</t>
  </si>
  <si>
    <t>O8WLmax</t>
  </si>
  <si>
    <t>O9 BEG DET1</t>
  </si>
  <si>
    <t>O2WLstartDet1</t>
  </si>
  <si>
    <t>O3WLstartDet1</t>
  </si>
  <si>
    <t>O4WLstartDet1</t>
  </si>
  <si>
    <t>O5WLstartDet1</t>
  </si>
  <si>
    <t>O6WLstartDet1</t>
  </si>
  <si>
    <t>O7WLstartDet1</t>
  </si>
  <si>
    <t>O8WLstartDet1</t>
  </si>
  <si>
    <t>O9WLstartDet1</t>
  </si>
  <si>
    <t>O1WLendDet1</t>
  </si>
  <si>
    <t>O9 END DET1</t>
  </si>
  <si>
    <t>O2WLendDet1</t>
  </si>
  <si>
    <t>O3WLendDet1</t>
  </si>
  <si>
    <t>O4WLendDet1</t>
  </si>
  <si>
    <t>O5WLendDet1</t>
  </si>
  <si>
    <t>O6WLendDet1</t>
  </si>
  <si>
    <t>O7WLendDet1</t>
  </si>
  <si>
    <t>O8WLendDet1</t>
  </si>
  <si>
    <t>O9WLendDet1</t>
  </si>
  <si>
    <t>O9 BEG DET2</t>
  </si>
  <si>
    <t>O9WLendDet2</t>
  </si>
  <si>
    <t>O1WLendDet2</t>
  </si>
  <si>
    <t>O2WLendDet2</t>
  </si>
  <si>
    <t>O3WLendDet2</t>
  </si>
  <si>
    <t>O4WLendDet2</t>
  </si>
  <si>
    <t>O5WLendDet2</t>
  </si>
  <si>
    <t>O6WLendDet2</t>
  </si>
  <si>
    <t>O7WLendDet2</t>
  </si>
  <si>
    <t>O8WLendDet2</t>
  </si>
  <si>
    <t>O9 END DET2</t>
  </si>
  <si>
    <t>O1WLstartDet2</t>
  </si>
  <si>
    <t>O2WLstartDet2</t>
  </si>
  <si>
    <t>O3WLstartDet2</t>
  </si>
  <si>
    <t>O4WLstartDet2</t>
  </si>
  <si>
    <t>O5WLstartDet2</t>
  </si>
  <si>
    <t>O6WLstartDet2</t>
  </si>
  <si>
    <t>O7WLstartDet2</t>
  </si>
  <si>
    <t>O8WLstartDet2</t>
  </si>
  <si>
    <t>O9WLstartDet2</t>
  </si>
  <si>
    <t>O9 BEG DET3</t>
  </si>
  <si>
    <t>O9 END DET3</t>
  </si>
  <si>
    <t>O1WLstartDet3</t>
  </si>
  <si>
    <t>O2WLstartDet3</t>
  </si>
  <si>
    <t>O3WLstartDet3</t>
  </si>
  <si>
    <t>O4WLstartDet3</t>
  </si>
  <si>
    <t>O5WLstartDet3</t>
  </si>
  <si>
    <t>O6WLstartDet3</t>
  </si>
  <si>
    <t>O7WLstartDet3</t>
  </si>
  <si>
    <t>O8WLstartDet3</t>
  </si>
  <si>
    <t>O9WLstartDet3</t>
  </si>
  <si>
    <t>O1WLendDet3</t>
  </si>
  <si>
    <t>O2WLendDet3</t>
  </si>
  <si>
    <t>O3WLendDet3</t>
  </si>
  <si>
    <t>O4WLendDet3</t>
  </si>
  <si>
    <t>O5WLendDet3</t>
  </si>
  <si>
    <t>O6WLendDet3</t>
  </si>
  <si>
    <t>O7WLendDet3</t>
  </si>
  <si>
    <t>O8WLendDet3</t>
  </si>
  <si>
    <t>O9WLendDet3</t>
  </si>
  <si>
    <t>encGratWLnRatio</t>
  </si>
  <si>
    <t>metroPosESD1</t>
  </si>
  <si>
    <t>metroPosESx1</t>
  </si>
  <si>
    <t>metroPosESy1</t>
  </si>
  <si>
    <t>metroPosESD2</t>
  </si>
  <si>
    <t>metroPosESx2</t>
  </si>
  <si>
    <t>metroPosESy2</t>
  </si>
  <si>
    <t>metroPosESD3</t>
  </si>
  <si>
    <t>metroPosESx3</t>
  </si>
  <si>
    <t>metroPosESy3</t>
  </si>
  <si>
    <t>metroPosESD4</t>
  </si>
  <si>
    <t>metroPosESx4</t>
  </si>
  <si>
    <t>metroPosESy4</t>
  </si>
  <si>
    <t>metroPosESD5</t>
  </si>
  <si>
    <t>metroPosESx5</t>
  </si>
  <si>
    <t>metroPosESy5</t>
  </si>
  <si>
    <t>metroPosESD6</t>
  </si>
  <si>
    <t>metroPosESx6</t>
  </si>
  <si>
    <t>metroPosESy6</t>
  </si>
  <si>
    <t>metroPosESD7</t>
  </si>
  <si>
    <t>metroPosESx7</t>
  </si>
  <si>
    <t>metroPosESy7</t>
  </si>
  <si>
    <t>metroPosESD8</t>
  </si>
  <si>
    <t>metroPosESx8</t>
  </si>
  <si>
    <t>metroPosESy8</t>
  </si>
  <si>
    <t>metroPosESD9</t>
  </si>
  <si>
    <t>metroPosESx9</t>
  </si>
  <si>
    <t>metroPosESy9</t>
  </si>
  <si>
    <t>metroPosESD10</t>
  </si>
  <si>
    <t>metroPosESx10</t>
  </si>
  <si>
    <t>metroPosESy10</t>
  </si>
  <si>
    <t>double</t>
  </si>
  <si>
    <t>bytes8</t>
  </si>
  <si>
    <t>int32</t>
  </si>
  <si>
    <t>bytes7</t>
  </si>
  <si>
    <t>INS.FILT1.NAME</t>
  </si>
  <si>
    <t>INS.FILT2.NAME</t>
  </si>
  <si>
    <t>INS.ROT.DEVDESC</t>
  </si>
  <si>
    <t>INS.GRAT1.POS</t>
  </si>
  <si>
    <t>INS.GRAT2.NAME</t>
  </si>
  <si>
    <t>INS.WLEN.MIN9</t>
  </si>
  <si>
    <t>INS.WLEN.MAX9</t>
  </si>
  <si>
    <t>INS.GRAT1.DISP</t>
  </si>
  <si>
    <t>INS.GRAT1.RATIO</t>
  </si>
  <si>
    <t>1:INS.WLEN.STRT1</t>
  </si>
  <si>
    <t>1:INS.WLEN.STRT2</t>
  </si>
  <si>
    <t>1:INS.WLEN.STRT3</t>
  </si>
  <si>
    <t>1:INS.WLEN.STRT4</t>
  </si>
  <si>
    <t>1:INS.WLEN.STRT5</t>
  </si>
  <si>
    <t>1:INS.WLEN.STRT6</t>
  </si>
  <si>
    <t>1:INS.WLEN.STRT7</t>
  </si>
  <si>
    <t>1:INS.WLEN.STRT8</t>
  </si>
  <si>
    <t>1:INS.WLEN.STRT9</t>
  </si>
  <si>
    <t>1:INS.WLEN.END1</t>
  </si>
  <si>
    <t>1:INS.WLEN.END2</t>
  </si>
  <si>
    <t>1:INS.WLEN.END3</t>
  </si>
  <si>
    <t>1:INS.WLEN.END4</t>
  </si>
  <si>
    <t>1:INS.WLEN.END5</t>
  </si>
  <si>
    <t>1:INS.WLEN.END6</t>
  </si>
  <si>
    <t>1:INS.WLEN.END7</t>
  </si>
  <si>
    <t>1:INS.WLEN.END8</t>
  </si>
  <si>
    <t>1:INS.WLEN.END9</t>
  </si>
  <si>
    <t>2:INS.WLEN.STRT1</t>
  </si>
  <si>
    <t>2:INS.WLEN.STRT2</t>
  </si>
  <si>
    <t>2:INS.WLEN.STRT3</t>
  </si>
  <si>
    <t>2:INS.WLEN.STRT4</t>
  </si>
  <si>
    <t>2:INS.WLEN.STRT5</t>
  </si>
  <si>
    <t>2:INS.WLEN.STRT6</t>
  </si>
  <si>
    <t>2:INS.WLEN.STRT7</t>
  </si>
  <si>
    <t>2:INS.WLEN.STRT8</t>
  </si>
  <si>
    <t>2:INS.WLEN.STRT9</t>
  </si>
  <si>
    <t>2:INS.WLEN.END1</t>
  </si>
  <si>
    <t>2:INS.WLEN.END2</t>
  </si>
  <si>
    <t>2:INS.WLEN.END3</t>
  </si>
  <si>
    <t>2:INS.WLEN.END4</t>
  </si>
  <si>
    <t>2:INS.WLEN.END5</t>
  </si>
  <si>
    <t>2:INS.WLEN.END6</t>
  </si>
  <si>
    <t>2:INS.WLEN.END7</t>
  </si>
  <si>
    <t>2:INS.WLEN.END8</t>
  </si>
  <si>
    <t>2:INS.WLEN.END9</t>
  </si>
  <si>
    <t>3:INS.WLEN.STRT1</t>
  </si>
  <si>
    <t>3:INS.WLEN.STRT2</t>
  </si>
  <si>
    <t>3:INS.WLEN.STRT3</t>
  </si>
  <si>
    <t>3:INS.WLEN.STRT4</t>
  </si>
  <si>
    <t>3:INS.WLEN.STRT5</t>
  </si>
  <si>
    <t>3:INS.WLEN.STRT6</t>
  </si>
  <si>
    <t>3:INS.WLEN.STRT7</t>
  </si>
  <si>
    <t>3:INS.WLEN.STRT8</t>
  </si>
  <si>
    <t>3:INS.WLEN.STRT9</t>
  </si>
  <si>
    <t>3:INS.WLEN.END1</t>
  </si>
  <si>
    <t>3:INS.WLEN.END2</t>
  </si>
  <si>
    <t>3:INS.WLEN.END3</t>
  </si>
  <si>
    <t>3:INS.WLEN.END4</t>
  </si>
  <si>
    <t>3:INS.WLEN.END5</t>
  </si>
  <si>
    <t>3:INS.WLEN.END6</t>
  </si>
  <si>
    <t>3:INS.WLEN.END7</t>
  </si>
  <si>
    <t>3:INS.WLEN.END8</t>
  </si>
  <si>
    <t>3:INS.WLEN.END9</t>
  </si>
  <si>
    <t>1:INS.WLEN.CENY1</t>
  </si>
  <si>
    <t>1:INS.WLEN.CENY2</t>
  </si>
  <si>
    <t>1:INS.WLEN.CENY3</t>
  </si>
  <si>
    <t>1:INS.WLEN.CENY4</t>
  </si>
  <si>
    <t>1:INS.WLEN.CENY5</t>
  </si>
  <si>
    <t>1:INS.WLEN.CENY6</t>
  </si>
  <si>
    <t>1:INS.WLEN.CENY7</t>
  </si>
  <si>
    <t>1:INS.WLEN.CENY8</t>
  </si>
  <si>
    <t>1:INS.WLEN.CENY9</t>
  </si>
  <si>
    <t>2:INS.WLEN.CENY1</t>
  </si>
  <si>
    <t>2:INS.WLEN.CENY2</t>
  </si>
  <si>
    <t>2:INS.WLEN.CENY3</t>
  </si>
  <si>
    <t>2:INS.WLEN.CENY4</t>
  </si>
  <si>
    <t>2:INS.WLEN.CENY5</t>
  </si>
  <si>
    <t>2:INS.WLEN.CENY6</t>
  </si>
  <si>
    <t>2:INS.WLEN.CENY7</t>
  </si>
  <si>
    <t>2:INS.WLEN.CENY8</t>
  </si>
  <si>
    <t>2:INS.WLEN.CENY9</t>
  </si>
  <si>
    <t>3:INS.WLEN.CENY1</t>
  </si>
  <si>
    <t>3:INS.WLEN.CENY2</t>
  </si>
  <si>
    <t>3:INS.WLEN.CENY3</t>
  </si>
  <si>
    <t>3:INS.WLEN.CENY4</t>
  </si>
  <si>
    <t>3:INS.WLEN.CENY5</t>
  </si>
  <si>
    <t>3:INS.WLEN.CENY6</t>
  </si>
  <si>
    <t>3:INS.WLEN.CENY7</t>
  </si>
  <si>
    <t>3:INS.WLEN.CENY8</t>
  </si>
  <si>
    <t>3:INS.WLEN.CENY9</t>
  </si>
  <si>
    <t>Hx5E-2</t>
  </si>
  <si>
    <t>centrOrder</t>
  </si>
  <si>
    <t>centrDispersion</t>
  </si>
  <si>
    <t>ADU/s</t>
  </si>
  <si>
    <t>KrSmaxF</t>
  </si>
  <si>
    <t>NeSmaxF</t>
  </si>
  <si>
    <t>HalSmaxF</t>
  </si>
  <si>
    <t>IRSmaxF</t>
  </si>
  <si>
    <t>U/Ne Slit Flux</t>
  </si>
  <si>
    <t>Kr Slit Flux</t>
  </si>
  <si>
    <t>Ne Slit Flux</t>
  </si>
  <si>
    <t>HAL Slit Flux</t>
  </si>
  <si>
    <t>IR Em Slit Flux</t>
  </si>
  <si>
    <t>Laser Slit Flux</t>
  </si>
  <si>
    <t>FPET Slit Flux</t>
  </si>
  <si>
    <t>Kr PH Flux</t>
  </si>
  <si>
    <t>Ne PH Flux</t>
  </si>
  <si>
    <t>Hal PH Flux</t>
  </si>
  <si>
    <t>IR Em PH Flux</t>
  </si>
  <si>
    <t>Laser PH Flux</t>
  </si>
  <si>
    <t>LaserSmaxF</t>
  </si>
  <si>
    <t>FPEtSmaxF</t>
  </si>
  <si>
    <t>KrPHmaxF</t>
  </si>
  <si>
    <t>NePHmaxF</t>
  </si>
  <si>
    <t>HalPHmaxF</t>
  </si>
  <si>
    <t>IREMmaxF</t>
  </si>
  <si>
    <t>LaserPHmaxF</t>
  </si>
  <si>
    <t>FPETmaxF</t>
  </si>
  <si>
    <t>metmaxF</t>
  </si>
  <si>
    <t>FPET PH Flux</t>
  </si>
  <si>
    <t>Metro flux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</si>
</sst>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
    <numFmt numFmtId="166" formatCode="0.0"/>
    <numFmt numFmtId="167" formatCode="0.00000"/>
    <numFmt numFmtId="168" formatCode="0.0000000"/>
  </numFmts>
  <fonts count="33" x14ac:knownFonts="1">
    <font>
      <sz val="11"/>
      <color rgb="FF000000"/>
      <name val="Calibri"/>
      <family val="2"/>
      <charset val="1"/>
    </font>
    <font>
      <sz val="10"/>
      <color rgb="FF000000"/>
      <name val="Arial"/>
      <family val="2"/>
    </font>
    <font>
      <sz val="10"/>
      <color rgb="FF000000"/>
      <name val="Arial"/>
      <family val="2"/>
      <charset val="1"/>
    </font>
    <font>
      <sz val="11"/>
      <color rgb="FF000000"/>
      <name val="Arial"/>
      <family val="2"/>
      <charset val="1"/>
    </font>
    <font>
      <sz val="12"/>
      <color rgb="FF000000"/>
      <name val="Arial"/>
      <family val="2"/>
      <charset val="1"/>
    </font>
    <font>
      <b/>
      <sz val="12"/>
      <color rgb="FF000000"/>
      <name val="Arial"/>
      <family val="2"/>
      <charset val="1"/>
    </font>
    <font>
      <b/>
      <sz val="16"/>
      <color rgb="FF000000"/>
      <name val="Arial"/>
      <family val="2"/>
      <charset val="1"/>
    </font>
    <font>
      <sz val="18"/>
      <color rgb="FF000000"/>
      <name val="Arial"/>
      <family val="2"/>
      <charset val="1"/>
    </font>
    <font>
      <i/>
      <sz val="10"/>
      <color rgb="FF000000"/>
      <name val="Arial"/>
      <family val="2"/>
      <charset val="1"/>
    </font>
    <font>
      <sz val="10"/>
      <color rgb="FF000000"/>
      <name val="Arial Unicode MS"/>
      <family val="2"/>
      <charset val="1"/>
    </font>
    <font>
      <sz val="10"/>
      <color rgb="FFA6A6A6"/>
      <name val="Arial"/>
      <family val="2"/>
      <charset val="1"/>
    </font>
    <font>
      <b/>
      <sz val="11"/>
      <color rgb="FF000000"/>
      <name val="Arial"/>
      <family val="2"/>
      <charset val="1"/>
    </font>
    <font>
      <sz val="11"/>
      <color rgb="FF000000"/>
      <name val="Arial"/>
      <family val="2"/>
      <charset val="1"/>
    </font>
    <font>
      <sz val="11"/>
      <color rgb="FF000000"/>
      <name val="Calibri"/>
      <family val="2"/>
      <charset val="1"/>
    </font>
    <font>
      <sz val="11"/>
      <color theme="0"/>
      <name val="Calibri"/>
      <family val="2"/>
      <charset val="1"/>
    </font>
    <font>
      <sz val="10"/>
      <color indexed="81"/>
      <name val="Calibri"/>
      <family val="2"/>
    </font>
    <font>
      <b/>
      <sz val="10"/>
      <color indexed="81"/>
      <name val="Calibri"/>
      <family val="2"/>
    </font>
    <font>
      <sz val="10"/>
      <color theme="0"/>
      <name val="Arial"/>
      <family val="2"/>
      <charset val="1"/>
    </font>
    <font>
      <sz val="11"/>
      <color theme="1"/>
      <name val="Arial"/>
      <family val="2"/>
      <charset val="1"/>
    </font>
    <font>
      <sz val="10"/>
      <color theme="1"/>
      <name val="Arial"/>
      <family val="2"/>
      <charset val="1"/>
    </font>
    <font>
      <u/>
      <sz val="11"/>
      <color theme="10"/>
      <name val="Calibri"/>
      <family val="2"/>
      <charset val="1"/>
    </font>
    <font>
      <u/>
      <sz val="11"/>
      <color theme="11"/>
      <name val="Calibri"/>
      <family val="2"/>
      <charset val="1"/>
    </font>
    <font>
      <i/>
      <sz val="12"/>
      <color rgb="FF7F7F7F"/>
      <name val="Calibri"/>
      <family val="2"/>
      <scheme val="minor"/>
    </font>
    <font>
      <i/>
      <sz val="10"/>
      <color theme="1"/>
      <name val="Arial"/>
      <family val="2"/>
      <charset val="1"/>
    </font>
    <font>
      <sz val="11"/>
      <color theme="1"/>
      <name val="Calibri"/>
      <family val="2"/>
      <charset val="1"/>
    </font>
    <font>
      <sz val="10"/>
      <color rgb="FF000000"/>
      <name val="Arial"/>
      <family val="2"/>
    </font>
    <font>
      <sz val="10"/>
      <name val="Arial"/>
      <family val="2"/>
      <charset val="1"/>
    </font>
    <font>
      <sz val="10"/>
      <name val="Monaco"/>
      <family val="2"/>
    </font>
    <font>
      <sz val="10"/>
      <color rgb="FF000000"/>
      <name val="Tahoma"/>
      <family val="2"/>
    </font>
    <font>
      <b/>
      <sz val="10"/>
      <color rgb="FF000000"/>
      <name val="Tahoma"/>
      <family val="2"/>
    </font>
    <font>
      <sz val="10"/>
      <color rgb="FF000000"/>
      <name val="Calibri"/>
      <family val="2"/>
    </font>
    <font>
      <sz val="18"/>
      <color rgb="FF000000"/>
      <name val="Calibri"/>
      <family val="2"/>
    </font>
    <font>
      <b/>
      <sz val="10"/>
      <color rgb="FF000000"/>
      <name val="Calibri"/>
      <family val="2"/>
    </font>
  </fonts>
  <fills count="2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E6E0EC"/>
        <bgColor rgb="FFDCE6F2"/>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C00000"/>
        <bgColor indexed="64"/>
      </patternFill>
    </fill>
    <fill>
      <patternFill patternType="solid">
        <fgColor rgb="FFC00000"/>
        <bgColor rgb="FFDDD9C3"/>
      </patternFill>
    </fill>
    <fill>
      <patternFill patternType="solid">
        <fgColor rgb="FFDDD9C3"/>
        <bgColor rgb="FFD7E4BD"/>
      </patternFill>
    </fill>
    <fill>
      <patternFill patternType="solid">
        <fgColor rgb="FFFFFF00"/>
        <bgColor indexed="64"/>
      </patternFill>
    </fill>
    <fill>
      <patternFill patternType="solid">
        <fgColor theme="2" tint="-0.249977111117893"/>
        <bgColor rgb="FFDBEEF4"/>
      </patternFill>
    </fill>
    <fill>
      <patternFill patternType="solid">
        <fgColor rgb="FF92D05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rgb="FFFFEB9C"/>
        <bgColor rgb="FFDBEEF4"/>
      </patternFill>
    </fill>
    <fill>
      <patternFill patternType="solid">
        <fgColor rgb="FFFFEB9C"/>
        <bgColor rgb="FFDDD9C3"/>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3" fillId="0" borderId="0"/>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106">
    <xf numFmtId="0" fontId="0" fillId="0" borderId="0" xfId="0" applyAlignment="1"/>
    <xf numFmtId="0" fontId="3" fillId="0" borderId="0" xfId="1" applyFont="1" applyAlignment="1"/>
    <xf numFmtId="0" fontId="3" fillId="0" borderId="0" xfId="1" applyFont="1" applyAlignment="1">
      <alignment wrapText="1"/>
    </xf>
    <xf numFmtId="0" fontId="3" fillId="0" borderId="0" xfId="1" applyFont="1" applyAlignment="1">
      <alignment horizontal="left" vertical="center" wrapText="1"/>
    </xf>
    <xf numFmtId="0" fontId="5" fillId="0" borderId="0" xfId="1" applyFont="1" applyAlignment="1">
      <alignment vertical="center"/>
    </xf>
    <xf numFmtId="0" fontId="4" fillId="0" borderId="0" xfId="1" applyFont="1" applyAlignment="1">
      <alignment vertical="center"/>
    </xf>
    <xf numFmtId="0" fontId="6" fillId="0" borderId="0" xfId="1" applyFont="1" applyAlignment="1">
      <alignment vertical="center" wrapText="1"/>
    </xf>
    <xf numFmtId="0" fontId="7" fillId="0" borderId="0" xfId="1" applyFont="1" applyAlignment="1">
      <alignment wrapText="1"/>
    </xf>
    <xf numFmtId="0" fontId="4" fillId="0" borderId="1" xfId="1" applyFont="1" applyBorder="1" applyAlignment="1">
      <alignment vertical="center"/>
    </xf>
    <xf numFmtId="0" fontId="5" fillId="0" borderId="1" xfId="1" applyFont="1" applyBorder="1" applyAlignment="1">
      <alignment vertical="center"/>
    </xf>
    <xf numFmtId="0" fontId="2" fillId="0" borderId="0" xfId="1" applyFont="1" applyAlignment="1"/>
    <xf numFmtId="0" fontId="2" fillId="0" borderId="0" xfId="1" applyFont="1" applyAlignment="1">
      <alignment wrapText="1"/>
    </xf>
    <xf numFmtId="2" fontId="2" fillId="0" borderId="0" xfId="1" applyNumberFormat="1" applyFont="1" applyAlignment="1">
      <alignment horizontal="left" vertical="top" wrapText="1"/>
    </xf>
    <xf numFmtId="0" fontId="2" fillId="2" borderId="0" xfId="1" applyFont="1" applyFill="1" applyAlignment="1">
      <alignment horizontal="left" vertical="top" wrapText="1"/>
    </xf>
    <xf numFmtId="0" fontId="3" fillId="2" borderId="0" xfId="1" applyFont="1" applyFill="1" applyAlignment="1">
      <alignment vertical="top"/>
    </xf>
    <xf numFmtId="0" fontId="3" fillId="0" borderId="0" xfId="1" applyFont="1" applyAlignment="1">
      <alignment vertical="top"/>
    </xf>
    <xf numFmtId="0" fontId="8" fillId="0" borderId="0" xfId="1" applyFont="1" applyAlignment="1">
      <alignment horizontal="left" vertical="top" wrapText="1"/>
    </xf>
    <xf numFmtId="0" fontId="9" fillId="0" borderId="0" xfId="1" applyFont="1" applyAlignment="1"/>
    <xf numFmtId="164" fontId="2" fillId="0" borderId="0" xfId="1" applyNumberFormat="1" applyFont="1" applyAlignment="1">
      <alignment horizontal="left" vertical="top" wrapText="1"/>
    </xf>
    <xf numFmtId="2" fontId="2" fillId="3" borderId="0" xfId="1" applyNumberFormat="1" applyFont="1" applyFill="1" applyAlignment="1">
      <alignment horizontal="left" vertical="top" wrapText="1"/>
    </xf>
    <xf numFmtId="165" fontId="2" fillId="0" borderId="0" xfId="1" applyNumberFormat="1" applyFont="1" applyAlignment="1">
      <alignment horizontal="left" vertical="top" wrapText="1"/>
    </xf>
    <xf numFmtId="0" fontId="2" fillId="3" borderId="0" xfId="1" applyFont="1" applyFill="1" applyAlignment="1">
      <alignment horizontal="left" vertical="top" wrapText="1"/>
    </xf>
    <xf numFmtId="1" fontId="2" fillId="0" borderId="0" xfId="1" applyNumberFormat="1" applyFont="1" applyAlignment="1">
      <alignment horizontal="left" vertical="top" wrapText="1"/>
    </xf>
    <xf numFmtId="1" fontId="10" fillId="0" borderId="0" xfId="1" applyNumberFormat="1" applyFont="1" applyAlignment="1">
      <alignment horizontal="left" vertical="top" wrapText="1"/>
    </xf>
    <xf numFmtId="164" fontId="2" fillId="4" borderId="0" xfId="1" applyNumberFormat="1" applyFont="1" applyFill="1" applyAlignment="1">
      <alignment horizontal="left" vertical="top" wrapText="1"/>
    </xf>
    <xf numFmtId="164" fontId="2" fillId="5" borderId="0" xfId="1" applyNumberFormat="1" applyFont="1" applyFill="1" applyAlignment="1">
      <alignment horizontal="left" vertical="top" wrapText="1"/>
    </xf>
    <xf numFmtId="164" fontId="2" fillId="6" borderId="0" xfId="1" applyNumberFormat="1" applyFont="1" applyFill="1" applyAlignment="1">
      <alignment horizontal="left" vertical="top" wrapText="1"/>
    </xf>
    <xf numFmtId="164" fontId="2" fillId="7" borderId="0" xfId="1" applyNumberFormat="1" applyFont="1" applyFill="1" applyAlignment="1">
      <alignment horizontal="left" vertical="top" wrapText="1"/>
    </xf>
    <xf numFmtId="0" fontId="2" fillId="0" borderId="0" xfId="1" applyFont="1" applyAlignment="1">
      <alignment horizontal="left" vertical="top" wrapText="1"/>
    </xf>
    <xf numFmtId="0" fontId="2" fillId="0" borderId="0" xfId="1" applyFont="1" applyAlignment="1">
      <alignment horizontal="center"/>
    </xf>
    <xf numFmtId="167" fontId="2" fillId="0" borderId="0" xfId="1" applyNumberFormat="1" applyFont="1" applyAlignment="1"/>
    <xf numFmtId="165" fontId="2" fillId="0" borderId="0" xfId="1" applyNumberFormat="1" applyFont="1" applyAlignment="1"/>
    <xf numFmtId="0" fontId="11" fillId="0" borderId="0" xfId="1" applyFont="1" applyAlignment="1">
      <alignment horizontal="center" vertical="center" wrapText="1"/>
    </xf>
    <xf numFmtId="0" fontId="12" fillId="0" borderId="0" xfId="1" applyFont="1" applyAlignment="1">
      <alignment vertical="center" wrapText="1"/>
    </xf>
    <xf numFmtId="0" fontId="8" fillId="0" borderId="0" xfId="1" applyFont="1" applyAlignment="1">
      <alignment horizontal="center" vertical="center" wrapText="1"/>
    </xf>
    <xf numFmtId="0" fontId="8" fillId="0" borderId="0" xfId="1" applyFont="1" applyAlignment="1">
      <alignment vertical="center" wrapText="1"/>
    </xf>
    <xf numFmtId="167" fontId="8" fillId="0" borderId="0" xfId="1" applyNumberFormat="1" applyFont="1" applyAlignment="1">
      <alignment horizontal="center" vertical="center" wrapText="1"/>
    </xf>
    <xf numFmtId="165" fontId="8" fillId="0" borderId="0" xfId="1" applyNumberFormat="1" applyFont="1" applyAlignment="1">
      <alignment horizontal="center" vertical="center" wrapText="1"/>
    </xf>
    <xf numFmtId="0" fontId="2" fillId="0" borderId="0" xfId="1" applyFont="1" applyAlignment="1">
      <alignment vertical="center" wrapText="1"/>
    </xf>
    <xf numFmtId="2" fontId="11" fillId="0" borderId="0" xfId="1" applyNumberFormat="1" applyFont="1" applyAlignment="1"/>
    <xf numFmtId="2" fontId="11" fillId="8" borderId="0" xfId="1" applyNumberFormat="1" applyFont="1" applyFill="1" applyAlignment="1"/>
    <xf numFmtId="2" fontId="2" fillId="8" borderId="0" xfId="1" applyNumberFormat="1" applyFont="1" applyFill="1" applyAlignment="1"/>
    <xf numFmtId="0" fontId="2" fillId="8" borderId="0" xfId="1" applyFont="1" applyFill="1" applyAlignment="1"/>
    <xf numFmtId="164" fontId="2" fillId="0" borderId="0" xfId="1" applyNumberFormat="1" applyFont="1" applyAlignment="1"/>
    <xf numFmtId="164" fontId="2" fillId="8" borderId="0" xfId="1" applyNumberFormat="1" applyFont="1" applyFill="1" applyAlignment="1"/>
    <xf numFmtId="168" fontId="2" fillId="0" borderId="0" xfId="1" applyNumberFormat="1" applyFont="1" applyAlignment="1"/>
    <xf numFmtId="1" fontId="2" fillId="8" borderId="0" xfId="1" applyNumberFormat="1" applyFont="1" applyFill="1" applyAlignment="1"/>
    <xf numFmtId="0" fontId="2" fillId="3" borderId="0" xfId="1" applyFont="1" applyFill="1" applyAlignment="1"/>
    <xf numFmtId="2" fontId="2" fillId="0" borderId="0" xfId="1" applyNumberFormat="1" applyFont="1" applyAlignment="1">
      <alignment horizontal="center"/>
    </xf>
    <xf numFmtId="0" fontId="2" fillId="3" borderId="0" xfId="1" applyFont="1" applyFill="1" applyAlignment="1">
      <alignment horizontal="center"/>
    </xf>
    <xf numFmtId="0" fontId="14" fillId="9" borderId="0" xfId="0" applyFont="1" applyFill="1" applyAlignment="1"/>
    <xf numFmtId="0" fontId="1" fillId="0" borderId="0" xfId="1" applyFont="1" applyAlignment="1">
      <alignment horizontal="left" vertical="top" wrapText="1"/>
    </xf>
    <xf numFmtId="2" fontId="1" fillId="0" borderId="0" xfId="1" applyNumberFormat="1" applyFont="1" applyAlignment="1">
      <alignment horizontal="left" vertical="top" wrapText="1"/>
    </xf>
    <xf numFmtId="0" fontId="1" fillId="0" borderId="0" xfId="1" applyFont="1" applyFill="1" applyAlignment="1">
      <alignment horizontal="left" vertical="top" wrapText="1"/>
    </xf>
    <xf numFmtId="0" fontId="17" fillId="10" borderId="0" xfId="1" applyFont="1" applyFill="1" applyAlignment="1">
      <alignment horizontal="left" vertical="top" wrapText="1"/>
    </xf>
    <xf numFmtId="0" fontId="18" fillId="0" borderId="0" xfId="1" applyFont="1" applyFill="1" applyAlignment="1">
      <alignment vertical="top"/>
    </xf>
    <xf numFmtId="0" fontId="19" fillId="0" borderId="0" xfId="1" applyFont="1" applyFill="1" applyAlignment="1">
      <alignment horizontal="left" vertical="top" wrapText="1"/>
    </xf>
    <xf numFmtId="0" fontId="0" fillId="0" borderId="0" xfId="0" applyAlignment="1">
      <alignment horizontal="center"/>
    </xf>
    <xf numFmtId="0" fontId="1" fillId="2" borderId="0" xfId="1" applyFont="1" applyFill="1" applyAlignment="1">
      <alignment horizontal="left" vertical="top" wrapText="1"/>
    </xf>
    <xf numFmtId="0" fontId="19" fillId="0" borderId="0" xfId="1" applyFont="1" applyAlignment="1">
      <alignment horizontal="left" vertical="top" wrapText="1"/>
    </xf>
    <xf numFmtId="0" fontId="23" fillId="0" borderId="0" xfId="1" applyFont="1" applyAlignment="1">
      <alignment horizontal="left" vertical="top" wrapText="1"/>
    </xf>
    <xf numFmtId="0" fontId="24" fillId="9" borderId="0" xfId="0" applyFont="1" applyFill="1" applyAlignment="1"/>
    <xf numFmtId="0" fontId="24" fillId="0" borderId="0" xfId="0" applyFont="1" applyAlignment="1"/>
    <xf numFmtId="0" fontId="24" fillId="12" borderId="0" xfId="0" applyFont="1" applyFill="1" applyAlignment="1"/>
    <xf numFmtId="164" fontId="2" fillId="13" borderId="0" xfId="1" applyNumberFormat="1" applyFont="1" applyFill="1" applyAlignment="1">
      <alignment horizontal="left" vertical="top" wrapText="1"/>
    </xf>
    <xf numFmtId="0" fontId="25" fillId="0" borderId="0" xfId="1" applyFont="1" applyAlignment="1">
      <alignment horizontal="left" vertical="top" wrapText="1"/>
    </xf>
    <xf numFmtId="0" fontId="25" fillId="2" borderId="0" xfId="1" applyFont="1" applyFill="1" applyAlignment="1">
      <alignment horizontal="left" vertical="top" wrapText="1"/>
    </xf>
    <xf numFmtId="0" fontId="2" fillId="14" borderId="0" xfId="1" applyFont="1" applyFill="1" applyAlignment="1">
      <alignment horizontal="left" vertical="top" wrapText="1"/>
    </xf>
    <xf numFmtId="0" fontId="19" fillId="14" borderId="0" xfId="1" applyFont="1" applyFill="1" applyAlignment="1">
      <alignment horizontal="left" vertical="top" wrapText="1"/>
    </xf>
    <xf numFmtId="0" fontId="1" fillId="14" borderId="0" xfId="1" applyFont="1" applyFill="1" applyAlignment="1">
      <alignment horizontal="left" vertical="top" wrapText="1"/>
    </xf>
    <xf numFmtId="2" fontId="1" fillId="14" borderId="0" xfId="1" applyNumberFormat="1" applyFont="1" applyFill="1" applyAlignment="1">
      <alignment horizontal="left" vertical="top" wrapText="1"/>
    </xf>
    <xf numFmtId="0" fontId="25" fillId="0" borderId="0" xfId="1" applyFont="1" applyFill="1" applyAlignment="1">
      <alignment horizontal="left" vertical="top" wrapText="1"/>
    </xf>
    <xf numFmtId="0" fontId="0" fillId="0" borderId="0" xfId="0" applyFont="1" applyAlignment="1">
      <alignment vertical="top"/>
    </xf>
    <xf numFmtId="2" fontId="25" fillId="0" borderId="0" xfId="1" applyNumberFormat="1" applyFont="1" applyAlignment="1">
      <alignment horizontal="left" vertical="top" wrapText="1"/>
    </xf>
    <xf numFmtId="0" fontId="2" fillId="15" borderId="0" xfId="1" applyFont="1" applyFill="1" applyAlignment="1">
      <alignment horizontal="left" vertical="top" wrapText="1"/>
    </xf>
    <xf numFmtId="0" fontId="2" fillId="16" borderId="0" xfId="1" applyFont="1" applyFill="1" applyAlignment="1">
      <alignment horizontal="left" vertical="top" wrapText="1"/>
    </xf>
    <xf numFmtId="0" fontId="2" fillId="17" borderId="0" xfId="1" applyFont="1" applyFill="1" applyAlignment="1">
      <alignment horizontal="left" vertical="top" wrapText="1"/>
    </xf>
    <xf numFmtId="0" fontId="26" fillId="14" borderId="0" xfId="1" applyFont="1" applyFill="1" applyAlignment="1">
      <alignment horizontal="left" vertical="top" wrapText="1"/>
    </xf>
    <xf numFmtId="0" fontId="25" fillId="17" borderId="0" xfId="1" applyFont="1" applyFill="1" applyAlignment="1">
      <alignment horizontal="left" vertical="top" wrapText="1"/>
    </xf>
    <xf numFmtId="0" fontId="25" fillId="15" borderId="0" xfId="1" applyFont="1" applyFill="1" applyAlignment="1">
      <alignment horizontal="left" vertical="top" wrapText="1"/>
    </xf>
    <xf numFmtId="0" fontId="2" fillId="18" borderId="0" xfId="1" applyFont="1" applyFill="1" applyAlignment="1">
      <alignment horizontal="left" vertical="top" wrapText="1"/>
    </xf>
    <xf numFmtId="0" fontId="25" fillId="16" borderId="0" xfId="1" applyFont="1" applyFill="1" applyAlignment="1">
      <alignment horizontal="left" vertical="top" wrapText="1"/>
    </xf>
    <xf numFmtId="0" fontId="1" fillId="0" borderId="0" xfId="1" applyFont="1" applyAlignment="1">
      <alignment wrapText="1"/>
    </xf>
    <xf numFmtId="166" fontId="1" fillId="0" borderId="0" xfId="1" applyNumberFormat="1" applyFont="1" applyAlignment="1">
      <alignment horizontal="left" vertical="top" wrapText="1"/>
    </xf>
    <xf numFmtId="166" fontId="2" fillId="0" borderId="0" xfId="1" applyNumberFormat="1" applyFont="1" applyAlignment="1">
      <alignment horizontal="left" vertical="top" wrapText="1"/>
    </xf>
    <xf numFmtId="166" fontId="25" fillId="0" borderId="0" xfId="1" applyNumberFormat="1" applyFont="1" applyFill="1" applyAlignment="1">
      <alignment horizontal="left" vertical="top" wrapText="1"/>
    </xf>
    <xf numFmtId="166" fontId="1" fillId="17" borderId="0" xfId="1" applyNumberFormat="1" applyFont="1" applyFill="1" applyAlignment="1">
      <alignment horizontal="left" vertical="top" wrapText="1"/>
    </xf>
    <xf numFmtId="166" fontId="2" fillId="17" borderId="0" xfId="1" applyNumberFormat="1" applyFont="1" applyFill="1" applyAlignment="1">
      <alignment horizontal="left" vertical="top" wrapText="1"/>
    </xf>
    <xf numFmtId="166" fontId="1" fillId="15" borderId="0" xfId="1" applyNumberFormat="1" applyFont="1" applyFill="1" applyAlignment="1">
      <alignment horizontal="left" vertical="top" wrapText="1"/>
    </xf>
    <xf numFmtId="166" fontId="2" fillId="15" borderId="0" xfId="1" applyNumberFormat="1" applyFont="1" applyFill="1" applyAlignment="1">
      <alignment horizontal="left" vertical="top" wrapText="1"/>
    </xf>
    <xf numFmtId="166" fontId="1" fillId="16" borderId="0" xfId="1" applyNumberFormat="1" applyFont="1" applyFill="1" applyAlignment="1">
      <alignment horizontal="left" vertical="top" wrapText="1"/>
    </xf>
    <xf numFmtId="166" fontId="2" fillId="16" borderId="0" xfId="1" applyNumberFormat="1" applyFont="1" applyFill="1" applyAlignment="1">
      <alignment horizontal="left" vertical="top" wrapText="1"/>
    </xf>
    <xf numFmtId="166" fontId="1" fillId="11" borderId="0" xfId="4" applyNumberFormat="1" applyFont="1" applyFill="1" applyAlignment="1">
      <alignment horizontal="left" vertical="top" wrapText="1"/>
    </xf>
    <xf numFmtId="1" fontId="17" fillId="9" borderId="0" xfId="1" applyNumberFormat="1" applyFont="1" applyFill="1" applyAlignment="1">
      <alignment horizontal="left" vertical="top" wrapText="1"/>
    </xf>
    <xf numFmtId="1" fontId="1" fillId="0" borderId="0" xfId="1" applyNumberFormat="1" applyFont="1" applyFill="1" applyAlignment="1">
      <alignment horizontal="left" vertical="top" wrapText="1"/>
    </xf>
    <xf numFmtId="2" fontId="2" fillId="0" borderId="0" xfId="1" applyNumberFormat="1" applyFont="1" applyFill="1" applyAlignment="1">
      <alignment horizontal="left" vertical="top" wrapText="1"/>
    </xf>
    <xf numFmtId="0" fontId="26" fillId="0" borderId="0" xfId="1" applyFont="1" applyFill="1" applyAlignment="1">
      <alignment horizontal="left" vertical="top" wrapText="1"/>
    </xf>
    <xf numFmtId="166" fontId="2" fillId="0" borderId="0" xfId="1" applyNumberFormat="1" applyFont="1" applyFill="1" applyAlignment="1">
      <alignment horizontal="left" vertical="top" wrapText="1"/>
    </xf>
    <xf numFmtId="11" fontId="2" fillId="0" borderId="0" xfId="1" applyNumberFormat="1" applyFont="1" applyAlignment="1">
      <alignment horizontal="left" vertical="top" wrapText="1"/>
    </xf>
    <xf numFmtId="11" fontId="27" fillId="0" borderId="0" xfId="0" applyNumberFormat="1" applyFont="1" applyAlignment="1"/>
    <xf numFmtId="11" fontId="2" fillId="0" borderId="0" xfId="1" applyNumberFormat="1" applyFont="1" applyAlignment="1"/>
    <xf numFmtId="0" fontId="11" fillId="0" borderId="0" xfId="1" applyFont="1" applyAlignment="1">
      <alignment horizontal="center" vertical="center"/>
    </xf>
    <xf numFmtId="0" fontId="8" fillId="0" borderId="0" xfId="1" applyFont="1" applyAlignment="1">
      <alignment horizontal="center" vertical="center"/>
    </xf>
    <xf numFmtId="164" fontId="2" fillId="19" borderId="0" xfId="1" applyNumberFormat="1" applyFont="1" applyFill="1" applyAlignment="1">
      <alignment horizontal="left" vertical="top" wrapText="1"/>
    </xf>
    <xf numFmtId="0" fontId="17" fillId="20" borderId="0" xfId="1" applyFont="1" applyFill="1" applyAlignment="1">
      <alignment horizontal="left" vertical="top" wrapText="1"/>
    </xf>
    <xf numFmtId="0" fontId="2" fillId="21" borderId="0" xfId="1" applyFont="1" applyFill="1" applyAlignment="1">
      <alignment horizontal="left" vertical="top" wrapText="1"/>
    </xf>
  </cellXfs>
  <cellStyles count="7">
    <cellStyle name="Currency [0]" xfId="1" builtinId="7"/>
    <cellStyle name="Explanatory Text" xfId="4" builtinId="53"/>
    <cellStyle name="Followed Hyperlink" xfId="3" builtinId="9" hidden="1"/>
    <cellStyle name="Followed Hyperlink" xfId="6" builtinId="9" hidden="1"/>
    <cellStyle name="Hyperlink" xfId="2" builtinId="8" hidden="1"/>
    <cellStyle name="Hyperlink" xfId="5" builtinId="8" hidden="1"/>
    <cellStyle name="Normal" xfId="0" builtinId="0"/>
  </cellStyles>
  <dxfs count="4">
    <dxf>
      <font>
        <sz val="11"/>
        <color rgb="FF9C5700"/>
        <name val="Calibri"/>
      </font>
      <fill>
        <patternFill>
          <bgColor rgb="FFFFEB9C"/>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s>
  <tableStyles count="0" defaultTableStyle="TableStyleMedium9" defaultPivotStyle="PivotStyleLight16"/>
  <colors>
    <indexedColors>
      <rgbColor rgb="FF000000"/>
      <rgbColor rgb="FFE6E0EC"/>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mruColors>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38"/>
  <sheetViews>
    <sheetView workbookViewId="0">
      <selection activeCell="B25" sqref="B25"/>
    </sheetView>
  </sheetViews>
  <sheetFormatPr baseColWidth="10" defaultColWidth="11.5" defaultRowHeight="15" x14ac:dyDescent="0.2"/>
  <cols>
    <col min="1" max="1" width="24.33203125" style="1" customWidth="1"/>
    <col min="2" max="2" width="77.1640625" style="1" customWidth="1"/>
    <col min="3" max="1024" width="10.33203125" style="1" customWidth="1"/>
    <col min="1025" max="1025" width="10.33203125" customWidth="1"/>
  </cols>
  <sheetData>
    <row r="1" spans="1:1024" ht="14" customHeight="1"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3" spans="1:1024" ht="14" customHeight="1" x14ac:dyDescent="0.2">
      <c r="A3" s="2"/>
      <c r="B3" s="3" t="s">
        <v>0</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14" spans="1:1024" ht="16" customHeight="1" x14ac:dyDescent="0.2">
      <c r="A14" s="5" t="s">
        <v>1</v>
      </c>
      <c r="B14" s="4" t="s">
        <v>2</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6" customHeight="1" x14ac:dyDescent="0.2">
      <c r="A15" s="5" t="s">
        <v>3</v>
      </c>
      <c r="B15" s="4" t="s">
        <v>4</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6" customHeight="1" x14ac:dyDescent="0.2">
      <c r="A16" s="5"/>
      <c r="B16" s="5"/>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2" s="7" customFormat="1" ht="55.5" customHeight="1" x14ac:dyDescent="0.25">
      <c r="A17" s="5" t="s">
        <v>5</v>
      </c>
      <c r="B17" s="6" t="s">
        <v>6</v>
      </c>
    </row>
    <row r="18" spans="1:2" ht="16" customHeight="1" x14ac:dyDescent="0.2">
      <c r="A18" s="5"/>
      <c r="B18" s="5"/>
    </row>
    <row r="19" spans="1:2" ht="16" customHeight="1" x14ac:dyDescent="0.2">
      <c r="A19" s="5" t="s">
        <v>7</v>
      </c>
      <c r="B19" s="4" t="s">
        <v>8</v>
      </c>
    </row>
    <row r="20" spans="1:2" ht="16" customHeight="1" x14ac:dyDescent="0.2">
      <c r="A20" s="5" t="s">
        <v>9</v>
      </c>
      <c r="B20" s="4" t="s">
        <v>10</v>
      </c>
    </row>
    <row r="21" spans="1:2" ht="16" customHeight="1" x14ac:dyDescent="0.2">
      <c r="A21" s="5" t="s">
        <v>11</v>
      </c>
      <c r="B21" s="4" t="s">
        <v>12</v>
      </c>
    </row>
    <row r="22" spans="1:2" ht="16" customHeight="1" x14ac:dyDescent="0.2">
      <c r="A22" s="5" t="s">
        <v>13</v>
      </c>
      <c r="B22" s="4" t="s">
        <v>14</v>
      </c>
    </row>
    <row r="23" spans="1:2" ht="16" customHeight="1" x14ac:dyDescent="0.2">
      <c r="A23" s="5" t="s">
        <v>15</v>
      </c>
      <c r="B23" s="4" t="s">
        <v>16</v>
      </c>
    </row>
    <row r="24" spans="1:2" ht="16" customHeight="1" x14ac:dyDescent="0.2">
      <c r="A24" s="5"/>
      <c r="B24" s="4"/>
    </row>
    <row r="25" spans="1:2" ht="16" customHeight="1" x14ac:dyDescent="0.2">
      <c r="A25" s="5"/>
      <c r="B25" s="4"/>
    </row>
    <row r="26" spans="1:2" ht="16" customHeight="1" x14ac:dyDescent="0.2">
      <c r="A26" s="5"/>
      <c r="B26" s="4"/>
    </row>
    <row r="27" spans="1:2" ht="16" customHeight="1" x14ac:dyDescent="0.2">
      <c r="A27" s="5"/>
      <c r="B27" s="4"/>
    </row>
    <row r="28" spans="1:2" ht="16" customHeight="1" x14ac:dyDescent="0.2">
      <c r="A28" s="5"/>
      <c r="B28" s="4"/>
    </row>
    <row r="29" spans="1:2" ht="16" customHeight="1" x14ac:dyDescent="0.2">
      <c r="A29" s="5"/>
      <c r="B29" s="4"/>
    </row>
    <row r="30" spans="1:2" ht="16" customHeight="1" x14ac:dyDescent="0.2">
      <c r="A30" s="5"/>
      <c r="B30" s="4"/>
    </row>
    <row r="31" spans="1:2" ht="16" customHeight="1" x14ac:dyDescent="0.2">
      <c r="A31" s="5"/>
      <c r="B31" s="4"/>
    </row>
    <row r="32" spans="1:2" ht="16" customHeight="1" x14ac:dyDescent="0.2">
      <c r="A32" s="5"/>
      <c r="B32" s="4"/>
    </row>
    <row r="33" spans="1:2" ht="16" customHeight="1" x14ac:dyDescent="0.2">
      <c r="A33" s="5"/>
      <c r="B33" s="4"/>
    </row>
    <row r="34" spans="1:2" ht="16" customHeight="1" x14ac:dyDescent="0.2">
      <c r="A34" s="5"/>
      <c r="B34" s="4"/>
    </row>
    <row r="35" spans="1:2" ht="16" customHeight="1" x14ac:dyDescent="0.2">
      <c r="A35" s="5"/>
      <c r="B35" s="5"/>
    </row>
    <row r="36" spans="1:2" ht="16" customHeight="1" x14ac:dyDescent="0.2">
      <c r="A36" s="8" t="s">
        <v>17</v>
      </c>
      <c r="B36" s="9" t="s">
        <v>18</v>
      </c>
    </row>
    <row r="37" spans="1:2" ht="16" customHeight="1" x14ac:dyDescent="0.2">
      <c r="A37" s="8" t="s">
        <v>19</v>
      </c>
      <c r="B37" s="9"/>
    </row>
    <row r="38" spans="1:2" ht="16" customHeight="1" x14ac:dyDescent="0.2">
      <c r="A38" s="8" t="s">
        <v>20</v>
      </c>
      <c r="B38" s="9" t="s">
        <v>21</v>
      </c>
    </row>
  </sheetData>
  <pageMargins left="0.75" right="0.75" top="1" bottom="1" header="0.5" footer="0.5"/>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2"/>
  <sheetViews>
    <sheetView topLeftCell="A2" workbookViewId="0">
      <selection activeCell="A2" sqref="A2"/>
    </sheetView>
  </sheetViews>
  <sheetFormatPr baseColWidth="10" defaultColWidth="11.5" defaultRowHeight="15" x14ac:dyDescent="0.2"/>
  <cols>
    <col min="1" max="1" width="173.6640625" style="10" customWidth="1"/>
    <col min="2" max="1025" width="10.6640625" customWidth="1"/>
  </cols>
  <sheetData>
    <row r="1" spans="1:1" ht="409" customHeight="1" x14ac:dyDescent="0.2">
      <c r="A1" s="11" t="s">
        <v>22</v>
      </c>
    </row>
    <row r="2" spans="1:1" ht="409" customHeight="1" x14ac:dyDescent="0.2">
      <c r="A2" s="82" t="s">
        <v>23</v>
      </c>
    </row>
  </sheetData>
  <pageMargins left="0.75" right="0.75" top="1" bottom="1" header="0.5" footer="0.5"/>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K52"/>
  <sheetViews>
    <sheetView tabSelected="1" workbookViewId="0">
      <pane xSplit="3" ySplit="6" topLeftCell="EN7" activePane="bottomRight" state="frozenSplit"/>
      <selection pane="topRight" activeCell="G1" sqref="G1"/>
      <selection pane="bottomLeft" activeCell="A21" sqref="A21"/>
      <selection pane="bottomRight" activeCell="EY7" sqref="EY7"/>
    </sheetView>
  </sheetViews>
  <sheetFormatPr baseColWidth="10" defaultColWidth="53.83203125" defaultRowHeight="15" x14ac:dyDescent="0.2"/>
  <cols>
    <col min="1" max="1" width="21.5" style="28" bestFit="1" customWidth="1"/>
    <col min="2" max="2" width="19.6640625" style="28" customWidth="1"/>
    <col min="3" max="3" width="12.33203125" style="28" bestFit="1" customWidth="1"/>
    <col min="4" max="4" width="18.5" style="28" bestFit="1" customWidth="1"/>
    <col min="5" max="5" width="20.83203125" style="28" customWidth="1"/>
    <col min="6" max="7" width="18.1640625" style="28" bestFit="1" customWidth="1"/>
    <col min="8" max="8" width="15.1640625" style="28" bestFit="1" customWidth="1"/>
    <col min="9" max="9" width="16.33203125" style="59" bestFit="1" customWidth="1"/>
    <col min="10" max="10" width="13.83203125" style="59" bestFit="1" customWidth="1"/>
    <col min="11" max="11" width="16.5" style="28" bestFit="1" customWidth="1"/>
    <col min="12" max="12" width="15.33203125" style="28" bestFit="1" customWidth="1"/>
    <col min="13" max="13" width="15.33203125" style="12" bestFit="1" customWidth="1"/>
    <col min="14" max="14" width="15.5" style="12" bestFit="1" customWidth="1"/>
    <col min="15" max="15" width="18.5" style="28" bestFit="1" customWidth="1"/>
    <col min="16" max="16" width="16.6640625" style="28" bestFit="1" customWidth="1"/>
    <col min="17" max="17" width="17.6640625" style="28" bestFit="1" customWidth="1"/>
    <col min="18" max="18" width="15.1640625" style="22" bestFit="1" customWidth="1"/>
    <col min="19" max="19" width="18.83203125" style="12" bestFit="1" customWidth="1"/>
    <col min="20" max="20" width="19.5" style="12" bestFit="1" customWidth="1"/>
    <col min="21" max="21" width="5" style="12" customWidth="1"/>
    <col min="22" max="22" width="5" style="12" bestFit="1" customWidth="1"/>
    <col min="23" max="31" width="20.6640625" style="28" bestFit="1" customWidth="1"/>
    <col min="32" max="40" width="16.83203125" style="84" bestFit="1" customWidth="1"/>
    <col min="41" max="58" width="18" style="84" bestFit="1" customWidth="1"/>
    <col min="59" max="67" width="19.5" style="28" bestFit="1" customWidth="1"/>
    <col min="68" max="76" width="16.1640625" style="28" bestFit="1" customWidth="1"/>
    <col min="77" max="85" width="16.5" style="28" bestFit="1" customWidth="1"/>
    <col min="86" max="94" width="17.6640625" style="28" bestFit="1" customWidth="1"/>
    <col min="95" max="103" width="16.5" style="28" bestFit="1" customWidth="1"/>
    <col min="104" max="112" width="17.6640625" style="28" bestFit="1" customWidth="1"/>
    <col min="113" max="121" width="16.5" style="28" bestFit="1" customWidth="1"/>
    <col min="122" max="130" width="17.6640625" style="28" bestFit="1" customWidth="1"/>
    <col min="131" max="139" width="16.5" style="28" bestFit="1" customWidth="1"/>
    <col min="140" max="140" width="15.33203125" style="28" bestFit="1" customWidth="1"/>
    <col min="141" max="141" width="15.83203125" style="28" bestFit="1" customWidth="1"/>
    <col min="142" max="142" width="18.5" style="28" bestFit="1" customWidth="1"/>
    <col min="143" max="143" width="16.83203125" style="28" bestFit="1" customWidth="1"/>
    <col min="144" max="144" width="11.6640625" style="28" bestFit="1" customWidth="1"/>
    <col min="145" max="145" width="9.5" style="28" bestFit="1" customWidth="1"/>
    <col min="146" max="146" width="9.83203125" style="28" bestFit="1" customWidth="1"/>
    <col min="147" max="147" width="11.1640625" style="28" bestFit="1" customWidth="1"/>
    <col min="148" max="148" width="12.6640625" style="28" bestFit="1" customWidth="1"/>
    <col min="149" max="149" width="12.33203125" style="28" bestFit="1" customWidth="1"/>
    <col min="150" max="150" width="12.5" style="28" bestFit="1" customWidth="1"/>
    <col min="151" max="151" width="9.5" style="28" bestFit="1" customWidth="1"/>
    <col min="152" max="152" width="9.83203125" style="28" bestFit="1" customWidth="1"/>
    <col min="153" max="153" width="10.1640625" style="28" bestFit="1" customWidth="1"/>
    <col min="154" max="154" width="12.6640625" style="28" bestFit="1" customWidth="1"/>
    <col min="155" max="156" width="12.5" style="28" bestFit="1" customWidth="1"/>
    <col min="157" max="157" width="12.6640625" style="28" bestFit="1" customWidth="1"/>
    <col min="158" max="158" width="22.33203125" style="28" bestFit="1" customWidth="1"/>
    <col min="159" max="159" width="20.5" style="28" bestFit="1" customWidth="1"/>
    <col min="160" max="160" width="12" style="28" bestFit="1" customWidth="1"/>
    <col min="161" max="161" width="13.5" style="28" bestFit="1" customWidth="1"/>
    <col min="162" max="164" width="15.5" style="28" bestFit="1" customWidth="1"/>
    <col min="165" max="165" width="11.83203125" style="28" bestFit="1" customWidth="1"/>
    <col min="166" max="166" width="12" style="28" bestFit="1" customWidth="1"/>
    <col min="167" max="167" width="13.5" style="28" bestFit="1" customWidth="1"/>
    <col min="168" max="170" width="15.5" style="28" bestFit="1" customWidth="1"/>
    <col min="171" max="171" width="11.83203125" style="28" bestFit="1" customWidth="1"/>
    <col min="172" max="172" width="12" style="28" bestFit="1" customWidth="1"/>
    <col min="173" max="173" width="13.5" style="28" bestFit="1" customWidth="1"/>
    <col min="174" max="176" width="15.5" style="28" bestFit="1" customWidth="1"/>
    <col min="177" max="177" width="11.83203125" style="28" bestFit="1" customWidth="1"/>
    <col min="178" max="178" width="12" style="28" bestFit="1" customWidth="1"/>
    <col min="179" max="179" width="13.5" style="28" bestFit="1" customWidth="1"/>
    <col min="180" max="182" width="15.5" style="28" bestFit="1" customWidth="1"/>
    <col min="183" max="183" width="11.83203125" style="28" bestFit="1" customWidth="1"/>
    <col min="184" max="184" width="12" style="28" bestFit="1" customWidth="1"/>
    <col min="185" max="185" width="13.5" style="28" bestFit="1" customWidth="1"/>
    <col min="186" max="186" width="15.5" style="28" bestFit="1" customWidth="1"/>
    <col min="187" max="187" width="15" style="28" bestFit="1" customWidth="1"/>
    <col min="188" max="188" width="13.6640625" style="28" bestFit="1" customWidth="1"/>
    <col min="189" max="189" width="11.83203125" style="28" bestFit="1" customWidth="1"/>
    <col min="190" max="190" width="12" style="28" bestFit="1" customWidth="1"/>
    <col min="191" max="191" width="13.5" style="28" bestFit="1" customWidth="1"/>
    <col min="192" max="192" width="15.5" style="28" bestFit="1" customWidth="1"/>
    <col min="193" max="193" width="15" style="28" bestFit="1" customWidth="1"/>
    <col min="194" max="194" width="13.6640625" style="28" bestFit="1" customWidth="1"/>
    <col min="195" max="195" width="11.83203125" style="28" bestFit="1" customWidth="1"/>
    <col min="196" max="196" width="12" style="28" bestFit="1" customWidth="1"/>
    <col min="197" max="197" width="13.5" style="28" bestFit="1" customWidth="1"/>
    <col min="198" max="198" width="15.5" style="28" bestFit="1" customWidth="1"/>
    <col min="199" max="199" width="15" style="28" bestFit="1" customWidth="1"/>
    <col min="200" max="200" width="13.6640625" style="28" bestFit="1" customWidth="1"/>
    <col min="201" max="201" width="11.83203125" style="28" bestFit="1" customWidth="1"/>
    <col min="202" max="202" width="12" style="28" bestFit="1" customWidth="1"/>
    <col min="203" max="203" width="13.5" style="28" bestFit="1" customWidth="1"/>
    <col min="204" max="204" width="15.5" style="28" bestFit="1" customWidth="1"/>
    <col min="205" max="205" width="15" style="28" bestFit="1" customWidth="1"/>
    <col min="206" max="206" width="13.6640625" style="28" bestFit="1" customWidth="1"/>
    <col min="207" max="207" width="11.83203125" style="28" bestFit="1" customWidth="1"/>
    <col min="208" max="208" width="12" style="28" bestFit="1" customWidth="1"/>
    <col min="209" max="209" width="13.5" style="28" bestFit="1" customWidth="1"/>
    <col min="210" max="210" width="15.5" style="28" bestFit="1" customWidth="1"/>
    <col min="211" max="211" width="15" style="28" bestFit="1" customWidth="1"/>
    <col min="212" max="212" width="13.6640625" style="28" bestFit="1" customWidth="1"/>
    <col min="213" max="213" width="11.83203125" style="28" bestFit="1" customWidth="1"/>
    <col min="214" max="214" width="13.1640625" style="28" bestFit="1" customWidth="1"/>
    <col min="215" max="215" width="14.5" style="28" bestFit="1" customWidth="1"/>
    <col min="216" max="216" width="16.6640625" style="28" bestFit="1" customWidth="1"/>
    <col min="217" max="217" width="16.1640625" style="28" bestFit="1" customWidth="1"/>
    <col min="218" max="218" width="14.83203125" style="28" bestFit="1" customWidth="1"/>
    <col min="219" max="219" width="12.83203125" style="28" bestFit="1" customWidth="1"/>
    <col min="220" max="220" width="12.1640625" style="28" bestFit="1" customWidth="1"/>
    <col min="221" max="221" width="13.5" style="28" bestFit="1" customWidth="1"/>
    <col min="222" max="222" width="17.5" style="28" bestFit="1" customWidth="1"/>
    <col min="223" max="223" width="16.6640625" style="28" bestFit="1" customWidth="1"/>
    <col min="224" max="224" width="15.33203125" style="28" bestFit="1" customWidth="1"/>
    <col min="225" max="225" width="12.1640625" style="28" bestFit="1" customWidth="1"/>
    <col min="226" max="226" width="13.5" style="28" bestFit="1" customWidth="1"/>
    <col min="227" max="227" width="17.5" style="28" bestFit="1" customWidth="1"/>
    <col min="228" max="228" width="16.6640625" style="28" bestFit="1" customWidth="1"/>
    <col min="229" max="229" width="15.33203125" style="28" bestFit="1" customWidth="1"/>
    <col min="230" max="230" width="12.1640625" style="28" bestFit="1" customWidth="1"/>
    <col min="231" max="231" width="13.5" style="28" bestFit="1" customWidth="1"/>
    <col min="232" max="232" width="17.5" style="28" bestFit="1" customWidth="1"/>
    <col min="233" max="233" width="16.6640625" style="28" bestFit="1" customWidth="1"/>
    <col min="234" max="234" width="15.33203125" style="28" bestFit="1" customWidth="1"/>
    <col min="235" max="235" width="12.1640625" style="28" bestFit="1" customWidth="1"/>
    <col min="236" max="236" width="13.5" style="28" bestFit="1" customWidth="1"/>
    <col min="237" max="237" width="17.5" style="28" bestFit="1" customWidth="1"/>
    <col min="238" max="238" width="16.6640625" style="28" bestFit="1" customWidth="1"/>
    <col min="239" max="239" width="15.33203125" style="28" bestFit="1" customWidth="1"/>
    <col min="240" max="240" width="12.1640625" style="28" bestFit="1" customWidth="1"/>
    <col min="241" max="241" width="13.5" style="28" bestFit="1" customWidth="1"/>
    <col min="242" max="242" width="17.5" style="28" bestFit="1" customWidth="1"/>
    <col min="243" max="243" width="16.6640625" style="28" bestFit="1" customWidth="1"/>
    <col min="244" max="244" width="14.83203125" style="28" bestFit="1" customWidth="1"/>
    <col min="245" max="245" width="12.1640625" style="28" bestFit="1" customWidth="1"/>
    <col min="246" max="246" width="13.5" style="28" bestFit="1" customWidth="1"/>
    <col min="247" max="247" width="17.5" style="28" bestFit="1" customWidth="1"/>
    <col min="248" max="248" width="16.6640625" style="28" bestFit="1" customWidth="1"/>
    <col min="249" max="249" width="14.83203125" style="28" bestFit="1" customWidth="1"/>
    <col min="250" max="250" width="12.1640625" style="28" bestFit="1" customWidth="1"/>
    <col min="251" max="251" width="13.5" style="28" bestFit="1" customWidth="1"/>
    <col min="252" max="252" width="17.5" style="28" bestFit="1" customWidth="1"/>
    <col min="253" max="253" width="16.6640625" style="28" bestFit="1" customWidth="1"/>
    <col min="254" max="254" width="14.83203125" style="28" bestFit="1" customWidth="1"/>
    <col min="255" max="255" width="12.1640625" style="28" bestFit="1" customWidth="1"/>
    <col min="256" max="256" width="13.5" style="28" bestFit="1" customWidth="1"/>
    <col min="257" max="257" width="17.5" style="28" bestFit="1" customWidth="1"/>
    <col min="258" max="258" width="16.6640625" style="28" bestFit="1" customWidth="1"/>
    <col min="259" max="259" width="14.83203125" style="28" bestFit="1" customWidth="1"/>
    <col min="260" max="260" width="12.1640625" style="28" bestFit="1" customWidth="1"/>
    <col min="261" max="261" width="13.5" style="28" bestFit="1" customWidth="1"/>
    <col min="262" max="262" width="17.5" style="28" bestFit="1" customWidth="1"/>
    <col min="263" max="263" width="16.6640625" style="28" bestFit="1" customWidth="1"/>
    <col min="264" max="264" width="14.83203125" style="28" bestFit="1" customWidth="1"/>
    <col min="265" max="265" width="13.33203125" style="28" bestFit="1" customWidth="1"/>
    <col min="266" max="266" width="14.5" style="28" bestFit="1" customWidth="1"/>
    <col min="267" max="267" width="18.6640625" style="28" bestFit="1" customWidth="1"/>
    <col min="268" max="268" width="18" style="28" bestFit="1" customWidth="1"/>
    <col min="269" max="269" width="16.33203125" style="28" bestFit="1" customWidth="1"/>
    <col min="270" max="271" width="53.83203125" style="28"/>
  </cols>
  <sheetData>
    <row r="1" spans="1:271" x14ac:dyDescent="0.2">
      <c r="A1" t="s">
        <v>392</v>
      </c>
      <c r="B1" s="51" t="s">
        <v>24</v>
      </c>
      <c r="C1" s="28" t="s">
        <v>25</v>
      </c>
      <c r="D1" s="51" t="s">
        <v>26</v>
      </c>
      <c r="E1" s="51" t="s">
        <v>27</v>
      </c>
      <c r="F1" s="51" t="s">
        <v>28</v>
      </c>
      <c r="G1" s="28" t="s">
        <v>29</v>
      </c>
      <c r="H1" s="28" t="s">
        <v>30</v>
      </c>
      <c r="I1" s="59" t="s">
        <v>426</v>
      </c>
      <c r="J1" s="59" t="s">
        <v>427</v>
      </c>
      <c r="K1" s="28" t="s">
        <v>31</v>
      </c>
      <c r="L1" s="28" t="s">
        <v>32</v>
      </c>
      <c r="M1" s="12" t="s">
        <v>33</v>
      </c>
      <c r="N1" s="12" t="s">
        <v>34</v>
      </c>
      <c r="O1" s="51" t="s">
        <v>389</v>
      </c>
      <c r="P1" s="51" t="s">
        <v>388</v>
      </c>
      <c r="Q1" s="28" t="s">
        <v>118</v>
      </c>
      <c r="R1" s="22" t="s">
        <v>35</v>
      </c>
      <c r="S1" s="52" t="s">
        <v>36</v>
      </c>
      <c r="T1" s="12" t="s">
        <v>37</v>
      </c>
      <c r="U1" s="12" t="s">
        <v>446</v>
      </c>
      <c r="V1" s="52" t="s">
        <v>445</v>
      </c>
      <c r="W1" s="51" t="s">
        <v>38</v>
      </c>
      <c r="X1" s="28" t="s">
        <v>39</v>
      </c>
      <c r="Y1" s="28" t="s">
        <v>40</v>
      </c>
      <c r="Z1" s="28" t="s">
        <v>41</v>
      </c>
      <c r="AA1" s="28" t="s">
        <v>42</v>
      </c>
      <c r="AB1" s="28" t="s">
        <v>43</v>
      </c>
      <c r="AC1" s="28" t="s">
        <v>44</v>
      </c>
      <c r="AD1" s="28" t="s">
        <v>45</v>
      </c>
      <c r="AE1" s="28" t="s">
        <v>448</v>
      </c>
      <c r="AF1" s="83" t="s">
        <v>46</v>
      </c>
      <c r="AG1" s="84" t="s">
        <v>47</v>
      </c>
      <c r="AH1" s="84" t="s">
        <v>48</v>
      </c>
      <c r="AI1" s="84" t="s">
        <v>49</v>
      </c>
      <c r="AJ1" s="84" t="s">
        <v>50</v>
      </c>
      <c r="AK1" s="84" t="s">
        <v>51</v>
      </c>
      <c r="AL1" s="84" t="s">
        <v>52</v>
      </c>
      <c r="AM1" s="84" t="s">
        <v>53</v>
      </c>
      <c r="AN1" s="84" t="s">
        <v>457</v>
      </c>
      <c r="AO1" s="83" t="s">
        <v>54</v>
      </c>
      <c r="AP1" s="84" t="s">
        <v>55</v>
      </c>
      <c r="AQ1" s="84" t="s">
        <v>56</v>
      </c>
      <c r="AR1" s="84" t="s">
        <v>57</v>
      </c>
      <c r="AS1" s="84" t="s">
        <v>58</v>
      </c>
      <c r="AT1" s="84" t="s">
        <v>59</v>
      </c>
      <c r="AU1" s="84" t="s">
        <v>60</v>
      </c>
      <c r="AV1" s="84" t="s">
        <v>61</v>
      </c>
      <c r="AW1" s="84" t="s">
        <v>458</v>
      </c>
      <c r="AX1" s="83" t="s">
        <v>62</v>
      </c>
      <c r="AY1" s="84" t="s">
        <v>63</v>
      </c>
      <c r="AZ1" s="84" t="s">
        <v>64</v>
      </c>
      <c r="BA1" s="84" t="s">
        <v>65</v>
      </c>
      <c r="BB1" s="84" t="s">
        <v>66</v>
      </c>
      <c r="BC1" s="84" t="s">
        <v>67</v>
      </c>
      <c r="BD1" s="84" t="s">
        <v>68</v>
      </c>
      <c r="BE1" s="84" t="s">
        <v>69</v>
      </c>
      <c r="BF1" s="84" t="s">
        <v>459</v>
      </c>
      <c r="BG1" s="51" t="s">
        <v>460</v>
      </c>
      <c r="BH1" s="28" t="s">
        <v>461</v>
      </c>
      <c r="BI1" s="28" t="s">
        <v>462</v>
      </c>
      <c r="BJ1" s="28" t="s">
        <v>463</v>
      </c>
      <c r="BK1" s="28" t="s">
        <v>464</v>
      </c>
      <c r="BL1" s="28" t="s">
        <v>465</v>
      </c>
      <c r="BM1" s="28" t="s">
        <v>466</v>
      </c>
      <c r="BN1" s="28" t="s">
        <v>467</v>
      </c>
      <c r="BO1" s="28" t="s">
        <v>468</v>
      </c>
      <c r="BP1" s="28" t="s">
        <v>469</v>
      </c>
      <c r="BQ1" s="28" t="s">
        <v>470</v>
      </c>
      <c r="BR1" s="28" t="s">
        <v>471</v>
      </c>
      <c r="BS1" s="28" t="s">
        <v>472</v>
      </c>
      <c r="BT1" s="28" t="s">
        <v>473</v>
      </c>
      <c r="BU1" s="28" t="s">
        <v>474</v>
      </c>
      <c r="BV1" s="28" t="s">
        <v>475</v>
      </c>
      <c r="BW1" s="28" t="s">
        <v>476</v>
      </c>
      <c r="BX1" s="28" t="s">
        <v>477</v>
      </c>
      <c r="BY1" s="28" t="s">
        <v>478</v>
      </c>
      <c r="BZ1" s="28" t="s">
        <v>479</v>
      </c>
      <c r="CA1" s="28" t="s">
        <v>480</v>
      </c>
      <c r="CB1" s="28" t="s">
        <v>481</v>
      </c>
      <c r="CC1" s="28" t="s">
        <v>482</v>
      </c>
      <c r="CD1" s="28" t="s">
        <v>483</v>
      </c>
      <c r="CE1" s="28" t="s">
        <v>484</v>
      </c>
      <c r="CF1" s="28" t="s">
        <v>485</v>
      </c>
      <c r="CG1" s="28" t="s">
        <v>486</v>
      </c>
      <c r="CH1" s="51" t="s">
        <v>70</v>
      </c>
      <c r="CI1" s="28" t="s">
        <v>71</v>
      </c>
      <c r="CJ1" s="28" t="s">
        <v>72</v>
      </c>
      <c r="CK1" s="28" t="s">
        <v>73</v>
      </c>
      <c r="CL1" s="28" t="s">
        <v>74</v>
      </c>
      <c r="CM1" s="28" t="s">
        <v>75</v>
      </c>
      <c r="CN1" s="28" t="s">
        <v>76</v>
      </c>
      <c r="CO1" s="28" t="s">
        <v>77</v>
      </c>
      <c r="CP1" s="28" t="s">
        <v>542</v>
      </c>
      <c r="CQ1" s="28" t="s">
        <v>78</v>
      </c>
      <c r="CR1" s="28" t="s">
        <v>79</v>
      </c>
      <c r="CS1" s="28" t="s">
        <v>80</v>
      </c>
      <c r="CT1" s="28" t="s">
        <v>81</v>
      </c>
      <c r="CU1" s="28" t="s">
        <v>82</v>
      </c>
      <c r="CV1" s="28" t="s">
        <v>83</v>
      </c>
      <c r="CW1" s="28" t="s">
        <v>84</v>
      </c>
      <c r="CX1" s="28" t="s">
        <v>85</v>
      </c>
      <c r="CY1" s="28" t="s">
        <v>552</v>
      </c>
      <c r="CZ1" s="28" t="s">
        <v>86</v>
      </c>
      <c r="DA1" s="28" t="s">
        <v>87</v>
      </c>
      <c r="DB1" s="28" t="s">
        <v>88</v>
      </c>
      <c r="DC1" s="28" t="s">
        <v>89</v>
      </c>
      <c r="DD1" s="28" t="s">
        <v>90</v>
      </c>
      <c r="DE1" s="28" t="s">
        <v>91</v>
      </c>
      <c r="DF1" s="28" t="s">
        <v>92</v>
      </c>
      <c r="DG1" s="28" t="s">
        <v>93</v>
      </c>
      <c r="DH1" s="28" t="s">
        <v>561</v>
      </c>
      <c r="DI1" s="28" t="s">
        <v>94</v>
      </c>
      <c r="DJ1" s="28" t="s">
        <v>95</v>
      </c>
      <c r="DK1" s="28" t="s">
        <v>96</v>
      </c>
      <c r="DL1" s="28" t="s">
        <v>97</v>
      </c>
      <c r="DM1" s="28" t="s">
        <v>98</v>
      </c>
      <c r="DN1" s="28" t="s">
        <v>99</v>
      </c>
      <c r="DO1" s="28" t="s">
        <v>100</v>
      </c>
      <c r="DP1" s="28" t="s">
        <v>101</v>
      </c>
      <c r="DQ1" s="28" t="s">
        <v>571</v>
      </c>
      <c r="DR1" s="28" t="s">
        <v>102</v>
      </c>
      <c r="DS1" s="28" t="s">
        <v>103</v>
      </c>
      <c r="DT1" s="28" t="s">
        <v>104</v>
      </c>
      <c r="DU1" s="28" t="s">
        <v>105</v>
      </c>
      <c r="DV1" s="28" t="s">
        <v>106</v>
      </c>
      <c r="DW1" s="28" t="s">
        <v>107</v>
      </c>
      <c r="DX1" s="28" t="s">
        <v>108</v>
      </c>
      <c r="DY1" s="28" t="s">
        <v>109</v>
      </c>
      <c r="DZ1" s="28" t="s">
        <v>581</v>
      </c>
      <c r="EA1" s="28" t="s">
        <v>110</v>
      </c>
      <c r="EB1" s="28" t="s">
        <v>111</v>
      </c>
      <c r="EC1" s="28" t="s">
        <v>112</v>
      </c>
      <c r="ED1" s="28" t="s">
        <v>113</v>
      </c>
      <c r="EE1" s="28" t="s">
        <v>114</v>
      </c>
      <c r="EF1" s="28" t="s">
        <v>115</v>
      </c>
      <c r="EG1" s="28" t="s">
        <v>116</v>
      </c>
      <c r="EH1" s="28" t="s">
        <v>117</v>
      </c>
      <c r="EI1" s="28" t="s">
        <v>582</v>
      </c>
      <c r="EJ1" s="51" t="s">
        <v>429</v>
      </c>
      <c r="EK1" s="51" t="s">
        <v>430</v>
      </c>
      <c r="EL1" s="28" t="s">
        <v>119</v>
      </c>
      <c r="EM1" s="28" t="s">
        <v>120</v>
      </c>
      <c r="EN1" s="51" t="s">
        <v>734</v>
      </c>
      <c r="EO1" s="28" t="s">
        <v>735</v>
      </c>
      <c r="EP1" s="28" t="s">
        <v>736</v>
      </c>
      <c r="EQ1" s="28" t="s">
        <v>737</v>
      </c>
      <c r="ER1" s="28" t="s">
        <v>738</v>
      </c>
      <c r="ES1" s="28" t="s">
        <v>739</v>
      </c>
      <c r="ET1" s="28" t="s">
        <v>740</v>
      </c>
      <c r="EU1" s="28" t="s">
        <v>741</v>
      </c>
      <c r="EV1" s="28" t="s">
        <v>742</v>
      </c>
      <c r="EW1" s="28" t="s">
        <v>743</v>
      </c>
      <c r="EX1" s="28" t="s">
        <v>744</v>
      </c>
      <c r="EY1" s="28" t="s">
        <v>745</v>
      </c>
      <c r="EZ1" s="28" t="s">
        <v>755</v>
      </c>
      <c r="FA1" s="13" t="s">
        <v>756</v>
      </c>
      <c r="FB1" s="13" t="s">
        <v>121</v>
      </c>
      <c r="FC1" s="13" t="s">
        <v>122</v>
      </c>
      <c r="FD1" s="13" t="s">
        <v>123</v>
      </c>
      <c r="FE1" s="13" t="s">
        <v>124</v>
      </c>
      <c r="FF1" s="14" t="s">
        <v>125</v>
      </c>
      <c r="FG1" s="14" t="s">
        <v>126</v>
      </c>
      <c r="FH1" s="13" t="s">
        <v>127</v>
      </c>
      <c r="FI1" s="13" t="s">
        <v>128</v>
      </c>
      <c r="FJ1" s="13" t="s">
        <v>129</v>
      </c>
      <c r="FK1" s="13" t="s">
        <v>130</v>
      </c>
      <c r="FL1" s="14" t="s">
        <v>131</v>
      </c>
      <c r="FM1" s="14" t="s">
        <v>132</v>
      </c>
      <c r="FN1" s="13" t="s">
        <v>133</v>
      </c>
      <c r="FO1" s="13" t="s">
        <v>134</v>
      </c>
      <c r="FP1" s="13" t="s">
        <v>135</v>
      </c>
      <c r="FQ1" s="13" t="s">
        <v>136</v>
      </c>
      <c r="FR1" s="14" t="s">
        <v>137</v>
      </c>
      <c r="FS1" s="14" t="s">
        <v>138</v>
      </c>
      <c r="FT1" s="13" t="s">
        <v>139</v>
      </c>
      <c r="FU1" s="13" t="s">
        <v>140</v>
      </c>
      <c r="FV1" s="13" t="s">
        <v>141</v>
      </c>
      <c r="FW1" s="13" t="s">
        <v>142</v>
      </c>
      <c r="FX1" s="14" t="s">
        <v>143</v>
      </c>
      <c r="FY1" s="14" t="s">
        <v>144</v>
      </c>
      <c r="FZ1" s="13" t="s">
        <v>145</v>
      </c>
      <c r="GA1" s="13" t="s">
        <v>146</v>
      </c>
      <c r="GB1" s="13" t="s">
        <v>147</v>
      </c>
      <c r="GC1" s="13" t="s">
        <v>148</v>
      </c>
      <c r="GD1" s="14" t="s">
        <v>149</v>
      </c>
      <c r="GE1" s="14" t="s">
        <v>150</v>
      </c>
      <c r="GF1" s="13" t="s">
        <v>151</v>
      </c>
      <c r="GG1" s="13" t="s">
        <v>152</v>
      </c>
      <c r="GH1" s="13" t="s">
        <v>153</v>
      </c>
      <c r="GI1" s="13" t="s">
        <v>154</v>
      </c>
      <c r="GJ1" s="14" t="s">
        <v>155</v>
      </c>
      <c r="GK1" s="14" t="s">
        <v>156</v>
      </c>
      <c r="GL1" s="13" t="s">
        <v>157</v>
      </c>
      <c r="GM1" s="13" t="s">
        <v>158</v>
      </c>
      <c r="GN1" s="13" t="s">
        <v>159</v>
      </c>
      <c r="GO1" s="13" t="s">
        <v>160</v>
      </c>
      <c r="GP1" s="14" t="s">
        <v>161</v>
      </c>
      <c r="GQ1" s="14" t="s">
        <v>162</v>
      </c>
      <c r="GR1" s="13" t="s">
        <v>163</v>
      </c>
      <c r="GS1" s="13" t="s">
        <v>164</v>
      </c>
      <c r="GT1" s="13" t="s">
        <v>165</v>
      </c>
      <c r="GU1" s="13" t="s">
        <v>166</v>
      </c>
      <c r="GV1" s="14" t="s">
        <v>167</v>
      </c>
      <c r="GW1" s="14" t="s">
        <v>168</v>
      </c>
      <c r="GX1" s="13" t="s">
        <v>169</v>
      </c>
      <c r="GY1" s="13" t="s">
        <v>170</v>
      </c>
      <c r="GZ1" s="13" t="s">
        <v>171</v>
      </c>
      <c r="HA1" s="13" t="s">
        <v>172</v>
      </c>
      <c r="HB1" s="14" t="s">
        <v>173</v>
      </c>
      <c r="HC1" s="14" t="s">
        <v>174</v>
      </c>
      <c r="HD1" s="13" t="s">
        <v>175</v>
      </c>
      <c r="HE1" s="13" t="s">
        <v>176</v>
      </c>
      <c r="HF1" s="13" t="s">
        <v>177</v>
      </c>
      <c r="HG1" s="13" t="s">
        <v>178</v>
      </c>
      <c r="HH1" s="14" t="s">
        <v>179</v>
      </c>
      <c r="HI1" s="14" t="s">
        <v>180</v>
      </c>
      <c r="HJ1" s="13" t="s">
        <v>181</v>
      </c>
      <c r="HK1" s="13" t="s">
        <v>182</v>
      </c>
      <c r="HL1" s="13" t="s">
        <v>183</v>
      </c>
      <c r="HM1" s="13" t="s">
        <v>184</v>
      </c>
      <c r="HN1" s="14" t="s">
        <v>185</v>
      </c>
      <c r="HO1" s="14" t="s">
        <v>186</v>
      </c>
      <c r="HP1" s="13" t="s">
        <v>187</v>
      </c>
      <c r="HQ1" s="13" t="s">
        <v>188</v>
      </c>
      <c r="HR1" s="13" t="s">
        <v>189</v>
      </c>
      <c r="HS1" s="14" t="s">
        <v>190</v>
      </c>
      <c r="HT1" s="14" t="s">
        <v>191</v>
      </c>
      <c r="HU1" s="13" t="s">
        <v>192</v>
      </c>
      <c r="HV1" s="13" t="s">
        <v>193</v>
      </c>
      <c r="HW1" s="13" t="s">
        <v>194</v>
      </c>
      <c r="HX1" s="14" t="s">
        <v>195</v>
      </c>
      <c r="HY1" s="14" t="s">
        <v>196</v>
      </c>
      <c r="HZ1" s="13" t="s">
        <v>197</v>
      </c>
      <c r="IA1" s="13" t="s">
        <v>198</v>
      </c>
      <c r="IB1" s="13" t="s">
        <v>199</v>
      </c>
      <c r="IC1" s="14" t="s">
        <v>200</v>
      </c>
      <c r="ID1" s="14" t="s">
        <v>201</v>
      </c>
      <c r="IE1" s="13" t="s">
        <v>202</v>
      </c>
      <c r="IF1" s="13" t="s">
        <v>203</v>
      </c>
      <c r="IG1" s="13" t="s">
        <v>204</v>
      </c>
      <c r="IH1" s="14" t="s">
        <v>205</v>
      </c>
      <c r="II1" s="14" t="s">
        <v>206</v>
      </c>
      <c r="IJ1" s="13" t="s">
        <v>207</v>
      </c>
      <c r="IK1" s="13" t="s">
        <v>208</v>
      </c>
      <c r="IL1" s="13" t="s">
        <v>209</v>
      </c>
      <c r="IM1" s="14" t="s">
        <v>210</v>
      </c>
      <c r="IN1" s="14" t="s">
        <v>211</v>
      </c>
      <c r="IO1" s="13" t="s">
        <v>212</v>
      </c>
      <c r="IP1" s="13" t="s">
        <v>213</v>
      </c>
      <c r="IQ1" s="13" t="s">
        <v>214</v>
      </c>
      <c r="IR1" s="14" t="s">
        <v>215</v>
      </c>
      <c r="IS1" s="14" t="s">
        <v>216</v>
      </c>
      <c r="IT1" s="13" t="s">
        <v>217</v>
      </c>
      <c r="IU1" s="13" t="s">
        <v>218</v>
      </c>
      <c r="IV1" s="13" t="s">
        <v>219</v>
      </c>
      <c r="IW1" s="14" t="s">
        <v>220</v>
      </c>
      <c r="IX1" s="14" t="s">
        <v>221</v>
      </c>
      <c r="IY1" s="13" t="s">
        <v>222</v>
      </c>
      <c r="IZ1" s="13" t="s">
        <v>223</v>
      </c>
      <c r="JA1" s="13" t="s">
        <v>224</v>
      </c>
      <c r="JB1" s="14" t="s">
        <v>225</v>
      </c>
      <c r="JC1" s="14" t="s">
        <v>226</v>
      </c>
      <c r="JD1" s="13" t="s">
        <v>227</v>
      </c>
      <c r="JE1" s="13" t="s">
        <v>228</v>
      </c>
      <c r="JF1" s="13" t="s">
        <v>229</v>
      </c>
      <c r="JG1" s="14" t="s">
        <v>230</v>
      </c>
      <c r="JH1" s="14" t="s">
        <v>231</v>
      </c>
      <c r="JI1" s="13" t="s">
        <v>232</v>
      </c>
      <c r="JJ1" s="55"/>
      <c r="JK1" s="15"/>
    </row>
    <row r="2" spans="1:271" s="72" customFormat="1" x14ac:dyDescent="0.2">
      <c r="A2" s="28" t="s">
        <v>246</v>
      </c>
      <c r="B2" s="28" t="s">
        <v>247</v>
      </c>
      <c r="C2" s="28" t="s">
        <v>436</v>
      </c>
      <c r="D2" s="51" t="s">
        <v>727</v>
      </c>
      <c r="E2" s="53" t="s">
        <v>728</v>
      </c>
      <c r="F2" s="65" t="s">
        <v>248</v>
      </c>
      <c r="G2" s="28" t="s">
        <v>249</v>
      </c>
      <c r="H2" s="28" t="s">
        <v>437</v>
      </c>
      <c r="I2" s="59" t="s">
        <v>428</v>
      </c>
      <c r="J2" s="59" t="s">
        <v>438</v>
      </c>
      <c r="K2" s="28" t="s">
        <v>250</v>
      </c>
      <c r="L2" s="28" t="s">
        <v>439</v>
      </c>
      <c r="M2" s="12" t="s">
        <v>440</v>
      </c>
      <c r="N2" s="12" t="s">
        <v>441</v>
      </c>
      <c r="O2" s="28" t="s">
        <v>442</v>
      </c>
      <c r="P2" s="28" t="s">
        <v>443</v>
      </c>
      <c r="Q2" s="28" t="s">
        <v>253</v>
      </c>
      <c r="R2" s="22" t="s">
        <v>444</v>
      </c>
      <c r="S2" s="12" t="s">
        <v>251</v>
      </c>
      <c r="T2" s="12" t="s">
        <v>252</v>
      </c>
      <c r="U2" s="72" t="s">
        <v>446</v>
      </c>
      <c r="V2" s="72" t="s">
        <v>445</v>
      </c>
      <c r="W2" s="72" t="s">
        <v>447</v>
      </c>
      <c r="X2" s="72" t="s">
        <v>449</v>
      </c>
      <c r="Y2" s="72" t="s">
        <v>450</v>
      </c>
      <c r="Z2" s="72" t="s">
        <v>451</v>
      </c>
      <c r="AA2" s="72" t="s">
        <v>452</v>
      </c>
      <c r="AB2" s="72" t="s">
        <v>453</v>
      </c>
      <c r="AC2" s="72" t="s">
        <v>454</v>
      </c>
      <c r="AD2" s="72" t="s">
        <v>455</v>
      </c>
      <c r="AE2" s="72" t="s">
        <v>456</v>
      </c>
      <c r="AF2" s="85" t="s">
        <v>489</v>
      </c>
      <c r="AG2" s="85" t="s">
        <v>490</v>
      </c>
      <c r="AH2" s="85" t="s">
        <v>491</v>
      </c>
      <c r="AI2" s="85" t="s">
        <v>492</v>
      </c>
      <c r="AJ2" s="85" t="s">
        <v>493</v>
      </c>
      <c r="AK2" s="85" t="s">
        <v>494</v>
      </c>
      <c r="AL2" s="85" t="s">
        <v>495</v>
      </c>
      <c r="AM2" s="85" t="s">
        <v>496</v>
      </c>
      <c r="AN2" s="85" t="s">
        <v>497</v>
      </c>
      <c r="AO2" s="85" t="s">
        <v>498</v>
      </c>
      <c r="AP2" s="85" t="s">
        <v>499</v>
      </c>
      <c r="AQ2" s="85" t="s">
        <v>500</v>
      </c>
      <c r="AR2" s="85" t="s">
        <v>501</v>
      </c>
      <c r="AS2" s="85" t="s">
        <v>502</v>
      </c>
      <c r="AT2" s="85" t="s">
        <v>503</v>
      </c>
      <c r="AU2" s="85" t="s">
        <v>504</v>
      </c>
      <c r="AV2" s="85" t="s">
        <v>505</v>
      </c>
      <c r="AW2" s="85" t="s">
        <v>506</v>
      </c>
      <c r="AX2" s="85" t="s">
        <v>507</v>
      </c>
      <c r="AY2" s="85" t="s">
        <v>508</v>
      </c>
      <c r="AZ2" s="85" t="s">
        <v>509</v>
      </c>
      <c r="BA2" s="85" t="s">
        <v>510</v>
      </c>
      <c r="BB2" s="85" t="s">
        <v>511</v>
      </c>
      <c r="BC2" s="85" t="s">
        <v>512</v>
      </c>
      <c r="BD2" s="85" t="s">
        <v>513</v>
      </c>
      <c r="BE2" s="85" t="s">
        <v>514</v>
      </c>
      <c r="BF2" s="85" t="s">
        <v>515</v>
      </c>
      <c r="BG2" s="73" t="s">
        <v>516</v>
      </c>
      <c r="BH2" s="73" t="s">
        <v>517</v>
      </c>
      <c r="BI2" s="73" t="s">
        <v>518</v>
      </c>
      <c r="BJ2" s="73" t="s">
        <v>519</v>
      </c>
      <c r="BK2" s="73" t="s">
        <v>520</v>
      </c>
      <c r="BL2" s="73" t="s">
        <v>521</v>
      </c>
      <c r="BM2" s="73" t="s">
        <v>522</v>
      </c>
      <c r="BN2" s="73" t="s">
        <v>523</v>
      </c>
      <c r="BO2" s="73" t="s">
        <v>524</v>
      </c>
      <c r="BP2" s="71" t="s">
        <v>525</v>
      </c>
      <c r="BQ2" s="71" t="s">
        <v>526</v>
      </c>
      <c r="BR2" s="71" t="s">
        <v>527</v>
      </c>
      <c r="BS2" s="71" t="s">
        <v>528</v>
      </c>
      <c r="BT2" s="71" t="s">
        <v>529</v>
      </c>
      <c r="BU2" s="71" t="s">
        <v>530</v>
      </c>
      <c r="BV2" s="71" t="s">
        <v>531</v>
      </c>
      <c r="BW2" s="71" t="s">
        <v>532</v>
      </c>
      <c r="BX2" s="71" t="s">
        <v>533</v>
      </c>
      <c r="BY2" s="71" t="s">
        <v>534</v>
      </c>
      <c r="BZ2" s="71" t="s">
        <v>535</v>
      </c>
      <c r="CA2" s="71" t="s">
        <v>536</v>
      </c>
      <c r="CB2" s="71" t="s">
        <v>537</v>
      </c>
      <c r="CC2" s="71" t="s">
        <v>538</v>
      </c>
      <c r="CD2" s="71" t="s">
        <v>539</v>
      </c>
      <c r="CE2" s="71" t="s">
        <v>540</v>
      </c>
      <c r="CF2" s="71" t="s">
        <v>541</v>
      </c>
      <c r="CG2" s="71" t="s">
        <v>488</v>
      </c>
      <c r="CH2" s="71" t="s">
        <v>487</v>
      </c>
      <c r="CI2" s="71" t="s">
        <v>543</v>
      </c>
      <c r="CJ2" s="71" t="s">
        <v>544</v>
      </c>
      <c r="CK2" s="71" t="s">
        <v>545</v>
      </c>
      <c r="CL2" s="71" t="s">
        <v>546</v>
      </c>
      <c r="CM2" s="71" t="s">
        <v>547</v>
      </c>
      <c r="CN2" s="71" t="s">
        <v>548</v>
      </c>
      <c r="CO2" s="71" t="s">
        <v>549</v>
      </c>
      <c r="CP2" s="71" t="s">
        <v>550</v>
      </c>
      <c r="CQ2" s="71" t="s">
        <v>551</v>
      </c>
      <c r="CR2" s="71" t="s">
        <v>553</v>
      </c>
      <c r="CS2" s="71" t="s">
        <v>554</v>
      </c>
      <c r="CT2" s="71" t="s">
        <v>555</v>
      </c>
      <c r="CU2" s="71" t="s">
        <v>556</v>
      </c>
      <c r="CV2" s="71" t="s">
        <v>557</v>
      </c>
      <c r="CW2" s="71" t="s">
        <v>558</v>
      </c>
      <c r="CX2" s="71" t="s">
        <v>559</v>
      </c>
      <c r="CY2" s="71" t="s">
        <v>560</v>
      </c>
      <c r="CZ2" s="71" t="s">
        <v>572</v>
      </c>
      <c r="DA2" s="71" t="s">
        <v>573</v>
      </c>
      <c r="DB2" s="71" t="s">
        <v>574</v>
      </c>
      <c r="DC2" s="71" t="s">
        <v>575</v>
      </c>
      <c r="DD2" s="71" t="s">
        <v>576</v>
      </c>
      <c r="DE2" s="71" t="s">
        <v>577</v>
      </c>
      <c r="DF2" s="71" t="s">
        <v>578</v>
      </c>
      <c r="DG2" s="71" t="s">
        <v>579</v>
      </c>
      <c r="DH2" s="71" t="s">
        <v>580</v>
      </c>
      <c r="DI2" s="71" t="s">
        <v>563</v>
      </c>
      <c r="DJ2" s="71" t="s">
        <v>564</v>
      </c>
      <c r="DK2" s="71" t="s">
        <v>565</v>
      </c>
      <c r="DL2" s="71" t="s">
        <v>566</v>
      </c>
      <c r="DM2" s="71" t="s">
        <v>567</v>
      </c>
      <c r="DN2" s="71" t="s">
        <v>568</v>
      </c>
      <c r="DO2" s="71" t="s">
        <v>569</v>
      </c>
      <c r="DP2" s="71" t="s">
        <v>570</v>
      </c>
      <c r="DQ2" s="71" t="s">
        <v>562</v>
      </c>
      <c r="DR2" s="71" t="s">
        <v>583</v>
      </c>
      <c r="DS2" s="71" t="s">
        <v>584</v>
      </c>
      <c r="DT2" s="71" t="s">
        <v>585</v>
      </c>
      <c r="DU2" s="71" t="s">
        <v>586</v>
      </c>
      <c r="DV2" s="71" t="s">
        <v>587</v>
      </c>
      <c r="DW2" s="71" t="s">
        <v>588</v>
      </c>
      <c r="DX2" s="71" t="s">
        <v>589</v>
      </c>
      <c r="DY2" s="71" t="s">
        <v>590</v>
      </c>
      <c r="DZ2" s="71" t="s">
        <v>591</v>
      </c>
      <c r="EA2" s="71" t="s">
        <v>592</v>
      </c>
      <c r="EB2" s="71" t="s">
        <v>593</v>
      </c>
      <c r="EC2" s="71" t="s">
        <v>594</v>
      </c>
      <c r="ED2" s="71" t="s">
        <v>595</v>
      </c>
      <c r="EE2" s="71" t="s">
        <v>596</v>
      </c>
      <c r="EF2" s="71" t="s">
        <v>597</v>
      </c>
      <c r="EG2" s="71" t="s">
        <v>598</v>
      </c>
      <c r="EH2" s="71" t="s">
        <v>599</v>
      </c>
      <c r="EI2" s="71" t="s">
        <v>600</v>
      </c>
      <c r="EJ2" s="71" t="s">
        <v>431</v>
      </c>
      <c r="EK2" s="71" t="s">
        <v>432</v>
      </c>
      <c r="EL2" s="65" t="s">
        <v>254</v>
      </c>
      <c r="EM2" s="65" t="s">
        <v>255</v>
      </c>
      <c r="EN2" s="71" t="s">
        <v>393</v>
      </c>
      <c r="EO2" s="53" t="s">
        <v>730</v>
      </c>
      <c r="EP2" s="53" t="s">
        <v>731</v>
      </c>
      <c r="EQ2" s="53" t="s">
        <v>732</v>
      </c>
      <c r="ER2" s="53" t="s">
        <v>733</v>
      </c>
      <c r="ES2" s="53" t="s">
        <v>746</v>
      </c>
      <c r="ET2" s="53" t="s">
        <v>747</v>
      </c>
      <c r="EU2" s="53" t="s">
        <v>748</v>
      </c>
      <c r="EV2" s="53" t="s">
        <v>749</v>
      </c>
      <c r="EW2" s="53" t="s">
        <v>750</v>
      </c>
      <c r="EX2" s="53" t="s">
        <v>751</v>
      </c>
      <c r="EY2" s="53" t="s">
        <v>752</v>
      </c>
      <c r="EZ2" s="53" t="s">
        <v>753</v>
      </c>
      <c r="FA2" s="58" t="s">
        <v>754</v>
      </c>
      <c r="FB2" s="66" t="s">
        <v>601</v>
      </c>
      <c r="FC2" s="66" t="s">
        <v>394</v>
      </c>
      <c r="FD2" s="66" t="s">
        <v>396</v>
      </c>
      <c r="FE2" s="66" t="s">
        <v>397</v>
      </c>
      <c r="FF2" s="66" t="s">
        <v>602</v>
      </c>
      <c r="FG2" s="66" t="s">
        <v>603</v>
      </c>
      <c r="FH2" s="66" t="s">
        <v>604</v>
      </c>
      <c r="FI2" s="66" t="s">
        <v>398</v>
      </c>
      <c r="FJ2" s="66" t="s">
        <v>399</v>
      </c>
      <c r="FK2" s="66" t="s">
        <v>400</v>
      </c>
      <c r="FL2" s="66" t="s">
        <v>605</v>
      </c>
      <c r="FM2" s="66" t="s">
        <v>606</v>
      </c>
      <c r="FN2" s="66" t="s">
        <v>607</v>
      </c>
      <c r="FO2" s="66" t="s">
        <v>401</v>
      </c>
      <c r="FP2" s="66" t="s">
        <v>402</v>
      </c>
      <c r="FQ2" s="66" t="s">
        <v>403</v>
      </c>
      <c r="FR2" s="66" t="s">
        <v>608</v>
      </c>
      <c r="FS2" s="66" t="s">
        <v>609</v>
      </c>
      <c r="FT2" s="66" t="s">
        <v>610</v>
      </c>
      <c r="FU2" s="66" t="s">
        <v>404</v>
      </c>
      <c r="FV2" s="66" t="s">
        <v>405</v>
      </c>
      <c r="FW2" s="66" t="s">
        <v>406</v>
      </c>
      <c r="FX2" s="66" t="s">
        <v>611</v>
      </c>
      <c r="FY2" s="66" t="s">
        <v>612</v>
      </c>
      <c r="FZ2" s="66" t="s">
        <v>613</v>
      </c>
      <c r="GA2" s="66" t="s">
        <v>407</v>
      </c>
      <c r="GB2" s="66" t="s">
        <v>408</v>
      </c>
      <c r="GC2" s="66" t="s">
        <v>409</v>
      </c>
      <c r="GD2" s="66" t="s">
        <v>614</v>
      </c>
      <c r="GE2" s="66" t="s">
        <v>615</v>
      </c>
      <c r="GF2" s="66" t="s">
        <v>616</v>
      </c>
      <c r="GG2" s="66" t="s">
        <v>410</v>
      </c>
      <c r="GH2" s="66" t="s">
        <v>411</v>
      </c>
      <c r="GI2" s="66" t="s">
        <v>412</v>
      </c>
      <c r="GJ2" s="66" t="s">
        <v>617</v>
      </c>
      <c r="GK2" s="66" t="s">
        <v>618</v>
      </c>
      <c r="GL2" s="66" t="s">
        <v>619</v>
      </c>
      <c r="GM2" s="66" t="s">
        <v>413</v>
      </c>
      <c r="GN2" s="66" t="s">
        <v>414</v>
      </c>
      <c r="GO2" s="66" t="s">
        <v>415</v>
      </c>
      <c r="GP2" s="66" t="s">
        <v>620</v>
      </c>
      <c r="GQ2" s="66" t="s">
        <v>621</v>
      </c>
      <c r="GR2" s="66" t="s">
        <v>622</v>
      </c>
      <c r="GS2" s="66" t="s">
        <v>416</v>
      </c>
      <c r="GT2" s="66" t="s">
        <v>417</v>
      </c>
      <c r="GU2" s="66" t="s">
        <v>418</v>
      </c>
      <c r="GV2" s="66" t="s">
        <v>623</v>
      </c>
      <c r="GW2" s="66" t="s">
        <v>624</v>
      </c>
      <c r="GX2" s="66" t="s">
        <v>625</v>
      </c>
      <c r="GY2" s="66" t="s">
        <v>419</v>
      </c>
      <c r="GZ2" s="66" t="s">
        <v>420</v>
      </c>
      <c r="HA2" s="66" t="s">
        <v>421</v>
      </c>
      <c r="HB2" s="66" t="s">
        <v>626</v>
      </c>
      <c r="HC2" s="66" t="s">
        <v>627</v>
      </c>
      <c r="HD2" s="66" t="s">
        <v>628</v>
      </c>
      <c r="HE2" s="66" t="s">
        <v>422</v>
      </c>
      <c r="HF2" s="66" t="s">
        <v>423</v>
      </c>
      <c r="HG2" s="66" t="s">
        <v>424</v>
      </c>
      <c r="HH2" s="66" t="s">
        <v>629</v>
      </c>
      <c r="HI2" s="66" t="s">
        <v>630</v>
      </c>
      <c r="HJ2" s="66" t="s">
        <v>631</v>
      </c>
      <c r="HK2" s="66" t="s">
        <v>425</v>
      </c>
      <c r="HL2" s="66" t="s">
        <v>387</v>
      </c>
      <c r="HM2" s="66" t="s">
        <v>387</v>
      </c>
      <c r="HN2" s="66" t="s">
        <v>387</v>
      </c>
      <c r="HO2" s="66" t="s">
        <v>387</v>
      </c>
      <c r="HP2" s="66" t="s">
        <v>387</v>
      </c>
      <c r="HQ2" s="66" t="s">
        <v>387</v>
      </c>
      <c r="HR2" s="66" t="s">
        <v>387</v>
      </c>
      <c r="HS2" s="66" t="s">
        <v>387</v>
      </c>
      <c r="HT2" s="66" t="s">
        <v>387</v>
      </c>
      <c r="HU2" s="66" t="s">
        <v>387</v>
      </c>
      <c r="HV2" s="66" t="s">
        <v>387</v>
      </c>
      <c r="HW2" s="66" t="s">
        <v>387</v>
      </c>
      <c r="HX2" s="66" t="s">
        <v>387</v>
      </c>
      <c r="HY2" s="66" t="s">
        <v>387</v>
      </c>
      <c r="HZ2" s="66" t="s">
        <v>387</v>
      </c>
      <c r="IA2" s="66" t="s">
        <v>387</v>
      </c>
      <c r="IB2" s="66" t="s">
        <v>387</v>
      </c>
      <c r="IC2" s="66" t="s">
        <v>387</v>
      </c>
      <c r="ID2" s="66" t="s">
        <v>387</v>
      </c>
      <c r="IE2" s="66" t="s">
        <v>387</v>
      </c>
      <c r="IF2" s="66" t="s">
        <v>387</v>
      </c>
      <c r="IG2" s="66" t="s">
        <v>387</v>
      </c>
      <c r="IH2" s="66" t="s">
        <v>387</v>
      </c>
      <c r="II2" s="66" t="s">
        <v>387</v>
      </c>
      <c r="IJ2" s="66" t="s">
        <v>387</v>
      </c>
      <c r="IK2" s="66" t="s">
        <v>387</v>
      </c>
      <c r="IL2" s="66" t="s">
        <v>387</v>
      </c>
      <c r="IM2" s="66" t="s">
        <v>387</v>
      </c>
      <c r="IN2" s="66" t="s">
        <v>387</v>
      </c>
      <c r="IO2" s="66" t="s">
        <v>387</v>
      </c>
      <c r="IP2" s="66" t="s">
        <v>387</v>
      </c>
      <c r="IQ2" s="66" t="s">
        <v>387</v>
      </c>
      <c r="IR2" s="66" t="s">
        <v>387</v>
      </c>
      <c r="IS2" s="66" t="s">
        <v>387</v>
      </c>
      <c r="IT2" s="66" t="s">
        <v>387</v>
      </c>
      <c r="IU2" s="66" t="s">
        <v>387</v>
      </c>
      <c r="IV2" s="66" t="s">
        <v>387</v>
      </c>
      <c r="IW2" s="66" t="s">
        <v>387</v>
      </c>
      <c r="IX2" s="66" t="s">
        <v>387</v>
      </c>
      <c r="IY2" s="66" t="s">
        <v>387</v>
      </c>
      <c r="IZ2" s="66" t="s">
        <v>387</v>
      </c>
      <c r="JA2" s="66" t="s">
        <v>387</v>
      </c>
      <c r="JB2" s="66" t="s">
        <v>387</v>
      </c>
      <c r="JC2" s="66" t="s">
        <v>387</v>
      </c>
      <c r="JD2" s="66" t="s">
        <v>387</v>
      </c>
      <c r="JE2" s="66" t="s">
        <v>387</v>
      </c>
      <c r="JF2" s="66" t="s">
        <v>387</v>
      </c>
      <c r="JG2" s="66" t="s">
        <v>387</v>
      </c>
      <c r="JH2" s="66" t="s">
        <v>387</v>
      </c>
      <c r="JI2" s="66" t="s">
        <v>387</v>
      </c>
      <c r="JJ2" s="56"/>
      <c r="JK2" s="28"/>
    </row>
    <row r="3" spans="1:271" x14ac:dyDescent="0.2">
      <c r="A3" s="28" t="s">
        <v>233</v>
      </c>
      <c r="B3" s="28" t="s">
        <v>234</v>
      </c>
      <c r="C3"/>
      <c r="D3"/>
      <c r="E3" s="28" t="s">
        <v>235</v>
      </c>
      <c r="F3" s="28" t="s">
        <v>236</v>
      </c>
      <c r="G3"/>
      <c r="H3" s="28" t="s">
        <v>237</v>
      </c>
      <c r="J3" s="59" t="s">
        <v>237</v>
      </c>
      <c r="K3"/>
      <c r="L3" s="28" t="s">
        <v>237</v>
      </c>
      <c r="M3" s="12" t="s">
        <v>238</v>
      </c>
      <c r="N3" s="12" t="s">
        <v>238</v>
      </c>
      <c r="O3"/>
      <c r="P3" s="28" t="s">
        <v>237</v>
      </c>
      <c r="Q3" s="28" t="s">
        <v>240</v>
      </c>
      <c r="R3" s="22" t="s">
        <v>237</v>
      </c>
      <c r="S3"/>
      <c r="T3"/>
      <c r="U3"/>
      <c r="V3"/>
      <c r="W3" s="28" t="s">
        <v>234</v>
      </c>
      <c r="X3" s="28" t="s">
        <v>234</v>
      </c>
      <c r="Y3" s="28" t="s">
        <v>234</v>
      </c>
      <c r="Z3" s="28" t="s">
        <v>234</v>
      </c>
      <c r="AA3" s="28" t="s">
        <v>234</v>
      </c>
      <c r="AB3" s="28" t="s">
        <v>234</v>
      </c>
      <c r="AC3" s="28" t="s">
        <v>234</v>
      </c>
      <c r="AD3" s="28" t="s">
        <v>234</v>
      </c>
      <c r="AE3" s="28" t="s">
        <v>234</v>
      </c>
      <c r="AF3" s="84" t="s">
        <v>239</v>
      </c>
      <c r="AG3" s="84" t="s">
        <v>239</v>
      </c>
      <c r="AH3" s="84" t="s">
        <v>239</v>
      </c>
      <c r="AI3" s="84" t="s">
        <v>239</v>
      </c>
      <c r="AJ3" s="84" t="s">
        <v>239</v>
      </c>
      <c r="AK3" s="84" t="s">
        <v>239</v>
      </c>
      <c r="AL3" s="84" t="s">
        <v>239</v>
      </c>
      <c r="AM3" s="84" t="s">
        <v>239</v>
      </c>
      <c r="AN3" s="84" t="s">
        <v>239</v>
      </c>
      <c r="AO3" s="84" t="s">
        <v>239</v>
      </c>
      <c r="AP3" s="84" t="s">
        <v>239</v>
      </c>
      <c r="AQ3" s="84" t="s">
        <v>239</v>
      </c>
      <c r="AR3" s="84" t="s">
        <v>239</v>
      </c>
      <c r="AS3" s="84" t="s">
        <v>239</v>
      </c>
      <c r="AT3" s="84" t="s">
        <v>239</v>
      </c>
      <c r="AU3" s="84" t="s">
        <v>239</v>
      </c>
      <c r="AV3" s="84" t="s">
        <v>239</v>
      </c>
      <c r="AW3" s="84" t="s">
        <v>239</v>
      </c>
      <c r="AX3" s="84" t="s">
        <v>239</v>
      </c>
      <c r="AY3" s="84" t="s">
        <v>239</v>
      </c>
      <c r="AZ3" s="84" t="s">
        <v>239</v>
      </c>
      <c r="BA3" s="84" t="s">
        <v>239</v>
      </c>
      <c r="BB3" s="84" t="s">
        <v>239</v>
      </c>
      <c r="BC3" s="84" t="s">
        <v>239</v>
      </c>
      <c r="BD3" s="84" t="s">
        <v>239</v>
      </c>
      <c r="BE3" s="84" t="s">
        <v>239</v>
      </c>
      <c r="BF3" s="84" t="s">
        <v>239</v>
      </c>
      <c r="BG3" s="28" t="s">
        <v>234</v>
      </c>
      <c r="BH3" s="28" t="s">
        <v>234</v>
      </c>
      <c r="BI3" s="28" t="s">
        <v>234</v>
      </c>
      <c r="BJ3" s="28" t="s">
        <v>234</v>
      </c>
      <c r="BK3" s="28" t="s">
        <v>234</v>
      </c>
      <c r="BL3" s="28" t="s">
        <v>234</v>
      </c>
      <c r="BM3" s="28" t="s">
        <v>234</v>
      </c>
      <c r="BN3" s="28" t="s">
        <v>234</v>
      </c>
      <c r="BO3" s="28" t="s">
        <v>234</v>
      </c>
      <c r="BP3" s="28" t="s">
        <v>234</v>
      </c>
      <c r="BQ3" s="28" t="s">
        <v>234</v>
      </c>
      <c r="BR3" s="28" t="s">
        <v>234</v>
      </c>
      <c r="BS3" s="28" t="s">
        <v>234</v>
      </c>
      <c r="BT3" s="28" t="s">
        <v>234</v>
      </c>
      <c r="BU3" s="28" t="s">
        <v>234</v>
      </c>
      <c r="BV3" s="28" t="s">
        <v>234</v>
      </c>
      <c r="BW3" s="28" t="s">
        <v>234</v>
      </c>
      <c r="BX3" s="28" t="s">
        <v>234</v>
      </c>
      <c r="BY3" s="28" t="s">
        <v>234</v>
      </c>
      <c r="BZ3" s="28" t="s">
        <v>234</v>
      </c>
      <c r="CA3" s="28" t="s">
        <v>234</v>
      </c>
      <c r="CB3" s="28" t="s">
        <v>234</v>
      </c>
      <c r="CC3" s="28" t="s">
        <v>234</v>
      </c>
      <c r="CD3" s="28" t="s">
        <v>234</v>
      </c>
      <c r="CE3" s="28" t="s">
        <v>234</v>
      </c>
      <c r="CF3" s="28" t="s">
        <v>234</v>
      </c>
      <c r="CG3" s="28" t="s">
        <v>234</v>
      </c>
      <c r="CH3" s="28" t="s">
        <v>234</v>
      </c>
      <c r="CI3" s="28" t="s">
        <v>234</v>
      </c>
      <c r="CJ3" s="28" t="s">
        <v>234</v>
      </c>
      <c r="CK3" s="28" t="s">
        <v>234</v>
      </c>
      <c r="CL3" s="28" t="s">
        <v>234</v>
      </c>
      <c r="CM3" s="28" t="s">
        <v>234</v>
      </c>
      <c r="CN3" s="28" t="s">
        <v>234</v>
      </c>
      <c r="CO3" s="28" t="s">
        <v>234</v>
      </c>
      <c r="CP3" s="28" t="s">
        <v>234</v>
      </c>
      <c r="CQ3" s="28" t="s">
        <v>234</v>
      </c>
      <c r="CR3" s="28" t="s">
        <v>234</v>
      </c>
      <c r="CS3" s="28" t="s">
        <v>234</v>
      </c>
      <c r="CT3" s="28" t="s">
        <v>234</v>
      </c>
      <c r="CU3" s="28" t="s">
        <v>234</v>
      </c>
      <c r="CV3" s="28" t="s">
        <v>234</v>
      </c>
      <c r="CW3" s="28" t="s">
        <v>234</v>
      </c>
      <c r="CX3" s="28" t="s">
        <v>234</v>
      </c>
      <c r="CY3" s="28" t="s">
        <v>234</v>
      </c>
      <c r="CZ3" s="28" t="s">
        <v>234</v>
      </c>
      <c r="DA3" s="28" t="s">
        <v>234</v>
      </c>
      <c r="DB3" s="28" t="s">
        <v>234</v>
      </c>
      <c r="DC3" s="28" t="s">
        <v>234</v>
      </c>
      <c r="DD3" s="28" t="s">
        <v>234</v>
      </c>
      <c r="DE3" s="28" t="s">
        <v>234</v>
      </c>
      <c r="DF3" s="28" t="s">
        <v>234</v>
      </c>
      <c r="DG3" s="28" t="s">
        <v>234</v>
      </c>
      <c r="DH3" s="28" t="s">
        <v>234</v>
      </c>
      <c r="DI3" s="28" t="s">
        <v>234</v>
      </c>
      <c r="DJ3" s="28" t="s">
        <v>234</v>
      </c>
      <c r="DK3" s="28" t="s">
        <v>234</v>
      </c>
      <c r="DL3" s="28" t="s">
        <v>234</v>
      </c>
      <c r="DM3" s="28" t="s">
        <v>234</v>
      </c>
      <c r="DN3" s="28" t="s">
        <v>234</v>
      </c>
      <c r="DO3" s="28" t="s">
        <v>234</v>
      </c>
      <c r="DP3" s="28" t="s">
        <v>234</v>
      </c>
      <c r="DQ3" s="28" t="s">
        <v>234</v>
      </c>
      <c r="DR3" s="28" t="s">
        <v>234</v>
      </c>
      <c r="DS3" s="28" t="s">
        <v>234</v>
      </c>
      <c r="DT3" s="28" t="s">
        <v>234</v>
      </c>
      <c r="DU3" s="28" t="s">
        <v>234</v>
      </c>
      <c r="DV3" s="28" t="s">
        <v>234</v>
      </c>
      <c r="DW3" s="28" t="s">
        <v>234</v>
      </c>
      <c r="DX3" s="28" t="s">
        <v>234</v>
      </c>
      <c r="DY3" s="28" t="s">
        <v>234</v>
      </c>
      <c r="DZ3" s="28" t="s">
        <v>234</v>
      </c>
      <c r="EA3" s="28" t="s">
        <v>234</v>
      </c>
      <c r="EB3" s="28" t="s">
        <v>234</v>
      </c>
      <c r="EC3" s="28" t="s">
        <v>234</v>
      </c>
      <c r="ED3" s="28" t="s">
        <v>234</v>
      </c>
      <c r="EE3" s="28" t="s">
        <v>234</v>
      </c>
      <c r="EF3" s="28" t="s">
        <v>234</v>
      </c>
      <c r="EG3" s="28" t="s">
        <v>234</v>
      </c>
      <c r="EH3" s="28" t="s">
        <v>234</v>
      </c>
      <c r="EI3" s="28" t="s">
        <v>234</v>
      </c>
      <c r="EJ3" s="51" t="s">
        <v>234</v>
      </c>
      <c r="EK3" s="51" t="s">
        <v>234</v>
      </c>
      <c r="EL3" s="28" t="s">
        <v>241</v>
      </c>
      <c r="EM3" s="28" t="s">
        <v>241</v>
      </c>
      <c r="EN3" s="28" t="s">
        <v>729</v>
      </c>
      <c r="EO3" s="28" t="s">
        <v>729</v>
      </c>
      <c r="EP3" s="28" t="s">
        <v>729</v>
      </c>
      <c r="EQ3" s="28" t="s">
        <v>729</v>
      </c>
      <c r="ER3" s="28" t="s">
        <v>729</v>
      </c>
      <c r="ES3" s="28" t="s">
        <v>729</v>
      </c>
      <c r="ET3" s="28" t="s">
        <v>729</v>
      </c>
      <c r="EU3" s="28" t="s">
        <v>729</v>
      </c>
      <c r="EV3" s="28" t="s">
        <v>729</v>
      </c>
      <c r="EW3" s="28" t="s">
        <v>729</v>
      </c>
      <c r="EX3" s="28" t="s">
        <v>729</v>
      </c>
      <c r="EY3" s="28" t="s">
        <v>729</v>
      </c>
      <c r="EZ3" s="28" t="s">
        <v>729</v>
      </c>
      <c r="FA3" s="105" t="s">
        <v>729</v>
      </c>
      <c r="FB3" s="13" t="s">
        <v>242</v>
      </c>
      <c r="FC3" s="13" t="s">
        <v>243</v>
      </c>
      <c r="FD3" s="13"/>
      <c r="FE3" s="13" t="s">
        <v>234</v>
      </c>
      <c r="FF3" s="13"/>
      <c r="FG3" s="13" t="s">
        <v>239</v>
      </c>
      <c r="FH3" s="13" t="s">
        <v>239</v>
      </c>
      <c r="FI3" s="13" t="s">
        <v>239</v>
      </c>
      <c r="FJ3" s="13"/>
      <c r="FK3" s="13" t="s">
        <v>234</v>
      </c>
      <c r="FL3" s="13"/>
      <c r="FM3" s="13" t="s">
        <v>239</v>
      </c>
      <c r="FN3" s="13" t="s">
        <v>239</v>
      </c>
      <c r="FO3" s="13" t="s">
        <v>239</v>
      </c>
      <c r="FP3" s="13"/>
      <c r="FQ3" s="13" t="s">
        <v>234</v>
      </c>
      <c r="FR3" s="13"/>
      <c r="FS3" s="13" t="s">
        <v>239</v>
      </c>
      <c r="FT3" s="13" t="s">
        <v>239</v>
      </c>
      <c r="FU3" s="13" t="s">
        <v>239</v>
      </c>
      <c r="FV3" s="13"/>
      <c r="FW3" s="13" t="s">
        <v>234</v>
      </c>
      <c r="FX3" s="13"/>
      <c r="FY3" s="13" t="s">
        <v>239</v>
      </c>
      <c r="FZ3" s="13" t="s">
        <v>239</v>
      </c>
      <c r="GA3" s="13" t="s">
        <v>239</v>
      </c>
      <c r="GB3" s="13"/>
      <c r="GC3" s="13" t="s">
        <v>234</v>
      </c>
      <c r="GD3" s="13"/>
      <c r="GE3" s="13" t="s">
        <v>239</v>
      </c>
      <c r="GF3" s="13" t="s">
        <v>239</v>
      </c>
      <c r="GG3" s="13" t="s">
        <v>239</v>
      </c>
      <c r="GH3" s="13"/>
      <c r="GI3" s="13" t="s">
        <v>234</v>
      </c>
      <c r="GJ3" s="13"/>
      <c r="GK3" s="13" t="s">
        <v>239</v>
      </c>
      <c r="GL3" s="13" t="s">
        <v>239</v>
      </c>
      <c r="GM3" s="13" t="s">
        <v>239</v>
      </c>
      <c r="GN3" s="13"/>
      <c r="GO3" s="13" t="s">
        <v>234</v>
      </c>
      <c r="GP3" s="13"/>
      <c r="GQ3" s="13" t="s">
        <v>239</v>
      </c>
      <c r="GR3" s="13" t="s">
        <v>239</v>
      </c>
      <c r="GS3" s="13" t="s">
        <v>239</v>
      </c>
      <c r="GT3" s="13"/>
      <c r="GU3" s="13" t="s">
        <v>234</v>
      </c>
      <c r="GV3" s="13"/>
      <c r="GW3" s="13" t="s">
        <v>239</v>
      </c>
      <c r="GX3" s="13" t="s">
        <v>239</v>
      </c>
      <c r="GY3" s="13" t="s">
        <v>239</v>
      </c>
      <c r="GZ3" s="13"/>
      <c r="HA3" s="13" t="s">
        <v>234</v>
      </c>
      <c r="HB3" s="13"/>
      <c r="HC3" s="13" t="s">
        <v>239</v>
      </c>
      <c r="HD3" s="13" t="s">
        <v>239</v>
      </c>
      <c r="HE3" s="13" t="s">
        <v>239</v>
      </c>
      <c r="HF3" s="13"/>
      <c r="HG3" s="13" t="s">
        <v>234</v>
      </c>
      <c r="HH3" s="13"/>
      <c r="HI3" s="13" t="s">
        <v>239</v>
      </c>
      <c r="HJ3" s="13" t="s">
        <v>239</v>
      </c>
      <c r="HK3" s="13" t="s">
        <v>239</v>
      </c>
      <c r="HL3" s="13"/>
      <c r="HM3" s="13" t="s">
        <v>234</v>
      </c>
      <c r="HN3" s="13"/>
      <c r="HO3" s="13" t="s">
        <v>239</v>
      </c>
      <c r="HP3" s="13" t="s">
        <v>239</v>
      </c>
      <c r="HQ3" s="13"/>
      <c r="HR3" s="13" t="s">
        <v>234</v>
      </c>
      <c r="HS3" s="13"/>
      <c r="HT3" s="13" t="s">
        <v>239</v>
      </c>
      <c r="HU3" s="13" t="s">
        <v>239</v>
      </c>
      <c r="HV3" s="13"/>
      <c r="HW3" s="13" t="s">
        <v>234</v>
      </c>
      <c r="HX3" s="13"/>
      <c r="HY3" s="13" t="s">
        <v>239</v>
      </c>
      <c r="HZ3" s="13" t="s">
        <v>239</v>
      </c>
      <c r="IA3" s="13"/>
      <c r="IB3" s="13" t="s">
        <v>234</v>
      </c>
      <c r="IC3" s="13"/>
      <c r="ID3" s="13" t="s">
        <v>239</v>
      </c>
      <c r="IE3" s="13" t="s">
        <v>239</v>
      </c>
      <c r="IF3" s="13"/>
      <c r="IG3" s="13" t="s">
        <v>234</v>
      </c>
      <c r="IH3" s="13"/>
      <c r="II3" s="13" t="s">
        <v>239</v>
      </c>
      <c r="IJ3" s="13" t="s">
        <v>239</v>
      </c>
      <c r="IK3" s="13"/>
      <c r="IL3" s="13" t="s">
        <v>234</v>
      </c>
      <c r="IM3" s="13"/>
      <c r="IN3" s="13" t="s">
        <v>239</v>
      </c>
      <c r="IO3" s="13" t="s">
        <v>239</v>
      </c>
      <c r="IP3" s="13"/>
      <c r="IQ3" s="13" t="s">
        <v>234</v>
      </c>
      <c r="IR3" s="13"/>
      <c r="IS3" s="13" t="s">
        <v>239</v>
      </c>
      <c r="IT3" s="13" t="s">
        <v>239</v>
      </c>
      <c r="IU3" s="13"/>
      <c r="IV3" s="13" t="s">
        <v>234</v>
      </c>
      <c r="IW3" s="13"/>
      <c r="IX3" s="13" t="s">
        <v>239</v>
      </c>
      <c r="IY3" s="13" t="s">
        <v>239</v>
      </c>
      <c r="IZ3" s="13"/>
      <c r="JA3" s="13" t="s">
        <v>234</v>
      </c>
      <c r="JB3" s="13"/>
      <c r="JC3" s="13" t="s">
        <v>239</v>
      </c>
      <c r="JD3" s="13" t="s">
        <v>239</v>
      </c>
      <c r="JE3" s="13"/>
      <c r="JF3" s="13" t="s">
        <v>234</v>
      </c>
      <c r="JG3" s="13"/>
      <c r="JH3" s="13" t="s">
        <v>239</v>
      </c>
      <c r="JI3" s="13" t="s">
        <v>239</v>
      </c>
      <c r="JJ3" s="56"/>
    </row>
    <row r="4" spans="1:271" x14ac:dyDescent="0.2">
      <c r="A4" s="28" t="s">
        <v>244</v>
      </c>
      <c r="B4" s="28" t="s">
        <v>632</v>
      </c>
      <c r="C4" s="28" t="s">
        <v>633</v>
      </c>
      <c r="D4" s="28" t="s">
        <v>634</v>
      </c>
      <c r="E4" s="28" t="s">
        <v>632</v>
      </c>
      <c r="F4" s="28" t="s">
        <v>632</v>
      </c>
      <c r="G4" s="28" t="s">
        <v>633</v>
      </c>
      <c r="H4" s="28" t="s">
        <v>632</v>
      </c>
      <c r="I4" s="59" t="s">
        <v>633</v>
      </c>
      <c r="J4" s="59" t="s">
        <v>632</v>
      </c>
      <c r="K4" s="28" t="s">
        <v>635</v>
      </c>
      <c r="L4" s="28" t="s">
        <v>632</v>
      </c>
      <c r="M4" s="12" t="s">
        <v>632</v>
      </c>
      <c r="N4" s="12" t="s">
        <v>632</v>
      </c>
      <c r="O4" s="28" t="s">
        <v>633</v>
      </c>
      <c r="P4" s="28" t="s">
        <v>632</v>
      </c>
      <c r="Q4" s="28" t="s">
        <v>632</v>
      </c>
      <c r="R4" s="22" t="s">
        <v>632</v>
      </c>
      <c r="S4" s="12" t="s">
        <v>634</v>
      </c>
      <c r="T4" s="12" t="s">
        <v>634</v>
      </c>
      <c r="U4" s="12" t="s">
        <v>634</v>
      </c>
      <c r="V4" s="12" t="s">
        <v>634</v>
      </c>
      <c r="W4" s="28" t="s">
        <v>632</v>
      </c>
      <c r="X4" s="28" t="s">
        <v>632</v>
      </c>
      <c r="Y4" s="28" t="s">
        <v>632</v>
      </c>
      <c r="Z4" s="28" t="s">
        <v>632</v>
      </c>
      <c r="AA4" s="28" t="s">
        <v>632</v>
      </c>
      <c r="AB4" s="28" t="s">
        <v>632</v>
      </c>
      <c r="AC4" s="28" t="s">
        <v>632</v>
      </c>
      <c r="AD4" s="28" t="s">
        <v>632</v>
      </c>
      <c r="AE4" s="28" t="s">
        <v>632</v>
      </c>
      <c r="AF4" s="84" t="s">
        <v>632</v>
      </c>
      <c r="AG4" s="84" t="s">
        <v>632</v>
      </c>
      <c r="AH4" s="84" t="s">
        <v>632</v>
      </c>
      <c r="AI4" s="84" t="s">
        <v>632</v>
      </c>
      <c r="AJ4" s="84" t="s">
        <v>632</v>
      </c>
      <c r="AK4" s="84" t="s">
        <v>632</v>
      </c>
      <c r="AL4" s="84" t="s">
        <v>632</v>
      </c>
      <c r="AM4" s="84" t="s">
        <v>632</v>
      </c>
      <c r="AN4" s="84" t="s">
        <v>632</v>
      </c>
      <c r="AO4" s="84" t="s">
        <v>632</v>
      </c>
      <c r="AP4" s="84" t="s">
        <v>632</v>
      </c>
      <c r="AQ4" s="84" t="s">
        <v>632</v>
      </c>
      <c r="AR4" s="84" t="s">
        <v>632</v>
      </c>
      <c r="AS4" s="84" t="s">
        <v>632</v>
      </c>
      <c r="AT4" s="84" t="s">
        <v>632</v>
      </c>
      <c r="AU4" s="84" t="s">
        <v>632</v>
      </c>
      <c r="AV4" s="84" t="s">
        <v>632</v>
      </c>
      <c r="AW4" s="84" t="s">
        <v>632</v>
      </c>
      <c r="AX4" s="84" t="s">
        <v>632</v>
      </c>
      <c r="AY4" s="84" t="s">
        <v>632</v>
      </c>
      <c r="AZ4" s="84" t="s">
        <v>632</v>
      </c>
      <c r="BA4" s="84" t="s">
        <v>632</v>
      </c>
      <c r="BB4" s="84" t="s">
        <v>632</v>
      </c>
      <c r="BC4" s="84" t="s">
        <v>632</v>
      </c>
      <c r="BD4" s="84" t="s">
        <v>632</v>
      </c>
      <c r="BE4" s="84" t="s">
        <v>632</v>
      </c>
      <c r="BF4" s="84" t="s">
        <v>632</v>
      </c>
      <c r="BG4" s="28" t="s">
        <v>632</v>
      </c>
      <c r="BH4" s="28" t="s">
        <v>632</v>
      </c>
      <c r="BI4" s="28" t="s">
        <v>632</v>
      </c>
      <c r="BJ4" s="28" t="s">
        <v>632</v>
      </c>
      <c r="BK4" s="28" t="s">
        <v>632</v>
      </c>
      <c r="BL4" s="28" t="s">
        <v>632</v>
      </c>
      <c r="BM4" s="28" t="s">
        <v>632</v>
      </c>
      <c r="BN4" s="28" t="s">
        <v>632</v>
      </c>
      <c r="BO4" s="28" t="s">
        <v>632</v>
      </c>
      <c r="BP4" s="28" t="s">
        <v>632</v>
      </c>
      <c r="BQ4" s="28" t="s">
        <v>632</v>
      </c>
      <c r="BR4" s="28" t="s">
        <v>632</v>
      </c>
      <c r="BS4" s="28" t="s">
        <v>632</v>
      </c>
      <c r="BT4" s="28" t="s">
        <v>632</v>
      </c>
      <c r="BU4" s="28" t="s">
        <v>632</v>
      </c>
      <c r="BV4" s="28" t="s">
        <v>632</v>
      </c>
      <c r="BW4" s="28" t="s">
        <v>632</v>
      </c>
      <c r="BX4" s="28" t="s">
        <v>632</v>
      </c>
      <c r="BY4" s="28" t="s">
        <v>632</v>
      </c>
      <c r="BZ4" s="28" t="s">
        <v>632</v>
      </c>
      <c r="CA4" s="28" t="s">
        <v>632</v>
      </c>
      <c r="CB4" s="28" t="s">
        <v>632</v>
      </c>
      <c r="CC4" s="28" t="s">
        <v>632</v>
      </c>
      <c r="CD4" s="28" t="s">
        <v>632</v>
      </c>
      <c r="CE4" s="28" t="s">
        <v>632</v>
      </c>
      <c r="CF4" s="28" t="s">
        <v>632</v>
      </c>
      <c r="CG4" s="28" t="s">
        <v>632</v>
      </c>
      <c r="CH4" s="28" t="s">
        <v>632</v>
      </c>
      <c r="CI4" s="28" t="s">
        <v>632</v>
      </c>
      <c r="CJ4" s="28" t="s">
        <v>632</v>
      </c>
      <c r="CK4" s="28" t="s">
        <v>632</v>
      </c>
      <c r="CL4" s="28" t="s">
        <v>632</v>
      </c>
      <c r="CM4" s="28" t="s">
        <v>632</v>
      </c>
      <c r="CN4" s="28" t="s">
        <v>632</v>
      </c>
      <c r="CO4" s="28" t="s">
        <v>632</v>
      </c>
      <c r="CP4" s="28" t="s">
        <v>632</v>
      </c>
      <c r="CQ4" s="28" t="s">
        <v>632</v>
      </c>
      <c r="CR4" s="28" t="s">
        <v>632</v>
      </c>
      <c r="CS4" s="28" t="s">
        <v>632</v>
      </c>
      <c r="CT4" s="28" t="s">
        <v>632</v>
      </c>
      <c r="CU4" s="28" t="s">
        <v>632</v>
      </c>
      <c r="CV4" s="28" t="s">
        <v>632</v>
      </c>
      <c r="CW4" s="28" t="s">
        <v>632</v>
      </c>
      <c r="CX4" s="28" t="s">
        <v>632</v>
      </c>
      <c r="CY4" s="28" t="s">
        <v>632</v>
      </c>
      <c r="CZ4" s="28" t="s">
        <v>632</v>
      </c>
      <c r="DA4" s="28" t="s">
        <v>632</v>
      </c>
      <c r="DB4" s="28" t="s">
        <v>632</v>
      </c>
      <c r="DC4" s="28" t="s">
        <v>632</v>
      </c>
      <c r="DD4" s="28" t="s">
        <v>632</v>
      </c>
      <c r="DE4" s="28" t="s">
        <v>632</v>
      </c>
      <c r="DF4" s="28" t="s">
        <v>632</v>
      </c>
      <c r="DG4" s="28" t="s">
        <v>632</v>
      </c>
      <c r="DH4" s="28" t="s">
        <v>632</v>
      </c>
      <c r="DI4" s="28" t="s">
        <v>632</v>
      </c>
      <c r="DJ4" s="28" t="s">
        <v>632</v>
      </c>
      <c r="DK4" s="28" t="s">
        <v>632</v>
      </c>
      <c r="DL4" s="28" t="s">
        <v>632</v>
      </c>
      <c r="DM4" s="28" t="s">
        <v>632</v>
      </c>
      <c r="DN4" s="28" t="s">
        <v>632</v>
      </c>
      <c r="DO4" s="28" t="s">
        <v>632</v>
      </c>
      <c r="DP4" s="28" t="s">
        <v>632</v>
      </c>
      <c r="DQ4" s="28" t="s">
        <v>632</v>
      </c>
      <c r="DR4" s="28" t="s">
        <v>632</v>
      </c>
      <c r="DS4" s="28" t="s">
        <v>632</v>
      </c>
      <c r="DT4" s="28" t="s">
        <v>632</v>
      </c>
      <c r="DU4" s="28" t="s">
        <v>632</v>
      </c>
      <c r="DV4" s="28" t="s">
        <v>632</v>
      </c>
      <c r="DW4" s="28" t="s">
        <v>632</v>
      </c>
      <c r="DX4" s="28" t="s">
        <v>632</v>
      </c>
      <c r="DY4" s="28" t="s">
        <v>632</v>
      </c>
      <c r="DZ4" s="28" t="s">
        <v>632</v>
      </c>
      <c r="EA4" s="28" t="s">
        <v>632</v>
      </c>
      <c r="EB4" s="28" t="s">
        <v>632</v>
      </c>
      <c r="EC4" s="28" t="s">
        <v>632</v>
      </c>
      <c r="ED4" s="28" t="s">
        <v>632</v>
      </c>
      <c r="EE4" s="28" t="s">
        <v>632</v>
      </c>
      <c r="EF4" s="28" t="s">
        <v>632</v>
      </c>
      <c r="EG4" s="28" t="s">
        <v>632</v>
      </c>
      <c r="EH4" s="28" t="s">
        <v>632</v>
      </c>
      <c r="EI4" s="28" t="s">
        <v>632</v>
      </c>
      <c r="EJ4" s="28" t="s">
        <v>632</v>
      </c>
      <c r="EK4" s="28" t="s">
        <v>632</v>
      </c>
      <c r="EL4" s="28" t="s">
        <v>632</v>
      </c>
      <c r="EM4" s="28" t="s">
        <v>632</v>
      </c>
      <c r="EN4" s="28" t="s">
        <v>632</v>
      </c>
      <c r="EO4" s="28" t="s">
        <v>632</v>
      </c>
      <c r="EP4" s="28" t="s">
        <v>632</v>
      </c>
      <c r="EQ4" s="28" t="s">
        <v>632</v>
      </c>
      <c r="ER4" s="28" t="s">
        <v>632</v>
      </c>
      <c r="ES4" s="28" t="s">
        <v>632</v>
      </c>
      <c r="ET4" s="28" t="s">
        <v>632</v>
      </c>
      <c r="EU4" s="28" t="s">
        <v>632</v>
      </c>
      <c r="EV4" s="28" t="s">
        <v>632</v>
      </c>
      <c r="EW4" s="28" t="s">
        <v>632</v>
      </c>
      <c r="EX4" s="28" t="s">
        <v>632</v>
      </c>
      <c r="EY4" s="28" t="s">
        <v>632</v>
      </c>
      <c r="EZ4" s="28" t="s">
        <v>632</v>
      </c>
      <c r="FA4" s="13" t="s">
        <v>632</v>
      </c>
      <c r="FB4" s="13" t="s">
        <v>632</v>
      </c>
      <c r="FC4" s="13" t="s">
        <v>632</v>
      </c>
      <c r="FD4" s="13" t="s">
        <v>632</v>
      </c>
      <c r="FE4" s="13" t="s">
        <v>632</v>
      </c>
      <c r="FF4" s="13" t="s">
        <v>632</v>
      </c>
      <c r="FG4" s="13" t="s">
        <v>632</v>
      </c>
      <c r="FH4" s="13" t="s">
        <v>632</v>
      </c>
      <c r="FI4" s="13" t="s">
        <v>632</v>
      </c>
      <c r="FJ4" s="13" t="s">
        <v>632</v>
      </c>
      <c r="FK4" s="13" t="s">
        <v>632</v>
      </c>
      <c r="FL4" s="13" t="s">
        <v>632</v>
      </c>
      <c r="FM4" s="13" t="s">
        <v>632</v>
      </c>
      <c r="FN4" s="13" t="s">
        <v>632</v>
      </c>
      <c r="FO4" s="13" t="s">
        <v>632</v>
      </c>
      <c r="FP4" s="13" t="s">
        <v>632</v>
      </c>
      <c r="FQ4" s="13" t="s">
        <v>632</v>
      </c>
      <c r="FR4" s="13" t="s">
        <v>632</v>
      </c>
      <c r="FS4" s="13" t="s">
        <v>632</v>
      </c>
      <c r="FT4" s="13" t="s">
        <v>632</v>
      </c>
      <c r="FU4" s="13" t="s">
        <v>632</v>
      </c>
      <c r="FV4" s="13" t="s">
        <v>632</v>
      </c>
      <c r="FW4" s="13" t="s">
        <v>632</v>
      </c>
      <c r="FX4" s="13" t="s">
        <v>632</v>
      </c>
      <c r="FY4" s="13" t="s">
        <v>632</v>
      </c>
      <c r="FZ4" s="13" t="s">
        <v>632</v>
      </c>
      <c r="GA4" s="13" t="s">
        <v>632</v>
      </c>
      <c r="GB4" s="13" t="s">
        <v>632</v>
      </c>
      <c r="GC4" s="13" t="s">
        <v>632</v>
      </c>
      <c r="GD4" s="13" t="s">
        <v>632</v>
      </c>
      <c r="GE4" s="13" t="s">
        <v>632</v>
      </c>
      <c r="GF4" s="13" t="s">
        <v>632</v>
      </c>
      <c r="GG4" s="13" t="s">
        <v>632</v>
      </c>
      <c r="GH4" s="13" t="s">
        <v>632</v>
      </c>
      <c r="GI4" s="13" t="s">
        <v>632</v>
      </c>
      <c r="GJ4" s="13" t="s">
        <v>632</v>
      </c>
      <c r="GK4" s="13" t="s">
        <v>632</v>
      </c>
      <c r="GL4" s="13" t="s">
        <v>632</v>
      </c>
      <c r="GM4" s="13" t="s">
        <v>632</v>
      </c>
      <c r="GN4" s="13" t="s">
        <v>632</v>
      </c>
      <c r="GO4" s="13" t="s">
        <v>632</v>
      </c>
      <c r="GP4" s="13" t="s">
        <v>632</v>
      </c>
      <c r="GQ4" s="13" t="s">
        <v>632</v>
      </c>
      <c r="GR4" s="13" t="s">
        <v>632</v>
      </c>
      <c r="GS4" s="13" t="s">
        <v>632</v>
      </c>
      <c r="GT4" s="13" t="s">
        <v>632</v>
      </c>
      <c r="GU4" s="13" t="s">
        <v>632</v>
      </c>
      <c r="GV4" s="13" t="s">
        <v>632</v>
      </c>
      <c r="GW4" s="13" t="s">
        <v>632</v>
      </c>
      <c r="GX4" s="13" t="s">
        <v>632</v>
      </c>
      <c r="GY4" s="13" t="s">
        <v>632</v>
      </c>
      <c r="GZ4" s="13" t="s">
        <v>632</v>
      </c>
      <c r="HA4" s="13" t="s">
        <v>632</v>
      </c>
      <c r="HB4" s="13" t="s">
        <v>632</v>
      </c>
      <c r="HC4" s="13" t="s">
        <v>632</v>
      </c>
      <c r="HD4" s="13" t="s">
        <v>632</v>
      </c>
      <c r="HE4" s="13" t="s">
        <v>632</v>
      </c>
      <c r="HF4" s="13" t="s">
        <v>632</v>
      </c>
      <c r="HG4" s="13" t="s">
        <v>632</v>
      </c>
      <c r="HH4" s="13" t="s">
        <v>632</v>
      </c>
      <c r="HI4" s="13" t="s">
        <v>632</v>
      </c>
      <c r="HJ4" s="13" t="s">
        <v>632</v>
      </c>
      <c r="HK4" s="13" t="s">
        <v>632</v>
      </c>
      <c r="HL4" s="58" t="s">
        <v>387</v>
      </c>
      <c r="HM4" s="58" t="s">
        <v>387</v>
      </c>
      <c r="HN4" s="58" t="s">
        <v>387</v>
      </c>
      <c r="HO4" s="58" t="s">
        <v>387</v>
      </c>
      <c r="HP4" s="58" t="s">
        <v>387</v>
      </c>
      <c r="HQ4" s="58" t="s">
        <v>387</v>
      </c>
      <c r="HR4" s="58" t="s">
        <v>387</v>
      </c>
      <c r="HS4" s="58" t="s">
        <v>387</v>
      </c>
      <c r="HT4" s="58" t="s">
        <v>387</v>
      </c>
      <c r="HU4" s="58" t="s">
        <v>387</v>
      </c>
      <c r="HV4" s="58" t="s">
        <v>387</v>
      </c>
      <c r="HW4" s="58" t="s">
        <v>387</v>
      </c>
      <c r="HX4" s="58" t="s">
        <v>387</v>
      </c>
      <c r="HY4" s="58" t="s">
        <v>387</v>
      </c>
      <c r="HZ4" s="58" t="s">
        <v>387</v>
      </c>
      <c r="IA4" s="58" t="s">
        <v>387</v>
      </c>
      <c r="IB4" s="58" t="s">
        <v>387</v>
      </c>
      <c r="IC4" s="58" t="s">
        <v>387</v>
      </c>
      <c r="ID4" s="58" t="s">
        <v>387</v>
      </c>
      <c r="IE4" s="58" t="s">
        <v>387</v>
      </c>
      <c r="IF4" s="58" t="s">
        <v>387</v>
      </c>
      <c r="IG4" s="58" t="s">
        <v>387</v>
      </c>
      <c r="IH4" s="58" t="s">
        <v>387</v>
      </c>
      <c r="II4" s="58" t="s">
        <v>387</v>
      </c>
      <c r="IJ4" s="58" t="s">
        <v>387</v>
      </c>
      <c r="IK4" s="58" t="s">
        <v>387</v>
      </c>
      <c r="IL4" s="58" t="s">
        <v>387</v>
      </c>
      <c r="IM4" s="58" t="s">
        <v>387</v>
      </c>
      <c r="IN4" s="58" t="s">
        <v>387</v>
      </c>
      <c r="IO4" s="58" t="s">
        <v>387</v>
      </c>
      <c r="IP4" s="58" t="s">
        <v>387</v>
      </c>
      <c r="IQ4" s="58" t="s">
        <v>387</v>
      </c>
      <c r="IR4" s="58" t="s">
        <v>387</v>
      </c>
      <c r="IS4" s="58" t="s">
        <v>387</v>
      </c>
      <c r="IT4" s="58" t="s">
        <v>387</v>
      </c>
      <c r="IU4" s="58" t="s">
        <v>387</v>
      </c>
      <c r="IV4" s="58" t="s">
        <v>387</v>
      </c>
      <c r="IW4" s="58" t="s">
        <v>387</v>
      </c>
      <c r="IX4" s="58" t="s">
        <v>387</v>
      </c>
      <c r="IY4" s="58" t="s">
        <v>387</v>
      </c>
      <c r="IZ4" s="58" t="s">
        <v>387</v>
      </c>
      <c r="JA4" s="58" t="s">
        <v>387</v>
      </c>
      <c r="JB4" s="58" t="s">
        <v>387</v>
      </c>
      <c r="JC4" s="58" t="s">
        <v>387</v>
      </c>
      <c r="JD4" s="58" t="s">
        <v>387</v>
      </c>
      <c r="JE4" s="58" t="s">
        <v>387</v>
      </c>
      <c r="JF4" s="58" t="s">
        <v>387</v>
      </c>
      <c r="JG4" s="58" t="s">
        <v>387</v>
      </c>
      <c r="JH4" s="58" t="s">
        <v>387</v>
      </c>
      <c r="JI4" s="58" t="s">
        <v>387</v>
      </c>
      <c r="JJ4" s="56"/>
    </row>
    <row r="5" spans="1:271" ht="16" x14ac:dyDescent="0.25">
      <c r="A5" s="28" t="s">
        <v>256</v>
      </c>
      <c r="B5" s="28" t="s">
        <v>257</v>
      </c>
      <c r="C5" s="28" t="s">
        <v>258</v>
      </c>
      <c r="D5"/>
      <c r="E5" s="28" t="s">
        <v>259</v>
      </c>
      <c r="F5" s="17" t="s">
        <v>248</v>
      </c>
      <c r="G5" s="28" t="s">
        <v>259</v>
      </c>
      <c r="H5" s="16" t="s">
        <v>260</v>
      </c>
      <c r="I5" s="60"/>
      <c r="J5" s="60"/>
      <c r="K5" s="28" t="s">
        <v>259</v>
      </c>
      <c r="L5" s="16" t="s">
        <v>261</v>
      </c>
      <c r="M5" s="12" t="s">
        <v>262</v>
      </c>
      <c r="N5"/>
      <c r="O5" s="28" t="s">
        <v>259</v>
      </c>
      <c r="P5" s="51" t="s">
        <v>259</v>
      </c>
      <c r="Q5" s="53" t="s">
        <v>259</v>
      </c>
      <c r="R5" s="22" t="s">
        <v>263</v>
      </c>
      <c r="S5" s="12" t="s">
        <v>259</v>
      </c>
      <c r="T5" s="12" t="s">
        <v>259</v>
      </c>
      <c r="U5"/>
      <c r="V5"/>
      <c r="W5" s="28" t="s">
        <v>257</v>
      </c>
      <c r="X5" s="28" t="s">
        <v>257</v>
      </c>
      <c r="Y5" s="28" t="s">
        <v>257</v>
      </c>
      <c r="Z5" s="28" t="s">
        <v>257</v>
      </c>
      <c r="AA5" s="28" t="s">
        <v>257</v>
      </c>
      <c r="AB5" s="28" t="s">
        <v>257</v>
      </c>
      <c r="AC5" s="28" t="s">
        <v>257</v>
      </c>
      <c r="AD5" s="28" t="s">
        <v>257</v>
      </c>
      <c r="AE5" s="28" t="s">
        <v>257</v>
      </c>
      <c r="AF5" s="84" t="s">
        <v>259</v>
      </c>
      <c r="AG5" s="84" t="s">
        <v>259</v>
      </c>
      <c r="AH5" s="84" t="s">
        <v>259</v>
      </c>
      <c r="AI5" s="84" t="s">
        <v>259</v>
      </c>
      <c r="AJ5" s="84" t="s">
        <v>259</v>
      </c>
      <c r="AK5" s="84" t="s">
        <v>259</v>
      </c>
      <c r="AL5" s="84" t="s">
        <v>259</v>
      </c>
      <c r="AM5" s="84" t="s">
        <v>259</v>
      </c>
      <c r="AN5" s="84" t="s">
        <v>259</v>
      </c>
      <c r="AO5" s="84" t="s">
        <v>259</v>
      </c>
      <c r="AP5" s="84" t="s">
        <v>259</v>
      </c>
      <c r="AQ5" s="84" t="s">
        <v>259</v>
      </c>
      <c r="AR5" s="84" t="s">
        <v>259</v>
      </c>
      <c r="AS5" s="84" t="s">
        <v>259</v>
      </c>
      <c r="AT5" s="84" t="s">
        <v>259</v>
      </c>
      <c r="AU5" s="84" t="s">
        <v>259</v>
      </c>
      <c r="AV5" s="84" t="s">
        <v>259</v>
      </c>
      <c r="AW5" s="84" t="s">
        <v>259</v>
      </c>
      <c r="AX5" s="84" t="s">
        <v>259</v>
      </c>
      <c r="AY5" s="84" t="s">
        <v>259</v>
      </c>
      <c r="AZ5" s="84" t="s">
        <v>259</v>
      </c>
      <c r="BA5" s="84" t="s">
        <v>259</v>
      </c>
      <c r="BB5" s="84" t="s">
        <v>259</v>
      </c>
      <c r="BC5" s="84" t="s">
        <v>259</v>
      </c>
      <c r="BD5" s="84" t="s">
        <v>259</v>
      </c>
      <c r="BE5" s="84" t="s">
        <v>259</v>
      </c>
      <c r="BF5" s="84" t="s">
        <v>259</v>
      </c>
      <c r="BG5"/>
      <c r="BH5"/>
      <c r="BI5"/>
      <c r="BJ5"/>
      <c r="BK5"/>
      <c r="BL5"/>
      <c r="BM5"/>
      <c r="BN5"/>
      <c r="BO5"/>
      <c r="BP5" s="17" t="s">
        <v>395</v>
      </c>
      <c r="BQ5" s="17" t="s">
        <v>395</v>
      </c>
      <c r="BR5" s="17" t="s">
        <v>395</v>
      </c>
      <c r="BS5" s="17" t="s">
        <v>395</v>
      </c>
      <c r="BT5" s="17" t="s">
        <v>395</v>
      </c>
      <c r="BU5" s="17" t="s">
        <v>395</v>
      </c>
      <c r="BV5" s="17" t="s">
        <v>395</v>
      </c>
      <c r="BW5" s="17" t="s">
        <v>395</v>
      </c>
      <c r="BX5" s="17" t="s">
        <v>395</v>
      </c>
      <c r="BY5" s="51" t="s">
        <v>264</v>
      </c>
      <c r="BZ5" s="51" t="s">
        <v>264</v>
      </c>
      <c r="CA5" s="51" t="s">
        <v>264</v>
      </c>
      <c r="CB5" s="51" t="s">
        <v>264</v>
      </c>
      <c r="CC5" s="51" t="s">
        <v>264</v>
      </c>
      <c r="CD5" s="51" t="s">
        <v>264</v>
      </c>
      <c r="CE5" s="51" t="s">
        <v>264</v>
      </c>
      <c r="CF5" s="51" t="s">
        <v>264</v>
      </c>
      <c r="CG5" s="51" t="s">
        <v>264</v>
      </c>
      <c r="CH5" s="51" t="s">
        <v>265</v>
      </c>
      <c r="CI5" s="51" t="s">
        <v>265</v>
      </c>
      <c r="CJ5" s="28" t="s">
        <v>265</v>
      </c>
      <c r="CK5" s="28" t="s">
        <v>265</v>
      </c>
      <c r="CL5" s="28" t="s">
        <v>265</v>
      </c>
      <c r="CM5" s="28" t="s">
        <v>265</v>
      </c>
      <c r="CN5" s="28" t="s">
        <v>265</v>
      </c>
      <c r="CO5" s="28" t="s">
        <v>265</v>
      </c>
      <c r="CP5" s="28" t="s">
        <v>265</v>
      </c>
      <c r="CQ5" s="28" t="s">
        <v>266</v>
      </c>
      <c r="CR5" s="28" t="s">
        <v>266</v>
      </c>
      <c r="CS5" s="28" t="s">
        <v>266</v>
      </c>
      <c r="CT5" s="28" t="s">
        <v>266</v>
      </c>
      <c r="CU5" s="28" t="s">
        <v>266</v>
      </c>
      <c r="CV5" s="28" t="s">
        <v>266</v>
      </c>
      <c r="CW5" s="28" t="s">
        <v>266</v>
      </c>
      <c r="CX5" s="28" t="s">
        <v>266</v>
      </c>
      <c r="CY5" s="28" t="s">
        <v>266</v>
      </c>
      <c r="CZ5" s="28" t="s">
        <v>267</v>
      </c>
      <c r="DA5" s="28" t="s">
        <v>267</v>
      </c>
      <c r="DB5" s="28" t="s">
        <v>267</v>
      </c>
      <c r="DC5" s="28" t="s">
        <v>267</v>
      </c>
      <c r="DD5" s="28" t="s">
        <v>267</v>
      </c>
      <c r="DE5" s="28" t="s">
        <v>267</v>
      </c>
      <c r="DF5" s="28" t="s">
        <v>267</v>
      </c>
      <c r="DG5" s="28" t="s">
        <v>267</v>
      </c>
      <c r="DH5" s="28" t="s">
        <v>267</v>
      </c>
      <c r="DI5" s="28" t="s">
        <v>268</v>
      </c>
      <c r="DJ5" s="28" t="s">
        <v>268</v>
      </c>
      <c r="DK5" s="28" t="s">
        <v>268</v>
      </c>
      <c r="DL5" s="28" t="s">
        <v>268</v>
      </c>
      <c r="DM5" s="28" t="s">
        <v>268</v>
      </c>
      <c r="DN5" s="28" t="s">
        <v>268</v>
      </c>
      <c r="DO5" s="28" t="s">
        <v>268</v>
      </c>
      <c r="DP5" s="28" t="s">
        <v>268</v>
      </c>
      <c r="DQ5" s="28" t="s">
        <v>268</v>
      </c>
      <c r="DR5" s="28" t="s">
        <v>269</v>
      </c>
      <c r="DS5" s="28" t="s">
        <v>269</v>
      </c>
      <c r="DT5" s="28" t="s">
        <v>269</v>
      </c>
      <c r="DU5" s="28" t="s">
        <v>269</v>
      </c>
      <c r="DV5" s="28" t="s">
        <v>269</v>
      </c>
      <c r="DW5" s="28" t="s">
        <v>269</v>
      </c>
      <c r="DX5" s="28" t="s">
        <v>269</v>
      </c>
      <c r="DY5" s="28" t="s">
        <v>269</v>
      </c>
      <c r="DZ5" s="28" t="s">
        <v>269</v>
      </c>
      <c r="EA5" s="28" t="s">
        <v>270</v>
      </c>
      <c r="EB5" s="28" t="s">
        <v>270</v>
      </c>
      <c r="EC5" s="28" t="s">
        <v>270</v>
      </c>
      <c r="ED5" s="28" t="s">
        <v>270</v>
      </c>
      <c r="EE5" s="28" t="s">
        <v>270</v>
      </c>
      <c r="EF5" s="28" t="s">
        <v>270</v>
      </c>
      <c r="EG5" s="28" t="s">
        <v>270</v>
      </c>
      <c r="EH5" s="28" t="s">
        <v>270</v>
      </c>
      <c r="EI5" s="28" t="s">
        <v>270</v>
      </c>
      <c r="EJ5" s="51"/>
      <c r="EL5" s="51" t="s">
        <v>271</v>
      </c>
      <c r="EM5" s="28" t="s">
        <v>259</v>
      </c>
      <c r="EN5" s="28" t="s">
        <v>259</v>
      </c>
      <c r="EO5" s="28" t="s">
        <v>259</v>
      </c>
      <c r="EP5" s="28" t="s">
        <v>259</v>
      </c>
      <c r="EQ5" s="28" t="s">
        <v>259</v>
      </c>
      <c r="ER5" s="28" t="s">
        <v>259</v>
      </c>
      <c r="ES5" s="28" t="s">
        <v>259</v>
      </c>
      <c r="ET5" s="28" t="s">
        <v>259</v>
      </c>
      <c r="EU5" s="28" t="s">
        <v>259</v>
      </c>
      <c r="EV5" s="28" t="s">
        <v>259</v>
      </c>
      <c r="EW5" s="28" t="s">
        <v>259</v>
      </c>
      <c r="EX5" s="28" t="s">
        <v>259</v>
      </c>
      <c r="EY5" s="28" t="s">
        <v>259</v>
      </c>
      <c r="EZ5" s="28" t="s">
        <v>259</v>
      </c>
      <c r="FA5" s="13" t="s">
        <v>272</v>
      </c>
      <c r="FB5" s="13" t="s">
        <v>259</v>
      </c>
      <c r="FC5" s="13" t="s">
        <v>259</v>
      </c>
      <c r="FD5" s="13" t="s">
        <v>259</v>
      </c>
      <c r="FE5" s="13" t="s">
        <v>259</v>
      </c>
      <c r="FF5" s="13" t="s">
        <v>259</v>
      </c>
      <c r="FG5" s="13" t="s">
        <v>273</v>
      </c>
      <c r="FH5" s="13" t="s">
        <v>274</v>
      </c>
      <c r="FI5" s="13" t="s">
        <v>259</v>
      </c>
      <c r="FJ5" s="13" t="s">
        <v>259</v>
      </c>
      <c r="FK5" s="13" t="s">
        <v>259</v>
      </c>
      <c r="FL5" s="13" t="s">
        <v>259</v>
      </c>
      <c r="FM5" s="13" t="s">
        <v>275</v>
      </c>
      <c r="FN5" s="13" t="s">
        <v>276</v>
      </c>
      <c r="FO5" s="13" t="s">
        <v>259</v>
      </c>
      <c r="FP5" s="13" t="s">
        <v>259</v>
      </c>
      <c r="FQ5" s="13" t="s">
        <v>259</v>
      </c>
      <c r="FR5" s="13" t="s">
        <v>259</v>
      </c>
      <c r="FS5" s="13" t="s">
        <v>277</v>
      </c>
      <c r="FT5" s="13" t="s">
        <v>278</v>
      </c>
      <c r="FU5" s="13" t="s">
        <v>259</v>
      </c>
      <c r="FV5" s="13" t="s">
        <v>259</v>
      </c>
      <c r="FW5" s="13" t="s">
        <v>259</v>
      </c>
      <c r="FX5" s="13" t="s">
        <v>259</v>
      </c>
      <c r="FY5" s="13" t="s">
        <v>279</v>
      </c>
      <c r="FZ5" s="13" t="s">
        <v>280</v>
      </c>
      <c r="GA5" s="13" t="s">
        <v>259</v>
      </c>
      <c r="GB5" s="13" t="s">
        <v>259</v>
      </c>
      <c r="GC5" s="13" t="s">
        <v>259</v>
      </c>
      <c r="GD5" s="13" t="s">
        <v>259</v>
      </c>
      <c r="GE5" s="13" t="s">
        <v>259</v>
      </c>
      <c r="GF5" s="13" t="s">
        <v>259</v>
      </c>
      <c r="GG5" s="13" t="s">
        <v>259</v>
      </c>
      <c r="GH5" s="13" t="s">
        <v>259</v>
      </c>
      <c r="GI5" s="13" t="s">
        <v>259</v>
      </c>
      <c r="GJ5" s="13" t="s">
        <v>259</v>
      </c>
      <c r="GK5" s="13" t="s">
        <v>259</v>
      </c>
      <c r="GL5" s="13" t="s">
        <v>259</v>
      </c>
      <c r="GM5" s="13" t="s">
        <v>259</v>
      </c>
      <c r="GN5" s="13" t="s">
        <v>259</v>
      </c>
      <c r="GO5" s="13" t="s">
        <v>259</v>
      </c>
      <c r="GP5" s="13" t="s">
        <v>259</v>
      </c>
      <c r="GQ5" s="13" t="s">
        <v>259</v>
      </c>
      <c r="GR5" s="13" t="s">
        <v>259</v>
      </c>
      <c r="GS5" s="13" t="s">
        <v>259</v>
      </c>
      <c r="GT5" s="13" t="s">
        <v>259</v>
      </c>
      <c r="GU5" s="13" t="s">
        <v>259</v>
      </c>
      <c r="GV5" s="13" t="s">
        <v>259</v>
      </c>
      <c r="GW5" s="13" t="s">
        <v>259</v>
      </c>
      <c r="GX5" s="13" t="s">
        <v>259</v>
      </c>
      <c r="GY5" s="13" t="s">
        <v>259</v>
      </c>
      <c r="GZ5" s="13" t="s">
        <v>259</v>
      </c>
      <c r="HA5" s="13" t="s">
        <v>259</v>
      </c>
      <c r="HB5" s="13" t="s">
        <v>259</v>
      </c>
      <c r="HC5" s="13" t="s">
        <v>259</v>
      </c>
      <c r="HD5" s="13" t="s">
        <v>259</v>
      </c>
      <c r="HE5" s="13" t="s">
        <v>259</v>
      </c>
      <c r="HF5" s="13" t="s">
        <v>259</v>
      </c>
      <c r="HG5" s="13" t="s">
        <v>259</v>
      </c>
      <c r="HH5" s="13" t="s">
        <v>259</v>
      </c>
      <c r="HI5" s="13" t="s">
        <v>259</v>
      </c>
      <c r="HJ5" s="13" t="s">
        <v>259</v>
      </c>
      <c r="HK5" s="13" t="s">
        <v>259</v>
      </c>
      <c r="HL5" s="13" t="s">
        <v>259</v>
      </c>
      <c r="HM5" s="13" t="s">
        <v>259</v>
      </c>
      <c r="HN5" s="13" t="s">
        <v>259</v>
      </c>
      <c r="HO5" s="13" t="s">
        <v>281</v>
      </c>
      <c r="HP5" s="13" t="s">
        <v>282</v>
      </c>
      <c r="HQ5" s="13" t="s">
        <v>259</v>
      </c>
      <c r="HR5" s="13" t="s">
        <v>259</v>
      </c>
      <c r="HS5" s="13" t="s">
        <v>259</v>
      </c>
      <c r="HT5" s="13" t="s">
        <v>283</v>
      </c>
      <c r="HU5" s="13" t="s">
        <v>284</v>
      </c>
      <c r="HV5" s="13" t="s">
        <v>259</v>
      </c>
      <c r="HW5" s="13" t="s">
        <v>259</v>
      </c>
      <c r="HX5" s="13" t="s">
        <v>259</v>
      </c>
      <c r="HY5" s="13" t="s">
        <v>285</v>
      </c>
      <c r="HZ5" s="13" t="s">
        <v>286</v>
      </c>
      <c r="IA5" s="13" t="s">
        <v>259</v>
      </c>
      <c r="IB5" s="13" t="s">
        <v>259</v>
      </c>
      <c r="IC5" s="13" t="s">
        <v>259</v>
      </c>
      <c r="ID5" s="13" t="s">
        <v>287</v>
      </c>
      <c r="IE5" s="13" t="s">
        <v>288</v>
      </c>
      <c r="IF5" s="13" t="s">
        <v>259</v>
      </c>
      <c r="IG5" s="13" t="s">
        <v>259</v>
      </c>
      <c r="IH5" s="13" t="s">
        <v>259</v>
      </c>
      <c r="II5" s="13" t="s">
        <v>259</v>
      </c>
      <c r="IJ5" s="13" t="s">
        <v>259</v>
      </c>
      <c r="IK5" s="13" t="s">
        <v>259</v>
      </c>
      <c r="IL5" s="13" t="s">
        <v>259</v>
      </c>
      <c r="IM5" s="13" t="s">
        <v>259</v>
      </c>
      <c r="IN5" s="13" t="s">
        <v>259</v>
      </c>
      <c r="IO5" s="13" t="s">
        <v>259</v>
      </c>
      <c r="IP5" s="13" t="s">
        <v>259</v>
      </c>
      <c r="IQ5" s="13" t="s">
        <v>259</v>
      </c>
      <c r="IR5" s="13" t="s">
        <v>259</v>
      </c>
      <c r="IS5" s="13" t="s">
        <v>259</v>
      </c>
      <c r="IT5" s="13" t="s">
        <v>259</v>
      </c>
      <c r="IU5" s="13" t="s">
        <v>259</v>
      </c>
      <c r="IV5" s="13" t="s">
        <v>259</v>
      </c>
      <c r="IW5" s="13" t="s">
        <v>259</v>
      </c>
      <c r="IX5" s="13" t="s">
        <v>259</v>
      </c>
      <c r="IY5" s="13" t="s">
        <v>259</v>
      </c>
      <c r="IZ5" s="13" t="s">
        <v>259</v>
      </c>
      <c r="JA5" s="13" t="s">
        <v>259</v>
      </c>
      <c r="JB5" s="13" t="s">
        <v>259</v>
      </c>
      <c r="JC5" s="13" t="s">
        <v>259</v>
      </c>
      <c r="JD5" s="13" t="s">
        <v>259</v>
      </c>
      <c r="JE5" s="13" t="s">
        <v>259</v>
      </c>
      <c r="JF5" s="13" t="s">
        <v>259</v>
      </c>
      <c r="JG5" s="13" t="s">
        <v>259</v>
      </c>
      <c r="JH5" s="13" t="s">
        <v>259</v>
      </c>
      <c r="JI5" s="13" t="s">
        <v>289</v>
      </c>
      <c r="JJ5" s="56"/>
    </row>
    <row r="6" spans="1:271" ht="28" x14ac:dyDescent="0.2">
      <c r="A6" s="28" t="s">
        <v>290</v>
      </c>
      <c r="B6" s="67" t="s">
        <v>291</v>
      </c>
      <c r="C6" s="67" t="s">
        <v>292</v>
      </c>
      <c r="D6" s="69" t="s">
        <v>293</v>
      </c>
      <c r="E6" s="67" t="s">
        <v>643</v>
      </c>
      <c r="F6" s="80" t="s">
        <v>644</v>
      </c>
      <c r="G6" s="67" t="s">
        <v>640</v>
      </c>
      <c r="H6" s="53"/>
      <c r="I6" s="68" t="s">
        <v>636</v>
      </c>
      <c r="J6" s="56"/>
      <c r="K6" s="69" t="s">
        <v>637</v>
      </c>
      <c r="L6" s="53"/>
      <c r="M6" s="95"/>
      <c r="N6" s="95"/>
      <c r="O6" s="69" t="s">
        <v>638</v>
      </c>
      <c r="P6" s="53"/>
      <c r="Q6" s="69" t="s">
        <v>639</v>
      </c>
      <c r="R6" s="94"/>
      <c r="S6" s="70" t="s">
        <v>390</v>
      </c>
      <c r="T6" s="70" t="s">
        <v>391</v>
      </c>
      <c r="U6"/>
      <c r="V6"/>
      <c r="W6" s="67" t="s">
        <v>294</v>
      </c>
      <c r="X6" s="67" t="s">
        <v>295</v>
      </c>
      <c r="Y6" s="67" t="s">
        <v>296</v>
      </c>
      <c r="Z6" s="67" t="s">
        <v>297</v>
      </c>
      <c r="AA6" s="67" t="s">
        <v>298</v>
      </c>
      <c r="AB6" s="67" t="s">
        <v>299</v>
      </c>
      <c r="AC6" s="67" t="s">
        <v>300</v>
      </c>
      <c r="AD6" s="67" t="s">
        <v>301</v>
      </c>
      <c r="AE6" s="67" t="s">
        <v>435</v>
      </c>
      <c r="AF6" s="86" t="s">
        <v>699</v>
      </c>
      <c r="AG6" s="87" t="s">
        <v>700</v>
      </c>
      <c r="AH6" s="86" t="s">
        <v>701</v>
      </c>
      <c r="AI6" s="86" t="s">
        <v>702</v>
      </c>
      <c r="AJ6" s="86" t="s">
        <v>703</v>
      </c>
      <c r="AK6" s="86" t="s">
        <v>704</v>
      </c>
      <c r="AL6" s="86" t="s">
        <v>705</v>
      </c>
      <c r="AM6" s="86" t="s">
        <v>706</v>
      </c>
      <c r="AN6" s="86" t="s">
        <v>707</v>
      </c>
      <c r="AO6" s="88" t="s">
        <v>708</v>
      </c>
      <c r="AP6" s="89" t="s">
        <v>709</v>
      </c>
      <c r="AQ6" s="88" t="s">
        <v>710</v>
      </c>
      <c r="AR6" s="88" t="s">
        <v>711</v>
      </c>
      <c r="AS6" s="88" t="s">
        <v>712</v>
      </c>
      <c r="AT6" s="88" t="s">
        <v>713</v>
      </c>
      <c r="AU6" s="88" t="s">
        <v>714</v>
      </c>
      <c r="AV6" s="88" t="s">
        <v>715</v>
      </c>
      <c r="AW6" s="88" t="s">
        <v>716</v>
      </c>
      <c r="AX6" s="90" t="s">
        <v>717</v>
      </c>
      <c r="AY6" s="91" t="s">
        <v>718</v>
      </c>
      <c r="AZ6" s="90" t="s">
        <v>719</v>
      </c>
      <c r="BA6" s="90" t="s">
        <v>720</v>
      </c>
      <c r="BB6" s="90" t="s">
        <v>721</v>
      </c>
      <c r="BC6" s="90" t="s">
        <v>722</v>
      </c>
      <c r="BD6" s="90" t="s">
        <v>723</v>
      </c>
      <c r="BE6" s="90" t="s">
        <v>724</v>
      </c>
      <c r="BF6" s="90" t="s">
        <v>725</v>
      </c>
      <c r="BG6" s="18"/>
      <c r="BH6"/>
      <c r="BI6"/>
      <c r="BJ6"/>
      <c r="BK6"/>
      <c r="BL6"/>
      <c r="BM6"/>
      <c r="BN6"/>
      <c r="BO6"/>
      <c r="BP6" s="77" t="s">
        <v>302</v>
      </c>
      <c r="BQ6" s="77" t="s">
        <v>303</v>
      </c>
      <c r="BR6" s="77" t="s">
        <v>304</v>
      </c>
      <c r="BS6" s="77" t="s">
        <v>305</v>
      </c>
      <c r="BT6" s="77" t="s">
        <v>306</v>
      </c>
      <c r="BU6" s="77" t="s">
        <v>307</v>
      </c>
      <c r="BV6" s="77" t="s">
        <v>308</v>
      </c>
      <c r="BW6" s="77" t="s">
        <v>309</v>
      </c>
      <c r="BX6" s="77" t="s">
        <v>641</v>
      </c>
      <c r="BY6" s="67" t="s">
        <v>310</v>
      </c>
      <c r="BZ6" s="67" t="s">
        <v>311</v>
      </c>
      <c r="CA6" s="67" t="s">
        <v>312</v>
      </c>
      <c r="CB6" s="67" t="s">
        <v>313</v>
      </c>
      <c r="CC6" s="67" t="s">
        <v>314</v>
      </c>
      <c r="CD6" s="67" t="s">
        <v>315</v>
      </c>
      <c r="CE6" s="67" t="s">
        <v>316</v>
      </c>
      <c r="CF6" s="67" t="s">
        <v>317</v>
      </c>
      <c r="CG6" s="67" t="s">
        <v>642</v>
      </c>
      <c r="CH6" s="78" t="s">
        <v>645</v>
      </c>
      <c r="CI6" s="76" t="s">
        <v>646</v>
      </c>
      <c r="CJ6" s="78" t="s">
        <v>647</v>
      </c>
      <c r="CK6" s="78" t="s">
        <v>648</v>
      </c>
      <c r="CL6" s="78" t="s">
        <v>649</v>
      </c>
      <c r="CM6" s="78" t="s">
        <v>650</v>
      </c>
      <c r="CN6" s="78" t="s">
        <v>651</v>
      </c>
      <c r="CO6" s="78" t="s">
        <v>652</v>
      </c>
      <c r="CP6" s="78" t="s">
        <v>653</v>
      </c>
      <c r="CQ6" s="78" t="s">
        <v>654</v>
      </c>
      <c r="CR6" s="78" t="s">
        <v>655</v>
      </c>
      <c r="CS6" s="78" t="s">
        <v>656</v>
      </c>
      <c r="CT6" s="78" t="s">
        <v>657</v>
      </c>
      <c r="CU6" s="78" t="s">
        <v>658</v>
      </c>
      <c r="CV6" s="78" t="s">
        <v>659</v>
      </c>
      <c r="CW6" s="78" t="s">
        <v>660</v>
      </c>
      <c r="CX6" s="78" t="s">
        <v>661</v>
      </c>
      <c r="CY6" s="78" t="s">
        <v>662</v>
      </c>
      <c r="CZ6" s="79" t="s">
        <v>663</v>
      </c>
      <c r="DA6" s="74" t="s">
        <v>664</v>
      </c>
      <c r="DB6" s="79" t="s">
        <v>665</v>
      </c>
      <c r="DC6" s="79" t="s">
        <v>666</v>
      </c>
      <c r="DD6" s="79" t="s">
        <v>667</v>
      </c>
      <c r="DE6" s="79" t="s">
        <v>668</v>
      </c>
      <c r="DF6" s="79" t="s">
        <v>669</v>
      </c>
      <c r="DG6" s="79" t="s">
        <v>670</v>
      </c>
      <c r="DH6" s="79" t="s">
        <v>671</v>
      </c>
      <c r="DI6" s="79" t="s">
        <v>672</v>
      </c>
      <c r="DJ6" s="79" t="s">
        <v>673</v>
      </c>
      <c r="DK6" s="79" t="s">
        <v>674</v>
      </c>
      <c r="DL6" s="79" t="s">
        <v>675</v>
      </c>
      <c r="DM6" s="79" t="s">
        <v>676</v>
      </c>
      <c r="DN6" s="79" t="s">
        <v>677</v>
      </c>
      <c r="DO6" s="79" t="s">
        <v>678</v>
      </c>
      <c r="DP6" s="79" t="s">
        <v>679</v>
      </c>
      <c r="DQ6" s="79" t="s">
        <v>680</v>
      </c>
      <c r="DR6" s="81" t="s">
        <v>681</v>
      </c>
      <c r="DS6" s="75" t="s">
        <v>682</v>
      </c>
      <c r="DT6" s="81" t="s">
        <v>683</v>
      </c>
      <c r="DU6" s="81" t="s">
        <v>684</v>
      </c>
      <c r="DV6" s="81" t="s">
        <v>685</v>
      </c>
      <c r="DW6" s="81" t="s">
        <v>686</v>
      </c>
      <c r="DX6" s="81" t="s">
        <v>687</v>
      </c>
      <c r="DY6" s="81" t="s">
        <v>688</v>
      </c>
      <c r="DZ6" s="81" t="s">
        <v>689</v>
      </c>
      <c r="EA6" s="81" t="s">
        <v>690</v>
      </c>
      <c r="EB6" s="81" t="s">
        <v>691</v>
      </c>
      <c r="EC6" s="81" t="s">
        <v>692</v>
      </c>
      <c r="ED6" s="81" t="s">
        <v>693</v>
      </c>
      <c r="EE6" s="81" t="s">
        <v>694</v>
      </c>
      <c r="EF6" s="81" t="s">
        <v>695</v>
      </c>
      <c r="EG6" s="81" t="s">
        <v>696</v>
      </c>
      <c r="EH6" s="81" t="s">
        <v>697</v>
      </c>
      <c r="EI6" s="81" t="s">
        <v>698</v>
      </c>
      <c r="EJ6" s="69" t="s">
        <v>433</v>
      </c>
      <c r="EK6" s="69" t="s">
        <v>434</v>
      </c>
      <c r="EN6"/>
      <c r="EO6"/>
      <c r="EP6"/>
      <c r="EQ6"/>
      <c r="ER6"/>
      <c r="ES6"/>
      <c r="ET6"/>
      <c r="EU6"/>
      <c r="EV6"/>
      <c r="EW6"/>
      <c r="EX6"/>
      <c r="EY6"/>
      <c r="EZ6"/>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56"/>
    </row>
    <row r="7" spans="1:271" x14ac:dyDescent="0.2">
      <c r="A7" s="57">
        <v>1</v>
      </c>
      <c r="B7" s="19">
        <f t="shared" ref="B7:B34" si="0">AA7</f>
        <v>1024.3656665387809</v>
      </c>
      <c r="C7" s="28" t="str">
        <f>'Standard Settings'!B2</f>
        <v>Y/1/2</v>
      </c>
      <c r="D7" s="28">
        <f>'Standard Settings'!H2</f>
        <v>55</v>
      </c>
      <c r="E7" s="20">
        <f t="shared" ref="E7:E34" si="1">(DM7-DD7)/2048</f>
        <v>3.2244326998092099E-3</v>
      </c>
      <c r="F7" s="18">
        <f>((EchelleFPAparam!$S$3/('crmcfgWLEN.txt'!$U7+E$52))*(SIN('Standard Settings'!$F2+0.0005)+SIN('Standard Settings'!$F2+0.0005+EchelleFPAparam!$M$3))-(EchelleFPAparam!$S$3/('crmcfgWLEN.txt'!$U7+E$52))*(SIN('Standard Settings'!$F2-0.0005)+SIN('Standard Settings'!$F2-0.0005+EchelleFPAparam!$M$3)))*1000*EchelleFPAparam!$O$3/180</f>
        <v>9.1200981540979278</v>
      </c>
      <c r="G7" s="21" t="str">
        <f>'Standard Settings'!C2</f>
        <v>Y</v>
      </c>
      <c r="H7" s="50"/>
      <c r="I7" s="63" t="s">
        <v>355</v>
      </c>
      <c r="J7" s="61"/>
      <c r="K7" s="28" t="str">
        <f>'Standard Settings'!$D2</f>
        <v>YJ</v>
      </c>
      <c r="L7" s="50"/>
      <c r="M7" s="12">
        <v>0</v>
      </c>
      <c r="N7" s="12">
        <v>0</v>
      </c>
      <c r="O7" s="28" t="str">
        <f>'Standard Settings'!$D2</f>
        <v>YJ</v>
      </c>
      <c r="P7" s="50"/>
      <c r="Q7" s="28">
        <f>'Standard Settings'!$E2</f>
        <v>65</v>
      </c>
      <c r="R7" s="93">
        <f>535000+($Q7-65.672)/EchelleFPAparam!$Q$3</f>
        <v>580714.28571428556</v>
      </c>
      <c r="S7" s="22">
        <f>'Standard Settings'!$G2</f>
        <v>51</v>
      </c>
      <c r="T7" s="22">
        <f>'Standard Settings'!$I2</f>
        <v>59</v>
      </c>
      <c r="U7" s="23">
        <f t="shared" ref="U7:U34" si="2">D7-4</f>
        <v>51</v>
      </c>
      <c r="V7" s="23">
        <f t="shared" ref="V7:V34" si="3">D7+4</f>
        <v>59</v>
      </c>
      <c r="W7" s="24">
        <f>IF(OR($U7+B$52&lt;$S7,$U7+B$52&gt;$T7),-1,(EchelleFPAparam!$S$3/('crmcfgWLEN.txt'!$U7+B$52))*(SIN('Standard Settings'!$F2)+SIN('Standard Settings'!$F2+EchelleFPAparam!$M$3)))</f>
        <v>1104.7080717575088</v>
      </c>
      <c r="X7" s="24">
        <f>IF(OR($U7+C$52&lt;$S7,$U7+C$52&gt;$T7),-1,(EchelleFPAparam!$S$3/('crmcfgWLEN.txt'!$U7+C$52))*(SIN('Standard Settings'!$F2)+SIN('Standard Settings'!$F2+EchelleFPAparam!$M$3)))</f>
        <v>1083.4636857621722</v>
      </c>
      <c r="Y7" s="24">
        <f>IF(OR($U7+D$52&lt;$S7,$U7+D$52&gt;$T7),-1,(EchelleFPAparam!$S$3/('crmcfgWLEN.txt'!$U7+D$52))*(SIN('Standard Settings'!$F2)+SIN('Standard Settings'!$F2+EchelleFPAparam!$M$3)))</f>
        <v>1063.0209747100557</v>
      </c>
      <c r="Z7" s="24">
        <f>IF(OR($U7+E$52&lt;$S7,$U7+E$52&gt;$T7),-1,(EchelleFPAparam!$S$3/('crmcfgWLEN.txt'!$U7+E$52))*(SIN('Standard Settings'!$F2)+SIN('Standard Settings'!$F2+EchelleFPAparam!$M$3)))</f>
        <v>1043.3354011043139</v>
      </c>
      <c r="AA7" s="24">
        <f>IF(OR($U7+F$52&lt;$S7,$U7+F$52&gt;$T7),-1,(EchelleFPAparam!$S$3/('crmcfgWLEN.txt'!$U7+F$52))*(SIN('Standard Settings'!$F2)+SIN('Standard Settings'!$F2+EchelleFPAparam!$M$3)))</f>
        <v>1024.3656665387809</v>
      </c>
      <c r="AB7" s="24">
        <f>IF(OR($U7+G$52&lt;$S7,$U7+G$52&gt;$T7),-1,(EchelleFPAparam!$S$3/('crmcfgWLEN.txt'!$U7+G$52))*(SIN('Standard Settings'!$F2)+SIN('Standard Settings'!$F2+EchelleFPAparam!$M$3)))</f>
        <v>1006.0734224934456</v>
      </c>
      <c r="AC7" s="24">
        <f>IF(OR($U7+H$52&lt;$S7,$U7+H$52&gt;$T7),-1,(EchelleFPAparam!$S$3/('crmcfgWLEN.txt'!$U7+H$52))*(SIN('Standard Settings'!$F2)+SIN('Standard Settings'!$F2+EchelleFPAparam!$M$3)))</f>
        <v>988.4230115725079</v>
      </c>
      <c r="AD7" s="24">
        <f>IF(OR($U7+K$52&lt;$S7,$U7+K$52&gt;$T7),-1,(EchelleFPAparam!$S$3/('crmcfgWLEN.txt'!$U7+K$52))*(SIN('Standard Settings'!$F2)+SIN('Standard Settings'!$F2+EchelleFPAparam!$M$3)))</f>
        <v>971.38123551091292</v>
      </c>
      <c r="AE7" s="24">
        <f>IF(OR($U7+L$52&lt;$S7,$U7+L$52&gt;$T7),-1,(EchelleFPAparam!$S$3/('crmcfgWLEN.txt'!$U7+L$52))*(SIN('Standard Settings'!$F2)+SIN('Standard Settings'!$F2+EchelleFPAparam!$M$3)))</f>
        <v>954.91714677343998</v>
      </c>
      <c r="AF7" s="92">
        <v>1986.6412723298399</v>
      </c>
      <c r="AG7" s="92">
        <v>1750.9332102051601</v>
      </c>
      <c r="AH7" s="92">
        <v>1498.06137358316</v>
      </c>
      <c r="AI7" s="92">
        <v>1256.25989226363</v>
      </c>
      <c r="AJ7" s="92">
        <v>1024.5932823041001</v>
      </c>
      <c r="AK7" s="92">
        <v>802.27668740103798</v>
      </c>
      <c r="AL7" s="92">
        <v>588.528346138183</v>
      </c>
      <c r="AM7" s="92">
        <v>382.67840459830802</v>
      </c>
      <c r="AN7" s="92">
        <v>184.15145769795001</v>
      </c>
      <c r="AO7" s="92">
        <v>2024.60579594141</v>
      </c>
      <c r="AP7" s="92">
        <v>1825.1377917524601</v>
      </c>
      <c r="AQ7" s="92">
        <v>1569.7932136833299</v>
      </c>
      <c r="AR7" s="92">
        <v>1325.94180783145</v>
      </c>
      <c r="AS7" s="92">
        <v>1092.43642399958</v>
      </c>
      <c r="AT7" s="92">
        <v>868.39335645099902</v>
      </c>
      <c r="AU7" s="92">
        <v>653.08318739904598</v>
      </c>
      <c r="AV7" s="92">
        <v>445.85961792044799</v>
      </c>
      <c r="AW7" s="92">
        <v>246.053902823176</v>
      </c>
      <c r="AX7" s="92">
        <v>1898.8459120059999</v>
      </c>
      <c r="AY7" s="92">
        <v>1641.0899923949601</v>
      </c>
      <c r="AZ7" s="92">
        <v>1394.9939795210501</v>
      </c>
      <c r="BA7" s="92">
        <v>1159.4213772768401</v>
      </c>
      <c r="BB7" s="92">
        <v>933.47696214175801</v>
      </c>
      <c r="BC7" s="92">
        <v>716.43844215834997</v>
      </c>
      <c r="BD7" s="92">
        <v>507.57267357837299</v>
      </c>
      <c r="BE7" s="92">
        <v>306.238856874308</v>
      </c>
      <c r="BF7" s="92">
        <v>111.873070134744</v>
      </c>
      <c r="BG7" s="25">
        <f>IF(OR($U7+B$52&lt;'Standard Settings'!$G2,$U7+B$52&gt;'Standard Settings'!$I2),-1,(EchelleFPAparam!$S$3/('crmcfgWLEN.txt'!$U7+B$52))*(SIN(EchelleFPAparam!$T$3-EchelleFPAparam!$M$3/2)+SIN('Standard Settings'!$F2+EchelleFPAparam!$M$3)))</f>
        <v>1106.353773500299</v>
      </c>
      <c r="BH7" s="25">
        <f>IF(OR($U7+C$52&lt;'Standard Settings'!$G2,$U7+C$52&gt;'Standard Settings'!$I2),-1,(EchelleFPAparam!$S$3/('crmcfgWLEN.txt'!$U7+C$52))*(SIN(EchelleFPAparam!$T$3-EchelleFPAparam!$M$3/2)+SIN('Standard Settings'!$F2+EchelleFPAparam!$M$3)))</f>
        <v>1085.0777393945241</v>
      </c>
      <c r="BI7" s="25">
        <f>IF(OR($U7+D$52&lt;'Standard Settings'!$G2,$U7+D$52&gt;'Standard Settings'!$I2),-1,(EchelleFPAparam!$S$3/('crmcfgWLEN.txt'!$U7+D$52))*(SIN(EchelleFPAparam!$T$3-EchelleFPAparam!$M$3/2)+SIN('Standard Settings'!$F2+EchelleFPAparam!$M$3)))</f>
        <v>1064.6045745002878</v>
      </c>
      <c r="BJ7" s="25">
        <f>IF(OR($U7+E$52&lt;'Standard Settings'!$G2,$U7+E$52&gt;'Standard Settings'!$I2),-1,(EchelleFPAparam!$S$3/('crmcfgWLEN.txt'!$U7+E$52))*(SIN(EchelleFPAparam!$T$3-EchelleFPAparam!$M$3/2)+SIN('Standard Settings'!$F2+EchelleFPAparam!$M$3)))</f>
        <v>1044.8896749725045</v>
      </c>
      <c r="BK7" s="25">
        <f>IF(OR($U7+F$52&lt;'Standard Settings'!$G2,$U7+F$52&gt;'Standard Settings'!$I2),-1,(EchelleFPAparam!$S$3/('crmcfgWLEN.txt'!$U7+F$52))*(SIN(EchelleFPAparam!$T$3-EchelleFPAparam!$M$3/2)+SIN('Standard Settings'!$F2+EchelleFPAparam!$M$3)))</f>
        <v>1025.8916808820954</v>
      </c>
      <c r="BL7" s="25">
        <f>IF(OR($U7+G$52&lt;'Standard Settings'!$G2,$U7+G$52&gt;'Standard Settings'!$I2),-1,(EchelleFPAparam!$S$3/('crmcfgWLEN.txt'!$U7+G$52))*(SIN(EchelleFPAparam!$T$3-EchelleFPAparam!$M$3/2)+SIN('Standard Settings'!$F2+EchelleFPAparam!$M$3)))</f>
        <v>1007.5721865806295</v>
      </c>
      <c r="BM7" s="25">
        <f>IF(OR($U7+H$52&lt;'Standard Settings'!$G2,$U7+H$52&gt;'Standard Settings'!$I2),-1,(EchelleFPAparam!$S$3/('crmcfgWLEN.txt'!$U7+H$52))*(SIN(EchelleFPAparam!$T$3-EchelleFPAparam!$M$3/2)+SIN('Standard Settings'!$F2+EchelleFPAparam!$M$3)))</f>
        <v>989.89548155289913</v>
      </c>
      <c r="BN7" s="25">
        <f>IF(OR($U7+K$52&lt;'Standard Settings'!$G2,$U7+K$52&gt;'Standard Settings'!$I2),-1,(EchelleFPAparam!$S$3/('crmcfgWLEN.txt'!$U7+K$52))*(SIN(EchelleFPAparam!$T$3-EchelleFPAparam!$M$3/2)+SIN('Standard Settings'!$F2+EchelleFPAparam!$M$3)))</f>
        <v>972.82831807784919</v>
      </c>
      <c r="BO7" s="25">
        <f>IF(OR($U7+L$52&lt;'Standard Settings'!$G2,$U7+L$52&gt;'Standard Settings'!$I2),-1,(EchelleFPAparam!$S$3/('crmcfgWLEN.txt'!$U7+L$52))*(SIN(EchelleFPAparam!$T$3-EchelleFPAparam!$M$3/2)+SIN('Standard Settings'!$F2+EchelleFPAparam!$M$3)))</f>
        <v>956.33970251720768</v>
      </c>
      <c r="BP7" s="26">
        <f>IF(OR($U7+B$52&lt;'Standard Settings'!$G2,$U7+B$52&gt;'Standard Settings'!$I2),-1,BG7*(($D7+B$52)/($D7+B$52+0.5)))</f>
        <v>1096.3866223876837</v>
      </c>
      <c r="BQ7" s="26">
        <f>IF(OR($U7+C$52&lt;'Standard Settings'!$G2,$U7+C$52&gt;'Standard Settings'!$I2),-1,BH7*(($D7+C$52)/($D7+C$52+0.5)))</f>
        <v>1075.4752815237762</v>
      </c>
      <c r="BR7" s="26">
        <f>IF(OR($U7+D$52&lt;'Standard Settings'!$G2,$U7+D$52&gt;'Standard Settings'!$I2),-1,BI7*(($D7+D$52)/($D7+D$52+0.5)))</f>
        <v>1055.3471434176765</v>
      </c>
      <c r="BS7" s="26">
        <f>IF(OR($U7+E$52&lt;'Standard Settings'!$G2,$U7+E$52&gt;'Standard Settings'!$I2),-1,BJ7*(($D7+E$52)/($D7+E$52+0.5)))</f>
        <v>1035.9589939898335</v>
      </c>
      <c r="BT7" s="26">
        <f>IF(OR($U7+F$52&lt;'Standard Settings'!$G2,$U7+F$52&gt;'Standard Settings'!$I2),-1,BK7*(($D7+F$52)/($D7+F$52+0.5)))</f>
        <v>1017.2707423872879</v>
      </c>
      <c r="BU7" s="26">
        <f>IF(OR($U7+G$52&lt;'Standard Settings'!$G2,$U7+G$52&gt;'Standard Settings'!$I2),-1,BL7*(($D7+G$52)/($D7+G$52+0.5)))</f>
        <v>999.24514371632677</v>
      </c>
      <c r="BV7" s="26">
        <f>IF(OR($U7+H$52&lt;'Standard Settings'!$G2,$U7+H$52&gt;'Standard Settings'!$I2),-1,BM7*(($D7+H$52)/($D7+H$52+0.5)))</f>
        <v>981.84755080856655</v>
      </c>
      <c r="BW7" s="26">
        <f>IF(OR($U7+K$52&lt;'Standard Settings'!$G2,$U7+K$52&gt;'Standard Settings'!$I2),-1,BN7*(($D7+K$52)/($D7+K$52+0.5)))</f>
        <v>965.04569153322643</v>
      </c>
      <c r="BX7" s="26">
        <f>IF(OR($U7+L$52&lt;'Standard Settings'!$G2,$U7+L$52&gt;'Standard Settings'!$I2),-1,BO7*(($D7+L$52)/($D7+L$52+0.5)))</f>
        <v>948.80946863911947</v>
      </c>
      <c r="BY7" s="26">
        <f>IF(OR($U7+B$52&lt;'Standard Settings'!$G2,$U7+B$52&gt;'Standard Settings'!$I2),-1,BG7*(($D7+B$52)/($D7+B$52-0.5)))</f>
        <v>1116.5038081195678</v>
      </c>
      <c r="BZ7" s="26">
        <f>IF(OR($U7+C$52&lt;'Standard Settings'!$G2,$U7+C$52&gt;'Standard Settings'!$I2),-1,BH7*(($D7+C$52)/($D7+C$52-0.5)))</f>
        <v>1094.8532145242043</v>
      </c>
      <c r="CA7" s="26">
        <f>IF(OR($U7+D$52&lt;'Standard Settings'!$G2,$U7+D$52&gt;'Standard Settings'!$I2),-1,BI7*(($D7+D$52)/($D7+D$52-0.5)))</f>
        <v>1074.0258539206443</v>
      </c>
      <c r="CB7" s="26">
        <f>IF(OR($U7+E$52&lt;'Standard Settings'!$G2,$U7+E$52&gt;'Standard Settings'!$I2),-1,BJ7*(($D7+E$52)/($D7+E$52-0.5)))</f>
        <v>1053.9756721461783</v>
      </c>
      <c r="CC7" s="26">
        <f>IF(OR($U7+F$52&lt;'Standard Settings'!$G2,$U7+F$52&gt;'Standard Settings'!$I2),-1,BK7*(($D7+F$52)/($D7+F$52-0.5)))</f>
        <v>1034.6599858468996</v>
      </c>
      <c r="CD7" s="26">
        <f>IF(OR($U7+G$52&lt;'Standard Settings'!$G2,$U7+G$52&gt;'Standard Settings'!$I2),-1,BL7*(($D7+G$52)/($D7+G$52-0.5)))</f>
        <v>1016.0391797451725</v>
      </c>
      <c r="CE7" s="26">
        <f>IF(OR($U7+H$52&lt;'Standard Settings'!$G2,$U7+H$52&gt;'Standard Settings'!$I2),-1,BM7*(($D7+H$52)/($D7+H$52-0.5)))</f>
        <v>998.07643594589831</v>
      </c>
      <c r="CF7" s="26">
        <f>IF(OR($U7+K$52&lt;'Standard Settings'!$G2,$U7+K$52&gt;'Standard Settings'!$I2),-1,BN7*(($D7+K$52)/($D7+K$52-0.5)))</f>
        <v>980.73749139555525</v>
      </c>
      <c r="CG7" s="26">
        <f>IF(OR($U7+L$52&lt;'Standard Settings'!$G2,$U7+L$52&gt;'Standard Settings'!$I2),-1,BO7*(($D7+L$52)/($D7+L$52-0.5)))</f>
        <v>963.99042013734538</v>
      </c>
      <c r="CH7" s="27">
        <f>IF(OR($U7+B$52&lt;'Standard Settings'!$G2,$U7+B$52&gt;'Standard Settings'!$I2),-1,(EchelleFPAparam!$S$3/('crmcfgWLEN.txt'!$U7+B$52))*(SIN('Standard Settings'!$F2)+SIN('Standard Settings'!$F2+EchelleFPAparam!$M$3+EchelleFPAparam!$F$3)))</f>
        <v>1093.2920808610088</v>
      </c>
      <c r="CI7" s="27">
        <f>IF(OR($U7+C$52&lt;'Standard Settings'!$G2,$U7+C$52&gt;'Standard Settings'!$I2),-1,(EchelleFPAparam!$S$3/('crmcfgWLEN.txt'!$U7+C$52))*(SIN('Standard Settings'!$F2)+SIN('Standard Settings'!$F2+EchelleFPAparam!$M$3+EchelleFPAparam!$F$3)))</f>
        <v>1072.2672331521433</v>
      </c>
      <c r="CJ7" s="27">
        <f>IF(OR($U7+D$52&lt;'Standard Settings'!$G2,$U7+D$52&gt;'Standard Settings'!$I2),-1,(EchelleFPAparam!$S$3/('crmcfgWLEN.txt'!$U7+D$52))*(SIN('Standard Settings'!$F2)+SIN('Standard Settings'!$F2+EchelleFPAparam!$M$3+EchelleFPAparam!$F$3)))</f>
        <v>1052.0357759228575</v>
      </c>
      <c r="CK7" s="27">
        <f>IF(OR($U7+E$52&lt;'Standard Settings'!$G2,$U7+E$52&gt;'Standard Settings'!$I2),-1,(EchelleFPAparam!$S$3/('crmcfgWLEN.txt'!$U7+E$52))*(SIN('Standard Settings'!$F2)+SIN('Standard Settings'!$F2+EchelleFPAparam!$M$3+EchelleFPAparam!$F$3)))</f>
        <v>1032.553631924286</v>
      </c>
      <c r="CL7" s="27">
        <f>IF(OR($U7+F$52&lt;'Standard Settings'!$G2,$U7+F$52&gt;'Standard Settings'!$I2),-1,(EchelleFPAparam!$S$3/('crmcfgWLEN.txt'!$U7+F$52))*(SIN('Standard Settings'!$F2)+SIN('Standard Settings'!$F2+EchelleFPAparam!$M$3+EchelleFPAparam!$F$3)))</f>
        <v>1013.7799295256626</v>
      </c>
      <c r="CM7" s="27">
        <f>IF(OR($U7+G$52&lt;'Standard Settings'!$G2,$U7+G$52&gt;'Standard Settings'!$I2),-1,(EchelleFPAparam!$S$3/('crmcfgWLEN.txt'!$U7+G$52))*(SIN('Standard Settings'!$F2)+SIN('Standard Settings'!$F2+EchelleFPAparam!$M$3+EchelleFPAparam!$F$3)))</f>
        <v>995.67671649841873</v>
      </c>
      <c r="CN7" s="27">
        <f>IF(OR($U7+H$52&lt;'Standard Settings'!$G2,$U7+H$52&gt;'Standard Settings'!$I2),-1,(EchelleFPAparam!$S$3/('crmcfgWLEN.txt'!$U7+H$52))*(SIN('Standard Settings'!$F2)+SIN('Standard Settings'!$F2+EchelleFPAparam!$M$3+EchelleFPAparam!$F$3)))</f>
        <v>978.20870392827101</v>
      </c>
      <c r="CO7" s="27">
        <f>IF(OR($U7+K$52&lt;'Standard Settings'!$G2,$U7+K$52&gt;'Standard Settings'!$I2),-1,(EchelleFPAparam!$S$3/('crmcfgWLEN.txt'!$U7+K$52))*(SIN('Standard Settings'!$F2)+SIN('Standard Settings'!$F2+EchelleFPAparam!$M$3+EchelleFPAparam!$F$3)))</f>
        <v>961.34303661916294</v>
      </c>
      <c r="CP7" s="27">
        <f>IF(OR($U7+L$52&lt;'Standard Settings'!$G2,$U7+L$52&gt;'Standard Settings'!$I2),-1,(EchelleFPAparam!$S$3/('crmcfgWLEN.txt'!$U7+L$52))*(SIN('Standard Settings'!$F2)+SIN('Standard Settings'!$F2+EchelleFPAparam!$M$3+EchelleFPAparam!$F$3)))</f>
        <v>945.04908684595682</v>
      </c>
      <c r="CQ7" s="27">
        <f>IF(OR($U7+B$52&lt;'Standard Settings'!$G2,$U7+B$52&gt;'Standard Settings'!$I2),-1,(EchelleFPAparam!$S$3/('crmcfgWLEN.txt'!$U7+B$52))*(SIN('Standard Settings'!$F2)+SIN('Standard Settings'!$F2+EchelleFPAparam!$M$3+EchelleFPAparam!$G$3)))</f>
        <v>1100.7508179238589</v>
      </c>
      <c r="CR7" s="27">
        <f>IF(OR($U7+C$52&lt;'Standard Settings'!$G2,$U7+C$52&gt;'Standard Settings'!$I2),-1,(EchelleFPAparam!$S$3/('crmcfgWLEN.txt'!$U7+C$52))*(SIN('Standard Settings'!$F2)+SIN('Standard Settings'!$F2+EchelleFPAparam!$M$3+EchelleFPAparam!$G$3)))</f>
        <v>1079.5825329637846</v>
      </c>
      <c r="CS7" s="27">
        <f>IF(OR($U7+D$52&lt;'Standard Settings'!$G2,$U7+D$52&gt;'Standard Settings'!$I2),-1,(EchelleFPAparam!$S$3/('crmcfgWLEN.txt'!$U7+D$52))*(SIN('Standard Settings'!$F2)+SIN('Standard Settings'!$F2+EchelleFPAparam!$M$3+EchelleFPAparam!$G$3)))</f>
        <v>1059.213051209751</v>
      </c>
      <c r="CT7" s="27">
        <f>IF(OR($U7+E$52&lt;'Standard Settings'!$G2,$U7+E$52&gt;'Standard Settings'!$I2),-1,(EchelleFPAparam!$S$3/('crmcfgWLEN.txt'!$U7+E$52))*(SIN('Standard Settings'!$F2)+SIN('Standard Settings'!$F2+EchelleFPAparam!$M$3+EchelleFPAparam!$G$3)))</f>
        <v>1039.5979947058665</v>
      </c>
      <c r="CU7" s="27">
        <f>IF(OR($U7+F$52&lt;'Standard Settings'!$G2,$U7+F$52&gt;'Standard Settings'!$I2),-1,(EchelleFPAparam!$S$3/('crmcfgWLEN.txt'!$U7+F$52))*(SIN('Standard Settings'!$F2)+SIN('Standard Settings'!$F2+EchelleFPAparam!$M$3+EchelleFPAparam!$G$3)))</f>
        <v>1020.6962129839418</v>
      </c>
      <c r="CV7" s="27">
        <f>IF(OR($U7+G$52&lt;'Standard Settings'!$G2,$U7+G$52&gt;'Standard Settings'!$I2),-1,(EchelleFPAparam!$S$3/('crmcfgWLEN.txt'!$U7+G$52))*(SIN('Standard Settings'!$F2)+SIN('Standard Settings'!$F2+EchelleFPAparam!$M$3+EchelleFPAparam!$G$3)))</f>
        <v>1002.4694948949428</v>
      </c>
      <c r="CW7" s="27">
        <f>IF(OR($U7+H$52&lt;'Standard Settings'!$G2,$U7+H$52&gt;'Standard Settings'!$I2),-1,(EchelleFPAparam!$S$3/('crmcfgWLEN.txt'!$U7+H$52))*(SIN('Standard Settings'!$F2)+SIN('Standard Settings'!$F2+EchelleFPAparam!$M$3+EchelleFPAparam!$G$3)))</f>
        <v>984.88231077397893</v>
      </c>
      <c r="CX7" s="27">
        <f>IF(OR($U7+K$52&lt;'Standard Settings'!$G2,$U7+K$52&gt;'Standard Settings'!$I2),-1,(EchelleFPAparam!$S$3/('crmcfgWLEN.txt'!$U7+K$52))*(SIN('Standard Settings'!$F2)+SIN('Standard Settings'!$F2+EchelleFPAparam!$M$3+EchelleFPAparam!$G$3)))</f>
        <v>967.90158127787583</v>
      </c>
      <c r="CY7" s="27">
        <f>IF(OR($U7+L$52&lt;'Standard Settings'!$G2,$U7+L$52&gt;'Standard Settings'!$I2),-1,(EchelleFPAparam!$S$3/('crmcfgWLEN.txt'!$U7+L$52))*(SIN('Standard Settings'!$F2)+SIN('Standard Settings'!$F2+EchelleFPAparam!$M$3+EchelleFPAparam!$G$3)))</f>
        <v>951.49646973079325</v>
      </c>
      <c r="CZ7" s="27">
        <f>IF(OR($U7+B$52&lt;'Standard Settings'!$G2,$U7+B$52&gt;'Standard Settings'!$I2),-1,(EchelleFPAparam!$S$3/('crmcfgWLEN.txt'!$U7+B$52))*(SIN('Standard Settings'!$F2)+SIN('Standard Settings'!$F2+EchelleFPAparam!$M$3+EchelleFPAparam!$H$3)))</f>
        <v>1101.1068203596963</v>
      </c>
      <c r="DA7" s="27">
        <f>IF(OR($U7+C$52&lt;'Standard Settings'!$G2,$U7+C$52&gt;'Standard Settings'!$I2),-1,(EchelleFPAparam!$S$3/('crmcfgWLEN.txt'!$U7+C$52))*(SIN('Standard Settings'!$F2)+SIN('Standard Settings'!$F2+EchelleFPAparam!$M$3+EchelleFPAparam!$H$3)))</f>
        <v>1079.9316891989329</v>
      </c>
      <c r="DB7" s="27">
        <f>IF(OR($U7+D$52&lt;'Standard Settings'!$G2,$U7+D$52&gt;'Standard Settings'!$I2),-1,(EchelleFPAparam!$S$3/('crmcfgWLEN.txt'!$U7+D$52))*(SIN('Standard Settings'!$F2)+SIN('Standard Settings'!$F2+EchelleFPAparam!$M$3+EchelleFPAparam!$H$3)))</f>
        <v>1059.555619591406</v>
      </c>
      <c r="DC7" s="27">
        <f>IF(OR($U7+E$52&lt;'Standard Settings'!$G2,$U7+E$52&gt;'Standard Settings'!$I2),-1,(EchelleFPAparam!$S$3/('crmcfgWLEN.txt'!$U7+E$52))*(SIN('Standard Settings'!$F2)+SIN('Standard Settings'!$F2+EchelleFPAparam!$M$3+EchelleFPAparam!$H$3)))</f>
        <v>1039.9342192286019</v>
      </c>
      <c r="DD7" s="27">
        <f>IF(OR($U7+F$52&lt;'Standard Settings'!$G2,$U7+F$52&gt;'Standard Settings'!$I2),-1,(EchelleFPAparam!$S$3/('crmcfgWLEN.txt'!$U7+F$52))*(SIN('Standard Settings'!$F2)+SIN('Standard Settings'!$F2+EchelleFPAparam!$M$3+EchelleFPAparam!$H$3)))</f>
        <v>1021.0263243335364</v>
      </c>
      <c r="DE7" s="27">
        <f>IF(OR($U7+G$52&lt;'Standard Settings'!$G2,$U7+G$52&gt;'Standard Settings'!$I2),-1,(EchelleFPAparam!$S$3/('crmcfgWLEN.txt'!$U7+G$52))*(SIN('Standard Settings'!$F2)+SIN('Standard Settings'!$F2+EchelleFPAparam!$M$3+EchelleFPAparam!$H$3)))</f>
        <v>1002.7937113990091</v>
      </c>
      <c r="DF7" s="27">
        <f>IF(OR($U7+H$52&lt;'Standard Settings'!$G2,$U7+H$52&gt;'Standard Settings'!$I2),-1,(EchelleFPAparam!$S$3/('crmcfgWLEN.txt'!$U7+H$52))*(SIN('Standard Settings'!$F2)+SIN('Standard Settings'!$F2+EchelleFPAparam!$M$3+EchelleFPAparam!$H$3)))</f>
        <v>985.20083926920188</v>
      </c>
      <c r="DG7" s="27">
        <f>IF(OR($U7+K$52&lt;'Standard Settings'!$G2,$U7+K$52&gt;'Standard Settings'!$I2),-1,(EchelleFPAparam!$S$3/('crmcfgWLEN.txt'!$U7+K$52))*(SIN('Standard Settings'!$F2)+SIN('Standard Settings'!$F2+EchelleFPAparam!$M$3+EchelleFPAparam!$H$3)))</f>
        <v>968.21461790249157</v>
      </c>
      <c r="DH7" s="27">
        <f>IF(OR($U7+L$52&lt;'Standard Settings'!$G2,$U7+L$52&gt;'Standard Settings'!$I2),-1,(EchelleFPAparam!$S$3/('crmcfgWLEN.txt'!$U7+L$52))*(SIN('Standard Settings'!$F2)+SIN('Standard Settings'!$F2+EchelleFPAparam!$M$3+EchelleFPAparam!$H$3)))</f>
        <v>951.80420064990699</v>
      </c>
      <c r="DI7" s="27">
        <f>IF(OR($U7+B$52&lt;'Standard Settings'!$G2,$U7+B$52&gt;'Standard Settings'!$I2),-1,(EchelleFPAparam!$S$3/('crmcfgWLEN.txt'!$U7+B$52))*(SIN('Standard Settings'!$F2)+SIN('Standard Settings'!$F2+EchelleFPAparam!$M$3+EchelleFPAparam!$I$3)))</f>
        <v>1108.2283909343337</v>
      </c>
      <c r="DJ7" s="27">
        <f>IF(OR($U7+C$52&lt;'Standard Settings'!$G2,$U7+C$52&gt;'Standard Settings'!$I2),-1,(EchelleFPAparam!$S$3/('crmcfgWLEN.txt'!$U7+C$52))*(SIN('Standard Settings'!$F2)+SIN('Standard Settings'!$F2+EchelleFPAparam!$M$3+EchelleFPAparam!$I$3)))</f>
        <v>1086.9163064932889</v>
      </c>
      <c r="DK7" s="27">
        <f>IF(OR($U7+D$52&lt;'Standard Settings'!$G2,$U7+D$52&gt;'Standard Settings'!$I2),-1,(EchelleFPAparam!$S$3/('crmcfgWLEN.txt'!$U7+D$52))*(SIN('Standard Settings'!$F2)+SIN('Standard Settings'!$F2+EchelleFPAparam!$M$3+EchelleFPAparam!$I$3)))</f>
        <v>1066.4084516537928</v>
      </c>
      <c r="DL7" s="27">
        <f>IF(OR($U7+E$52&lt;'Standard Settings'!$G2,$U7+E$52&gt;'Standard Settings'!$I2),-1,(EchelleFPAparam!$S$3/('crmcfgWLEN.txt'!$U7+E$52))*(SIN('Standard Settings'!$F2)+SIN('Standard Settings'!$F2+EchelleFPAparam!$M$3+EchelleFPAparam!$I$3)))</f>
        <v>1046.6601469935374</v>
      </c>
      <c r="DM7" s="27">
        <f>IF(OR($U7+F$52&lt;'Standard Settings'!$G2,$U7+F$52&gt;'Standard Settings'!$I2),-1,(EchelleFPAparam!$S$3/('crmcfgWLEN.txt'!$U7+F$52))*(SIN('Standard Settings'!$F2)+SIN('Standard Settings'!$F2+EchelleFPAparam!$M$3+EchelleFPAparam!$I$3)))</f>
        <v>1027.6299625027457</v>
      </c>
      <c r="DN7" s="27">
        <f>IF(OR($U7+G$52&lt;'Standard Settings'!$G2,$U7+G$52&gt;'Standard Settings'!$I2),-1,(EchelleFPAparam!$S$3/('crmcfgWLEN.txt'!$U7+G$52))*(SIN('Standard Settings'!$F2)+SIN('Standard Settings'!$F2+EchelleFPAparam!$M$3+EchelleFPAparam!$I$3)))</f>
        <v>1009.2794274580539</v>
      </c>
      <c r="DO7" s="27">
        <f>IF(OR($U7+H$52&lt;'Standard Settings'!$G2,$U7+H$52&gt;'Standard Settings'!$I2),-1,(EchelleFPAparam!$S$3/('crmcfgWLEN.txt'!$U7+H$52))*(SIN('Standard Settings'!$F2)+SIN('Standard Settings'!$F2+EchelleFPAparam!$M$3+EchelleFPAparam!$I$3)))</f>
        <v>991.57277083598274</v>
      </c>
      <c r="DP7" s="27">
        <f>IF(OR($U7+K$52&lt;'Standard Settings'!$G2,$U7+K$52&gt;'Standard Settings'!$I2),-1,(EchelleFPAparam!$S$3/('crmcfgWLEN.txt'!$U7+K$52))*(SIN('Standard Settings'!$F2)+SIN('Standard Settings'!$F2+EchelleFPAparam!$M$3+EchelleFPAparam!$I$3)))</f>
        <v>974.47668858018994</v>
      </c>
      <c r="DQ7" s="27">
        <f>IF(OR($U7+L$52&lt;'Standard Settings'!$G2,$U7+L$52&gt;'Standard Settings'!$I2),-1,(EchelleFPAparam!$S$3/('crmcfgWLEN.txt'!$U7+L$52))*(SIN('Standard Settings'!$F2)+SIN('Standard Settings'!$F2+EchelleFPAparam!$M$3+EchelleFPAparam!$I$3)))</f>
        <v>957.9601345364581</v>
      </c>
      <c r="DR7" s="27">
        <f>IF(OR($U7+B$52&lt;'Standard Settings'!$G2,$U7+B$52&gt;'Standard Settings'!$I2),-1,(EchelleFPAparam!$S$3/('crmcfgWLEN.txt'!$U7+B$52))*(SIN('Standard Settings'!$F2)+SIN('Standard Settings'!$F2+EchelleFPAparam!$M$3+EchelleFPAparam!$J$3)))</f>
        <v>1108.5678147133256</v>
      </c>
      <c r="DS7" s="27">
        <f>IF(OR($U7+C$52&lt;'Standard Settings'!$G2,$U7+C$52&gt;'Standard Settings'!$I2),-1,(EchelleFPAparam!$S$3/('crmcfgWLEN.txt'!$U7+C$52))*(SIN('Standard Settings'!$F2)+SIN('Standard Settings'!$F2+EchelleFPAparam!$M$3+EchelleFPAparam!$J$3)))</f>
        <v>1087.2492028919155</v>
      </c>
      <c r="DT7" s="27">
        <f>IF(OR($U7+D$52&lt;'Standard Settings'!$G2,$U7+D$52&gt;'Standard Settings'!$I2),-1,(EchelleFPAparam!$S$3/('crmcfgWLEN.txt'!$U7+D$52))*(SIN('Standard Settings'!$F2)+SIN('Standard Settings'!$F2+EchelleFPAparam!$M$3+EchelleFPAparam!$J$3)))</f>
        <v>1066.7350669882944</v>
      </c>
      <c r="DU7" s="27">
        <f>IF(OR($U7+E$52&lt;'Standard Settings'!$G2,$U7+E$52&gt;'Standard Settings'!$I2),-1,(EchelleFPAparam!$S$3/('crmcfgWLEN.txt'!$U7+E$52))*(SIN('Standard Settings'!$F2)+SIN('Standard Settings'!$F2+EchelleFPAparam!$M$3+EchelleFPAparam!$J$3)))</f>
        <v>1046.9807138959184</v>
      </c>
      <c r="DV7" s="27">
        <f>IF(OR($U7+F$52&lt;'Standard Settings'!$G2,$U7+F$52&gt;'Standard Settings'!$I2),-1,(EchelleFPAparam!$S$3/('crmcfgWLEN.txt'!$U7+F$52))*(SIN('Standard Settings'!$F2)+SIN('Standard Settings'!$F2+EchelleFPAparam!$M$3+EchelleFPAparam!$J$3)))</f>
        <v>1027.9447009159926</v>
      </c>
      <c r="DW7" s="27">
        <f>IF(OR($U7+G$52&lt;'Standard Settings'!$G2,$U7+G$52&gt;'Standard Settings'!$I2),-1,(EchelleFPAparam!$S$3/('crmcfgWLEN.txt'!$U7+G$52))*(SIN('Standard Settings'!$F2)+SIN('Standard Settings'!$F2+EchelleFPAparam!$M$3+EchelleFPAparam!$J$3)))</f>
        <v>1009.5885455424929</v>
      </c>
      <c r="DX7" s="27">
        <f>IF(OR($U7+H$52&lt;'Standard Settings'!$G2,$U7+H$52&gt;'Standard Settings'!$I2),-1,(EchelleFPAparam!$S$3/('crmcfgWLEN.txt'!$U7+H$52))*(SIN('Standard Settings'!$F2)+SIN('Standard Settings'!$F2+EchelleFPAparam!$M$3+EchelleFPAparam!$J$3)))</f>
        <v>991.87646579613329</v>
      </c>
      <c r="DY7" s="27">
        <f>IF(OR($U7+K$52&lt;'Standard Settings'!$G2,$U7+K$52&gt;'Standard Settings'!$I2),-1,(EchelleFPAparam!$S$3/('crmcfgWLEN.txt'!$U7+K$52))*(SIN('Standard Settings'!$F2)+SIN('Standard Settings'!$F2+EchelleFPAparam!$M$3+EchelleFPAparam!$J$3)))</f>
        <v>974.77514742033793</v>
      </c>
      <c r="DZ7" s="27">
        <f>IF(OR($U7+L$52&lt;'Standard Settings'!$G2,$U7+L$52&gt;'Standard Settings'!$I2),-1,(EchelleFPAparam!$S$3/('crmcfgWLEN.txt'!$U7+L$52))*(SIN('Standard Settings'!$F2)+SIN('Standard Settings'!$F2+EchelleFPAparam!$M$3+EchelleFPAparam!$J$3)))</f>
        <v>958.25353475219663</v>
      </c>
      <c r="EA7" s="27">
        <f>IF(OR($U7+B$52&lt;$S7,$U7+B$52&gt;$T7),-1,(EchelleFPAparam!$S$3/('crmcfgWLEN.txt'!$U7+B$52))*(SIN('Standard Settings'!$F2)+SIN('Standard Settings'!$F2+EchelleFPAparam!$M$3+EchelleFPAparam!$K$3)))</f>
        <v>1115.347562273035</v>
      </c>
      <c r="EB7" s="27">
        <f>IF(OR($U7+C$52&lt;$S7,$U7+C$52&gt;$T7),-1,(EchelleFPAparam!$S$3/('crmcfgWLEN.txt'!$U7+C$52))*(SIN('Standard Settings'!$F2)+SIN('Standard Settings'!$F2+EchelleFPAparam!$M$3+EchelleFPAparam!$K$3)))</f>
        <v>1093.8985706908613</v>
      </c>
      <c r="EC7" s="27">
        <f>IF(OR($U7+D$52&lt;$S7,$U7+D$52&gt;$T7),-1,(EchelleFPAparam!$S$3/('crmcfgWLEN.txt'!$U7+D$52))*(SIN('Standard Settings'!$F2)+SIN('Standard Settings'!$F2+EchelleFPAparam!$M$3+EchelleFPAparam!$K$3)))</f>
        <v>1073.2589750174488</v>
      </c>
      <c r="ED7" s="27">
        <f>IF(OR($U7+E$52&lt;$S7,$U7+E$52&gt;$T7),-1,(EchelleFPAparam!$S$3/('crmcfgWLEN.txt'!$U7+E$52))*(SIN('Standard Settings'!$F2)+SIN('Standard Settings'!$F2+EchelleFPAparam!$M$3+EchelleFPAparam!$K$3)))</f>
        <v>1053.3838088134219</v>
      </c>
      <c r="EE7" s="27">
        <f>IF(OR($U7+F$52&lt;$S7,$U7+F$52&gt;$T7),-1,(EchelleFPAparam!$S$3/('crmcfgWLEN.txt'!$U7+F$52))*(SIN('Standard Settings'!$F2)+SIN('Standard Settings'!$F2+EchelleFPAparam!$M$3+EchelleFPAparam!$K$3)))</f>
        <v>1034.231375925905</v>
      </c>
      <c r="EF7" s="27">
        <f>IF(OR($U7+G$52&lt;$S7,$U7+G$52&gt;$T7),-1,(EchelleFPAparam!$S$3/('crmcfgWLEN.txt'!$U7+G$52))*(SIN('Standard Settings'!$F2)+SIN('Standard Settings'!$F2+EchelleFPAparam!$M$3+EchelleFPAparam!$K$3)))</f>
        <v>1015.7629584986569</v>
      </c>
      <c r="EG7" s="27">
        <f>IF(OR($U7+H$52&lt;$S7,$U7+H$52&gt;$T7),-1,(EchelleFPAparam!$S$3/('crmcfgWLEN.txt'!$U7+H$52))*(SIN('Standard Settings'!$F2)+SIN('Standard Settings'!$F2+EchelleFPAparam!$M$3+EchelleFPAparam!$K$3)))</f>
        <v>997.94255571797862</v>
      </c>
      <c r="EH7" s="27">
        <f>IF(OR($U7+K$52&lt;$S7,$U7+K$52&gt;$T7),-1,(EchelleFPAparam!$S$3/('crmcfgWLEN.txt'!$U7+K$52))*(SIN('Standard Settings'!$F2)+SIN('Standard Settings'!$F2+EchelleFPAparam!$M$3+EchelleFPAparam!$K$3)))</f>
        <v>980.73664958491008</v>
      </c>
      <c r="EI7" s="27">
        <f>IF(OR($U7+L$52&lt;$S7,$U7+L$52&gt;$T7),-1,(EchelleFPAparam!$S$3/('crmcfgWLEN.txt'!$U7+L$52))*(SIN('Standard Settings'!$F2)+SIN('Standard Settings'!$F2+EchelleFPAparam!$M$3+EchelleFPAparam!$K$3)))</f>
        <v>964.11399450719978</v>
      </c>
      <c r="EJ7" s="64">
        <f>CP7</f>
        <v>945.04908684595682</v>
      </c>
      <c r="EK7" s="64">
        <f t="shared" ref="EK7:EK14" si="4">EA7</f>
        <v>1115.347562273035</v>
      </c>
      <c r="EL7" s="96">
        <v>0</v>
      </c>
      <c r="EM7" s="96">
        <v>0</v>
      </c>
      <c r="EN7" s="54"/>
      <c r="EO7" s="54"/>
      <c r="EP7" s="54"/>
      <c r="EQ7" s="54"/>
      <c r="ER7" s="104"/>
      <c r="ES7" s="54"/>
      <c r="ET7" s="54"/>
      <c r="EU7" s="54"/>
      <c r="EV7" s="54"/>
      <c r="EW7" s="54"/>
      <c r="EX7" s="104"/>
      <c r="EY7" s="54"/>
      <c r="EZ7" s="54"/>
      <c r="FA7" s="54"/>
      <c r="FB7" s="97">
        <f>1/(F7*EchelleFPAparam!$Q$3)</f>
        <v>-7459.0437224392281</v>
      </c>
      <c r="FC7" s="97">
        <f>E7*FB7</f>
        <v>-24.051184487939658</v>
      </c>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6">
        <f t="shared" ref="JJ7:JJ34" si="5">F7/E7</f>
        <v>2828.4349537323465</v>
      </c>
    </row>
    <row r="8" spans="1:271" x14ac:dyDescent="0.2">
      <c r="A8" s="57">
        <v>2</v>
      </c>
      <c r="B8" s="19">
        <f t="shared" si="0"/>
        <v>1030.3123485304211</v>
      </c>
      <c r="C8" s="28" t="str">
        <f>'Standard Settings'!B3</f>
        <v>Y/2/2</v>
      </c>
      <c r="D8" s="28">
        <f>'Standard Settings'!H3</f>
        <v>55</v>
      </c>
      <c r="E8" s="20">
        <f t="shared" si="1"/>
        <v>3.1537027249567418E-3</v>
      </c>
      <c r="F8" s="18">
        <f>((EchelleFPAparam!$S$3/('crmcfgWLEN.txt'!$U8+E$52))*(SIN('Standard Settings'!$F3+0.0005)+SIN('Standard Settings'!$F3+0.0005+EchelleFPAparam!$M$3))-(EchelleFPAparam!$S$3/('crmcfgWLEN.txt'!$U8+E$52))*(SIN('Standard Settings'!$F3-0.0005)+SIN('Standard Settings'!$F3-0.0005+EchelleFPAparam!$M$3)))*1000*EchelleFPAparam!$O$3/180</f>
        <v>8.905901989768056</v>
      </c>
      <c r="G8" s="21" t="str">
        <f>'Standard Settings'!C3</f>
        <v>Y</v>
      </c>
      <c r="H8" s="50"/>
      <c r="I8" s="63" t="s">
        <v>355</v>
      </c>
      <c r="J8" s="61"/>
      <c r="K8" s="28" t="str">
        <f>'Standard Settings'!$D3</f>
        <v>YJ</v>
      </c>
      <c r="L8" s="50"/>
      <c r="M8" s="12">
        <v>0</v>
      </c>
      <c r="N8" s="12">
        <v>0</v>
      </c>
      <c r="O8" s="28" t="str">
        <f>'Standard Settings'!$D3</f>
        <v>YJ</v>
      </c>
      <c r="P8" s="50"/>
      <c r="Q8" s="28">
        <f>'Standard Settings'!$E3</f>
        <v>65.671999999999997</v>
      </c>
      <c r="R8" s="93">
        <f>535000+($Q8-65.672)/EchelleFPAparam!$Q$3</f>
        <v>535000</v>
      </c>
      <c r="S8" s="22">
        <f>'Standard Settings'!$G3</f>
        <v>51</v>
      </c>
      <c r="T8" s="22">
        <f>'Standard Settings'!$I3</f>
        <v>59</v>
      </c>
      <c r="U8" s="23">
        <f t="shared" si="2"/>
        <v>51</v>
      </c>
      <c r="V8" s="23">
        <f t="shared" si="3"/>
        <v>59</v>
      </c>
      <c r="W8" s="24">
        <f>IF(OR($U8+B$52&lt;$S8,$U8+B$52&gt;$T8),-1,(EchelleFPAparam!$S$3/('crmcfgWLEN.txt'!$U8+B$52))*(SIN('Standard Settings'!$F3)+SIN('Standard Settings'!$F3+EchelleFPAparam!$M$3)))</f>
        <v>1111.1211601798661</v>
      </c>
      <c r="X8" s="24">
        <f>IF(OR($U8+C$52&lt;$S8,$U8+C$52&gt;$T8),-1,(EchelleFPAparam!$S$3/('crmcfgWLEN.txt'!$U8+C$52))*(SIN('Standard Settings'!$F3)+SIN('Standard Settings'!$F3+EchelleFPAparam!$M$3)))</f>
        <v>1089.7534455610225</v>
      </c>
      <c r="Y8" s="24">
        <f>IF(OR($U8+D$52&lt;$S8,$U8+D$52&gt;$T8),-1,(EchelleFPAparam!$S$3/('crmcfgWLEN.txt'!$U8+D$52))*(SIN('Standard Settings'!$F3)+SIN('Standard Settings'!$F3+EchelleFPAparam!$M$3)))</f>
        <v>1069.1920597957203</v>
      </c>
      <c r="Z8" s="24">
        <f>IF(OR($U8+E$52&lt;$S8,$U8+E$52&gt;$T8),-1,(EchelleFPAparam!$S$3/('crmcfgWLEN.txt'!$U8+E$52))*(SIN('Standard Settings'!$F3)+SIN('Standard Settings'!$F3+EchelleFPAparam!$M$3)))</f>
        <v>1049.39220683654</v>
      </c>
      <c r="AA8" s="24">
        <f>IF(OR($U8+F$52&lt;$S8,$U8+F$52&gt;$T8),-1,(EchelleFPAparam!$S$3/('crmcfgWLEN.txt'!$U8+F$52))*(SIN('Standard Settings'!$F3)+SIN('Standard Settings'!$F3+EchelleFPAparam!$M$3)))</f>
        <v>1030.3123485304211</v>
      </c>
      <c r="AB8" s="24">
        <f>IF(OR($U8+G$52&lt;$S8,$U8+G$52&gt;$T8),-1,(EchelleFPAparam!$S$3/('crmcfgWLEN.txt'!$U8+G$52))*(SIN('Standard Settings'!$F3)+SIN('Standard Settings'!$F3+EchelleFPAparam!$M$3)))</f>
        <v>1011.9139137352352</v>
      </c>
      <c r="AC8" s="24">
        <f>IF(OR($U8+H$52&lt;$S8,$U8+H$52&gt;$T8),-1,(EchelleFPAparam!$S$3/('crmcfgWLEN.txt'!$U8+H$52))*(SIN('Standard Settings'!$F3)+SIN('Standard Settings'!$F3+EchelleFPAparam!$M$3)))</f>
        <v>994.16103805566956</v>
      </c>
      <c r="AD8" s="24">
        <f>IF(OR($U8+K$52&lt;$S8,$U8+K$52&gt;$T8),-1,(EchelleFPAparam!$S$3/('crmcfgWLEN.txt'!$U8+K$52))*(SIN('Standard Settings'!$F3)+SIN('Standard Settings'!$F3+EchelleFPAparam!$M$3)))</f>
        <v>977.02033050298564</v>
      </c>
      <c r="AE8" s="24">
        <f>IF(OR($U8+L$52&lt;$S8,$U8+L$52&gt;$T8),-1,(EchelleFPAparam!$S$3/('crmcfgWLEN.txt'!$U8+L$52))*(SIN('Standard Settings'!$F3)+SIN('Standard Settings'!$F3+EchelleFPAparam!$M$3)))</f>
        <v>960.46066388429108</v>
      </c>
      <c r="AF8" s="92">
        <v>2017.0556869269301</v>
      </c>
      <c r="AG8" s="92">
        <v>1810.6740890999899</v>
      </c>
      <c r="AH8" s="92">
        <v>1556.0947349068599</v>
      </c>
      <c r="AI8" s="92">
        <v>1312.84674254226</v>
      </c>
      <c r="AJ8" s="92">
        <v>1079.87611164076</v>
      </c>
      <c r="AK8" s="92">
        <v>856.36078166930497</v>
      </c>
      <c r="AL8" s="92">
        <v>641.55443415177297</v>
      </c>
      <c r="AM8" s="92">
        <v>434.73051268477502</v>
      </c>
      <c r="AN8" s="92">
        <v>235.27945085923699</v>
      </c>
      <c r="AO8" s="92">
        <v>1883.45496120135</v>
      </c>
      <c r="AP8" s="92">
        <v>1626.4033710042299</v>
      </c>
      <c r="AQ8" s="92">
        <v>1381.1637449673201</v>
      </c>
      <c r="AR8" s="92">
        <v>1146.3472017153699</v>
      </c>
      <c r="AS8" s="92">
        <v>921.143522843901</v>
      </c>
      <c r="AT8" s="92">
        <v>704.746760915658</v>
      </c>
      <c r="AU8" s="92">
        <v>496.51530097662697</v>
      </c>
      <c r="AV8" s="92">
        <v>295.73837158174803</v>
      </c>
      <c r="AW8" s="92">
        <v>101.895400872412</v>
      </c>
      <c r="AX8" s="92">
        <v>1954.74064931309</v>
      </c>
      <c r="AY8" s="92">
        <v>1696.44889241702</v>
      </c>
      <c r="AZ8" s="92">
        <v>1448.8962328109101</v>
      </c>
      <c r="BA8" s="92">
        <v>1212.03173938071</v>
      </c>
      <c r="BB8" s="92">
        <v>984.89815778572699</v>
      </c>
      <c r="BC8" s="92">
        <v>766.77989611132102</v>
      </c>
      <c r="BD8" s="92">
        <v>556.92051098361696</v>
      </c>
      <c r="BE8" s="92">
        <v>354.65451067991103</v>
      </c>
      <c r="BF8" s="92">
        <v>158.851463266915</v>
      </c>
      <c r="BG8" s="25">
        <f>IF(OR($U8+B$52&lt;'Standard Settings'!$G3,$U8+B$52&gt;'Standard Settings'!$I3),-1,(EchelleFPAparam!$S$3/('crmcfgWLEN.txt'!$U8+B$52))*(SIN(EchelleFPAparam!$T$3-EchelleFPAparam!$M$3/2)+SIN('Standard Settings'!$F3+EchelleFPAparam!$M$3)))</f>
        <v>1109.7421988506733</v>
      </c>
      <c r="BH8" s="25">
        <f>IF(OR($U8+C$52&lt;'Standard Settings'!$G3,$U8+C$52&gt;'Standard Settings'!$I3),-1,(EchelleFPAparam!$S$3/('crmcfgWLEN.txt'!$U8+C$52))*(SIN(EchelleFPAparam!$T$3-EchelleFPAparam!$M$3/2)+SIN('Standard Settings'!$F3+EchelleFPAparam!$M$3)))</f>
        <v>1088.4010027189295</v>
      </c>
      <c r="BI8" s="25">
        <f>IF(OR($U8+D$52&lt;'Standard Settings'!$G3,$U8+D$52&gt;'Standard Settings'!$I3),-1,(EchelleFPAparam!$S$3/('crmcfgWLEN.txt'!$U8+D$52))*(SIN(EchelleFPAparam!$T$3-EchelleFPAparam!$M$3/2)+SIN('Standard Settings'!$F3+EchelleFPAparam!$M$3)))</f>
        <v>1067.8651347431007</v>
      </c>
      <c r="BJ8" s="25">
        <f>IF(OR($U8+E$52&lt;'Standard Settings'!$G3,$U8+E$52&gt;'Standard Settings'!$I3),-1,(EchelleFPAparam!$S$3/('crmcfgWLEN.txt'!$U8+E$52))*(SIN(EchelleFPAparam!$T$3-EchelleFPAparam!$M$3/2)+SIN('Standard Settings'!$F3+EchelleFPAparam!$M$3)))</f>
        <v>1048.0898544700801</v>
      </c>
      <c r="BK8" s="25">
        <f>IF(OR($U8+F$52&lt;'Standard Settings'!$G3,$U8+F$52&gt;'Standard Settings'!$I3),-1,(EchelleFPAparam!$S$3/('crmcfgWLEN.txt'!$U8+F$52))*(SIN(EchelleFPAparam!$T$3-EchelleFPAparam!$M$3/2)+SIN('Standard Settings'!$F3+EchelleFPAparam!$M$3)))</f>
        <v>1029.0336752978969</v>
      </c>
      <c r="BL8" s="25">
        <f>IF(OR($U8+G$52&lt;'Standard Settings'!$G3,$U8+G$52&gt;'Standard Settings'!$I3),-1,(EchelleFPAparam!$S$3/('crmcfgWLEN.txt'!$U8+G$52))*(SIN(EchelleFPAparam!$T$3-EchelleFPAparam!$M$3/2)+SIN('Standard Settings'!$F3+EchelleFPAparam!$M$3)))</f>
        <v>1010.6580739532917</v>
      </c>
      <c r="BM8" s="25">
        <f>IF(OR($U8+H$52&lt;'Standard Settings'!$G3,$U8+H$52&gt;'Standard Settings'!$I3),-1,(EchelleFPAparam!$S$3/('crmcfgWLEN.txt'!$U8+H$52))*(SIN(EchelleFPAparam!$T$3-EchelleFPAparam!$M$3/2)+SIN('Standard Settings'!$F3+EchelleFPAparam!$M$3)))</f>
        <v>992.9272305506023</v>
      </c>
      <c r="BN8" s="25">
        <f>IF(OR($U8+K$52&lt;'Standard Settings'!$G3,$U8+K$52&gt;'Standard Settings'!$I3),-1,(EchelleFPAparam!$S$3/('crmcfgWLEN.txt'!$U8+K$52))*(SIN(EchelleFPAparam!$T$3-EchelleFPAparam!$M$3/2)+SIN('Standard Settings'!$F3+EchelleFPAparam!$M$3)))</f>
        <v>975.80779554110916</v>
      </c>
      <c r="BO8" s="25">
        <f>IF(OR($U8+L$52&lt;'Standard Settings'!$G3,$U8+L$52&gt;'Standard Settings'!$I3),-1,(EchelleFPAparam!$S$3/('crmcfgWLEN.txt'!$U8+L$52))*(SIN(EchelleFPAparam!$T$3-EchelleFPAparam!$M$3/2)+SIN('Standard Settings'!$F3+EchelleFPAparam!$M$3)))</f>
        <v>959.26868036244639</v>
      </c>
      <c r="BP8" s="26">
        <f>IF(OR($U8+B$52&lt;'Standard Settings'!$G3,$U8+B$52&gt;'Standard Settings'!$I3),-1,BG8*(($D8+B$52)/($D8+B$52+0.5)))</f>
        <v>1099.7445213835501</v>
      </c>
      <c r="BQ8" s="26">
        <f>IF(OR($U8+C$52&lt;'Standard Settings'!$G3,$U8+C$52&gt;'Standard Settings'!$I3),-1,BH8*(($D8+C$52)/($D8+C$52+0.5)))</f>
        <v>1078.7691354382309</v>
      </c>
      <c r="BR8" s="26">
        <f>IF(OR($U8+D$52&lt;'Standard Settings'!$G3,$U8+D$52&gt;'Standard Settings'!$I3),-1,BI8*(($D8+D$52)/($D8+D$52+0.5)))</f>
        <v>1058.579350962726</v>
      </c>
      <c r="BS8" s="26">
        <f>IF(OR($U8+E$52&lt;'Standard Settings'!$G3,$U8+E$52&gt;'Standard Settings'!$I3),-1,BJ8*(($D8+E$52)/($D8+E$52+0.5)))</f>
        <v>1039.1318215258914</v>
      </c>
      <c r="BT8" s="26">
        <f>IF(OR($U8+F$52&lt;'Standard Settings'!$G3,$U8+F$52&gt;'Standard Settings'!$I3),-1,BK8*(($D8+F$52)/($D8+F$52+0.5)))</f>
        <v>1020.386333488671</v>
      </c>
      <c r="BU8" s="26">
        <f>IF(OR($U8+G$52&lt;'Standard Settings'!$G3,$U8+G$52&gt;'Standard Settings'!$I3),-1,BL8*(($D8+G$52)/($D8+G$52+0.5)))</f>
        <v>1002.305527887562</v>
      </c>
      <c r="BV8" s="26">
        <f>IF(OR($U8+H$52&lt;'Standard Settings'!$G3,$U8+H$52&gt;'Standard Settings'!$I3),-1,BM8*(($D8+H$52)/($D8+H$52+0.5)))</f>
        <v>984.85465144043474</v>
      </c>
      <c r="BW8" s="26">
        <f>IF(OR($U8+K$52&lt;'Standard Settings'!$G3,$U8+K$52&gt;'Standard Settings'!$I3),-1,BN8*(($D8+K$52)/($D8+K$52+0.5)))</f>
        <v>968.00133317678024</v>
      </c>
      <c r="BX8" s="26">
        <f>IF(OR($U8+L$52&lt;'Standard Settings'!$G3,$U8+L$52&gt;'Standard Settings'!$I3),-1,BO8*(($D8+L$52)/($D8+L$52+0.5)))</f>
        <v>951.71538366667914</v>
      </c>
      <c r="BY8" s="26">
        <f>IF(OR($U8+B$52&lt;'Standard Settings'!$G3,$U8+B$52&gt;'Standard Settings'!$I3),-1,BG8*(($D8+B$52)/($D8+B$52-0.5)))</f>
        <v>1119.9233199410464</v>
      </c>
      <c r="BZ8" s="26">
        <f>IF(OR($U8+C$52&lt;'Standard Settings'!$G3,$U8+C$52&gt;'Standard Settings'!$I3),-1,BH8*(($D8+C$52)/($D8+C$52-0.5)))</f>
        <v>1098.2064171578386</v>
      </c>
      <c r="CA8" s="26">
        <f>IF(OR($U8+D$52&lt;'Standard Settings'!$G3,$U8+D$52&gt;'Standard Settings'!$I3),-1,BI8*(($D8+D$52)/($D8+D$52-0.5)))</f>
        <v>1077.3152686788803</v>
      </c>
      <c r="CB8" s="26">
        <f>IF(OR($U8+E$52&lt;'Standard Settings'!$G3,$U8+E$52&gt;'Standard Settings'!$I3),-1,BJ8*(($D8+E$52)/($D8+E$52-0.5)))</f>
        <v>1057.203679291559</v>
      </c>
      <c r="CC8" s="26">
        <f>IF(OR($U8+F$52&lt;'Standard Settings'!$G3,$U8+F$52&gt;'Standard Settings'!$I3),-1,BK8*(($D8+F$52)/($D8+F$52-0.5)))</f>
        <v>1037.8288349158277</v>
      </c>
      <c r="CD8" s="26">
        <f>IF(OR($U8+G$52&lt;'Standard Settings'!$G3,$U8+G$52&gt;'Standard Settings'!$I3),-1,BL8*(($D8+G$52)/($D8+G$52-0.5)))</f>
        <v>1019.1509989444958</v>
      </c>
      <c r="CE8" s="26">
        <f>IF(OR($U8+H$52&lt;'Standard Settings'!$G3,$U8+H$52&gt;'Standard Settings'!$I3),-1,BM8*(($D8+H$52)/($D8+H$52-0.5)))</f>
        <v>1001.133240720442</v>
      </c>
      <c r="CF8" s="26">
        <f>IF(OR($U8+K$52&lt;'Standard Settings'!$G3,$U8+K$52&gt;'Standard Settings'!$I3),-1,BN8*(($D8+K$52)/($D8+K$52-0.5)))</f>
        <v>983.74119225282539</v>
      </c>
      <c r="CG8" s="26">
        <f>IF(OR($U8+L$52&lt;'Standard Settings'!$G3,$U8+L$52&gt;'Standard Settings'!$I3),-1,BO8*(($D8+L$52)/($D8+L$52-0.5)))</f>
        <v>966.94282980534592</v>
      </c>
      <c r="CH8" s="27">
        <f>IF(OR($U8+B$52&lt;'Standard Settings'!$G3,$U8+B$52&gt;'Standard Settings'!$I3),-1,(EchelleFPAparam!$S$3/('crmcfgWLEN.txt'!$U8+B$52))*(SIN('Standard Settings'!$F3)+SIN('Standard Settings'!$F3+EchelleFPAparam!$M$3+EchelleFPAparam!$F$3)))</f>
        <v>1099.9446541700192</v>
      </c>
      <c r="CI8" s="27">
        <f>IF(OR($U8+C$52&lt;'Standard Settings'!$G3,$U8+C$52&gt;'Standard Settings'!$I3),-1,(EchelleFPAparam!$S$3/('crmcfgWLEN.txt'!$U8+C$52))*(SIN('Standard Settings'!$F3)+SIN('Standard Settings'!$F3+EchelleFPAparam!$M$3+EchelleFPAparam!$F$3)))</f>
        <v>1078.7918723590574</v>
      </c>
      <c r="CJ8" s="27">
        <f>IF(OR($U8+D$52&lt;'Standard Settings'!$G3,$U8+D$52&gt;'Standard Settings'!$I3),-1,(EchelleFPAparam!$S$3/('crmcfgWLEN.txt'!$U8+D$52))*(SIN('Standard Settings'!$F3)+SIN('Standard Settings'!$F3+EchelleFPAparam!$M$3+EchelleFPAparam!$F$3)))</f>
        <v>1058.4373087296412</v>
      </c>
      <c r="CK8" s="27">
        <f>IF(OR($U8+E$52&lt;'Standard Settings'!$G3,$U8+E$52&gt;'Standard Settings'!$I3),-1,(EchelleFPAparam!$S$3/('crmcfgWLEN.txt'!$U8+E$52))*(SIN('Standard Settings'!$F3)+SIN('Standard Settings'!$F3+EchelleFPAparam!$M$3+EchelleFPAparam!$F$3)))</f>
        <v>1038.8366178272404</v>
      </c>
      <c r="CL8" s="27">
        <f>IF(OR($U8+F$52&lt;'Standard Settings'!$G3,$U8+F$52&gt;'Standard Settings'!$I3),-1,(EchelleFPAparam!$S$3/('crmcfgWLEN.txt'!$U8+F$52))*(SIN('Standard Settings'!$F3)+SIN('Standard Settings'!$F3+EchelleFPAparam!$M$3+EchelleFPAparam!$F$3)))</f>
        <v>1019.9486793212906</v>
      </c>
      <c r="CM8" s="27">
        <f>IF(OR($U8+G$52&lt;'Standard Settings'!$G3,$U8+G$52&gt;'Standard Settings'!$I3),-1,(EchelleFPAparam!$S$3/('crmcfgWLEN.txt'!$U8+G$52))*(SIN('Standard Settings'!$F3)+SIN('Standard Settings'!$F3+EchelleFPAparam!$M$3+EchelleFPAparam!$F$3)))</f>
        <v>1001.7353100476961</v>
      </c>
      <c r="CN8" s="27">
        <f>IF(OR($U8+H$52&lt;'Standard Settings'!$G3,$U8+H$52&gt;'Standard Settings'!$I3),-1,(EchelleFPAparam!$S$3/('crmcfgWLEN.txt'!$U8+H$52))*(SIN('Standard Settings'!$F3)+SIN('Standard Settings'!$F3+EchelleFPAparam!$M$3+EchelleFPAparam!$F$3)))</f>
        <v>984.16100636264878</v>
      </c>
      <c r="CO8" s="27">
        <f>IF(OR($U8+K$52&lt;'Standard Settings'!$G3,$U8+K$52&gt;'Standard Settings'!$I3),-1,(EchelleFPAparam!$S$3/('crmcfgWLEN.txt'!$U8+K$52))*(SIN('Standard Settings'!$F3)+SIN('Standard Settings'!$F3+EchelleFPAparam!$M$3+EchelleFPAparam!$F$3)))</f>
        <v>967.1927131494997</v>
      </c>
      <c r="CP8" s="27">
        <f>IF(OR($U8+L$52&lt;'Standard Settings'!$G3,$U8+L$52&gt;'Standard Settings'!$I3),-1,(EchelleFPAparam!$S$3/('crmcfgWLEN.txt'!$U8+L$52))*(SIN('Standard Settings'!$F3)+SIN('Standard Settings'!$F3+EchelleFPAparam!$M$3+EchelleFPAparam!$F$3)))</f>
        <v>950.79961631645745</v>
      </c>
      <c r="CQ8" s="27">
        <f>IF(OR($U8+B$52&lt;'Standard Settings'!$G3,$U8+B$52&gt;'Standard Settings'!$I3),-1,(EchelleFPAparam!$S$3/('crmcfgWLEN.txt'!$U8+B$52))*(SIN('Standard Settings'!$F3)+SIN('Standard Settings'!$F3+EchelleFPAparam!$M$3+EchelleFPAparam!$G$3)))</f>
        <v>1107.249338391573</v>
      </c>
      <c r="CR8" s="27">
        <f>IF(OR($U8+C$52&lt;'Standard Settings'!$G3,$U8+C$52&gt;'Standard Settings'!$I3),-1,(EchelleFPAparam!$S$3/('crmcfgWLEN.txt'!$U8+C$52))*(SIN('Standard Settings'!$F3)+SIN('Standard Settings'!$F3+EchelleFPAparam!$M$3+EchelleFPAparam!$G$3)))</f>
        <v>1085.9560818840428</v>
      </c>
      <c r="CS8" s="27">
        <f>IF(OR($U8+D$52&lt;'Standard Settings'!$G3,$U8+D$52&gt;'Standard Settings'!$I3),-1,(EchelleFPAparam!$S$3/('crmcfgWLEN.txt'!$U8+D$52))*(SIN('Standard Settings'!$F3)+SIN('Standard Settings'!$F3+EchelleFPAparam!$M$3+EchelleFPAparam!$G$3)))</f>
        <v>1065.4663444900043</v>
      </c>
      <c r="CT8" s="27">
        <f>IF(OR($U8+E$52&lt;'Standard Settings'!$G3,$U8+E$52&gt;'Standard Settings'!$I3),-1,(EchelleFPAparam!$S$3/('crmcfgWLEN.txt'!$U8+E$52))*(SIN('Standard Settings'!$F3)+SIN('Standard Settings'!$F3+EchelleFPAparam!$M$3+EchelleFPAparam!$G$3)))</f>
        <v>1045.7354862587079</v>
      </c>
      <c r="CU8" s="27">
        <f>IF(OR($U8+F$52&lt;'Standard Settings'!$G3,$U8+F$52&gt;'Standard Settings'!$I3),-1,(EchelleFPAparam!$S$3/('crmcfgWLEN.txt'!$U8+F$52))*(SIN('Standard Settings'!$F3)+SIN('Standard Settings'!$F3+EchelleFPAparam!$M$3+EchelleFPAparam!$G$3)))</f>
        <v>1026.7221137812767</v>
      </c>
      <c r="CV8" s="27">
        <f>IF(OR($U8+G$52&lt;'Standard Settings'!$G3,$U8+G$52&gt;'Standard Settings'!$I3),-1,(EchelleFPAparam!$S$3/('crmcfgWLEN.txt'!$U8+G$52))*(SIN('Standard Settings'!$F3)+SIN('Standard Settings'!$F3+EchelleFPAparam!$M$3+EchelleFPAparam!$G$3)))</f>
        <v>1008.3877903208968</v>
      </c>
      <c r="CW8" s="27">
        <f>IF(OR($U8+H$52&lt;'Standard Settings'!$G3,$U8+H$52&gt;'Standard Settings'!$I3),-1,(EchelleFPAparam!$S$3/('crmcfgWLEN.txt'!$U8+H$52))*(SIN('Standard Settings'!$F3)+SIN('Standard Settings'!$F3+EchelleFPAparam!$M$3+EchelleFPAparam!$G$3)))</f>
        <v>990.69677645561785</v>
      </c>
      <c r="CX8" s="27">
        <f>IF(OR($U8+K$52&lt;'Standard Settings'!$G3,$U8+K$52&gt;'Standard Settings'!$I3),-1,(EchelleFPAparam!$S$3/('crmcfgWLEN.txt'!$U8+K$52))*(SIN('Standard Settings'!$F3)+SIN('Standard Settings'!$F3+EchelleFPAparam!$M$3+EchelleFPAparam!$G$3)))</f>
        <v>973.61579755121068</v>
      </c>
      <c r="CY8" s="27">
        <f>IF(OR($U8+L$52&lt;'Standard Settings'!$G3,$U8+L$52&gt;'Standard Settings'!$I3),-1,(EchelleFPAparam!$S$3/('crmcfgWLEN.txt'!$U8+L$52))*(SIN('Standard Settings'!$F3)+SIN('Standard Settings'!$F3+EchelleFPAparam!$M$3+EchelleFPAparam!$G$3)))</f>
        <v>957.1138348808513</v>
      </c>
      <c r="CZ8" s="27">
        <f>IF(OR($U8+B$52&lt;'Standard Settings'!$G3,$U8+B$52&gt;'Standard Settings'!$I3),-1,(EchelleFPAparam!$S$3/('crmcfgWLEN.txt'!$U8+B$52))*(SIN('Standard Settings'!$F3)+SIN('Standard Settings'!$F3+EchelleFPAparam!$M$3+EchelleFPAparam!$H$3)))</f>
        <v>1107.5977650941393</v>
      </c>
      <c r="DA8" s="27">
        <f>IF(OR($U8+C$52&lt;'Standard Settings'!$G3,$U8+C$52&gt;'Standard Settings'!$I3),-1,(EchelleFPAparam!$S$3/('crmcfgWLEN.txt'!$U8+C$52))*(SIN('Standard Settings'!$F3)+SIN('Standard Settings'!$F3+EchelleFPAparam!$M$3+EchelleFPAparam!$H$3)))</f>
        <v>1086.2978080730982</v>
      </c>
      <c r="DB8" s="27">
        <f>IF(OR($U8+D$52&lt;'Standard Settings'!$G3,$U8+D$52&gt;'Standard Settings'!$I3),-1,(EchelleFPAparam!$S$3/('crmcfgWLEN.txt'!$U8+D$52))*(SIN('Standard Settings'!$F3)+SIN('Standard Settings'!$F3+EchelleFPAparam!$M$3+EchelleFPAparam!$H$3)))</f>
        <v>1065.8016230151152</v>
      </c>
      <c r="DC8" s="27">
        <f>IF(OR($U8+E$52&lt;'Standard Settings'!$G3,$U8+E$52&gt;'Standard Settings'!$I3),-1,(EchelleFPAparam!$S$3/('crmcfgWLEN.txt'!$U8+E$52))*(SIN('Standard Settings'!$F3)+SIN('Standard Settings'!$F3+EchelleFPAparam!$M$3+EchelleFPAparam!$H$3)))</f>
        <v>1046.0645559222426</v>
      </c>
      <c r="DD8" s="27">
        <f>IF(OR($U8+F$52&lt;'Standard Settings'!$G3,$U8+F$52&gt;'Standard Settings'!$I3),-1,(EchelleFPAparam!$S$3/('crmcfgWLEN.txt'!$U8+F$52))*(SIN('Standard Settings'!$F3)+SIN('Standard Settings'!$F3+EchelleFPAparam!$M$3+EchelleFPAparam!$H$3)))</f>
        <v>1027.0452003600199</v>
      </c>
      <c r="DE8" s="27">
        <f>IF(OR($U8+G$52&lt;'Standard Settings'!$G3,$U8+G$52&gt;'Standard Settings'!$I3),-1,(EchelleFPAparam!$S$3/('crmcfgWLEN.txt'!$U8+G$52))*(SIN('Standard Settings'!$F3)+SIN('Standard Settings'!$F3+EchelleFPAparam!$M$3+EchelleFPAparam!$H$3)))</f>
        <v>1008.7051074964482</v>
      </c>
      <c r="DF8" s="27">
        <f>IF(OR($U8+H$52&lt;'Standard Settings'!$G3,$U8+H$52&gt;'Standard Settings'!$I3),-1,(EchelleFPAparam!$S$3/('crmcfgWLEN.txt'!$U8+H$52))*(SIN('Standard Settings'!$F3)+SIN('Standard Settings'!$F3+EchelleFPAparam!$M$3+EchelleFPAparam!$H$3)))</f>
        <v>991.00852666317712</v>
      </c>
      <c r="DG8" s="27">
        <f>IF(OR($U8+K$52&lt;'Standard Settings'!$G3,$U8+K$52&gt;'Standard Settings'!$I3),-1,(EchelleFPAparam!$S$3/('crmcfgWLEN.txt'!$U8+K$52))*(SIN('Standard Settings'!$F3)+SIN('Standard Settings'!$F3+EchelleFPAparam!$M$3+EchelleFPAparam!$H$3)))</f>
        <v>973.92217275519135</v>
      </c>
      <c r="DH8" s="27">
        <f>IF(OR($U8+L$52&lt;'Standard Settings'!$G3,$U8+L$52&gt;'Standard Settings'!$I3),-1,(EchelleFPAparam!$S$3/('crmcfgWLEN.txt'!$U8+L$52))*(SIN('Standard Settings'!$F3)+SIN('Standard Settings'!$F3+EchelleFPAparam!$M$3+EchelleFPAparam!$H$3)))</f>
        <v>957.41501728476453</v>
      </c>
      <c r="DI8" s="27">
        <f>IF(OR($U8+B$52&lt;'Standard Settings'!$G3,$U8+B$52&gt;'Standard Settings'!$I3),-1,(EchelleFPAparam!$S$3/('crmcfgWLEN.txt'!$U8+B$52))*(SIN('Standard Settings'!$F3)+SIN('Standard Settings'!$F3+EchelleFPAparam!$M$3+EchelleFPAparam!$I$3)))</f>
        <v>1114.5631195047101</v>
      </c>
      <c r="DJ8" s="27">
        <f>IF(OR($U8+C$52&lt;'Standard Settings'!$G3,$U8+C$52&gt;'Standard Settings'!$I3),-1,(EchelleFPAparam!$S$3/('crmcfgWLEN.txt'!$U8+C$52))*(SIN('Standard Settings'!$F3)+SIN('Standard Settings'!$F3+EchelleFPAparam!$M$3+EchelleFPAparam!$I$3)))</f>
        <v>1093.1292133603888</v>
      </c>
      <c r="DK8" s="27">
        <f>IF(OR($U8+D$52&lt;'Standard Settings'!$G3,$U8+D$52&gt;'Standard Settings'!$I3),-1,(EchelleFPAparam!$S$3/('crmcfgWLEN.txt'!$U8+D$52))*(SIN('Standard Settings'!$F3)+SIN('Standard Settings'!$F3+EchelleFPAparam!$M$3+EchelleFPAparam!$I$3)))</f>
        <v>1072.5041338630231</v>
      </c>
      <c r="DL8" s="27">
        <f>IF(OR($U8+E$52&lt;'Standard Settings'!$G3,$U8+E$52&gt;'Standard Settings'!$I3),-1,(EchelleFPAparam!$S$3/('crmcfgWLEN.txt'!$U8+E$52))*(SIN('Standard Settings'!$F3)+SIN('Standard Settings'!$F3+EchelleFPAparam!$M$3+EchelleFPAparam!$I$3)))</f>
        <v>1052.6429461988928</v>
      </c>
      <c r="DM8" s="27">
        <f>IF(OR($U8+F$52&lt;'Standard Settings'!$G3,$U8+F$52&gt;'Standard Settings'!$I3),-1,(EchelleFPAparam!$S$3/('crmcfgWLEN.txt'!$U8+F$52))*(SIN('Standard Settings'!$F3)+SIN('Standard Settings'!$F3+EchelleFPAparam!$M$3+EchelleFPAparam!$I$3)))</f>
        <v>1033.5039835407313</v>
      </c>
      <c r="DN8" s="27">
        <f>IF(OR($U8+G$52&lt;'Standard Settings'!$G3,$U8+G$52&gt;'Standard Settings'!$I3),-1,(EchelleFPAparam!$S$3/('crmcfgWLEN.txt'!$U8+G$52))*(SIN('Standard Settings'!$F3)+SIN('Standard Settings'!$F3+EchelleFPAparam!$M$3+EchelleFPAparam!$I$3)))</f>
        <v>1015.0485552632182</v>
      </c>
      <c r="DO8" s="27">
        <f>IF(OR($U8+H$52&lt;'Standard Settings'!$G3,$U8+H$52&gt;'Standard Settings'!$I3),-1,(EchelleFPAparam!$S$3/('crmcfgWLEN.txt'!$U8+H$52))*(SIN('Standard Settings'!$F3)+SIN('Standard Settings'!$F3+EchelleFPAparam!$M$3+EchelleFPAparam!$I$3)))</f>
        <v>997.24068587263537</v>
      </c>
      <c r="DP8" s="27">
        <f>IF(OR($U8+K$52&lt;'Standard Settings'!$G3,$U8+K$52&gt;'Standard Settings'!$I3),-1,(EchelleFPAparam!$S$3/('crmcfgWLEN.txt'!$U8+K$52))*(SIN('Standard Settings'!$F3)+SIN('Standard Settings'!$F3+EchelleFPAparam!$M$3+EchelleFPAparam!$I$3)))</f>
        <v>980.04688094379685</v>
      </c>
      <c r="DQ8" s="27">
        <f>IF(OR($U8+L$52&lt;'Standard Settings'!$G3,$U8+L$52&gt;'Standard Settings'!$I3),-1,(EchelleFPAparam!$S$3/('crmcfgWLEN.txt'!$U8+L$52))*(SIN('Standard Settings'!$F3)+SIN('Standard Settings'!$F3+EchelleFPAparam!$M$3+EchelleFPAparam!$I$3)))</f>
        <v>963.43591686000377</v>
      </c>
      <c r="DR8" s="27">
        <f>IF(OR($U8+B$52&lt;'Standard Settings'!$G3,$U8+B$52&gt;'Standard Settings'!$I3),-1,(EchelleFPAparam!$S$3/('crmcfgWLEN.txt'!$U8+B$52))*(SIN('Standard Settings'!$F3)+SIN('Standard Settings'!$F3+EchelleFPAparam!$M$3+EchelleFPAparam!$J$3)))</f>
        <v>1114.8948644022034</v>
      </c>
      <c r="DS8" s="27">
        <f>IF(OR($U8+C$52&lt;'Standard Settings'!$G3,$U8+C$52&gt;'Standard Settings'!$I3),-1,(EchelleFPAparam!$S$3/('crmcfgWLEN.txt'!$U8+C$52))*(SIN('Standard Settings'!$F3)+SIN('Standard Settings'!$F3+EchelleFPAparam!$M$3+EchelleFPAparam!$J$3)))</f>
        <v>1093.4545785483149</v>
      </c>
      <c r="DT8" s="27">
        <f>IF(OR($U8+D$52&lt;'Standard Settings'!$G3,$U8+D$52&gt;'Standard Settings'!$I3),-1,(EchelleFPAparam!$S$3/('crmcfgWLEN.txt'!$U8+D$52))*(SIN('Standard Settings'!$F3)+SIN('Standard Settings'!$F3+EchelleFPAparam!$M$3+EchelleFPAparam!$J$3)))</f>
        <v>1072.8233600851393</v>
      </c>
      <c r="DU8" s="27">
        <f>IF(OR($U8+E$52&lt;'Standard Settings'!$G3,$U8+E$52&gt;'Standard Settings'!$I3),-1,(EchelleFPAparam!$S$3/('crmcfgWLEN.txt'!$U8+E$52))*(SIN('Standard Settings'!$F3)+SIN('Standard Settings'!$F3+EchelleFPAparam!$M$3+EchelleFPAparam!$J$3)))</f>
        <v>1052.9562608243032</v>
      </c>
      <c r="DV8" s="27">
        <f>IF(OR($U8+F$52&lt;'Standard Settings'!$G3,$U8+F$52&gt;'Standard Settings'!$I3),-1,(EchelleFPAparam!$S$3/('crmcfgWLEN.txt'!$U8+F$52))*(SIN('Standard Settings'!$F3)+SIN('Standard Settings'!$F3+EchelleFPAparam!$M$3+EchelleFPAparam!$J$3)))</f>
        <v>1033.8116015365886</v>
      </c>
      <c r="DW8" s="27">
        <f>IF(OR($U8+G$52&lt;'Standard Settings'!$G3,$U8+G$52&gt;'Standard Settings'!$I3),-1,(EchelleFPAparam!$S$3/('crmcfgWLEN.txt'!$U8+G$52))*(SIN('Standard Settings'!$F3)+SIN('Standard Settings'!$F3+EchelleFPAparam!$M$3+EchelleFPAparam!$J$3)))</f>
        <v>1015.3506800805781</v>
      </c>
      <c r="DX8" s="27">
        <f>IF(OR($U8+H$52&lt;'Standard Settings'!$G3,$U8+H$52&gt;'Standard Settings'!$I3),-1,(EchelleFPAparam!$S$3/('crmcfgWLEN.txt'!$U8+H$52))*(SIN('Standard Settings'!$F3)+SIN('Standard Settings'!$F3+EchelleFPAparam!$M$3+EchelleFPAparam!$J$3)))</f>
        <v>997.53751025460303</v>
      </c>
      <c r="DY8" s="27">
        <f>IF(OR($U8+K$52&lt;'Standard Settings'!$G3,$U8+K$52&gt;'Standard Settings'!$I3),-1,(EchelleFPAparam!$S$3/('crmcfgWLEN.txt'!$U8+K$52))*(SIN('Standard Settings'!$F3)+SIN('Standard Settings'!$F3+EchelleFPAparam!$M$3+EchelleFPAparam!$J$3)))</f>
        <v>980.33858766400647</v>
      </c>
      <c r="DZ8" s="27">
        <f>IF(OR($U8+L$52&lt;'Standard Settings'!$G3,$U8+L$52&gt;'Standard Settings'!$I3),-1,(EchelleFPAparam!$S$3/('crmcfgWLEN.txt'!$U8+L$52))*(SIN('Standard Settings'!$F3)+SIN('Standard Settings'!$F3+EchelleFPAparam!$M$3+EchelleFPAparam!$J$3)))</f>
        <v>963.72267939851497</v>
      </c>
      <c r="EA8" s="27">
        <f>IF(OR($U8+B$52&lt;$S8,$U8+B$52&gt;$T8),-1,(EchelleFPAparam!$S$3/('crmcfgWLEN.txt'!$U8+B$52))*(SIN('Standard Settings'!$F3)+SIN('Standard Settings'!$F3+EchelleFPAparam!$M$3+EchelleFPAparam!$K$3)))</f>
        <v>1121.5163346189406</v>
      </c>
      <c r="EB8" s="27">
        <f>IF(OR($U8+C$52&lt;$S8,$U8+C$52&gt;$T8),-1,(EchelleFPAparam!$S$3/('crmcfgWLEN.txt'!$U8+C$52))*(SIN('Standard Settings'!$F3)+SIN('Standard Settings'!$F3+EchelleFPAparam!$M$3+EchelleFPAparam!$K$3)))</f>
        <v>1099.9487127993457</v>
      </c>
      <c r="EC8" s="27">
        <f>IF(OR($U8+D$52&lt;$S8,$U8+D$52&gt;$T8),-1,(EchelleFPAparam!$S$3/('crmcfgWLEN.txt'!$U8+D$52))*(SIN('Standard Settings'!$F3)+SIN('Standard Settings'!$F3+EchelleFPAparam!$M$3+EchelleFPAparam!$K$3)))</f>
        <v>1079.1949635012447</v>
      </c>
      <c r="ED8" s="27">
        <f>IF(OR($U8+E$52&lt;$S8,$U8+E$52&gt;$T8),-1,(EchelleFPAparam!$S$3/('crmcfgWLEN.txt'!$U8+E$52))*(SIN('Standard Settings'!$F3)+SIN('Standard Settings'!$F3+EchelleFPAparam!$M$3+EchelleFPAparam!$K$3)))</f>
        <v>1059.209871584555</v>
      </c>
      <c r="EE8" s="27">
        <f>IF(OR($U8+F$52&lt;$S8,$U8+F$52&gt;$T8),-1,(EchelleFPAparam!$S$3/('crmcfgWLEN.txt'!$U8+F$52))*(SIN('Standard Settings'!$F3)+SIN('Standard Settings'!$F3+EchelleFPAparam!$M$3+EchelleFPAparam!$K$3)))</f>
        <v>1039.9515102830176</v>
      </c>
      <c r="EF8" s="27">
        <f>IF(OR($U8+G$52&lt;$S8,$U8+G$52&gt;$T8),-1,(EchelleFPAparam!$S$3/('crmcfgWLEN.txt'!$U8+G$52))*(SIN('Standard Settings'!$F3)+SIN('Standard Settings'!$F3+EchelleFPAparam!$M$3+EchelleFPAparam!$K$3)))</f>
        <v>1021.3809475993924</v>
      </c>
      <c r="EG8" s="27">
        <f>IF(OR($U8+H$52&lt;$S8,$U8+H$52&gt;$T8),-1,(EchelleFPAparam!$S$3/('crmcfgWLEN.txt'!$U8+H$52))*(SIN('Standard Settings'!$F3)+SIN('Standard Settings'!$F3+EchelleFPAparam!$M$3+EchelleFPAparam!$K$3)))</f>
        <v>1003.4619836064205</v>
      </c>
      <c r="EH8" s="27">
        <f>IF(OR($U8+K$52&lt;$S8,$U8+K$52&gt;$T8),-1,(EchelleFPAparam!$S$3/('crmcfgWLEN.txt'!$U8+K$52))*(SIN('Standard Settings'!$F3)+SIN('Standard Settings'!$F3+EchelleFPAparam!$M$3+EchelleFPAparam!$K$3)))</f>
        <v>986.16091492355122</v>
      </c>
      <c r="EI8" s="27">
        <f>IF(OR($U8+L$52&lt;$S8,$U8+L$52&gt;$T8),-1,(EchelleFPAparam!$S$3/('crmcfgWLEN.txt'!$U8+L$52))*(SIN('Standard Settings'!$F3)+SIN('Standard Settings'!$F3+EchelleFPAparam!$M$3+EchelleFPAparam!$K$3)))</f>
        <v>969.44632314518606</v>
      </c>
      <c r="EJ8" s="64">
        <f>CP8</f>
        <v>950.79961631645745</v>
      </c>
      <c r="EK8" s="64">
        <f t="shared" si="4"/>
        <v>1121.5163346189406</v>
      </c>
      <c r="EL8" s="96">
        <v>0</v>
      </c>
      <c r="EM8" s="96">
        <v>0</v>
      </c>
      <c r="EN8" s="54"/>
      <c r="EO8" s="54"/>
      <c r="EP8" s="54"/>
      <c r="EQ8" s="54"/>
      <c r="ER8" s="104"/>
      <c r="ES8" s="54"/>
      <c r="ET8" s="54"/>
      <c r="EU8" s="54"/>
      <c r="EV8" s="54"/>
      <c r="EW8" s="54"/>
      <c r="EX8" s="104"/>
      <c r="EY8" s="54"/>
      <c r="EZ8" s="54"/>
      <c r="FA8" s="54"/>
      <c r="FB8" s="97">
        <f>1/(F8*EchelleFPAparam!$Q$3)</f>
        <v>-7638.4414473132374</v>
      </c>
      <c r="FC8" s="97">
        <f>E8*FB8</f>
        <v>-24.089373606814274</v>
      </c>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6">
        <f t="shared" si="5"/>
        <v>2823.9510082200964</v>
      </c>
    </row>
    <row r="9" spans="1:271" x14ac:dyDescent="0.2">
      <c r="A9" s="57">
        <v>3</v>
      </c>
      <c r="B9" s="19">
        <f t="shared" si="0"/>
        <v>1224.7850360789773</v>
      </c>
      <c r="C9" s="28" t="str">
        <f>'Standard Settings'!B4</f>
        <v>J/1/2</v>
      </c>
      <c r="D9" s="28">
        <f>'Standard Settings'!H4</f>
        <v>46</v>
      </c>
      <c r="E9" s="20">
        <f t="shared" si="1"/>
        <v>3.8552999671631616E-3</v>
      </c>
      <c r="F9" s="18">
        <f>((EchelleFPAparam!$S$3/('crmcfgWLEN.txt'!$U9+E$52))*(SIN('Standard Settings'!$F4+0.0005)+SIN('Standard Settings'!$F4+0.0005+EchelleFPAparam!$M$3))-(EchelleFPAparam!$S$3/('crmcfgWLEN.txt'!$U9+E$52))*(SIN('Standard Settings'!$F4-0.0005)+SIN('Standard Settings'!$F4-0.0005+EchelleFPAparam!$M$3)))*1000*EchelleFPAparam!$O$3/180</f>
        <v>10.94411778491672</v>
      </c>
      <c r="G9" s="21" t="str">
        <f>'Standard Settings'!C4</f>
        <v>J</v>
      </c>
      <c r="H9" s="50"/>
      <c r="I9" s="63" t="s">
        <v>355</v>
      </c>
      <c r="J9" s="61"/>
      <c r="K9" s="28" t="str">
        <f>'Standard Settings'!$D4</f>
        <v>YJ</v>
      </c>
      <c r="L9" s="50"/>
      <c r="M9" s="12">
        <v>0</v>
      </c>
      <c r="N9" s="12">
        <v>0</v>
      </c>
      <c r="O9" s="28" t="str">
        <f>'Standard Settings'!$D4</f>
        <v>YJ</v>
      </c>
      <c r="P9" s="50"/>
      <c r="Q9" s="28">
        <f>'Standard Settings'!$E4</f>
        <v>65</v>
      </c>
      <c r="R9" s="93">
        <f>535000+($Q9-65.672)/EchelleFPAparam!$Q$3</f>
        <v>580714.28571428556</v>
      </c>
      <c r="S9" s="22">
        <f>'Standard Settings'!$G4</f>
        <v>42</v>
      </c>
      <c r="T9" s="22">
        <f>'Standard Settings'!$I4</f>
        <v>50</v>
      </c>
      <c r="U9" s="23">
        <f t="shared" si="2"/>
        <v>42</v>
      </c>
      <c r="V9" s="23">
        <f t="shared" si="3"/>
        <v>50</v>
      </c>
      <c r="W9" s="24">
        <f>IF(OR($U9+B$52&lt;$S9,$U9+B$52&gt;$T9),-1,(EchelleFPAparam!$S$3/('crmcfgWLEN.txt'!$U9+B$52))*(SIN('Standard Settings'!$F4)+SIN('Standard Settings'!$F4+EchelleFPAparam!$M$3)))</f>
        <v>1341.4312299912608</v>
      </c>
      <c r="X9" s="24">
        <f>IF(OR($U9+C$52&lt;$S9,$U9+C$52&gt;$T9),-1,(EchelleFPAparam!$S$3/('crmcfgWLEN.txt'!$U9+C$52))*(SIN('Standard Settings'!$F4)+SIN('Standard Settings'!$F4+EchelleFPAparam!$M$3)))</f>
        <v>1310.2351548751849</v>
      </c>
      <c r="Y9" s="24">
        <f>IF(OR($U9+D$52&lt;$S9,$U9+D$52&gt;$T9),-1,(EchelleFPAparam!$S$3/('crmcfgWLEN.txt'!$U9+D$52))*(SIN('Standard Settings'!$F4)+SIN('Standard Settings'!$F4+EchelleFPAparam!$M$3)))</f>
        <v>1280.4570831734763</v>
      </c>
      <c r="Z9" s="24">
        <f>IF(OR($U9+E$52&lt;$S9,$U9+E$52&gt;$T9),-1,(EchelleFPAparam!$S$3/('crmcfgWLEN.txt'!$U9+E$52))*(SIN('Standard Settings'!$F4)+SIN('Standard Settings'!$F4+EchelleFPAparam!$M$3)))</f>
        <v>1252.0024813251766</v>
      </c>
      <c r="AA9" s="24">
        <f>IF(OR($U9+F$52&lt;$S9,$U9+F$52&gt;$T9),-1,(EchelleFPAparam!$S$3/('crmcfgWLEN.txt'!$U9+F$52))*(SIN('Standard Settings'!$F4)+SIN('Standard Settings'!$F4+EchelleFPAparam!$M$3)))</f>
        <v>1224.7850360789773</v>
      </c>
      <c r="AB9" s="24">
        <f>IF(OR($U9+G$52&lt;$S9,$U9+G$52&gt;$T9),-1,(EchelleFPAparam!$S$3/('crmcfgWLEN.txt'!$U9+G$52))*(SIN('Standard Settings'!$F4)+SIN('Standard Settings'!$F4+EchelleFPAparam!$M$3)))</f>
        <v>1198.7257799921906</v>
      </c>
      <c r="AC9" s="24">
        <f>IF(OR($U9+H$52&lt;$S9,$U9+H$52&gt;$T9),-1,(EchelleFPAparam!$S$3/('crmcfgWLEN.txt'!$U9+H$52))*(SIN('Standard Settings'!$F4)+SIN('Standard Settings'!$F4+EchelleFPAparam!$M$3)))</f>
        <v>1173.7523262423533</v>
      </c>
      <c r="AD9" s="24">
        <f>IF(OR($U9+K$52&lt;$S9,$U9+K$52&gt;$T9),-1,(EchelleFPAparam!$S$3/('crmcfgWLEN.txt'!$U9+K$52))*(SIN('Standard Settings'!$F4)+SIN('Standard Settings'!$F4+EchelleFPAparam!$M$3)))</f>
        <v>1149.7981971353663</v>
      </c>
      <c r="AE9" s="24">
        <f>IF(OR($U9+L$52&lt;$S9,$U9+L$52&gt;$T9),-1,(EchelleFPAparam!$S$3/('crmcfgWLEN.txt'!$U9+L$52))*(SIN('Standard Settings'!$F4)+SIN('Standard Settings'!$F4+EchelleFPAparam!$M$3)))</f>
        <v>1126.8022331926591</v>
      </c>
      <c r="AF9" s="92">
        <v>1848.85927371191</v>
      </c>
      <c r="AG9" s="92">
        <v>1583.32954520304</v>
      </c>
      <c r="AH9" s="92">
        <v>1331.96765317979</v>
      </c>
      <c r="AI9" s="92">
        <v>1093.0547914496599</v>
      </c>
      <c r="AJ9" s="92">
        <v>865.46160660192197</v>
      </c>
      <c r="AK9" s="92">
        <v>648.17801101418104</v>
      </c>
      <c r="AL9" s="92">
        <v>440.36178763528102</v>
      </c>
      <c r="AM9" s="92">
        <v>241.301587755887</v>
      </c>
      <c r="AN9" s="92">
        <v>68.251217188868495</v>
      </c>
      <c r="AO9" s="92">
        <v>1909.6309093541499</v>
      </c>
      <c r="AP9" s="92">
        <v>1642.4531620544301</v>
      </c>
      <c r="AQ9" s="92">
        <v>1389.06602056113</v>
      </c>
      <c r="AR9" s="92">
        <v>1148.27717504261</v>
      </c>
      <c r="AS9" s="92">
        <v>919.01200613844503</v>
      </c>
      <c r="AT9" s="92">
        <v>700.16663681465502</v>
      </c>
      <c r="AU9" s="92">
        <v>490.97936969248002</v>
      </c>
      <c r="AV9" s="92">
        <v>290.60051192500998</v>
      </c>
      <c r="AW9" s="92">
        <v>98.295137472336293</v>
      </c>
      <c r="AX9" s="92">
        <v>1965.1947994807499</v>
      </c>
      <c r="AY9" s="92">
        <v>1701.7994293823999</v>
      </c>
      <c r="AZ9" s="92">
        <v>1446.1579779519</v>
      </c>
      <c r="BA9" s="92">
        <v>1203.3346887534001</v>
      </c>
      <c r="BB9" s="92">
        <v>972.13969280625599</v>
      </c>
      <c r="BC9" s="92">
        <v>751.60005107599102</v>
      </c>
      <c r="BD9" s="92">
        <v>540.77319435179299</v>
      </c>
      <c r="BE9" s="92">
        <v>338.868143975718</v>
      </c>
      <c r="BF9" s="92">
        <v>145.320622360176</v>
      </c>
      <c r="BG9" s="25">
        <f>IF(OR($U9+B$52&lt;'Standard Settings'!$G4,$U9+B$52&gt;'Standard Settings'!$I4),-1,(EchelleFPAparam!$S$3/('crmcfgWLEN.txt'!$U9+B$52))*(SIN(EchelleFPAparam!$T$3-EchelleFPAparam!$M$3/2)+SIN('Standard Settings'!$F4+EchelleFPAparam!$M$3)))</f>
        <v>1343.4295821075061</v>
      </c>
      <c r="BH9" s="25">
        <f>IF(OR($U9+C$52&lt;'Standard Settings'!$G4,$U9+C$52&gt;'Standard Settings'!$I4),-1,(EchelleFPAparam!$S$3/('crmcfgWLEN.txt'!$U9+C$52))*(SIN(EchelleFPAparam!$T$3-EchelleFPAparam!$M$3/2)+SIN('Standard Settings'!$F4+EchelleFPAparam!$M$3)))</f>
        <v>1312.1870336864013</v>
      </c>
      <c r="BI9" s="25">
        <f>IF(OR($U9+D$52&lt;'Standard Settings'!$G4,$U9+D$52&gt;'Standard Settings'!$I4),-1,(EchelleFPAparam!$S$3/('crmcfgWLEN.txt'!$U9+D$52))*(SIN(EchelleFPAparam!$T$3-EchelleFPAparam!$M$3/2)+SIN('Standard Settings'!$F4+EchelleFPAparam!$M$3)))</f>
        <v>1282.3646011026194</v>
      </c>
      <c r="BJ9" s="25">
        <f>IF(OR($U9+E$52&lt;'Standard Settings'!$G4,$U9+E$52&gt;'Standard Settings'!$I4),-1,(EchelleFPAparam!$S$3/('crmcfgWLEN.txt'!$U9+E$52))*(SIN(EchelleFPAparam!$T$3-EchelleFPAparam!$M$3/2)+SIN('Standard Settings'!$F4+EchelleFPAparam!$M$3)))</f>
        <v>1253.8676099670056</v>
      </c>
      <c r="BK9" s="25">
        <f>IF(OR($U9+F$52&lt;'Standard Settings'!$G4,$U9+F$52&gt;'Standard Settings'!$I4),-1,(EchelleFPAparam!$S$3/('crmcfgWLEN.txt'!$U9+F$52))*(SIN(EchelleFPAparam!$T$3-EchelleFPAparam!$M$3/2)+SIN('Standard Settings'!$F4+EchelleFPAparam!$M$3)))</f>
        <v>1226.6096184459836</v>
      </c>
      <c r="BL9" s="25">
        <f>IF(OR($U9+G$52&lt;'Standard Settings'!$G4,$U9+G$52&gt;'Standard Settings'!$I4),-1,(EchelleFPAparam!$S$3/('crmcfgWLEN.txt'!$U9+G$52))*(SIN(EchelleFPAparam!$T$3-EchelleFPAparam!$M$3/2)+SIN('Standard Settings'!$F4+EchelleFPAparam!$M$3)))</f>
        <v>1200.5115414577715</v>
      </c>
      <c r="BM9" s="25">
        <f>IF(OR($U9+H$52&lt;'Standard Settings'!$G4,$U9+H$52&gt;'Standard Settings'!$I4),-1,(EchelleFPAparam!$S$3/('crmcfgWLEN.txt'!$U9+H$52))*(SIN(EchelleFPAparam!$T$3-EchelleFPAparam!$M$3/2)+SIN('Standard Settings'!$F4+EchelleFPAparam!$M$3)))</f>
        <v>1175.5008843440678</v>
      </c>
      <c r="BN9" s="25">
        <f>IF(OR($U9+K$52&lt;'Standard Settings'!$G4,$U9+K$52&gt;'Standard Settings'!$I4),-1,(EchelleFPAparam!$S$3/('crmcfgWLEN.txt'!$U9+K$52))*(SIN(EchelleFPAparam!$T$3-EchelleFPAparam!$M$3/2)+SIN('Standard Settings'!$F4+EchelleFPAparam!$M$3)))</f>
        <v>1151.5110703778621</v>
      </c>
      <c r="BO9" s="25">
        <f>IF(OR($U9+L$52&lt;'Standard Settings'!$G4,$U9+L$52&gt;'Standard Settings'!$I4),-1,(EchelleFPAparam!$S$3/('crmcfgWLEN.txt'!$U9+L$52))*(SIN(EchelleFPAparam!$T$3-EchelleFPAparam!$M$3/2)+SIN('Standard Settings'!$F4+EchelleFPAparam!$M$3)))</f>
        <v>1128.480848970305</v>
      </c>
      <c r="BP9" s="26">
        <f>IF(OR($U9+B$52&lt;'Standard Settings'!$G4,$U9+B$52&gt;'Standard Settings'!$I4),-1,BG9*(($D9+B$52)/($D9+B$52+0.5)))</f>
        <v>1328.984102730006</v>
      </c>
      <c r="BQ9" s="26">
        <f>IF(OR($U9+C$52&lt;'Standard Settings'!$G4,$U9+C$52&gt;'Standard Settings'!$I4),-1,BH9*(($D9+C$52)/($D9+C$52+0.5)))</f>
        <v>1298.3745385949653</v>
      </c>
      <c r="BR9" s="26">
        <f>IF(OR($U9+D$52&lt;'Standard Settings'!$G4,$U9+D$52&gt;'Standard Settings'!$I4),-1,BI9*(($D9+D$52)/($D9+D$52+0.5)))</f>
        <v>1269.1443474830048</v>
      </c>
      <c r="BS9" s="26">
        <f>IF(OR($U9+E$52&lt;'Standard Settings'!$G4,$U9+E$52&gt;'Standard Settings'!$I4),-1,BJ9*(($D9+E$52)/($D9+E$52+0.5)))</f>
        <v>1241.2022805733995</v>
      </c>
      <c r="BT9" s="26">
        <f>IF(OR($U9+F$52&lt;'Standard Settings'!$G4,$U9+F$52&gt;'Standard Settings'!$I4),-1,BK9*(($D9+F$52)/($D9+F$52+0.5)))</f>
        <v>1214.4649687583997</v>
      </c>
      <c r="BU9" s="26">
        <f>IF(OR($U9+G$52&lt;'Standard Settings'!$G4,$U9+G$52&gt;'Standard Settings'!$I4),-1,BL9*(($D9+G$52)/($D9+G$52+0.5)))</f>
        <v>1188.8560895989581</v>
      </c>
      <c r="BV9" s="26">
        <f>IF(OR($U9+H$52&lt;'Standard Settings'!$G4,$U9+H$52&gt;'Standard Settings'!$I4),-1,BM9*(($D9+H$52)/($D9+H$52+0.5)))</f>
        <v>1164.3056378265053</v>
      </c>
      <c r="BW9" s="26">
        <f>IF(OR($U9+K$52&lt;'Standard Settings'!$G4,$U9+K$52&gt;'Standard Settings'!$I4),-1,BN9*(($D9+K$52)/($D9+K$52+0.5)))</f>
        <v>1140.749284673396</v>
      </c>
      <c r="BX9" s="26">
        <f>IF(OR($U9+L$52&lt;'Standard Settings'!$G4,$U9+L$52&gt;'Standard Settings'!$I4),-1,BO9*(($D9+L$52)/($D9+L$52+0.5)))</f>
        <v>1118.1278136586509</v>
      </c>
      <c r="BY9" s="26">
        <f>IF(OR($U9+B$52&lt;'Standard Settings'!$G4,$U9+B$52&gt;'Standard Settings'!$I4),-1,BG9*(($D9+B$52)/($D9+B$52-0.5)))</f>
        <v>1358.192544548248</v>
      </c>
      <c r="BZ9" s="26">
        <f>IF(OR($U9+C$52&lt;'Standard Settings'!$G4,$U9+C$52&gt;'Standard Settings'!$I4),-1,BH9*(($D9+C$52)/($D9+C$52-0.5)))</f>
        <v>1326.2965716830292</v>
      </c>
      <c r="CA9" s="26">
        <f>IF(OR($U9+D$52&lt;'Standard Settings'!$G4,$U9+D$52&gt;'Standard Settings'!$I4),-1,BI9*(($D9+D$52)/($D9+D$52-0.5)))</f>
        <v>1295.863175851068</v>
      </c>
      <c r="CB9" s="26">
        <f>IF(OR($U9+E$52&lt;'Standard Settings'!$G4,$U9+E$52&gt;'Standard Settings'!$I4),-1,BJ9*(($D9+E$52)/($D9+E$52-0.5)))</f>
        <v>1266.794080172851</v>
      </c>
      <c r="CC9" s="26">
        <f>IF(OR($U9+F$52&lt;'Standard Settings'!$G4,$U9+F$52&gt;'Standard Settings'!$I4),-1,BK9*(($D9+F$52)/($D9+F$52-0.5)))</f>
        <v>1238.9996145919029</v>
      </c>
      <c r="CD9" s="26">
        <f>IF(OR($U9+G$52&lt;'Standard Settings'!$G4,$U9+G$52&gt;'Standard Settings'!$I4),-1,BL9*(($D9+G$52)/($D9+G$52-0.5)))</f>
        <v>1212.397794343492</v>
      </c>
      <c r="CE9" s="26">
        <f>IF(OR($U9+H$52&lt;'Standard Settings'!$G4,$U9+H$52&gt;'Standard Settings'!$I4),-1,BM9*(($D9+H$52)/($D9+H$52-0.5)))</f>
        <v>1186.9135142891557</v>
      </c>
      <c r="CF9" s="26">
        <f>IF(OR($U9+K$52&lt;'Standard Settings'!$G4,$U9+K$52&gt;'Standard Settings'!$I4),-1,BN9*(($D9+K$52)/($D9+K$52-0.5)))</f>
        <v>1162.4778424766989</v>
      </c>
      <c r="CG9" s="26">
        <f>IF(OR($U9+L$52&lt;'Standard Settings'!$G4,$U9+L$52&gt;'Standard Settings'!$I4),-1,BO9*(($D9+L$52)/($D9+L$52-0.5)))</f>
        <v>1139.0273989606817</v>
      </c>
      <c r="CH9" s="27">
        <f>IF(OR($U9+B$52&lt;'Standard Settings'!$G4,$U9+B$52&gt;'Standard Settings'!$I4),-1,(EchelleFPAparam!$S$3/('crmcfgWLEN.txt'!$U9+B$52))*(SIN('Standard Settings'!$F4)+SIN('Standard Settings'!$F4+EchelleFPAparam!$M$3+EchelleFPAparam!$F$3)))</f>
        <v>1327.568955331225</v>
      </c>
      <c r="CI9" s="27">
        <f>IF(OR($U9+C$52&lt;'Standard Settings'!$G4,$U9+C$52&gt;'Standard Settings'!$I4),-1,(EchelleFPAparam!$S$3/('crmcfgWLEN.txt'!$U9+C$52))*(SIN('Standard Settings'!$F4)+SIN('Standard Settings'!$F4+EchelleFPAparam!$M$3+EchelleFPAparam!$F$3)))</f>
        <v>1296.6952586956152</v>
      </c>
      <c r="CJ9" s="27">
        <f>IF(OR($U9+D$52&lt;'Standard Settings'!$G4,$U9+D$52&gt;'Standard Settings'!$I4),-1,(EchelleFPAparam!$S$3/('crmcfgWLEN.txt'!$U9+D$52))*(SIN('Standard Settings'!$F4)+SIN('Standard Settings'!$F4+EchelleFPAparam!$M$3+EchelleFPAparam!$F$3)))</f>
        <v>1267.2249119070784</v>
      </c>
      <c r="CK9" s="27">
        <f>IF(OR($U9+E$52&lt;'Standard Settings'!$G4,$U9+E$52&gt;'Standard Settings'!$I4),-1,(EchelleFPAparam!$S$3/('crmcfgWLEN.txt'!$U9+E$52))*(SIN('Standard Settings'!$F4)+SIN('Standard Settings'!$F4+EchelleFPAparam!$M$3+EchelleFPAparam!$F$3)))</f>
        <v>1239.0643583091432</v>
      </c>
      <c r="CL9" s="27">
        <f>IF(OR($U9+F$52&lt;'Standard Settings'!$G4,$U9+F$52&gt;'Standard Settings'!$I4),-1,(EchelleFPAparam!$S$3/('crmcfgWLEN.txt'!$U9+F$52))*(SIN('Standard Settings'!$F4)+SIN('Standard Settings'!$F4+EchelleFPAparam!$M$3+EchelleFPAparam!$F$3)))</f>
        <v>1212.1281766067707</v>
      </c>
      <c r="CM9" s="27">
        <f>IF(OR($U9+G$52&lt;'Standard Settings'!$G4,$U9+G$52&gt;'Standard Settings'!$I4),-1,(EchelleFPAparam!$S$3/('crmcfgWLEN.txt'!$U9+G$52))*(SIN('Standard Settings'!$F4)+SIN('Standard Settings'!$F4+EchelleFPAparam!$M$3+EchelleFPAparam!$F$3)))</f>
        <v>1186.3382154023714</v>
      </c>
      <c r="CN9" s="27">
        <f>IF(OR($U9+H$52&lt;'Standard Settings'!$G4,$U9+H$52&gt;'Standard Settings'!$I4),-1,(EchelleFPAparam!$S$3/('crmcfgWLEN.txt'!$U9+H$52))*(SIN('Standard Settings'!$F4)+SIN('Standard Settings'!$F4+EchelleFPAparam!$M$3+EchelleFPAparam!$F$3)))</f>
        <v>1161.622835914822</v>
      </c>
      <c r="CO9" s="27">
        <f>IF(OR($U9+K$52&lt;'Standard Settings'!$G4,$U9+K$52&gt;'Standard Settings'!$I4),-1,(EchelleFPAparam!$S$3/('crmcfgWLEN.txt'!$U9+K$52))*(SIN('Standard Settings'!$F4)+SIN('Standard Settings'!$F4+EchelleFPAparam!$M$3+EchelleFPAparam!$F$3)))</f>
        <v>1137.9162474267641</v>
      </c>
      <c r="CP9" s="27">
        <f>IF(OR($U9+L$52&lt;'Standard Settings'!$G4,$U9+L$52&gt;'Standard Settings'!$I4),-1,(EchelleFPAparam!$S$3/('crmcfgWLEN.txt'!$U9+L$52))*(SIN('Standard Settings'!$F4)+SIN('Standard Settings'!$F4+EchelleFPAparam!$M$3+EchelleFPAparam!$F$3)))</f>
        <v>1115.157922478229</v>
      </c>
      <c r="CQ9" s="27">
        <f>IF(OR($U9+B$52&lt;'Standard Settings'!$G4,$U9+B$52&gt;'Standard Settings'!$I4),-1,(EchelleFPAparam!$S$3/('crmcfgWLEN.txt'!$U9+B$52))*(SIN('Standard Settings'!$F4)+SIN('Standard Settings'!$F4+EchelleFPAparam!$M$3+EchelleFPAparam!$G$3)))</f>
        <v>1336.6259931932573</v>
      </c>
      <c r="CR9" s="27">
        <f>IF(OR($U9+C$52&lt;'Standard Settings'!$G4,$U9+C$52&gt;'Standard Settings'!$I4),-1,(EchelleFPAparam!$S$3/('crmcfgWLEN.txt'!$U9+C$52))*(SIN('Standard Settings'!$F4)+SIN('Standard Settings'!$F4+EchelleFPAparam!$M$3+EchelleFPAparam!$G$3)))</f>
        <v>1305.5416677701583</v>
      </c>
      <c r="CS9" s="27">
        <f>IF(OR($U9+D$52&lt;'Standard Settings'!$G4,$U9+D$52&gt;'Standard Settings'!$I4),-1,(EchelleFPAparam!$S$3/('crmcfgWLEN.txt'!$U9+D$52))*(SIN('Standard Settings'!$F4)+SIN('Standard Settings'!$F4+EchelleFPAparam!$M$3+EchelleFPAparam!$G$3)))</f>
        <v>1275.8702662299274</v>
      </c>
      <c r="CT9" s="27">
        <f>IF(OR($U9+E$52&lt;'Standard Settings'!$G4,$U9+E$52&gt;'Standard Settings'!$I4),-1,(EchelleFPAparam!$S$3/('crmcfgWLEN.txt'!$U9+E$52))*(SIN('Standard Settings'!$F4)+SIN('Standard Settings'!$F4+EchelleFPAparam!$M$3+EchelleFPAparam!$G$3)))</f>
        <v>1247.51759364704</v>
      </c>
      <c r="CU9" s="27">
        <f>IF(OR($U9+F$52&lt;'Standard Settings'!$G4,$U9+F$52&gt;'Standard Settings'!$I4),-1,(EchelleFPAparam!$S$3/('crmcfgWLEN.txt'!$U9+F$52))*(SIN('Standard Settings'!$F4)+SIN('Standard Settings'!$F4+EchelleFPAparam!$M$3+EchelleFPAparam!$G$3)))</f>
        <v>1220.3976459590608</v>
      </c>
      <c r="CV9" s="27">
        <f>IF(OR($U9+G$52&lt;'Standard Settings'!$G4,$U9+G$52&gt;'Standard Settings'!$I4),-1,(EchelleFPAparam!$S$3/('crmcfgWLEN.txt'!$U9+G$52))*(SIN('Standard Settings'!$F4)+SIN('Standard Settings'!$F4+EchelleFPAparam!$M$3+EchelleFPAparam!$G$3)))</f>
        <v>1194.4317385982299</v>
      </c>
      <c r="CW9" s="27">
        <f>IF(OR($U9+H$52&lt;'Standard Settings'!$G4,$U9+H$52&gt;'Standard Settings'!$I4),-1,(EchelleFPAparam!$S$3/('crmcfgWLEN.txt'!$U9+H$52))*(SIN('Standard Settings'!$F4)+SIN('Standard Settings'!$F4+EchelleFPAparam!$M$3+EchelleFPAparam!$G$3)))</f>
        <v>1169.5477440441</v>
      </c>
      <c r="CX9" s="27">
        <f>IF(OR($U9+K$52&lt;'Standard Settings'!$G4,$U9+K$52&gt;'Standard Settings'!$I4),-1,(EchelleFPAparam!$S$3/('crmcfgWLEN.txt'!$U9+K$52))*(SIN('Standard Settings'!$F4)+SIN('Standard Settings'!$F4+EchelleFPAparam!$M$3+EchelleFPAparam!$G$3)))</f>
        <v>1145.6794227370774</v>
      </c>
      <c r="CY9" s="27">
        <f>IF(OR($U9+L$52&lt;'Standard Settings'!$G4,$U9+L$52&gt;'Standard Settings'!$I4),-1,(EchelleFPAparam!$S$3/('crmcfgWLEN.txt'!$U9+L$52))*(SIN('Standard Settings'!$F4)+SIN('Standard Settings'!$F4+EchelleFPAparam!$M$3+EchelleFPAparam!$G$3)))</f>
        <v>1122.7658342823361</v>
      </c>
      <c r="CZ9" s="27">
        <f>IF(OR($U9+B$52&lt;'Standard Settings'!$G4,$U9+B$52&gt;'Standard Settings'!$I4),-1,(EchelleFPAparam!$S$3/('crmcfgWLEN.txt'!$U9+B$52))*(SIN('Standard Settings'!$F4)+SIN('Standard Settings'!$F4+EchelleFPAparam!$M$3+EchelleFPAparam!$H$3)))</f>
        <v>1337.0582818653456</v>
      </c>
      <c r="DA9" s="27">
        <f>IF(OR($U9+C$52&lt;'Standard Settings'!$G4,$U9+C$52&gt;'Standard Settings'!$I4),-1,(EchelleFPAparam!$S$3/('crmcfgWLEN.txt'!$U9+C$52))*(SIN('Standard Settings'!$F4)+SIN('Standard Settings'!$F4+EchelleFPAparam!$M$3+EchelleFPAparam!$H$3)))</f>
        <v>1305.9639032173143</v>
      </c>
      <c r="DB9" s="27">
        <f>IF(OR($U9+D$52&lt;'Standard Settings'!$G4,$U9+D$52&gt;'Standard Settings'!$I4),-1,(EchelleFPAparam!$S$3/('crmcfgWLEN.txt'!$U9+D$52))*(SIN('Standard Settings'!$F4)+SIN('Standard Settings'!$F4+EchelleFPAparam!$M$3+EchelleFPAparam!$H$3)))</f>
        <v>1276.2829054169208</v>
      </c>
      <c r="DC9" s="27">
        <f>IF(OR($U9+E$52&lt;'Standard Settings'!$G4,$U9+E$52&gt;'Standard Settings'!$I4),-1,(EchelleFPAparam!$S$3/('crmcfgWLEN.txt'!$U9+E$52))*(SIN('Standard Settings'!$F4)+SIN('Standard Settings'!$F4+EchelleFPAparam!$M$3+EchelleFPAparam!$H$3)))</f>
        <v>1247.9210630743223</v>
      </c>
      <c r="DD9" s="27">
        <f>IF(OR($U9+F$52&lt;'Standard Settings'!$G4,$U9+F$52&gt;'Standard Settings'!$I4),-1,(EchelleFPAparam!$S$3/('crmcfgWLEN.txt'!$U9+F$52))*(SIN('Standard Settings'!$F4)+SIN('Standard Settings'!$F4+EchelleFPAparam!$M$3+EchelleFPAparam!$H$3)))</f>
        <v>1220.7923443118373</v>
      </c>
      <c r="DE9" s="27">
        <f>IF(OR($U9+G$52&lt;'Standard Settings'!$G4,$U9+G$52&gt;'Standard Settings'!$I4),-1,(EchelleFPAparam!$S$3/('crmcfgWLEN.txt'!$U9+G$52))*(SIN('Standard Settings'!$F4)+SIN('Standard Settings'!$F4+EchelleFPAparam!$M$3+EchelleFPAparam!$H$3)))</f>
        <v>1194.818039113713</v>
      </c>
      <c r="DF9" s="27">
        <f>IF(OR($U9+H$52&lt;'Standard Settings'!$G4,$U9+H$52&gt;'Standard Settings'!$I4),-1,(EchelleFPAparam!$S$3/('crmcfgWLEN.txt'!$U9+H$52))*(SIN('Standard Settings'!$F4)+SIN('Standard Settings'!$F4+EchelleFPAparam!$M$3+EchelleFPAparam!$H$3)))</f>
        <v>1169.9259966321772</v>
      </c>
      <c r="DG9" s="27">
        <f>IF(OR($U9+K$52&lt;'Standard Settings'!$G4,$U9+K$52&gt;'Standard Settings'!$I4),-1,(EchelleFPAparam!$S$3/('crmcfgWLEN.txt'!$U9+K$52))*(SIN('Standard Settings'!$F4)+SIN('Standard Settings'!$F4+EchelleFPAparam!$M$3+EchelleFPAparam!$H$3)))</f>
        <v>1146.0499558845818</v>
      </c>
      <c r="DH9" s="27">
        <f>IF(OR($U9+L$52&lt;'Standard Settings'!$G4,$U9+L$52&gt;'Standard Settings'!$I4),-1,(EchelleFPAparam!$S$3/('crmcfgWLEN.txt'!$U9+L$52))*(SIN('Standard Settings'!$F4)+SIN('Standard Settings'!$F4+EchelleFPAparam!$M$3+EchelleFPAparam!$H$3)))</f>
        <v>1123.1289567668903</v>
      </c>
      <c r="DI9" s="27">
        <f>IF(OR($U9+B$52&lt;'Standard Settings'!$G4,$U9+B$52&gt;'Standard Settings'!$I4),-1,(EchelleFPAparam!$S$3/('crmcfgWLEN.txt'!$U9+B$52))*(SIN('Standard Settings'!$F4)+SIN('Standard Settings'!$F4+EchelleFPAparam!$M$3+EchelleFPAparam!$I$3)))</f>
        <v>1345.7059032774052</v>
      </c>
      <c r="DJ9" s="27">
        <f>IF(OR($U9+C$52&lt;'Standard Settings'!$G4,$U9+C$52&gt;'Standard Settings'!$I4),-1,(EchelleFPAparam!$S$3/('crmcfgWLEN.txt'!$U9+C$52))*(SIN('Standard Settings'!$F4)+SIN('Standard Settings'!$F4+EchelleFPAparam!$M$3+EchelleFPAparam!$I$3)))</f>
        <v>1314.4104171546749</v>
      </c>
      <c r="DK9" s="27">
        <f>IF(OR($U9+D$52&lt;'Standard Settings'!$G4,$U9+D$52&gt;'Standard Settings'!$I4),-1,(EchelleFPAparam!$S$3/('crmcfgWLEN.txt'!$U9+D$52))*(SIN('Standard Settings'!$F4)+SIN('Standard Settings'!$F4+EchelleFPAparam!$M$3+EchelleFPAparam!$I$3)))</f>
        <v>1284.5374531284324</v>
      </c>
      <c r="DL9" s="27">
        <f>IF(OR($U9+E$52&lt;'Standard Settings'!$G4,$U9+E$52&gt;'Standard Settings'!$I4),-1,(EchelleFPAparam!$S$3/('crmcfgWLEN.txt'!$U9+E$52))*(SIN('Standard Settings'!$F4)+SIN('Standard Settings'!$F4+EchelleFPAparam!$M$3+EchelleFPAparam!$I$3)))</f>
        <v>1255.9921763922448</v>
      </c>
      <c r="DM9" s="27">
        <f>IF(OR($U9+F$52&lt;'Standard Settings'!$G4,$U9+F$52&gt;'Standard Settings'!$I4),-1,(EchelleFPAparam!$S$3/('crmcfgWLEN.txt'!$U9+F$52))*(SIN('Standard Settings'!$F4)+SIN('Standard Settings'!$F4+EchelleFPAparam!$M$3+EchelleFPAparam!$I$3)))</f>
        <v>1228.6879986445874</v>
      </c>
      <c r="DN9" s="27">
        <f>IF(OR($U9+G$52&lt;'Standard Settings'!$G4,$U9+G$52&gt;'Standard Settings'!$I4),-1,(EchelleFPAparam!$S$3/('crmcfgWLEN.txt'!$U9+G$52))*(SIN('Standard Settings'!$F4)+SIN('Standard Settings'!$F4+EchelleFPAparam!$M$3+EchelleFPAparam!$I$3)))</f>
        <v>1202.5457008010856</v>
      </c>
      <c r="DO9" s="27">
        <f>IF(OR($U9+H$52&lt;'Standard Settings'!$G4,$U9+H$52&gt;'Standard Settings'!$I4),-1,(EchelleFPAparam!$S$3/('crmcfgWLEN.txt'!$U9+H$52))*(SIN('Standard Settings'!$F4)+SIN('Standard Settings'!$F4+EchelleFPAparam!$M$3+EchelleFPAparam!$I$3)))</f>
        <v>1177.4926653677296</v>
      </c>
      <c r="DP9" s="27">
        <f>IF(OR($U9+K$52&lt;'Standard Settings'!$G4,$U9+K$52&gt;'Standard Settings'!$I4),-1,(EchelleFPAparam!$S$3/('crmcfgWLEN.txt'!$U9+K$52))*(SIN('Standard Settings'!$F4)+SIN('Standard Settings'!$F4+EchelleFPAparam!$M$3+EchelleFPAparam!$I$3)))</f>
        <v>1153.4622028092044</v>
      </c>
      <c r="DQ9" s="27">
        <f>IF(OR($U9+L$52&lt;'Standard Settings'!$G4,$U9+L$52&gt;'Standard Settings'!$I4),-1,(EchelleFPAparam!$S$3/('crmcfgWLEN.txt'!$U9+L$52))*(SIN('Standard Settings'!$F4)+SIN('Standard Settings'!$F4+EchelleFPAparam!$M$3+EchelleFPAparam!$I$3)))</f>
        <v>1130.3929587530204</v>
      </c>
      <c r="DR9" s="27">
        <f>IF(OR($U9+B$52&lt;'Standard Settings'!$G4,$U9+B$52&gt;'Standard Settings'!$I4),-1,(EchelleFPAparam!$S$3/('crmcfgWLEN.txt'!$U9+B$52))*(SIN('Standard Settings'!$F4)+SIN('Standard Settings'!$F4+EchelleFPAparam!$M$3+EchelleFPAparam!$J$3)))</f>
        <v>1346.1180607233239</v>
      </c>
      <c r="DS9" s="27">
        <f>IF(OR($U9+C$52&lt;'Standard Settings'!$G4,$U9+C$52&gt;'Standard Settings'!$I4),-1,(EchelleFPAparam!$S$3/('crmcfgWLEN.txt'!$U9+C$52))*(SIN('Standard Settings'!$F4)+SIN('Standard Settings'!$F4+EchelleFPAparam!$M$3+EchelleFPAparam!$J$3)))</f>
        <v>1314.8129895437116</v>
      </c>
      <c r="DT9" s="27">
        <f>IF(OR($U9+D$52&lt;'Standard Settings'!$G4,$U9+D$52&gt;'Standard Settings'!$I4),-1,(EchelleFPAparam!$S$3/('crmcfgWLEN.txt'!$U9+D$52))*(SIN('Standard Settings'!$F4)+SIN('Standard Settings'!$F4+EchelleFPAparam!$M$3+EchelleFPAparam!$J$3)))</f>
        <v>1284.9308761449911</v>
      </c>
      <c r="DU9" s="27">
        <f>IF(OR($U9+E$52&lt;'Standard Settings'!$G4,$U9+E$52&gt;'Standard Settings'!$I4),-1,(EchelleFPAparam!$S$3/('crmcfgWLEN.txt'!$U9+E$52))*(SIN('Standard Settings'!$F4)+SIN('Standard Settings'!$F4+EchelleFPAparam!$M$3+EchelleFPAparam!$J$3)))</f>
        <v>1256.3768566751021</v>
      </c>
      <c r="DV9" s="27">
        <f>IF(OR($U9+F$52&lt;'Standard Settings'!$G4,$U9+F$52&gt;'Standard Settings'!$I4),-1,(EchelleFPAparam!$S$3/('crmcfgWLEN.txt'!$U9+F$52))*(SIN('Standard Settings'!$F4)+SIN('Standard Settings'!$F4+EchelleFPAparam!$M$3+EchelleFPAparam!$J$3)))</f>
        <v>1229.0643163125999</v>
      </c>
      <c r="DW9" s="27">
        <f>IF(OR($U9+G$52&lt;'Standard Settings'!$G4,$U9+G$52&gt;'Standard Settings'!$I4),-1,(EchelleFPAparam!$S$3/('crmcfgWLEN.txt'!$U9+G$52))*(SIN('Standard Settings'!$F4)+SIN('Standard Settings'!$F4+EchelleFPAparam!$M$3+EchelleFPAparam!$J$3)))</f>
        <v>1202.9140117102042</v>
      </c>
      <c r="DX9" s="27">
        <f>IF(OR($U9+H$52&lt;'Standard Settings'!$G4,$U9+H$52&gt;'Standard Settings'!$I4),-1,(EchelleFPAparam!$S$3/('crmcfgWLEN.txt'!$U9+H$52))*(SIN('Standard Settings'!$F4)+SIN('Standard Settings'!$F4+EchelleFPAparam!$M$3+EchelleFPAparam!$J$3)))</f>
        <v>1177.8533031329084</v>
      </c>
      <c r="DY9" s="27">
        <f>IF(OR($U9+K$52&lt;'Standard Settings'!$G4,$U9+K$52&gt;'Standard Settings'!$I4),-1,(EchelleFPAparam!$S$3/('crmcfgWLEN.txt'!$U9+K$52))*(SIN('Standard Settings'!$F4)+SIN('Standard Settings'!$F4+EchelleFPAparam!$M$3+EchelleFPAparam!$J$3)))</f>
        <v>1153.8154806199918</v>
      </c>
      <c r="DZ9" s="27">
        <f>IF(OR($U9+L$52&lt;'Standard Settings'!$G4,$U9+L$52&gt;'Standard Settings'!$I4),-1,(EchelleFPAparam!$S$3/('crmcfgWLEN.txt'!$U9+L$52))*(SIN('Standard Settings'!$F4)+SIN('Standard Settings'!$F4+EchelleFPAparam!$M$3+EchelleFPAparam!$J$3)))</f>
        <v>1130.7391710075919</v>
      </c>
      <c r="EA9" s="27">
        <f>IF(OR($U9+B$52&lt;$S9,$U9+B$52&gt;$T9),-1,(EchelleFPAparam!$S$3/('crmcfgWLEN.txt'!$U9+B$52))*(SIN('Standard Settings'!$F4)+SIN('Standard Settings'!$F4+EchelleFPAparam!$M$3+EchelleFPAparam!$K$3)))</f>
        <v>1354.3506113315425</v>
      </c>
      <c r="EB9" s="27">
        <f>IF(OR($U9+C$52&lt;$S9,$U9+C$52&gt;$T9),-1,(EchelleFPAparam!$S$3/('crmcfgWLEN.txt'!$U9+C$52))*(SIN('Standard Settings'!$F4)+SIN('Standard Settings'!$F4+EchelleFPAparam!$M$3+EchelleFPAparam!$K$3)))</f>
        <v>1322.8540854866228</v>
      </c>
      <c r="EC9" s="27">
        <f>IF(OR($U9+D$52&lt;$S9,$U9+D$52&gt;$T9),-1,(EchelleFPAparam!$S$3/('crmcfgWLEN.txt'!$U9+D$52))*(SIN('Standard Settings'!$F4)+SIN('Standard Settings'!$F4+EchelleFPAparam!$M$3+EchelleFPAparam!$K$3)))</f>
        <v>1292.7892199073815</v>
      </c>
      <c r="ED9" s="27">
        <f>IF(OR($U9+E$52&lt;$S9,$U9+E$52&gt;$T9),-1,(EchelleFPAparam!$S$3/('crmcfgWLEN.txt'!$U9+E$52))*(SIN('Standard Settings'!$F4)+SIN('Standard Settings'!$F4+EchelleFPAparam!$M$3+EchelleFPAparam!$K$3)))</f>
        <v>1264.0605705761063</v>
      </c>
      <c r="EE9" s="27">
        <f>IF(OR($U9+F$52&lt;$S9,$U9+F$52&gt;$T9),-1,(EchelleFPAparam!$S$3/('crmcfgWLEN.txt'!$U9+F$52))*(SIN('Standard Settings'!$F4)+SIN('Standard Settings'!$F4+EchelleFPAparam!$M$3+EchelleFPAparam!$K$3)))</f>
        <v>1236.5809929548866</v>
      </c>
      <c r="EF9" s="27">
        <f>IF(OR($U9+G$52&lt;$S9,$U9+G$52&gt;$T9),-1,(EchelleFPAparam!$S$3/('crmcfgWLEN.txt'!$U9+G$52))*(SIN('Standard Settings'!$F4)+SIN('Standard Settings'!$F4+EchelleFPAparam!$M$3+EchelleFPAparam!$K$3)))</f>
        <v>1210.2707590622294</v>
      </c>
      <c r="EG9" s="27">
        <f>IF(OR($U9+H$52&lt;$S9,$U9+H$52&gt;$T9),-1,(EchelleFPAparam!$S$3/('crmcfgWLEN.txt'!$U9+H$52))*(SIN('Standard Settings'!$F4)+SIN('Standard Settings'!$F4+EchelleFPAparam!$M$3+EchelleFPAparam!$K$3)))</f>
        <v>1185.0567849150996</v>
      </c>
      <c r="EH9" s="27">
        <f>IF(OR($U9+K$52&lt;$S9,$U9+K$52&gt;$T9),-1,(EchelleFPAparam!$S$3/('crmcfgWLEN.txt'!$U9+K$52))*(SIN('Standard Settings'!$F4)+SIN('Standard Settings'!$F4+EchelleFPAparam!$M$3+EchelleFPAparam!$K$3)))</f>
        <v>1160.8719525698934</v>
      </c>
      <c r="EI9" s="27">
        <f>IF(OR($U9+L$52&lt;$S9,$U9+L$52&gt;$T9),-1,(EchelleFPAparam!$S$3/('crmcfgWLEN.txt'!$U9+L$52))*(SIN('Standard Settings'!$F4)+SIN('Standard Settings'!$F4+EchelleFPAparam!$M$3+EchelleFPAparam!$K$3)))</f>
        <v>1137.6545135184956</v>
      </c>
      <c r="EJ9" s="64">
        <f>CP9</f>
        <v>1115.157922478229</v>
      </c>
      <c r="EK9" s="64">
        <f t="shared" si="4"/>
        <v>1354.3506113315425</v>
      </c>
      <c r="EL9" s="96">
        <v>0</v>
      </c>
      <c r="EM9" s="96">
        <v>0</v>
      </c>
      <c r="EN9" s="54"/>
      <c r="EO9" s="54"/>
      <c r="EP9" s="54"/>
      <c r="EQ9" s="54"/>
      <c r="ER9" s="104"/>
      <c r="ES9" s="54"/>
      <c r="ET9" s="54"/>
      <c r="EU9" s="54"/>
      <c r="EV9" s="54"/>
      <c r="EW9" s="54"/>
      <c r="EX9" s="104"/>
      <c r="EY9" s="54"/>
      <c r="EZ9" s="54"/>
      <c r="FA9" s="54"/>
      <c r="FB9" s="97">
        <f>1/(F9*EchelleFPAparam!$Q$3)</f>
        <v>-6215.8697686998075</v>
      </c>
      <c r="FC9" s="97">
        <f>E9*FB9</f>
        <v>-23.964042515158855</v>
      </c>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6">
        <f t="shared" si="5"/>
        <v>2838.720171745731</v>
      </c>
    </row>
    <row r="10" spans="1:271" x14ac:dyDescent="0.2">
      <c r="A10" s="57">
        <v>4</v>
      </c>
      <c r="B10" s="19">
        <f t="shared" si="0"/>
        <v>1230.0914333864644</v>
      </c>
      <c r="C10" s="28" t="str">
        <f>'Standard Settings'!B5</f>
        <v>J/2/2</v>
      </c>
      <c r="D10" s="28">
        <f>'Standard Settings'!H5</f>
        <v>46</v>
      </c>
      <c r="E10" s="20">
        <f t="shared" si="1"/>
        <v>3.7924268701824415E-3</v>
      </c>
      <c r="F10" s="18">
        <f>((EchelleFPAparam!$S$3/('crmcfgWLEN.txt'!$U10+E$52))*(SIN('Standard Settings'!$F5+0.0005)+SIN('Standard Settings'!$F5+0.0005+EchelleFPAparam!$M$3))-(EchelleFPAparam!$S$3/('crmcfgWLEN.txt'!$U10+E$52))*(SIN('Standard Settings'!$F5-0.0005)+SIN('Standard Settings'!$F5-0.0005+EchelleFPAparam!$M$3)))*1000*EchelleFPAparam!$O$3/180</f>
        <v>10.753012606343527</v>
      </c>
      <c r="G10" s="21" t="str">
        <f>'Standard Settings'!C5</f>
        <v>J</v>
      </c>
      <c r="H10" s="50"/>
      <c r="I10" s="63" t="s">
        <v>355</v>
      </c>
      <c r="J10" s="61"/>
      <c r="K10" s="28" t="str">
        <f>'Standard Settings'!$D5</f>
        <v>YJ</v>
      </c>
      <c r="L10" s="50"/>
      <c r="M10" s="12">
        <v>0</v>
      </c>
      <c r="N10" s="12">
        <v>0</v>
      </c>
      <c r="O10" s="28" t="str">
        <f>'Standard Settings'!$D5</f>
        <v>YJ</v>
      </c>
      <c r="P10" s="50"/>
      <c r="Q10" s="28">
        <f>'Standard Settings'!$E5</f>
        <v>65.5</v>
      </c>
      <c r="R10" s="93">
        <f>535000+($Q10-65.672)/EchelleFPAparam!$Q$3</f>
        <v>546700.68027210864</v>
      </c>
      <c r="S10" s="22">
        <f>'Standard Settings'!$G5</f>
        <v>42</v>
      </c>
      <c r="T10" s="22">
        <f>'Standard Settings'!$I5</f>
        <v>50</v>
      </c>
      <c r="U10" s="23">
        <f t="shared" si="2"/>
        <v>42</v>
      </c>
      <c r="V10" s="23">
        <f t="shared" si="3"/>
        <v>50</v>
      </c>
      <c r="W10" s="24">
        <f>IF(OR($U10+B$52&lt;$S10,$U10+B$52&gt;$T10),-1,(EchelleFPAparam!$S$3/('crmcfgWLEN.txt'!$U10+B$52))*(SIN('Standard Settings'!$F5)+SIN('Standard Settings'!$F5+EchelleFPAparam!$M$3)))</f>
        <v>1347.2429984708895</v>
      </c>
      <c r="X10" s="24">
        <f>IF(OR($U10+C$52&lt;$S10,$U10+C$52&gt;$T10),-1,(EchelleFPAparam!$S$3/('crmcfgWLEN.txt'!$U10+C$52))*(SIN('Standard Settings'!$F5)+SIN('Standard Settings'!$F5+EchelleFPAparam!$M$3)))</f>
        <v>1315.9117659483106</v>
      </c>
      <c r="Y10" s="24">
        <f>IF(OR($U10+D$52&lt;$S10,$U10+D$52&gt;$T10),-1,(EchelleFPAparam!$S$3/('crmcfgWLEN.txt'!$U10+D$52))*(SIN('Standard Settings'!$F5)+SIN('Standard Settings'!$F5+EchelleFPAparam!$M$3)))</f>
        <v>1286.0046803585765</v>
      </c>
      <c r="Z10" s="24">
        <f>IF(OR($U10+E$52&lt;$S10,$U10+E$52&gt;$T10),-1,(EchelleFPAparam!$S$3/('crmcfgWLEN.txt'!$U10+E$52))*(SIN('Standard Settings'!$F5)+SIN('Standard Settings'!$F5+EchelleFPAparam!$M$3)))</f>
        <v>1257.4267985728302</v>
      </c>
      <c r="AA10" s="24">
        <f>IF(OR($U10+F$52&lt;$S10,$U10+F$52&gt;$T10),-1,(EchelleFPAparam!$S$3/('crmcfgWLEN.txt'!$U10+F$52))*(SIN('Standard Settings'!$F5)+SIN('Standard Settings'!$F5+EchelleFPAparam!$M$3)))</f>
        <v>1230.0914333864644</v>
      </c>
      <c r="AB10" s="24">
        <f>IF(OR($U10+G$52&lt;$S10,$U10+G$52&gt;$T10),-1,(EchelleFPAparam!$S$3/('crmcfgWLEN.txt'!$U10+G$52))*(SIN('Standard Settings'!$F5)+SIN('Standard Settings'!$F5+EchelleFPAparam!$M$3)))</f>
        <v>1203.9192752293056</v>
      </c>
      <c r="AC10" s="24">
        <f>IF(OR($U10+H$52&lt;$S10,$U10+H$52&gt;$T10),-1,(EchelleFPAparam!$S$3/('crmcfgWLEN.txt'!$U10+H$52))*(SIN('Standard Settings'!$F5)+SIN('Standard Settings'!$F5+EchelleFPAparam!$M$3)))</f>
        <v>1178.8376236620284</v>
      </c>
      <c r="AD10" s="24">
        <f>IF(OR($U10+K$52&lt;$S10,$U10+K$52&gt;$T10),-1,(EchelleFPAparam!$S$3/('crmcfgWLEN.txt'!$U10+K$52))*(SIN('Standard Settings'!$F5)+SIN('Standard Settings'!$F5+EchelleFPAparam!$M$3)))</f>
        <v>1154.7797129750481</v>
      </c>
      <c r="AE10" s="24">
        <f>IF(OR($U10+L$52&lt;$S10,$U10+L$52&gt;$T10),-1,(EchelleFPAparam!$S$3/('crmcfgWLEN.txt'!$U10+L$52))*(SIN('Standard Settings'!$F5)+SIN('Standard Settings'!$F5+EchelleFPAparam!$M$3)))</f>
        <v>1131.6841187155471</v>
      </c>
      <c r="AF10" s="92">
        <v>1900.0217784290701</v>
      </c>
      <c r="AG10" s="92">
        <v>1633.4005705889499</v>
      </c>
      <c r="AH10" s="92">
        <v>1380.6103627816001</v>
      </c>
      <c r="AI10" s="92">
        <v>1140.4143931778101</v>
      </c>
      <c r="AJ10" s="92">
        <v>911.57950202125198</v>
      </c>
      <c r="AK10" s="92">
        <v>693.23746494985596</v>
      </c>
      <c r="AL10" s="92">
        <v>484.41583736246201</v>
      </c>
      <c r="AM10" s="92">
        <v>284.39107949093301</v>
      </c>
      <c r="AN10" s="92">
        <v>92.324385921889203</v>
      </c>
      <c r="AO10" s="92">
        <v>1958.47848967595</v>
      </c>
      <c r="AP10" s="92">
        <v>1691.3305385501501</v>
      </c>
      <c r="AQ10" s="92">
        <v>1436.51510856353</v>
      </c>
      <c r="AR10" s="92">
        <v>1194.4414721044</v>
      </c>
      <c r="AS10" s="92">
        <v>963.96701218223996</v>
      </c>
      <c r="AT10" s="92">
        <v>744.075731751484</v>
      </c>
      <c r="AU10" s="92">
        <v>533.87117437178802</v>
      </c>
      <c r="AV10" s="92">
        <v>332.49429470540503</v>
      </c>
      <c r="AW10" s="92">
        <v>139.53155812475501</v>
      </c>
      <c r="AX10" s="92">
        <v>1989.2509282134799</v>
      </c>
      <c r="AY10" s="92">
        <v>1749.4279050643499</v>
      </c>
      <c r="AZ10" s="92">
        <v>1492.4580721014599</v>
      </c>
      <c r="BA10" s="92">
        <v>1248.33644571031</v>
      </c>
      <c r="BB10" s="92">
        <v>1015.97000661903</v>
      </c>
      <c r="BC10" s="92">
        <v>794.36278058546202</v>
      </c>
      <c r="BD10" s="92">
        <v>582.58724790444001</v>
      </c>
      <c r="BE10" s="92">
        <v>379.75301176884898</v>
      </c>
      <c r="BF10" s="92">
        <v>185.416264976191</v>
      </c>
      <c r="BG10" s="25">
        <f>IF(OR($U10+B$52&lt;'Standard Settings'!$G5,$U10+B$52&gt;'Standard Settings'!$I5),-1,(EchelleFPAparam!$S$3/('crmcfgWLEN.txt'!$U10+B$52))*(SIN(EchelleFPAparam!$T$3-EchelleFPAparam!$M$3/2)+SIN('Standard Settings'!$F5+EchelleFPAparam!$M$3)))</f>
        <v>1346.4996719879773</v>
      </c>
      <c r="BH10" s="25">
        <f>IF(OR($U10+C$52&lt;'Standard Settings'!$G5,$U10+C$52&gt;'Standard Settings'!$I5),-1,(EchelleFPAparam!$S$3/('crmcfgWLEN.txt'!$U10+C$52))*(SIN(EchelleFPAparam!$T$3-EchelleFPAparam!$M$3/2)+SIN('Standard Settings'!$F5+EchelleFPAparam!$M$3)))</f>
        <v>1315.1857261277919</v>
      </c>
      <c r="BI10" s="25">
        <f>IF(OR($U10+D$52&lt;'Standard Settings'!$G5,$U10+D$52&gt;'Standard Settings'!$I5),-1,(EchelleFPAparam!$S$3/('crmcfgWLEN.txt'!$U10+D$52))*(SIN(EchelleFPAparam!$T$3-EchelleFPAparam!$M$3/2)+SIN('Standard Settings'!$F5+EchelleFPAparam!$M$3)))</f>
        <v>1285.2951414430695</v>
      </c>
      <c r="BJ10" s="25">
        <f>IF(OR($U10+E$52&lt;'Standard Settings'!$G5,$U10+E$52&gt;'Standard Settings'!$I5),-1,(EchelleFPAparam!$S$3/('crmcfgWLEN.txt'!$U10+E$52))*(SIN(EchelleFPAparam!$T$3-EchelleFPAparam!$M$3/2)+SIN('Standard Settings'!$F5+EchelleFPAparam!$M$3)))</f>
        <v>1256.7330271887788</v>
      </c>
      <c r="BK10" s="25">
        <f>IF(OR($U10+F$52&lt;'Standard Settings'!$G5,$U10+F$52&gt;'Standard Settings'!$I5),-1,(EchelleFPAparam!$S$3/('crmcfgWLEN.txt'!$U10+F$52))*(SIN(EchelleFPAparam!$T$3-EchelleFPAparam!$M$3/2)+SIN('Standard Settings'!$F5+EchelleFPAparam!$M$3)))</f>
        <v>1229.4127439890228</v>
      </c>
      <c r="BL10" s="25">
        <f>IF(OR($U10+G$52&lt;'Standard Settings'!$G5,$U10+G$52&gt;'Standard Settings'!$I5),-1,(EchelleFPAparam!$S$3/('crmcfgWLEN.txt'!$U10+G$52))*(SIN(EchelleFPAparam!$T$3-EchelleFPAparam!$M$3/2)+SIN('Standard Settings'!$F5+EchelleFPAparam!$M$3)))</f>
        <v>1203.2550260318096</v>
      </c>
      <c r="BM10" s="25">
        <f>IF(OR($U10+H$52&lt;'Standard Settings'!$G5,$U10+H$52&gt;'Standard Settings'!$I5),-1,(EchelleFPAparam!$S$3/('crmcfgWLEN.txt'!$U10+H$52))*(SIN(EchelleFPAparam!$T$3-EchelleFPAparam!$M$3/2)+SIN('Standard Settings'!$F5+EchelleFPAparam!$M$3)))</f>
        <v>1178.1872129894803</v>
      </c>
      <c r="BN10" s="25">
        <f>IF(OR($U10+K$52&lt;'Standard Settings'!$G5,$U10+K$52&gt;'Standard Settings'!$I5),-1,(EchelleFPAparam!$S$3/('crmcfgWLEN.txt'!$U10+K$52))*(SIN(EchelleFPAparam!$T$3-EchelleFPAparam!$M$3/2)+SIN('Standard Settings'!$F5+EchelleFPAparam!$M$3)))</f>
        <v>1154.1425759896947</v>
      </c>
      <c r="BO10" s="25">
        <f>IF(OR($U10+L$52&lt;'Standard Settings'!$G5,$U10+L$52&gt;'Standard Settings'!$I5),-1,(EchelleFPAparam!$S$3/('crmcfgWLEN.txt'!$U10+L$52))*(SIN(EchelleFPAparam!$T$3-EchelleFPAparam!$M$3/2)+SIN('Standard Settings'!$F5+EchelleFPAparam!$M$3)))</f>
        <v>1131.0597244699011</v>
      </c>
      <c r="BP10" s="26">
        <f>IF(OR($U10+B$52&lt;'Standard Settings'!$G5,$U10+B$52&gt;'Standard Settings'!$I5),-1,BG10*(($D10+B$52)/($D10+B$52+0.5)))</f>
        <v>1332.0211808913325</v>
      </c>
      <c r="BQ10" s="26">
        <f>IF(OR($U10+C$52&lt;'Standard Settings'!$G5,$U10+C$52&gt;'Standard Settings'!$I5),-1,BH10*(($D10+C$52)/($D10+C$52+0.5)))</f>
        <v>1301.3416658527624</v>
      </c>
      <c r="BR10" s="26">
        <f>IF(OR($U10+D$52&lt;'Standard Settings'!$G5,$U10+D$52&gt;'Standard Settings'!$I5),-1,BI10*(($D10+D$52)/($D10+D$52+0.5)))</f>
        <v>1272.0446760673678</v>
      </c>
      <c r="BS10" s="26">
        <f>IF(OR($U10+E$52&lt;'Standard Settings'!$G5,$U10+E$52&gt;'Standard Settings'!$I5),-1,BJ10*(($D10+E$52)/($D10+E$52+0.5)))</f>
        <v>1244.038754186872</v>
      </c>
      <c r="BT10" s="26">
        <f>IF(OR($U10+F$52&lt;'Standard Settings'!$G5,$U10+F$52&gt;'Standard Settings'!$I5),-1,BK10*(($D10+F$52)/($D10+F$52+0.5)))</f>
        <v>1217.2403405831908</v>
      </c>
      <c r="BU10" s="26">
        <f>IF(OR($U10+G$52&lt;'Standard Settings'!$G5,$U10+G$52&gt;'Standard Settings'!$I5),-1,BL10*(($D10+G$52)/($D10+G$52+0.5)))</f>
        <v>1191.5729384004328</v>
      </c>
      <c r="BV10" s="26">
        <f>IF(OR($U10+H$52&lt;'Standard Settings'!$G5,$U10+H$52&gt;'Standard Settings'!$I5),-1,BM10*(($D10+H$52)/($D10+H$52+0.5)))</f>
        <v>1166.9663823895805</v>
      </c>
      <c r="BW10" s="26">
        <f>IF(OR($U10+K$52&lt;'Standard Settings'!$G5,$U10+K$52&gt;'Standard Settings'!$I5),-1,BN10*(($D10+K$52)/($D10+K$52+0.5)))</f>
        <v>1143.3561967748378</v>
      </c>
      <c r="BX10" s="26">
        <f>IF(OR($U10+L$52&lt;'Standard Settings'!$G5,$U10+L$52&gt;'Standard Settings'!$I5),-1,BO10*(($D10+L$52)/($D10+L$52+0.5)))</f>
        <v>1120.6830297499937</v>
      </c>
      <c r="BY10" s="26">
        <f>IF(OR($U10+B$52&lt;'Standard Settings'!$G5,$U10+B$52&gt;'Standard Settings'!$I5),-1,BG10*(($D10+B$52)/($D10+B$52-0.5)))</f>
        <v>1361.2963716801528</v>
      </c>
      <c r="BZ10" s="26">
        <f>IF(OR($U10+C$52&lt;'Standard Settings'!$G5,$U10+C$52&gt;'Standard Settings'!$I5),-1,BH10*(($D10+C$52)/($D10+C$52-0.5)))</f>
        <v>1329.3275081291661</v>
      </c>
      <c r="CA10" s="26">
        <f>IF(OR($U10+D$52&lt;'Standard Settings'!$G5,$U10+D$52&gt;'Standard Settings'!$I5),-1,BI10*(($D10+D$52)/($D10+D$52-0.5)))</f>
        <v>1298.8245639845754</v>
      </c>
      <c r="CB10" s="26">
        <f>IF(OR($U10+E$52&lt;'Standard Settings'!$G5,$U10+E$52&gt;'Standard Settings'!$I5),-1,BJ10*(($D10+E$52)/($D10+E$52-0.5)))</f>
        <v>1269.6890377783538</v>
      </c>
      <c r="CC10" s="26">
        <f>IF(OR($U10+F$52&lt;'Standard Settings'!$G5,$U10+F$52&gt;'Standard Settings'!$I5),-1,BK10*(($D10+F$52)/($D10+F$52-0.5)))</f>
        <v>1241.8310545343666</v>
      </c>
      <c r="CD10" s="26">
        <f>IF(OR($U10+G$52&lt;'Standard Settings'!$G5,$U10+G$52&gt;'Standard Settings'!$I5),-1,BL10*(($D10+G$52)/($D10+G$52-0.5)))</f>
        <v>1215.1684421311345</v>
      </c>
      <c r="CE10" s="26">
        <f>IF(OR($U10+H$52&lt;'Standard Settings'!$G5,$U10+H$52&gt;'Standard Settings'!$I5),-1,BM10*(($D10+H$52)/($D10+H$52-0.5)))</f>
        <v>1189.6259237952033</v>
      </c>
      <c r="CF10" s="26">
        <f>IF(OR($U10+K$52&lt;'Standard Settings'!$G5,$U10+K$52&gt;'Standard Settings'!$I5),-1,BN10*(($D10+K$52)/($D10+K$52-0.5)))</f>
        <v>1165.1344100467393</v>
      </c>
      <c r="CG10" s="26">
        <f>IF(OR($U10+L$52&lt;'Standard Settings'!$G5,$U10+L$52&gt;'Standard Settings'!$I5),-1,BO10*(($D10+L$52)/($D10+L$52-0.5)))</f>
        <v>1141.6303761004608</v>
      </c>
      <c r="CH10" s="27">
        <f>IF(OR($U10+B$52&lt;'Standard Settings'!$G5,$U10+B$52&gt;'Standard Settings'!$I5),-1,(EchelleFPAparam!$S$3/('crmcfgWLEN.txt'!$U10+B$52))*(SIN('Standard Settings'!$F5)+SIN('Standard Settings'!$F5+EchelleFPAparam!$M$3+EchelleFPAparam!$F$3)))</f>
        <v>1333.5969157839227</v>
      </c>
      <c r="CI10" s="27">
        <f>IF(OR($U10+C$52&lt;'Standard Settings'!$G5,$U10+C$52&gt;'Standard Settings'!$I5),-1,(EchelleFPAparam!$S$3/('crmcfgWLEN.txt'!$U10+C$52))*(SIN('Standard Settings'!$F5)+SIN('Standard Settings'!$F5+EchelleFPAparam!$M$3+EchelleFPAparam!$F$3)))</f>
        <v>1302.5830340215059</v>
      </c>
      <c r="CJ10" s="27">
        <f>IF(OR($U10+D$52&lt;'Standard Settings'!$G5,$U10+D$52&gt;'Standard Settings'!$I5),-1,(EchelleFPAparam!$S$3/('crmcfgWLEN.txt'!$U10+D$52))*(SIN('Standard Settings'!$F5)+SIN('Standard Settings'!$F5+EchelleFPAparam!$M$3+EchelleFPAparam!$F$3)))</f>
        <v>1272.9788741573809</v>
      </c>
      <c r="CK10" s="27">
        <f>IF(OR($U10+E$52&lt;'Standard Settings'!$G5,$U10+E$52&gt;'Standard Settings'!$I5),-1,(EchelleFPAparam!$S$3/('crmcfgWLEN.txt'!$U10+E$52))*(SIN('Standard Settings'!$F5)+SIN('Standard Settings'!$F5+EchelleFPAparam!$M$3+EchelleFPAparam!$F$3)))</f>
        <v>1244.690454731661</v>
      </c>
      <c r="CL10" s="27">
        <f>IF(OR($U10+F$52&lt;'Standard Settings'!$G5,$U10+F$52&gt;'Standard Settings'!$I5),-1,(EchelleFPAparam!$S$3/('crmcfgWLEN.txt'!$U10+F$52))*(SIN('Standard Settings'!$F5)+SIN('Standard Settings'!$F5+EchelleFPAparam!$M$3+EchelleFPAparam!$F$3)))</f>
        <v>1217.6319665853207</v>
      </c>
      <c r="CM10" s="27">
        <f>IF(OR($U10+G$52&lt;'Standard Settings'!$G5,$U10+G$52&gt;'Standard Settings'!$I5),-1,(EchelleFPAparam!$S$3/('crmcfgWLEN.txt'!$U10+G$52))*(SIN('Standard Settings'!$F5)+SIN('Standard Settings'!$F5+EchelleFPAparam!$M$3+EchelleFPAparam!$F$3)))</f>
        <v>1191.7249034664842</v>
      </c>
      <c r="CN10" s="27">
        <f>IF(OR($U10+H$52&lt;'Standard Settings'!$G5,$U10+H$52&gt;'Standard Settings'!$I5),-1,(EchelleFPAparam!$S$3/('crmcfgWLEN.txt'!$U10+H$52))*(SIN('Standard Settings'!$F5)+SIN('Standard Settings'!$F5+EchelleFPAparam!$M$3+EchelleFPAparam!$F$3)))</f>
        <v>1166.8973013109323</v>
      </c>
      <c r="CO10" s="27">
        <f>IF(OR($U10+K$52&lt;'Standard Settings'!$G5,$U10+K$52&gt;'Standard Settings'!$I5),-1,(EchelleFPAparam!$S$3/('crmcfgWLEN.txt'!$U10+K$52))*(SIN('Standard Settings'!$F5)+SIN('Standard Settings'!$F5+EchelleFPAparam!$M$3+EchelleFPAparam!$F$3)))</f>
        <v>1143.0830706719337</v>
      </c>
      <c r="CP10" s="27">
        <f>IF(OR($U10+L$52&lt;'Standard Settings'!$G5,$U10+L$52&gt;'Standard Settings'!$I5),-1,(EchelleFPAparam!$S$3/('crmcfgWLEN.txt'!$U10+L$52))*(SIN('Standard Settings'!$F5)+SIN('Standard Settings'!$F5+EchelleFPAparam!$M$3+EchelleFPAparam!$F$3)))</f>
        <v>1120.221409258495</v>
      </c>
      <c r="CQ10" s="27">
        <f>IF(OR($U10+B$52&lt;'Standard Settings'!$G5,$U10+B$52&gt;'Standard Settings'!$I5),-1,(EchelleFPAparam!$S$3/('crmcfgWLEN.txt'!$U10+B$52))*(SIN('Standard Settings'!$F5)+SIN('Standard Settings'!$F5+EchelleFPAparam!$M$3+EchelleFPAparam!$G$3)))</f>
        <v>1342.5148862109984</v>
      </c>
      <c r="CR10" s="27">
        <f>IF(OR($U10+C$52&lt;'Standard Settings'!$G5,$U10+C$52&gt;'Standard Settings'!$I5),-1,(EchelleFPAparam!$S$3/('crmcfgWLEN.txt'!$U10+C$52))*(SIN('Standard Settings'!$F5)+SIN('Standard Settings'!$F5+EchelleFPAparam!$M$3+EchelleFPAparam!$G$3)))</f>
        <v>1311.293609787487</v>
      </c>
      <c r="CS10" s="27">
        <f>IF(OR($U10+D$52&lt;'Standard Settings'!$G5,$U10+D$52&gt;'Standard Settings'!$I5),-1,(EchelleFPAparam!$S$3/('crmcfgWLEN.txt'!$U10+D$52))*(SIN('Standard Settings'!$F5)+SIN('Standard Settings'!$F5+EchelleFPAparam!$M$3+EchelleFPAparam!$G$3)))</f>
        <v>1281.4914822923167</v>
      </c>
      <c r="CT10" s="27">
        <f>IF(OR($U10+E$52&lt;'Standard Settings'!$G5,$U10+E$52&gt;'Standard Settings'!$I5),-1,(EchelleFPAparam!$S$3/('crmcfgWLEN.txt'!$U10+E$52))*(SIN('Standard Settings'!$F5)+SIN('Standard Settings'!$F5+EchelleFPAparam!$M$3+EchelleFPAparam!$G$3)))</f>
        <v>1253.0138937969318</v>
      </c>
      <c r="CU10" s="27">
        <f>IF(OR($U10+F$52&lt;'Standard Settings'!$G5,$U10+F$52&gt;'Standard Settings'!$I5),-1,(EchelleFPAparam!$S$3/('crmcfgWLEN.txt'!$U10+F$52))*(SIN('Standard Settings'!$F5)+SIN('Standard Settings'!$F5+EchelleFPAparam!$M$3+EchelleFPAparam!$G$3)))</f>
        <v>1225.7744613230855</v>
      </c>
      <c r="CV10" s="27">
        <f>IF(OR($U10+G$52&lt;'Standard Settings'!$G5,$U10+G$52&gt;'Standard Settings'!$I5),-1,(EchelleFPAparam!$S$3/('crmcfgWLEN.txt'!$U10+G$52))*(SIN('Standard Settings'!$F5)+SIN('Standard Settings'!$F5+EchelleFPAparam!$M$3+EchelleFPAparam!$G$3)))</f>
        <v>1199.6941536353604</v>
      </c>
      <c r="CW10" s="27">
        <f>IF(OR($U10+H$52&lt;'Standard Settings'!$G5,$U10+H$52&gt;'Standard Settings'!$I5),-1,(EchelleFPAparam!$S$3/('crmcfgWLEN.txt'!$U10+H$52))*(SIN('Standard Settings'!$F5)+SIN('Standard Settings'!$F5+EchelleFPAparam!$M$3+EchelleFPAparam!$G$3)))</f>
        <v>1174.7005254346236</v>
      </c>
      <c r="CX10" s="27">
        <f>IF(OR($U10+K$52&lt;'Standard Settings'!$G5,$U10+K$52&gt;'Standard Settings'!$I5),-1,(EchelleFPAparam!$S$3/('crmcfgWLEN.txt'!$U10+K$52))*(SIN('Standard Settings'!$F5)+SIN('Standard Settings'!$F5+EchelleFPAparam!$M$3+EchelleFPAparam!$G$3)))</f>
        <v>1150.7270453237129</v>
      </c>
      <c r="CY10" s="27">
        <f>IF(OR($U10+L$52&lt;'Standard Settings'!$G5,$U10+L$52&gt;'Standard Settings'!$I5),-1,(EchelleFPAparam!$S$3/('crmcfgWLEN.txt'!$U10+L$52))*(SIN('Standard Settings'!$F5)+SIN('Standard Settings'!$F5+EchelleFPAparam!$M$3+EchelleFPAparam!$G$3)))</f>
        <v>1127.7125044172387</v>
      </c>
      <c r="CZ10" s="27">
        <f>IF(OR($U10+B$52&lt;'Standard Settings'!$G5,$U10+B$52&gt;'Standard Settings'!$I5),-1,(EchelleFPAparam!$S$3/('crmcfgWLEN.txt'!$U10+B$52))*(SIN('Standard Settings'!$F5)+SIN('Standard Settings'!$F5+EchelleFPAparam!$M$3+EchelleFPAparam!$H$3)))</f>
        <v>1342.9403359035286</v>
      </c>
      <c r="DA10" s="27">
        <f>IF(OR($U10+C$52&lt;'Standard Settings'!$G5,$U10+C$52&gt;'Standard Settings'!$I5),-1,(EchelleFPAparam!$S$3/('crmcfgWLEN.txt'!$U10+C$52))*(SIN('Standard Settings'!$F5)+SIN('Standard Settings'!$F5+EchelleFPAparam!$M$3+EchelleFPAparam!$H$3)))</f>
        <v>1311.7091653011212</v>
      </c>
      <c r="DB10" s="27">
        <f>IF(OR($U10+D$52&lt;'Standard Settings'!$G5,$U10+D$52&gt;'Standard Settings'!$I5),-1,(EchelleFPAparam!$S$3/('crmcfgWLEN.txt'!$U10+D$52))*(SIN('Standard Settings'!$F5)+SIN('Standard Settings'!$F5+EchelleFPAparam!$M$3+EchelleFPAparam!$H$3)))</f>
        <v>1281.8975933624592</v>
      </c>
      <c r="DC10" s="27">
        <f>IF(OR($U10+E$52&lt;'Standard Settings'!$G5,$U10+E$52&gt;'Standard Settings'!$I5),-1,(EchelleFPAparam!$S$3/('crmcfgWLEN.txt'!$U10+E$52))*(SIN('Standard Settings'!$F5)+SIN('Standard Settings'!$F5+EchelleFPAparam!$M$3+EchelleFPAparam!$H$3)))</f>
        <v>1253.4109801766267</v>
      </c>
      <c r="DD10" s="27">
        <f>IF(OR($U10+F$52&lt;'Standard Settings'!$G5,$U10+F$52&gt;'Standard Settings'!$I5),-1,(EchelleFPAparam!$S$3/('crmcfgWLEN.txt'!$U10+F$52))*(SIN('Standard Settings'!$F5)+SIN('Standard Settings'!$F5+EchelleFPAparam!$M$3+EchelleFPAparam!$H$3)))</f>
        <v>1226.1629153901783</v>
      </c>
      <c r="DE10" s="27">
        <f>IF(OR($U10+G$52&lt;'Standard Settings'!$G5,$U10+G$52&gt;'Standard Settings'!$I5),-1,(EchelleFPAparam!$S$3/('crmcfgWLEN.txt'!$U10+G$52))*(SIN('Standard Settings'!$F5)+SIN('Standard Settings'!$F5+EchelleFPAparam!$M$3+EchelleFPAparam!$H$3)))</f>
        <v>1200.0743427223024</v>
      </c>
      <c r="DF10" s="27">
        <f>IF(OR($U10+H$52&lt;'Standard Settings'!$G5,$U10+H$52&gt;'Standard Settings'!$I5),-1,(EchelleFPAparam!$S$3/('crmcfgWLEN.txt'!$U10+H$52))*(SIN('Standard Settings'!$F5)+SIN('Standard Settings'!$F5+EchelleFPAparam!$M$3+EchelleFPAparam!$H$3)))</f>
        <v>1175.0727939155877</v>
      </c>
      <c r="DG10" s="27">
        <f>IF(OR($U10+K$52&lt;'Standard Settings'!$G5,$U10+K$52&gt;'Standard Settings'!$I5),-1,(EchelleFPAparam!$S$3/('crmcfgWLEN.txt'!$U10+K$52))*(SIN('Standard Settings'!$F5)+SIN('Standard Settings'!$F5+EchelleFPAparam!$M$3+EchelleFPAparam!$H$3)))</f>
        <v>1151.0917164887387</v>
      </c>
      <c r="DH10" s="27">
        <f>IF(OR($U10+L$52&lt;'Standard Settings'!$G5,$U10+L$52&gt;'Standard Settings'!$I5),-1,(EchelleFPAparam!$S$3/('crmcfgWLEN.txt'!$U10+L$52))*(SIN('Standard Settings'!$F5)+SIN('Standard Settings'!$F5+EchelleFPAparam!$M$3+EchelleFPAparam!$H$3)))</f>
        <v>1128.0698821589642</v>
      </c>
      <c r="DI10" s="27">
        <f>IF(OR($U10+B$52&lt;'Standard Settings'!$G5,$U10+B$52&gt;'Standard Settings'!$I5),-1,(EchelleFPAparam!$S$3/('crmcfgWLEN.txt'!$U10+B$52))*(SIN('Standard Settings'!$F5)+SIN('Standard Settings'!$F5+EchelleFPAparam!$M$3+EchelleFPAparam!$I$3)))</f>
        <v>1351.4469299651037</v>
      </c>
      <c r="DJ10" s="27">
        <f>IF(OR($U10+C$52&lt;'Standard Settings'!$G5,$U10+C$52&gt;'Standard Settings'!$I5),-1,(EchelleFPAparam!$S$3/('crmcfgWLEN.txt'!$U10+C$52))*(SIN('Standard Settings'!$F5)+SIN('Standard Settings'!$F5+EchelleFPAparam!$M$3+EchelleFPAparam!$I$3)))</f>
        <v>1320.0179315938221</v>
      </c>
      <c r="DK10" s="27">
        <f>IF(OR($U10+D$52&lt;'Standard Settings'!$G5,$U10+D$52&gt;'Standard Settings'!$I5),-1,(EchelleFPAparam!$S$3/('crmcfgWLEN.txt'!$U10+D$52))*(SIN('Standard Settings'!$F5)+SIN('Standard Settings'!$F5+EchelleFPAparam!$M$3+EchelleFPAparam!$I$3)))</f>
        <v>1290.0175240575991</v>
      </c>
      <c r="DL10" s="27">
        <f>IF(OR($U10+E$52&lt;'Standard Settings'!$G5,$U10+E$52&gt;'Standard Settings'!$I5),-1,(EchelleFPAparam!$S$3/('crmcfgWLEN.txt'!$U10+E$52))*(SIN('Standard Settings'!$F5)+SIN('Standard Settings'!$F5+EchelleFPAparam!$M$3+EchelleFPAparam!$I$3)))</f>
        <v>1261.3504679674299</v>
      </c>
      <c r="DM10" s="27">
        <f>IF(OR($U10+F$52&lt;'Standard Settings'!$G5,$U10+F$52&gt;'Standard Settings'!$I5),-1,(EchelleFPAparam!$S$3/('crmcfgWLEN.txt'!$U10+F$52))*(SIN('Standard Settings'!$F5)+SIN('Standard Settings'!$F5+EchelleFPAparam!$M$3+EchelleFPAparam!$I$3)))</f>
        <v>1233.929805620312</v>
      </c>
      <c r="DN10" s="27">
        <f>IF(OR($U10+G$52&lt;'Standard Settings'!$G5,$U10+G$52&gt;'Standard Settings'!$I5),-1,(EchelleFPAparam!$S$3/('crmcfgWLEN.txt'!$U10+G$52))*(SIN('Standard Settings'!$F5)+SIN('Standard Settings'!$F5+EchelleFPAparam!$M$3+EchelleFPAparam!$I$3)))</f>
        <v>1207.6759799688161</v>
      </c>
      <c r="DO10" s="27">
        <f>IF(OR($U10+H$52&lt;'Standard Settings'!$G5,$U10+H$52&gt;'Standard Settings'!$I5),-1,(EchelleFPAparam!$S$3/('crmcfgWLEN.txt'!$U10+H$52))*(SIN('Standard Settings'!$F5)+SIN('Standard Settings'!$F5+EchelleFPAparam!$M$3+EchelleFPAparam!$I$3)))</f>
        <v>1182.5160637194656</v>
      </c>
      <c r="DP10" s="27">
        <f>IF(OR($U10+K$52&lt;'Standard Settings'!$G5,$U10+K$52&gt;'Standard Settings'!$I5),-1,(EchelleFPAparam!$S$3/('crmcfgWLEN.txt'!$U10+K$52))*(SIN('Standard Settings'!$F5)+SIN('Standard Settings'!$F5+EchelleFPAparam!$M$3+EchelleFPAparam!$I$3)))</f>
        <v>1158.3830828272316</v>
      </c>
      <c r="DQ10" s="27">
        <f>IF(OR($U10+L$52&lt;'Standard Settings'!$G5,$U10+L$52&gt;'Standard Settings'!$I5),-1,(EchelleFPAparam!$S$3/('crmcfgWLEN.txt'!$U10+L$52))*(SIN('Standard Settings'!$F5)+SIN('Standard Settings'!$F5+EchelleFPAparam!$M$3+EchelleFPAparam!$I$3)))</f>
        <v>1135.215421170687</v>
      </c>
      <c r="DR10" s="27">
        <f>IF(OR($U10+B$52&lt;'Standard Settings'!$G5,$U10+B$52&gt;'Standard Settings'!$I5),-1,(EchelleFPAparam!$S$3/('crmcfgWLEN.txt'!$U10+B$52))*(SIN('Standard Settings'!$F5)+SIN('Standard Settings'!$F5+EchelleFPAparam!$M$3+EchelleFPAparam!$J$3)))</f>
        <v>1351.852154973797</v>
      </c>
      <c r="DS10" s="27">
        <f>IF(OR($U10+C$52&lt;'Standard Settings'!$G5,$U10+C$52&gt;'Standard Settings'!$I5),-1,(EchelleFPAparam!$S$3/('crmcfgWLEN.txt'!$U10+C$52))*(SIN('Standard Settings'!$F5)+SIN('Standard Settings'!$F5+EchelleFPAparam!$M$3+EchelleFPAparam!$J$3)))</f>
        <v>1320.413732765104</v>
      </c>
      <c r="DT10" s="27">
        <f>IF(OR($U10+D$52&lt;'Standard Settings'!$G5,$U10+D$52&gt;'Standard Settings'!$I5),-1,(EchelleFPAparam!$S$3/('crmcfgWLEN.txt'!$U10+D$52))*(SIN('Standard Settings'!$F5)+SIN('Standard Settings'!$F5+EchelleFPAparam!$M$3+EchelleFPAparam!$J$3)))</f>
        <v>1290.4043297477153</v>
      </c>
      <c r="DU10" s="27">
        <f>IF(OR($U10+E$52&lt;'Standard Settings'!$G5,$U10+E$52&gt;'Standard Settings'!$I5),-1,(EchelleFPAparam!$S$3/('crmcfgWLEN.txt'!$U10+E$52))*(SIN('Standard Settings'!$F5)+SIN('Standard Settings'!$F5+EchelleFPAparam!$M$3+EchelleFPAparam!$J$3)))</f>
        <v>1261.7286779755439</v>
      </c>
      <c r="DV10" s="27">
        <f>IF(OR($U10+F$52&lt;'Standard Settings'!$G5,$U10+F$52&gt;'Standard Settings'!$I5),-1,(EchelleFPAparam!$S$3/('crmcfgWLEN.txt'!$U10+F$52))*(SIN('Standard Settings'!$F5)+SIN('Standard Settings'!$F5+EchelleFPAparam!$M$3+EchelleFPAparam!$J$3)))</f>
        <v>1234.2997936717277</v>
      </c>
      <c r="DW10" s="27">
        <f>IF(OR($U10+G$52&lt;'Standard Settings'!$G5,$U10+G$52&gt;'Standard Settings'!$I5),-1,(EchelleFPAparam!$S$3/('crmcfgWLEN.txt'!$U10+G$52))*(SIN('Standard Settings'!$F5)+SIN('Standard Settings'!$F5+EchelleFPAparam!$M$3+EchelleFPAparam!$J$3)))</f>
        <v>1208.0380959340314</v>
      </c>
      <c r="DX10" s="27">
        <f>IF(OR($U10+H$52&lt;'Standard Settings'!$G5,$U10+H$52&gt;'Standard Settings'!$I5),-1,(EchelleFPAparam!$S$3/('crmcfgWLEN.txt'!$U10+H$52))*(SIN('Standard Settings'!$F5)+SIN('Standard Settings'!$F5+EchelleFPAparam!$M$3+EchelleFPAparam!$J$3)))</f>
        <v>1182.8706356020723</v>
      </c>
      <c r="DY10" s="27">
        <f>IF(OR($U10+K$52&lt;'Standard Settings'!$G5,$U10+K$52&gt;'Standard Settings'!$I5),-1,(EchelleFPAparam!$S$3/('crmcfgWLEN.txt'!$U10+K$52))*(SIN('Standard Settings'!$F5)+SIN('Standard Settings'!$F5+EchelleFPAparam!$M$3+EchelleFPAparam!$J$3)))</f>
        <v>1158.7304185489688</v>
      </c>
      <c r="DZ10" s="27">
        <f>IF(OR($U10+L$52&lt;'Standard Settings'!$G5,$U10+L$52&gt;'Standard Settings'!$I5),-1,(EchelleFPAparam!$S$3/('crmcfgWLEN.txt'!$U10+L$52))*(SIN('Standard Settings'!$F5)+SIN('Standard Settings'!$F5+EchelleFPAparam!$M$3+EchelleFPAparam!$J$3)))</f>
        <v>1135.5558101779895</v>
      </c>
      <c r="EA10" s="27">
        <f>IF(OR($U10+B$52&lt;$S10,$U10+B$52&gt;$T10),-1,(EchelleFPAparam!$S$3/('crmcfgWLEN.txt'!$U10+B$52))*(SIN('Standard Settings'!$F5)+SIN('Standard Settings'!$F5+EchelleFPAparam!$M$3+EchelleFPAparam!$K$3)))</f>
        <v>1359.941810528474</v>
      </c>
      <c r="EB10" s="27">
        <f>IF(OR($U10+C$52&lt;$S10,$U10+C$52&gt;$T10),-1,(EchelleFPAparam!$S$3/('crmcfgWLEN.txt'!$U10+C$52))*(SIN('Standard Settings'!$F5)+SIN('Standard Settings'!$F5+EchelleFPAparam!$M$3+EchelleFPAparam!$K$3)))</f>
        <v>1328.3152567952536</v>
      </c>
      <c r="EC10" s="27">
        <f>IF(OR($U10+D$52&lt;$S10,$U10+D$52&gt;$T10),-1,(EchelleFPAparam!$S$3/('crmcfgWLEN.txt'!$U10+D$52))*(SIN('Standard Settings'!$F5)+SIN('Standard Settings'!$F5+EchelleFPAparam!$M$3+EchelleFPAparam!$K$3)))</f>
        <v>1298.1262736862707</v>
      </c>
      <c r="ED10" s="27">
        <f>IF(OR($U10+E$52&lt;$S10,$U10+E$52&gt;$T10),-1,(EchelleFPAparam!$S$3/('crmcfgWLEN.txt'!$U10+E$52))*(SIN('Standard Settings'!$F5)+SIN('Standard Settings'!$F5+EchelleFPAparam!$M$3+EchelleFPAparam!$K$3)))</f>
        <v>1269.279023159909</v>
      </c>
      <c r="EE10" s="27">
        <f>IF(OR($U10+F$52&lt;$S10,$U10+F$52&gt;$T10),-1,(EchelleFPAparam!$S$3/('crmcfgWLEN.txt'!$U10+F$52))*(SIN('Standard Settings'!$F5)+SIN('Standard Settings'!$F5+EchelleFPAparam!$M$3+EchelleFPAparam!$K$3)))</f>
        <v>1241.6860009173024</v>
      </c>
      <c r="EF10" s="27">
        <f>IF(OR($U10+G$52&lt;$S10,$U10+G$52&gt;$T10),-1,(EchelleFPAparam!$S$3/('crmcfgWLEN.txt'!$U10+G$52))*(SIN('Standard Settings'!$F5)+SIN('Standard Settings'!$F5+EchelleFPAparam!$M$3+EchelleFPAparam!$K$3)))</f>
        <v>1215.2671498339555</v>
      </c>
      <c r="EG10" s="27">
        <f>IF(OR($U10+H$52&lt;$S10,$U10+H$52&gt;$T10),-1,(EchelleFPAparam!$S$3/('crmcfgWLEN.txt'!$U10+H$52))*(SIN('Standard Settings'!$F5)+SIN('Standard Settings'!$F5+EchelleFPAparam!$M$3+EchelleFPAparam!$K$3)))</f>
        <v>1189.9490842124148</v>
      </c>
      <c r="EH10" s="27">
        <f>IF(OR($U10+K$52&lt;$S10,$U10+K$52&gt;$T10),-1,(EchelleFPAparam!$S$3/('crmcfgWLEN.txt'!$U10+K$52))*(SIN('Standard Settings'!$F5)+SIN('Standard Settings'!$F5+EchelleFPAparam!$M$3+EchelleFPAparam!$K$3)))</f>
        <v>1165.6644090244063</v>
      </c>
      <c r="EI10" s="27">
        <f>IF(OR($U10+L$52&lt;$S10,$U10+L$52&gt;$T10),-1,(EchelleFPAparam!$S$3/('crmcfgWLEN.txt'!$U10+L$52))*(SIN('Standard Settings'!$F5)+SIN('Standard Settings'!$F5+EchelleFPAparam!$M$3+EchelleFPAparam!$K$3)))</f>
        <v>1142.3511208439181</v>
      </c>
      <c r="EJ10" s="64">
        <f>CP10</f>
        <v>1120.221409258495</v>
      </c>
      <c r="EK10" s="64">
        <f t="shared" si="4"/>
        <v>1359.941810528474</v>
      </c>
      <c r="EL10" s="96">
        <v>0</v>
      </c>
      <c r="EM10" s="96">
        <v>0</v>
      </c>
      <c r="EN10" s="54"/>
      <c r="EO10" s="54"/>
      <c r="EP10" s="54"/>
      <c r="EQ10" s="54"/>
      <c r="ER10" s="104"/>
      <c r="ES10" s="54"/>
      <c r="ET10" s="54"/>
      <c r="EU10" s="54"/>
      <c r="EV10" s="54"/>
      <c r="EW10" s="54"/>
      <c r="EX10" s="104"/>
      <c r="EY10" s="54"/>
      <c r="EZ10" s="54"/>
      <c r="FA10" s="54"/>
      <c r="FB10" s="97">
        <f>1/(F10*EchelleFPAparam!$Q$3)</f>
        <v>-6326.3397314555777</v>
      </c>
      <c r="FC10" s="97">
        <f>E10*FB10</f>
        <v>-23.992180787474904</v>
      </c>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6">
        <f t="shared" si="5"/>
        <v>2835.3908920137551</v>
      </c>
    </row>
    <row r="11" spans="1:271" x14ac:dyDescent="0.2">
      <c r="A11" s="57">
        <v>5</v>
      </c>
      <c r="B11" s="19">
        <f t="shared" si="0"/>
        <v>1558.103524048036</v>
      </c>
      <c r="C11" s="28" t="str">
        <f>'Standard Settings'!B6</f>
        <v>H/1/4</v>
      </c>
      <c r="D11" s="28">
        <f>'Standard Settings'!H6</f>
        <v>36</v>
      </c>
      <c r="E11" s="20">
        <f t="shared" si="1"/>
        <v>5.0061793203709515E-3</v>
      </c>
      <c r="F11" s="18">
        <f>((EchelleFPAparam!$S$3/('crmcfgWLEN.txt'!$U11+E$52))*(SIN('Standard Settings'!$F6+0.0005)+SIN('Standard Settings'!$F6+0.0005+EchelleFPAparam!$M$3))-(EchelleFPAparam!$S$3/('crmcfgWLEN.txt'!$U11+E$52))*(SIN('Standard Settings'!$F6-0.0005)+SIN('Standard Settings'!$F6-0.0005+EchelleFPAparam!$M$3)))*1000*EchelleFPAparam!$O$3/180</f>
        <v>14.315643676950863</v>
      </c>
      <c r="G11" s="21" t="str">
        <f>'Standard Settings'!C6</f>
        <v>H</v>
      </c>
      <c r="H11" s="50"/>
      <c r="I11" s="63" t="s">
        <v>726</v>
      </c>
      <c r="J11" s="61"/>
      <c r="K11" s="28" t="str">
        <f>'Standard Settings'!$D6</f>
        <v>HK</v>
      </c>
      <c r="L11" s="50"/>
      <c r="M11" s="12">
        <v>0</v>
      </c>
      <c r="N11" s="12">
        <v>0</v>
      </c>
      <c r="O11" s="28" t="str">
        <f>'Standard Settings'!$D6</f>
        <v>HK</v>
      </c>
      <c r="P11" s="50"/>
      <c r="Q11" s="28">
        <f>'Standard Settings'!$E6</f>
        <v>64.5</v>
      </c>
      <c r="R11" s="93">
        <f>535000+($Q11-65.672)/EchelleFPAparam!$Q$3</f>
        <v>614727.89115646237</v>
      </c>
      <c r="S11" s="22">
        <f>'Standard Settings'!$G6</f>
        <v>32</v>
      </c>
      <c r="T11" s="22">
        <f>'Standard Settings'!$I6</f>
        <v>39</v>
      </c>
      <c r="U11" s="23">
        <f t="shared" si="2"/>
        <v>32</v>
      </c>
      <c r="V11" s="23">
        <f t="shared" si="3"/>
        <v>40</v>
      </c>
      <c r="W11" s="24">
        <f>IF(OR($U11+B$52&lt;$S11,$U11+B$52&gt;$T11),-1,(EchelleFPAparam!$S$3/('crmcfgWLEN.txt'!$U11+B$52))*(SIN('Standard Settings'!$F6)+SIN('Standard Settings'!$F6+EchelleFPAparam!$M$3)))</f>
        <v>1752.8664645540402</v>
      </c>
      <c r="X11" s="24">
        <f>IF(OR($U11+C$52&lt;$S11,$U11+C$52&gt;$T11),-1,(EchelleFPAparam!$S$3/('crmcfgWLEN.txt'!$U11+C$52))*(SIN('Standard Settings'!$F6)+SIN('Standard Settings'!$F6+EchelleFPAparam!$M$3)))</f>
        <v>1699.7492989614937</v>
      </c>
      <c r="Y11" s="24">
        <f>IF(OR($U11+D$52&lt;$S11,$U11+D$52&gt;$T11),-1,(EchelleFPAparam!$S$3/('crmcfgWLEN.txt'!$U11+D$52))*(SIN('Standard Settings'!$F6)+SIN('Standard Settings'!$F6+EchelleFPAparam!$M$3)))</f>
        <v>1649.7566725214497</v>
      </c>
      <c r="Z11" s="24">
        <f>IF(OR($U11+E$52&lt;$S11,$U11+E$52&gt;$T11),-1,(EchelleFPAparam!$S$3/('crmcfgWLEN.txt'!$U11+E$52))*(SIN('Standard Settings'!$F6)+SIN('Standard Settings'!$F6+EchelleFPAparam!$M$3)))</f>
        <v>1602.6207675922656</v>
      </c>
      <c r="AA11" s="24">
        <f>IF(OR($U11+F$52&lt;$S11,$U11+F$52&gt;$T11),-1,(EchelleFPAparam!$S$3/('crmcfgWLEN.txt'!$U11+F$52))*(SIN('Standard Settings'!$F6)+SIN('Standard Settings'!$F6+EchelleFPAparam!$M$3)))</f>
        <v>1558.103524048036</v>
      </c>
      <c r="AB11" s="24">
        <f>IF(OR($U11+G$52&lt;$S11,$U11+G$52&gt;$T11),-1,(EchelleFPAparam!$S$3/('crmcfgWLEN.txt'!$U11+G$52))*(SIN('Standard Settings'!$F6)+SIN('Standard Settings'!$F6+EchelleFPAparam!$M$3)))</f>
        <v>1515.9926179926836</v>
      </c>
      <c r="AC11" s="24">
        <f>IF(OR($U11+H$52&lt;$S11,$U11+H$52&gt;$T11),-1,(EchelleFPAparam!$S$3/('crmcfgWLEN.txt'!$U11+H$52))*(SIN('Standard Settings'!$F6)+SIN('Standard Settings'!$F6+EchelleFPAparam!$M$3)))</f>
        <v>1476.0980754139287</v>
      </c>
      <c r="AD11" s="24">
        <f>IF(OR($U11+K$52&lt;$S11,$U11+K$52&gt;$T11),-1,(EchelleFPAparam!$S$3/('crmcfgWLEN.txt'!$U11+K$52))*(SIN('Standard Settings'!$F6)+SIN('Standard Settings'!$F6+EchelleFPAparam!$M$3)))</f>
        <v>1438.2494068135716</v>
      </c>
      <c r="AE11" s="24">
        <f>IF(OR($U11+L$52&lt;$S11,$U11+L$52&gt;$T11),-1,(EchelleFPAparam!$S$3/('crmcfgWLEN.txt'!$U11+L$52))*(SIN('Standard Settings'!$F6)+SIN('Standard Settings'!$F6+EchelleFPAparam!$M$3)))</f>
        <v>-1</v>
      </c>
      <c r="AF11" s="92">
        <v>1941.15952915707</v>
      </c>
      <c r="AG11" s="92">
        <v>1637.7413650547601</v>
      </c>
      <c r="AH11" s="92">
        <v>1353.7855266982499</v>
      </c>
      <c r="AI11" s="92">
        <v>1087.9672043785499</v>
      </c>
      <c r="AJ11" s="92">
        <v>838.41249380263196</v>
      </c>
      <c r="AK11" s="92">
        <v>603.33042651156404</v>
      </c>
      <c r="AL11" s="92">
        <v>381.372487811101</v>
      </c>
      <c r="AM11" s="92">
        <v>171.12864060395799</v>
      </c>
      <c r="AN11" s="92">
        <v>29.289840036506099</v>
      </c>
      <c r="AO11" s="92">
        <v>1975.06160994631</v>
      </c>
      <c r="AP11" s="92">
        <v>1686.1155242381701</v>
      </c>
      <c r="AQ11" s="92">
        <v>1399.91113809794</v>
      </c>
      <c r="AR11" s="92">
        <v>1132.15079168835</v>
      </c>
      <c r="AS11" s="92">
        <v>880.78374897589697</v>
      </c>
      <c r="AT11" s="92">
        <v>644.04017111216604</v>
      </c>
      <c r="AU11" s="92">
        <v>420.60551851558</v>
      </c>
      <c r="AV11" s="92">
        <v>208.999697404042</v>
      </c>
      <c r="AW11" s="92">
        <v>47.3091425695659</v>
      </c>
      <c r="AX11" s="92">
        <v>2000.66591510066</v>
      </c>
      <c r="AY11" s="92">
        <v>1735.30197995716</v>
      </c>
      <c r="AZ11" s="92">
        <v>1446.6401972321401</v>
      </c>
      <c r="BA11" s="92">
        <v>1176.59322942068</v>
      </c>
      <c r="BB11" s="92">
        <v>923.18247303089004</v>
      </c>
      <c r="BC11" s="92">
        <v>684.62775994612502</v>
      </c>
      <c r="BD11" s="92">
        <v>459.51773396688901</v>
      </c>
      <c r="BE11" s="92">
        <v>246.45714520660101</v>
      </c>
      <c r="BF11" s="92">
        <v>65.326859993012505</v>
      </c>
      <c r="BG11" s="25">
        <f>IF(OR($U11+B$52&lt;'Standard Settings'!$G6,$U11+B$52&gt;'Standard Settings'!$I6),-1,(EchelleFPAparam!$S$3/('crmcfgWLEN.txt'!$U11+B$52))*(SIN(EchelleFPAparam!$T$3-EchelleFPAparam!$M$3/2)+SIN('Standard Settings'!$F6+EchelleFPAparam!$M$3)))</f>
        <v>1759.1557341210605</v>
      </c>
      <c r="BH11" s="25">
        <f>IF(OR($U11+C$52&lt;'Standard Settings'!$G6,$U11+C$52&gt;'Standard Settings'!$I6),-1,(EchelleFPAparam!$S$3/('crmcfgWLEN.txt'!$U11+C$52))*(SIN(EchelleFPAparam!$T$3-EchelleFPAparam!$M$3/2)+SIN('Standard Settings'!$F6+EchelleFPAparam!$M$3)))</f>
        <v>1705.8479846022406</v>
      </c>
      <c r="BI11" s="25">
        <f>IF(OR($U11+D$52&lt;'Standard Settings'!$G6,$U11+D$52&gt;'Standard Settings'!$I6),-1,(EchelleFPAparam!$S$3/('crmcfgWLEN.txt'!$U11+D$52))*(SIN(EchelleFPAparam!$T$3-EchelleFPAparam!$M$3/2)+SIN('Standard Settings'!$F6+EchelleFPAparam!$M$3)))</f>
        <v>1655.6759850551157</v>
      </c>
      <c r="BJ11" s="25">
        <f>IF(OR($U11+E$52&lt;'Standard Settings'!$G6,$U11+E$52&gt;'Standard Settings'!$I6),-1,(EchelleFPAparam!$S$3/('crmcfgWLEN.txt'!$U11+E$52))*(SIN(EchelleFPAparam!$T$3-EchelleFPAparam!$M$3/2)+SIN('Standard Settings'!$F6+EchelleFPAparam!$M$3)))</f>
        <v>1608.3709569106838</v>
      </c>
      <c r="BK11" s="25">
        <f>IF(OR($U11+F$52&lt;'Standard Settings'!$G6,$U11+F$52&gt;'Standard Settings'!$I6),-1,(EchelleFPAparam!$S$3/('crmcfgWLEN.txt'!$U11+F$52))*(SIN(EchelleFPAparam!$T$3-EchelleFPAparam!$M$3/2)+SIN('Standard Settings'!$F6+EchelleFPAparam!$M$3)))</f>
        <v>1563.6939858853871</v>
      </c>
      <c r="BL11" s="25">
        <f>IF(OR($U11+G$52&lt;'Standard Settings'!$G6,$U11+G$52&gt;'Standard Settings'!$I6),-1,(EchelleFPAparam!$S$3/('crmcfgWLEN.txt'!$U11+G$52))*(SIN(EchelleFPAparam!$T$3-EchelleFPAparam!$M$3/2)+SIN('Standard Settings'!$F6+EchelleFPAparam!$M$3)))</f>
        <v>1521.4319862668631</v>
      </c>
      <c r="BM11" s="25">
        <f>IF(OR($U11+H$52&lt;'Standard Settings'!$G6,$U11+H$52&gt;'Standard Settings'!$I6),-1,(EchelleFPAparam!$S$3/('crmcfgWLEN.txt'!$U11+H$52))*(SIN(EchelleFPAparam!$T$3-EchelleFPAparam!$M$3/2)+SIN('Standard Settings'!$F6+EchelleFPAparam!$M$3)))</f>
        <v>1481.3943024177352</v>
      </c>
      <c r="BN11" s="25">
        <f>IF(OR($U11+K$52&lt;'Standard Settings'!$G6,$U11+K$52&gt;'Standard Settings'!$I6),-1,(EchelleFPAparam!$S$3/('crmcfgWLEN.txt'!$U11+K$52))*(SIN(EchelleFPAparam!$T$3-EchelleFPAparam!$M$3/2)+SIN('Standard Settings'!$F6+EchelleFPAparam!$M$3)))</f>
        <v>1443.4098331249727</v>
      </c>
      <c r="BO11" s="25">
        <f>IF(OR($U11+L$52&lt;'Standard Settings'!$G6,$U11+L$52&gt;'Standard Settings'!$I6),-1,(EchelleFPAparam!$S$3/('crmcfgWLEN.txt'!$U11+L$52))*(SIN(EchelleFPAparam!$T$3-EchelleFPAparam!$M$3/2)+SIN('Standard Settings'!$F6+EchelleFPAparam!$M$3)))</f>
        <v>-1</v>
      </c>
      <c r="BP11" s="26">
        <f>IF(OR($U11+B$52&lt;'Standard Settings'!$G6,$U11+B$52&gt;'Standard Settings'!$I6),-1,BG11*(($D11+B$52)/($D11+B$52+0.5)))</f>
        <v>1735.0577103659773</v>
      </c>
      <c r="BQ11" s="26">
        <f>IF(OR($U11+C$52&lt;'Standard Settings'!$G6,$U11+C$52&gt;'Standard Settings'!$I6),-1,BH11*(($D11+C$52)/($D11+C$52+0.5)))</f>
        <v>1683.1033448075441</v>
      </c>
      <c r="BR11" s="26">
        <f>IF(OR($U11+D$52&lt;'Standard Settings'!$G6,$U11+D$52&gt;'Standard Settings'!$I6),-1,BI11*(($D11+D$52)/($D11+D$52+0.5)))</f>
        <v>1634.1736995349195</v>
      </c>
      <c r="BS11" s="26">
        <f>IF(OR($U11+E$52&lt;'Standard Settings'!$G6,$U11+E$52&gt;'Standard Settings'!$I6),-1,BJ11*(($D11+E$52)/($D11+E$52+0.5)))</f>
        <v>1588.0118308738399</v>
      </c>
      <c r="BT11" s="26">
        <f>IF(OR($U11+F$52&lt;'Standard Settings'!$G6,$U11+F$52&gt;'Standard Settings'!$I6),-1,BK11*(($D11+F$52)/($D11+F$52+0.5)))</f>
        <v>1544.3891218621106</v>
      </c>
      <c r="BU11" s="26">
        <f>IF(OR($U11+G$52&lt;'Standard Settings'!$G6,$U11+G$52&gt;'Standard Settings'!$I6),-1,BL11*(($D11+G$52)/($D11+G$52+0.5)))</f>
        <v>1503.1014804082261</v>
      </c>
      <c r="BV11" s="26">
        <f>IF(OR($U11+H$52&lt;'Standard Settings'!$G6,$U11+H$52&gt;'Standard Settings'!$I6),-1,BM11*(($D11+H$52)/($D11+H$52+0.5)))</f>
        <v>1463.9661341539972</v>
      </c>
      <c r="BW11" s="26">
        <f>IF(OR($U11+K$52&lt;'Standard Settings'!$G6,$U11+K$52&gt;'Standard Settings'!$I6),-1,BN11*(($D11+K$52)/($D11+K$52+0.5)))</f>
        <v>1426.8189155028465</v>
      </c>
      <c r="BX11" s="26">
        <f>IF(OR($U11+L$52&lt;'Standard Settings'!$G6,$U11+L$52&gt;'Standard Settings'!$I6),-1,BO11*(($D11+L$52)/($D11+L$52+0.5)))</f>
        <v>-1</v>
      </c>
      <c r="BY11" s="26">
        <f>IF(OR($U11+B$52&lt;'Standard Settings'!$G6,$U11+B$52&gt;'Standard Settings'!$I6),-1,BG11*(($D11+B$52)/($D11+B$52-0.5)))</f>
        <v>1783.9325754467093</v>
      </c>
      <c r="BZ11" s="26">
        <f>IF(OR($U11+C$52&lt;'Standard Settings'!$G6,$U11+C$52&gt;'Standard Settings'!$I6),-1,BH11*(($D11+C$52)/($D11+C$52-0.5)))</f>
        <v>1729.2157652132303</v>
      </c>
      <c r="CA11" s="26">
        <f>IF(OR($U11+D$52&lt;'Standard Settings'!$G6,$U11+D$52&gt;'Standard Settings'!$I6),-1,BI11*(($D11+D$52)/($D11+D$52-0.5)))</f>
        <v>1677.7516648558508</v>
      </c>
      <c r="CB11" s="26">
        <f>IF(OR($U11+E$52&lt;'Standard Settings'!$G6,$U11+E$52&gt;'Standard Settings'!$I6),-1,BJ11*(($D11+E$52)/($D11+E$52-0.5)))</f>
        <v>1629.2588914160171</v>
      </c>
      <c r="CC11" s="26">
        <f>IF(OR($U11+F$52&lt;'Standard Settings'!$G6,$U11+F$52&gt;'Standard Settings'!$I6),-1,BK11*(($D11+F$52)/($D11+F$52-0.5)))</f>
        <v>1583.48758064343</v>
      </c>
      <c r="CD11" s="26">
        <f>IF(OR($U11+G$52&lt;'Standard Settings'!$G6,$U11+G$52&gt;'Standard Settings'!$I6),-1,BL11*(($D11+G$52)/($D11+G$52-0.5)))</f>
        <v>1540.2150972084294</v>
      </c>
      <c r="CE11" s="26">
        <f>IF(OR($U11+H$52&lt;'Standard Settings'!$G6,$U11+H$52&gt;'Standard Settings'!$I6),-1,BM11*(($D11+H$52)/($D11+H$52-0.5)))</f>
        <v>1499.2424265432498</v>
      </c>
      <c r="CF11" s="26">
        <f>IF(OR($U11+K$52&lt;'Standard Settings'!$G6,$U11+K$52&gt;'Standard Settings'!$I6),-1,BN11*(($D11+K$52)/($D11+K$52-0.5)))</f>
        <v>1460.3911252793841</v>
      </c>
      <c r="CG11" s="26">
        <f>IF(OR($U11+L$52&lt;'Standard Settings'!$G6,$U11+L$52&gt;'Standard Settings'!$I6),-1,BO11*(($D11+L$52)/($D11+L$52-0.5)))</f>
        <v>-1</v>
      </c>
      <c r="CH11" s="27">
        <f>IF(OR($U11+B$52&lt;'Standard Settings'!$G6,$U11+B$52&gt;'Standard Settings'!$I6),-1,(EchelleFPAparam!$S$3/('crmcfgWLEN.txt'!$U11+B$52))*(SIN('Standard Settings'!$F6)+SIN('Standard Settings'!$F6+EchelleFPAparam!$M$3+EchelleFPAparam!$F$3)))</f>
        <v>1734.3898626596053</v>
      </c>
      <c r="CI11" s="27">
        <f>IF(OR($U11+C$52&lt;'Standard Settings'!$G6,$U11+C$52&gt;'Standard Settings'!$I6),-1,(EchelleFPAparam!$S$3/('crmcfgWLEN.txt'!$U11+C$52))*(SIN('Standard Settings'!$F6)+SIN('Standard Settings'!$F6+EchelleFPAparam!$M$3+EchelleFPAparam!$F$3)))</f>
        <v>1681.8325940941629</v>
      </c>
      <c r="CJ11" s="27">
        <f>IF(OR($U11+D$52&lt;'Standard Settings'!$G6,$U11+D$52&gt;'Standard Settings'!$I6),-1,(EchelleFPAparam!$S$3/('crmcfgWLEN.txt'!$U11+D$52))*(SIN('Standard Settings'!$F6)+SIN('Standard Settings'!$F6+EchelleFPAparam!$M$3+EchelleFPAparam!$F$3)))</f>
        <v>1632.3669295619816</v>
      </c>
      <c r="CK11" s="27">
        <f>IF(OR($U11+E$52&lt;'Standard Settings'!$G6,$U11+E$52&gt;'Standard Settings'!$I6),-1,(EchelleFPAparam!$S$3/('crmcfgWLEN.txt'!$U11+E$52))*(SIN('Standard Settings'!$F6)+SIN('Standard Settings'!$F6+EchelleFPAparam!$M$3+EchelleFPAparam!$F$3)))</f>
        <v>1585.7278744316393</v>
      </c>
      <c r="CL11" s="27">
        <f>IF(OR($U11+F$52&lt;'Standard Settings'!$G6,$U11+F$52&gt;'Standard Settings'!$I6),-1,(EchelleFPAparam!$S$3/('crmcfgWLEN.txt'!$U11+F$52))*(SIN('Standard Settings'!$F6)+SIN('Standard Settings'!$F6+EchelleFPAparam!$M$3+EchelleFPAparam!$F$3)))</f>
        <v>1541.6798779196492</v>
      </c>
      <c r="CM11" s="27">
        <f>IF(OR($U11+G$52&lt;'Standard Settings'!$G6,$U11+G$52&gt;'Standard Settings'!$I6),-1,(EchelleFPAparam!$S$3/('crmcfgWLEN.txt'!$U11+G$52))*(SIN('Standard Settings'!$F6)+SIN('Standard Settings'!$F6+EchelleFPAparam!$M$3+EchelleFPAparam!$F$3)))</f>
        <v>1500.0128541920913</v>
      </c>
      <c r="CN11" s="27">
        <f>IF(OR($U11+H$52&lt;'Standard Settings'!$G6,$U11+H$52&gt;'Standard Settings'!$I6),-1,(EchelleFPAparam!$S$3/('crmcfgWLEN.txt'!$U11+H$52))*(SIN('Standard Settings'!$F6)+SIN('Standard Settings'!$F6+EchelleFPAparam!$M$3+EchelleFPAparam!$F$3)))</f>
        <v>1460.538831713352</v>
      </c>
      <c r="CO11" s="27">
        <f>IF(OR($U11+K$52&lt;'Standard Settings'!$G6,$U11+K$52&gt;'Standard Settings'!$I6),-1,(EchelleFPAparam!$S$3/('crmcfgWLEN.txt'!$U11+K$52))*(SIN('Standard Settings'!$F6)+SIN('Standard Settings'!$F6+EchelleFPAparam!$M$3+EchelleFPAparam!$F$3)))</f>
        <v>1423.0891180796764</v>
      </c>
      <c r="CP11" s="27">
        <f>IF(OR($U11+L$52&lt;'Standard Settings'!$G6,$U11+L$52&gt;'Standard Settings'!$I6),-1,(EchelleFPAparam!$S$3/('crmcfgWLEN.txt'!$U11+L$52))*(SIN('Standard Settings'!$F6)+SIN('Standard Settings'!$F6+EchelleFPAparam!$M$3+EchelleFPAparam!$F$3)))</f>
        <v>-1</v>
      </c>
      <c r="CQ11" s="27">
        <f>IF(OR($U11+B$52&lt;'Standard Settings'!$G6,$U11+B$52&gt;'Standard Settings'!$I6),-1,(EchelleFPAparam!$S$3/('crmcfgWLEN.txt'!$U11+B$52))*(SIN('Standard Settings'!$F6)+SIN('Standard Settings'!$F6+EchelleFPAparam!$M$3+EchelleFPAparam!$G$3)))</f>
        <v>1746.4588455932217</v>
      </c>
      <c r="CR11" s="27">
        <f>IF(OR($U11+C$52&lt;'Standard Settings'!$G6,$U11+C$52&gt;'Standard Settings'!$I6),-1,(EchelleFPAparam!$S$3/('crmcfgWLEN.txt'!$U11+C$52))*(SIN('Standard Settings'!$F6)+SIN('Standard Settings'!$F6+EchelleFPAparam!$M$3+EchelleFPAparam!$G$3)))</f>
        <v>1693.5358502722149</v>
      </c>
      <c r="CS11" s="27">
        <f>IF(OR($U11+D$52&lt;'Standard Settings'!$G6,$U11+D$52&gt;'Standard Settings'!$I6),-1,(EchelleFPAparam!$S$3/('crmcfgWLEN.txt'!$U11+D$52))*(SIN('Standard Settings'!$F6)+SIN('Standard Settings'!$F6+EchelleFPAparam!$M$3+EchelleFPAparam!$G$3)))</f>
        <v>1643.7259723230322</v>
      </c>
      <c r="CT11" s="27">
        <f>IF(OR($U11+E$52&lt;'Standard Settings'!$G6,$U11+E$52&gt;'Standard Settings'!$I6),-1,(EchelleFPAparam!$S$3/('crmcfgWLEN.txt'!$U11+E$52))*(SIN('Standard Settings'!$F6)+SIN('Standard Settings'!$F6+EchelleFPAparam!$M$3+EchelleFPAparam!$G$3)))</f>
        <v>1596.7623731138026</v>
      </c>
      <c r="CU11" s="27">
        <f>IF(OR($U11+F$52&lt;'Standard Settings'!$G6,$U11+F$52&gt;'Standard Settings'!$I6),-1,(EchelleFPAparam!$S$3/('crmcfgWLEN.txt'!$U11+F$52))*(SIN('Standard Settings'!$F6)+SIN('Standard Settings'!$F6+EchelleFPAparam!$M$3+EchelleFPAparam!$G$3)))</f>
        <v>1552.4078627495303</v>
      </c>
      <c r="CV11" s="27">
        <f>IF(OR($U11+G$52&lt;'Standard Settings'!$G6,$U11+G$52&gt;'Standard Settings'!$I6),-1,(EchelleFPAparam!$S$3/('crmcfgWLEN.txt'!$U11+G$52))*(SIN('Standard Settings'!$F6)+SIN('Standard Settings'!$F6+EchelleFPAparam!$M$3+EchelleFPAparam!$G$3)))</f>
        <v>1510.4508934860296</v>
      </c>
      <c r="CW11" s="27">
        <f>IF(OR($U11+H$52&lt;'Standard Settings'!$G6,$U11+H$52&gt;'Standard Settings'!$I6),-1,(EchelleFPAparam!$S$3/('crmcfgWLEN.txt'!$U11+H$52))*(SIN('Standard Settings'!$F6)+SIN('Standard Settings'!$F6+EchelleFPAparam!$M$3+EchelleFPAparam!$G$3)))</f>
        <v>1470.702185762713</v>
      </c>
      <c r="CX11" s="27">
        <f>IF(OR($U11+K$52&lt;'Standard Settings'!$G6,$U11+K$52&gt;'Standard Settings'!$I6),-1,(EchelleFPAparam!$S$3/('crmcfgWLEN.txt'!$U11+K$52))*(SIN('Standard Settings'!$F6)+SIN('Standard Settings'!$F6+EchelleFPAparam!$M$3+EchelleFPAparam!$G$3)))</f>
        <v>1432.9918733072589</v>
      </c>
      <c r="CY11" s="27">
        <f>IF(OR($U11+L$52&lt;'Standard Settings'!$G6,$U11+L$52&gt;'Standard Settings'!$I6),-1,(EchelleFPAparam!$S$3/('crmcfgWLEN.txt'!$U11+L$52))*(SIN('Standard Settings'!$F6)+SIN('Standard Settings'!$F6+EchelleFPAparam!$M$3+EchelleFPAparam!$G$3)))</f>
        <v>-1</v>
      </c>
      <c r="CZ11" s="27">
        <f>IF(OR($U11+B$52&lt;'Standard Settings'!$G6,$U11+B$52&gt;'Standard Settings'!$I6),-1,(EchelleFPAparam!$S$3/('crmcfgWLEN.txt'!$U11+B$52))*(SIN('Standard Settings'!$F6)+SIN('Standard Settings'!$F6+EchelleFPAparam!$M$3+EchelleFPAparam!$H$3)))</f>
        <v>1747.0351574279075</v>
      </c>
      <c r="DA11" s="27">
        <f>IF(OR($U11+C$52&lt;'Standard Settings'!$G6,$U11+C$52&gt;'Standard Settings'!$I6),-1,(EchelleFPAparam!$S$3/('crmcfgWLEN.txt'!$U11+C$52))*(SIN('Standard Settings'!$F6)+SIN('Standard Settings'!$F6+EchelleFPAparam!$M$3+EchelleFPAparam!$H$3)))</f>
        <v>1694.0946981119105</v>
      </c>
      <c r="DB11" s="27">
        <f>IF(OR($U11+D$52&lt;'Standard Settings'!$G6,$U11+D$52&gt;'Standard Settings'!$I6),-1,(EchelleFPAparam!$S$3/('crmcfgWLEN.txt'!$U11+D$52))*(SIN('Standard Settings'!$F6)+SIN('Standard Settings'!$F6+EchelleFPAparam!$M$3+EchelleFPAparam!$H$3)))</f>
        <v>1644.26838346156</v>
      </c>
      <c r="DC11" s="27">
        <f>IF(OR($U11+E$52&lt;'Standard Settings'!$G6,$U11+E$52&gt;'Standard Settings'!$I6),-1,(EchelleFPAparam!$S$3/('crmcfgWLEN.txt'!$U11+E$52))*(SIN('Standard Settings'!$F6)+SIN('Standard Settings'!$F6+EchelleFPAparam!$M$3+EchelleFPAparam!$H$3)))</f>
        <v>1597.2892867912299</v>
      </c>
      <c r="DD11" s="27">
        <f>IF(OR($U11+F$52&lt;'Standard Settings'!$G6,$U11+F$52&gt;'Standard Settings'!$I6),-1,(EchelleFPAparam!$S$3/('crmcfgWLEN.txt'!$U11+F$52))*(SIN('Standard Settings'!$F6)+SIN('Standard Settings'!$F6+EchelleFPAparam!$M$3+EchelleFPAparam!$H$3)))</f>
        <v>1552.9201399359179</v>
      </c>
      <c r="DE11" s="27">
        <f>IF(OR($U11+G$52&lt;'Standard Settings'!$G6,$U11+G$52&gt;'Standard Settings'!$I6),-1,(EchelleFPAparam!$S$3/('crmcfgWLEN.txt'!$U11+G$52))*(SIN('Standard Settings'!$F6)+SIN('Standard Settings'!$F6+EchelleFPAparam!$M$3+EchelleFPAparam!$H$3)))</f>
        <v>1510.9493253430551</v>
      </c>
      <c r="DF11" s="27">
        <f>IF(OR($U11+H$52&lt;'Standard Settings'!$G6,$U11+H$52&gt;'Standard Settings'!$I6),-1,(EchelleFPAparam!$S$3/('crmcfgWLEN.txt'!$U11+H$52))*(SIN('Standard Settings'!$F6)+SIN('Standard Settings'!$F6+EchelleFPAparam!$M$3+EchelleFPAparam!$H$3)))</f>
        <v>1471.1875009919222</v>
      </c>
      <c r="DG11" s="27">
        <f>IF(OR($U11+K$52&lt;'Standard Settings'!$G6,$U11+K$52&gt;'Standard Settings'!$I6),-1,(EchelleFPAparam!$S$3/('crmcfgWLEN.txt'!$U11+K$52))*(SIN('Standard Settings'!$F6)+SIN('Standard Settings'!$F6+EchelleFPAparam!$M$3+EchelleFPAparam!$H$3)))</f>
        <v>1433.4647445562318</v>
      </c>
      <c r="DH11" s="27">
        <f>IF(OR($U11+L$52&lt;'Standard Settings'!$G6,$U11+L$52&gt;'Standard Settings'!$I6),-1,(EchelleFPAparam!$S$3/('crmcfgWLEN.txt'!$U11+L$52))*(SIN('Standard Settings'!$F6)+SIN('Standard Settings'!$F6+EchelleFPAparam!$M$3+EchelleFPAparam!$H$3)))</f>
        <v>-1</v>
      </c>
      <c r="DI11" s="27">
        <f>IF(OR($U11+B$52&lt;'Standard Settings'!$G6,$U11+B$52&gt;'Standard Settings'!$I6),-1,(EchelleFPAparam!$S$3/('crmcfgWLEN.txt'!$U11+B$52))*(SIN('Standard Settings'!$F6)+SIN('Standard Settings'!$F6+EchelleFPAparam!$M$3+EchelleFPAparam!$I$3)))</f>
        <v>1758.5693945820422</v>
      </c>
      <c r="DJ11" s="27">
        <f>IF(OR($U11+C$52&lt;'Standard Settings'!$G6,$U11+C$52&gt;'Standard Settings'!$I6),-1,(EchelleFPAparam!$S$3/('crmcfgWLEN.txt'!$U11+C$52))*(SIN('Standard Settings'!$F6)+SIN('Standard Settings'!$F6+EchelleFPAparam!$M$3+EchelleFPAparam!$I$3)))</f>
        <v>1705.279412928041</v>
      </c>
      <c r="DK11" s="27">
        <f>IF(OR($U11+D$52&lt;'Standard Settings'!$G6,$U11+D$52&gt;'Standard Settings'!$I6),-1,(EchelleFPAparam!$S$3/('crmcfgWLEN.txt'!$U11+D$52))*(SIN('Standard Settings'!$F6)+SIN('Standard Settings'!$F6+EchelleFPAparam!$M$3+EchelleFPAparam!$I$3)))</f>
        <v>1655.1241360772162</v>
      </c>
      <c r="DL11" s="27">
        <f>IF(OR($U11+E$52&lt;'Standard Settings'!$G6,$U11+E$52&gt;'Standard Settings'!$I6),-1,(EchelleFPAparam!$S$3/('crmcfgWLEN.txt'!$U11+E$52))*(SIN('Standard Settings'!$F6)+SIN('Standard Settings'!$F6+EchelleFPAparam!$M$3+EchelleFPAparam!$I$3)))</f>
        <v>1607.8348750464386</v>
      </c>
      <c r="DM11" s="27">
        <f>IF(OR($U11+F$52&lt;'Standard Settings'!$G6,$U11+F$52&gt;'Standard Settings'!$I6),-1,(EchelleFPAparam!$S$3/('crmcfgWLEN.txt'!$U11+F$52))*(SIN('Standard Settings'!$F6)+SIN('Standard Settings'!$F6+EchelleFPAparam!$M$3+EchelleFPAparam!$I$3)))</f>
        <v>1563.1727951840376</v>
      </c>
      <c r="DN11" s="27">
        <f>IF(OR($U11+G$52&lt;'Standard Settings'!$G6,$U11+G$52&gt;'Standard Settings'!$I6),-1,(EchelleFPAparam!$S$3/('crmcfgWLEN.txt'!$U11+G$52))*(SIN('Standard Settings'!$F6)+SIN('Standard Settings'!$F6+EchelleFPAparam!$M$3+EchelleFPAparam!$I$3)))</f>
        <v>1520.9248818006852</v>
      </c>
      <c r="DO11" s="27">
        <f>IF(OR($U11+H$52&lt;'Standard Settings'!$G6,$U11+H$52&gt;'Standard Settings'!$I6),-1,(EchelleFPAparam!$S$3/('crmcfgWLEN.txt'!$U11+H$52))*(SIN('Standard Settings'!$F6)+SIN('Standard Settings'!$F6+EchelleFPAparam!$M$3+EchelleFPAparam!$I$3)))</f>
        <v>1480.9005428059304</v>
      </c>
      <c r="DP11" s="27">
        <f>IF(OR($U11+K$52&lt;'Standard Settings'!$G6,$U11+K$52&gt;'Standard Settings'!$I6),-1,(EchelleFPAparam!$S$3/('crmcfgWLEN.txt'!$U11+K$52))*(SIN('Standard Settings'!$F6)+SIN('Standard Settings'!$F6+EchelleFPAparam!$M$3+EchelleFPAparam!$I$3)))</f>
        <v>1442.9287340160347</v>
      </c>
      <c r="DQ11" s="27">
        <f>IF(OR($U11+L$52&lt;'Standard Settings'!$G6,$U11+L$52&gt;'Standard Settings'!$I6),-1,(EchelleFPAparam!$S$3/('crmcfgWLEN.txt'!$U11+L$52))*(SIN('Standard Settings'!$F6)+SIN('Standard Settings'!$F6+EchelleFPAparam!$M$3+EchelleFPAparam!$I$3)))</f>
        <v>-1</v>
      </c>
      <c r="DR11" s="27">
        <f>IF(OR($U11+B$52&lt;'Standard Settings'!$G6,$U11+B$52&gt;'Standard Settings'!$I6),-1,(EchelleFPAparam!$S$3/('crmcfgWLEN.txt'!$U11+B$52))*(SIN('Standard Settings'!$F6)+SIN('Standard Settings'!$F6+EchelleFPAparam!$M$3+EchelleFPAparam!$J$3)))</f>
        <v>1759.1194088577242</v>
      </c>
      <c r="DS11" s="27">
        <f>IF(OR($U11+C$52&lt;'Standard Settings'!$G6,$U11+C$52&gt;'Standard Settings'!$I6),-1,(EchelleFPAparam!$S$3/('crmcfgWLEN.txt'!$U11+C$52))*(SIN('Standard Settings'!$F6)+SIN('Standard Settings'!$F6+EchelleFPAparam!$M$3+EchelleFPAparam!$J$3)))</f>
        <v>1705.8127601044598</v>
      </c>
      <c r="DT11" s="27">
        <f>IF(OR($U11+D$52&lt;'Standard Settings'!$G6,$U11+D$52&gt;'Standard Settings'!$I6),-1,(EchelleFPAparam!$S$3/('crmcfgWLEN.txt'!$U11+D$52))*(SIN('Standard Settings'!$F6)+SIN('Standard Settings'!$F6+EchelleFPAparam!$M$3+EchelleFPAparam!$J$3)))</f>
        <v>1655.6417965719756</v>
      </c>
      <c r="DU11" s="27">
        <f>IF(OR($U11+E$52&lt;'Standard Settings'!$G6,$U11+E$52&gt;'Standard Settings'!$I6),-1,(EchelleFPAparam!$S$3/('crmcfgWLEN.txt'!$U11+E$52))*(SIN('Standard Settings'!$F6)+SIN('Standard Settings'!$F6+EchelleFPAparam!$M$3+EchelleFPAparam!$J$3)))</f>
        <v>1608.3377452413479</v>
      </c>
      <c r="DV11" s="27">
        <f>IF(OR($U11+F$52&lt;'Standard Settings'!$G6,$U11+F$52&gt;'Standard Settings'!$I6),-1,(EchelleFPAparam!$S$3/('crmcfgWLEN.txt'!$U11+F$52))*(SIN('Standard Settings'!$F6)+SIN('Standard Settings'!$F6+EchelleFPAparam!$M$3+EchelleFPAparam!$J$3)))</f>
        <v>1563.6616967624216</v>
      </c>
      <c r="DW11" s="27">
        <f>IF(OR($U11+G$52&lt;'Standard Settings'!$G6,$U11+G$52&gt;'Standard Settings'!$I6),-1,(EchelleFPAparam!$S$3/('crmcfgWLEN.txt'!$U11+G$52))*(SIN('Standard Settings'!$F6)+SIN('Standard Settings'!$F6+EchelleFPAparam!$M$3+EchelleFPAparam!$J$3)))</f>
        <v>1521.4005698228966</v>
      </c>
      <c r="DX11" s="27">
        <f>IF(OR($U11+H$52&lt;'Standard Settings'!$G6,$U11+H$52&gt;'Standard Settings'!$I6),-1,(EchelleFPAparam!$S$3/('crmcfgWLEN.txt'!$U11+H$52))*(SIN('Standard Settings'!$F6)+SIN('Standard Settings'!$F6+EchelleFPAparam!$M$3+EchelleFPAparam!$J$3)))</f>
        <v>1481.3637127222942</v>
      </c>
      <c r="DY11" s="27">
        <f>IF(OR($U11+K$52&lt;'Standard Settings'!$G6,$U11+K$52&gt;'Standard Settings'!$I6),-1,(EchelleFPAparam!$S$3/('crmcfgWLEN.txt'!$U11+K$52))*(SIN('Standard Settings'!$F6)+SIN('Standard Settings'!$F6+EchelleFPAparam!$M$3+EchelleFPAparam!$J$3)))</f>
        <v>1443.3800277806968</v>
      </c>
      <c r="DZ11" s="27">
        <f>IF(OR($U11+L$52&lt;'Standard Settings'!$G6,$U11+L$52&gt;'Standard Settings'!$I6),-1,(EchelleFPAparam!$S$3/('crmcfgWLEN.txt'!$U11+L$52))*(SIN('Standard Settings'!$F6)+SIN('Standard Settings'!$F6+EchelleFPAparam!$M$3+EchelleFPAparam!$J$3)))</f>
        <v>-1</v>
      </c>
      <c r="EA11" s="27">
        <f>IF(OR($U11+B$52&lt;$S11,$U11+B$52&gt;$T11),-1,(EchelleFPAparam!$S$3/('crmcfgWLEN.txt'!$U11+B$52))*(SIN('Standard Settings'!$F6)+SIN('Standard Settings'!$F6+EchelleFPAparam!$M$3+EchelleFPAparam!$K$3)))</f>
        <v>1770.1113584292193</v>
      </c>
      <c r="EB11" s="27">
        <f>IF(OR($U11+C$52&lt;$S11,$U11+C$52&gt;$T11),-1,(EchelleFPAparam!$S$3/('crmcfgWLEN.txt'!$U11+C$52))*(SIN('Standard Settings'!$F6)+SIN('Standard Settings'!$F6+EchelleFPAparam!$M$3+EchelleFPAparam!$K$3)))</f>
        <v>1716.4716202950005</v>
      </c>
      <c r="EC11" s="27">
        <f>IF(OR($U11+D$52&lt;$S11,$U11+D$52&gt;$T11),-1,(EchelleFPAparam!$S$3/('crmcfgWLEN.txt'!$U11+D$52))*(SIN('Standard Settings'!$F6)+SIN('Standard Settings'!$F6+EchelleFPAparam!$M$3+EchelleFPAparam!$K$3)))</f>
        <v>1665.9871608745593</v>
      </c>
      <c r="ED11" s="27">
        <f>IF(OR($U11+E$52&lt;$S11,$U11+E$52&gt;$T11),-1,(EchelleFPAparam!$S$3/('crmcfgWLEN.txt'!$U11+E$52))*(SIN('Standard Settings'!$F6)+SIN('Standard Settings'!$F6+EchelleFPAparam!$M$3+EchelleFPAparam!$K$3)))</f>
        <v>1618.3875277067148</v>
      </c>
      <c r="EE11" s="27">
        <f>IF(OR($U11+F$52&lt;$S11,$U11+F$52&gt;$T11),-1,(EchelleFPAparam!$S$3/('crmcfgWLEN.txt'!$U11+F$52))*(SIN('Standard Settings'!$F6)+SIN('Standard Settings'!$F6+EchelleFPAparam!$M$3+EchelleFPAparam!$K$3)))</f>
        <v>1573.4323186037504</v>
      </c>
      <c r="EF11" s="27">
        <f>IF(OR($U11+G$52&lt;$S11,$U11+G$52&gt;$T11),-1,(EchelleFPAparam!$S$3/('crmcfgWLEN.txt'!$U11+G$52))*(SIN('Standard Settings'!$F6)+SIN('Standard Settings'!$F6+EchelleFPAparam!$M$3+EchelleFPAparam!$K$3)))</f>
        <v>1530.9071208036489</v>
      </c>
      <c r="EG11" s="27">
        <f>IF(OR($U11+H$52&lt;$S11,$U11+H$52&gt;$T11),-1,(EchelleFPAparam!$S$3/('crmcfgWLEN.txt'!$U11+H$52))*(SIN('Standard Settings'!$F6)+SIN('Standard Settings'!$F6+EchelleFPAparam!$M$3+EchelleFPAparam!$K$3)))</f>
        <v>1490.6200913088162</v>
      </c>
      <c r="EH11" s="27">
        <f>IF(OR($U11+K$52&lt;$S11,$U11+K$52&gt;$T11),-1,(EchelleFPAparam!$S$3/('crmcfgWLEN.txt'!$U11+K$52))*(SIN('Standard Settings'!$F6)+SIN('Standard Settings'!$F6+EchelleFPAparam!$M$3+EchelleFPAparam!$K$3)))</f>
        <v>1452.3990633265389</v>
      </c>
      <c r="EI11" s="27">
        <f>IF(OR($U11+L$52&lt;$S11,$U11+L$52&gt;$T11),-1,(EchelleFPAparam!$S$3/('crmcfgWLEN.txt'!$U11+L$52))*(SIN('Standard Settings'!$F6)+SIN('Standard Settings'!$F6+EchelleFPAparam!$M$3+EchelleFPAparam!$K$3)))</f>
        <v>-1</v>
      </c>
      <c r="EJ11" s="64">
        <f>CO11</f>
        <v>1423.0891180796764</v>
      </c>
      <c r="EK11" s="64">
        <f t="shared" si="4"/>
        <v>1770.1113584292193</v>
      </c>
      <c r="EL11" s="96">
        <v>0</v>
      </c>
      <c r="EM11" s="96">
        <v>0</v>
      </c>
      <c r="EN11" s="54"/>
      <c r="EO11" s="54"/>
      <c r="EP11" s="54"/>
      <c r="EQ11" s="54"/>
      <c r="ER11" s="104"/>
      <c r="ES11" s="54"/>
      <c r="ET11" s="54"/>
      <c r="EU11" s="54"/>
      <c r="EV11" s="54"/>
      <c r="EW11" s="54"/>
      <c r="EX11" s="104"/>
      <c r="EY11" s="54"/>
      <c r="EZ11" s="54"/>
      <c r="FA11" s="54"/>
      <c r="FB11" s="97">
        <f>1/(F11*EchelleFPAparam!$Q$3)</f>
        <v>-4751.9491557254996</v>
      </c>
      <c r="FC11" s="97">
        <f>E11*FB11</f>
        <v>-23.789109594847197</v>
      </c>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6">
        <f t="shared" si="5"/>
        <v>2859.5946650768578</v>
      </c>
    </row>
    <row r="12" spans="1:271" x14ac:dyDescent="0.2">
      <c r="A12" s="57">
        <v>6</v>
      </c>
      <c r="B12" s="19">
        <f t="shared" si="0"/>
        <v>1565.003101656471</v>
      </c>
      <c r="C12" s="28" t="str">
        <f>'Standard Settings'!B7</f>
        <v>H/2/4</v>
      </c>
      <c r="D12" s="28">
        <f>'Standard Settings'!H7</f>
        <v>36</v>
      </c>
      <c r="E12" s="20">
        <f t="shared" si="1"/>
        <v>4.9262166247086014E-3</v>
      </c>
      <c r="F12" s="18">
        <f>((EchelleFPAparam!$S$3/('crmcfgWLEN.txt'!$U12+E$52))*(SIN('Standard Settings'!$F7+0.0005)+SIN('Standard Settings'!$F7+0.0005+EchelleFPAparam!$M$3))-(EchelleFPAparam!$S$3/('crmcfgWLEN.txt'!$U12+E$52))*(SIN('Standard Settings'!$F7-0.0005)+SIN('Standard Settings'!$F7-0.0005+EchelleFPAparam!$M$3)))*1000*EchelleFPAparam!$O$3/180</f>
        <v>14.071008580604945</v>
      </c>
      <c r="G12" s="21" t="str">
        <f>'Standard Settings'!C7</f>
        <v>H</v>
      </c>
      <c r="H12" s="50"/>
      <c r="I12" s="63" t="s">
        <v>726</v>
      </c>
      <c r="J12" s="61"/>
      <c r="K12" s="28" t="str">
        <f>'Standard Settings'!$D7</f>
        <v>HK</v>
      </c>
      <c r="L12" s="50"/>
      <c r="M12" s="12">
        <v>0</v>
      </c>
      <c r="N12" s="12">
        <v>0</v>
      </c>
      <c r="O12" s="28" t="str">
        <f>'Standard Settings'!$D7</f>
        <v>HK</v>
      </c>
      <c r="P12" s="50"/>
      <c r="Q12" s="28">
        <f>'Standard Settings'!$E7</f>
        <v>65</v>
      </c>
      <c r="R12" s="93">
        <f>535000+($Q12-65.672)/EchelleFPAparam!$Q$3</f>
        <v>580714.28571428556</v>
      </c>
      <c r="S12" s="22">
        <f>'Standard Settings'!$G7</f>
        <v>32</v>
      </c>
      <c r="T12" s="22">
        <f>'Standard Settings'!$I7</f>
        <v>39</v>
      </c>
      <c r="U12" s="23">
        <f t="shared" si="2"/>
        <v>32</v>
      </c>
      <c r="V12" s="23">
        <f t="shared" si="3"/>
        <v>40</v>
      </c>
      <c r="W12" s="24">
        <f>IF(OR($U12+B$52&lt;$S12,$U12+B$52&gt;$T12),-1,(EchelleFPAparam!$S$3/('crmcfgWLEN.txt'!$U12+B$52))*(SIN('Standard Settings'!$F7)+SIN('Standard Settings'!$F7+EchelleFPAparam!$M$3)))</f>
        <v>1760.6284893635298</v>
      </c>
      <c r="X12" s="24">
        <f>IF(OR($U12+C$52&lt;$S12,$U12+C$52&gt;$T12),-1,(EchelleFPAparam!$S$3/('crmcfgWLEN.txt'!$U12+C$52))*(SIN('Standard Settings'!$F7)+SIN('Standard Settings'!$F7+EchelleFPAparam!$M$3)))</f>
        <v>1707.2761108979685</v>
      </c>
      <c r="Y12" s="24">
        <f>IF(OR($U12+D$52&lt;$S12,$U12+D$52&gt;$T12),-1,(EchelleFPAparam!$S$3/('crmcfgWLEN.txt'!$U12+D$52))*(SIN('Standard Settings'!$F7)+SIN('Standard Settings'!$F7+EchelleFPAparam!$M$3)))</f>
        <v>1657.0621076362634</v>
      </c>
      <c r="Z12" s="24">
        <f>IF(OR($U12+E$52&lt;$S12,$U12+E$52&gt;$T12),-1,(EchelleFPAparam!$S$3/('crmcfgWLEN.txt'!$U12+E$52))*(SIN('Standard Settings'!$F7)+SIN('Standard Settings'!$F7+EchelleFPAparam!$M$3)))</f>
        <v>1609.7174759895131</v>
      </c>
      <c r="AA12" s="24">
        <f>IF(OR($U12+F$52&lt;$S12,$U12+F$52&gt;$T12),-1,(EchelleFPAparam!$S$3/('crmcfgWLEN.txt'!$U12+F$52))*(SIN('Standard Settings'!$F7)+SIN('Standard Settings'!$F7+EchelleFPAparam!$M$3)))</f>
        <v>1565.003101656471</v>
      </c>
      <c r="AB12" s="24">
        <f>IF(OR($U12+G$52&lt;$S12,$U12+G$52&gt;$T12),-1,(EchelleFPAparam!$S$3/('crmcfgWLEN.txt'!$U12+G$52))*(SIN('Standard Settings'!$F7)+SIN('Standard Settings'!$F7+EchelleFPAparam!$M$3)))</f>
        <v>1522.7057205306203</v>
      </c>
      <c r="AC12" s="24">
        <f>IF(OR($U12+H$52&lt;$S12,$U12+H$52&gt;$T12),-1,(EchelleFPAparam!$S$3/('crmcfgWLEN.txt'!$U12+H$52))*(SIN('Standard Settings'!$F7)+SIN('Standard Settings'!$F7+EchelleFPAparam!$M$3)))</f>
        <v>1482.634517358762</v>
      </c>
      <c r="AD12" s="24">
        <f>IF(OR($U12+K$52&lt;$S12,$U12+K$52&gt;$T12),-1,(EchelleFPAparam!$S$3/('crmcfgWLEN.txt'!$U12+K$52))*(SIN('Standard Settings'!$F7)+SIN('Standard Settings'!$F7+EchelleFPAparam!$M$3)))</f>
        <v>1444.6182476828963</v>
      </c>
      <c r="AE12" s="24">
        <f>IF(OR($U12+L$52&lt;$S12,$U12+L$52&gt;$T12),-1,(EchelleFPAparam!$S$3/('crmcfgWLEN.txt'!$U12+L$52))*(SIN('Standard Settings'!$F7)+SIN('Standard Settings'!$F7+EchelleFPAparam!$M$3)))</f>
        <v>-1</v>
      </c>
      <c r="AF12" s="92">
        <v>1972.1340677743599</v>
      </c>
      <c r="AG12" s="92">
        <v>1681.0204049230499</v>
      </c>
      <c r="AH12" s="92">
        <v>1395.53215112669</v>
      </c>
      <c r="AI12" s="92">
        <v>1128.3495425942001</v>
      </c>
      <c r="AJ12" s="92">
        <v>877.46751026072297</v>
      </c>
      <c r="AK12" s="92">
        <v>641.25069333649901</v>
      </c>
      <c r="AL12" s="92">
        <v>418.23435014132502</v>
      </c>
      <c r="AM12" s="92">
        <v>207.09486583432701</v>
      </c>
      <c r="AN12" s="92">
        <v>46.479974252695101</v>
      </c>
      <c r="AO12" s="92">
        <v>1996.7988799259399</v>
      </c>
      <c r="AP12" s="92">
        <v>1728.39888067673</v>
      </c>
      <c r="AQ12" s="92">
        <v>1440.6716523492</v>
      </c>
      <c r="AR12" s="92">
        <v>1171.50390484898</v>
      </c>
      <c r="AS12" s="92">
        <v>918.83430491639103</v>
      </c>
      <c r="AT12" s="92">
        <v>680.99154119094896</v>
      </c>
      <c r="AU12" s="92">
        <v>456.47924460716899</v>
      </c>
      <c r="AV12" s="92">
        <v>243.99384874485099</v>
      </c>
      <c r="AW12" s="92">
        <v>64.298168102083196</v>
      </c>
      <c r="AX12" s="92">
        <v>2021.64640398496</v>
      </c>
      <c r="AY12" s="92">
        <v>1776.6993735109399</v>
      </c>
      <c r="AZ12" s="92">
        <v>1486.40912483026</v>
      </c>
      <c r="BA12" s="92">
        <v>1215.0008280352299</v>
      </c>
      <c r="BB12" s="92">
        <v>960.34699580372705</v>
      </c>
      <c r="BC12" s="92">
        <v>720.68468168942002</v>
      </c>
      <c r="BD12" s="92">
        <v>494.47592510022901</v>
      </c>
      <c r="BE12" s="92">
        <v>280.52171166140499</v>
      </c>
      <c r="BF12" s="92">
        <v>81.850761836406804</v>
      </c>
      <c r="BG12" s="25">
        <f>IF(OR($U12+B$52&lt;'Standard Settings'!$G7,$U12+B$52&gt;'Standard Settings'!$I7),-1,(EchelleFPAparam!$S$3/('crmcfgWLEN.txt'!$U12+B$52))*(SIN(EchelleFPAparam!$T$3-EchelleFPAparam!$M$3/2)+SIN('Standard Settings'!$F7+EchelleFPAparam!$M$3)))</f>
        <v>1763.2513265161017</v>
      </c>
      <c r="BH12" s="25">
        <f>IF(OR($U12+C$52&lt;'Standard Settings'!$G7,$U12+C$52&gt;'Standard Settings'!$I7),-1,(EchelleFPAparam!$S$3/('crmcfgWLEN.txt'!$U12+C$52))*(SIN(EchelleFPAparam!$T$3-EchelleFPAparam!$M$3/2)+SIN('Standard Settings'!$F7+EchelleFPAparam!$M$3)))</f>
        <v>1709.8194681368259</v>
      </c>
      <c r="BI12" s="25">
        <f>IF(OR($U12+D$52&lt;'Standard Settings'!$G7,$U12+D$52&gt;'Standard Settings'!$I7),-1,(EchelleFPAparam!$S$3/('crmcfgWLEN.txt'!$U12+D$52))*(SIN(EchelleFPAparam!$T$3-EchelleFPAparam!$M$3/2)+SIN('Standard Settings'!$F7+EchelleFPAparam!$M$3)))</f>
        <v>1659.5306602504486</v>
      </c>
      <c r="BJ12" s="25">
        <f>IF(OR($U12+E$52&lt;'Standard Settings'!$G7,$U12+E$52&gt;'Standard Settings'!$I7),-1,(EchelleFPAparam!$S$3/('crmcfgWLEN.txt'!$U12+E$52))*(SIN(EchelleFPAparam!$T$3-EchelleFPAparam!$M$3/2)+SIN('Standard Settings'!$F7+EchelleFPAparam!$M$3)))</f>
        <v>1612.1154985290073</v>
      </c>
      <c r="BK12" s="25">
        <f>IF(OR($U12+F$52&lt;'Standard Settings'!$G7,$U12+F$52&gt;'Standard Settings'!$I7),-1,(EchelleFPAparam!$S$3/('crmcfgWLEN.txt'!$U12+F$52))*(SIN(EchelleFPAparam!$T$3-EchelleFPAparam!$M$3/2)+SIN('Standard Settings'!$F7+EchelleFPAparam!$M$3)))</f>
        <v>1567.334512458757</v>
      </c>
      <c r="BL12" s="25">
        <f>IF(OR($U12+G$52&lt;'Standard Settings'!$G7,$U12+G$52&gt;'Standard Settings'!$I7),-1,(EchelleFPAparam!$S$3/('crmcfgWLEN.txt'!$U12+G$52))*(SIN(EchelleFPAparam!$T$3-EchelleFPAparam!$M$3/2)+SIN('Standard Settings'!$F7+EchelleFPAparam!$M$3)))</f>
        <v>1524.9741202301418</v>
      </c>
      <c r="BM12" s="25">
        <f>IF(OR($U12+H$52&lt;'Standard Settings'!$G7,$U12+H$52&gt;'Standard Settings'!$I7),-1,(EchelleFPAparam!$S$3/('crmcfgWLEN.txt'!$U12+H$52))*(SIN(EchelleFPAparam!$T$3-EchelleFPAparam!$M$3/2)+SIN('Standard Settings'!$F7+EchelleFPAparam!$M$3)))</f>
        <v>1484.8432223293487</v>
      </c>
      <c r="BN12" s="25">
        <f>IF(OR($U12+K$52&lt;'Standard Settings'!$G7,$U12+K$52&gt;'Standard Settings'!$I7),-1,(EchelleFPAparam!$S$3/('crmcfgWLEN.txt'!$U12+K$52))*(SIN(EchelleFPAparam!$T$3-EchelleFPAparam!$M$3/2)+SIN('Standard Settings'!$F7+EchelleFPAparam!$M$3)))</f>
        <v>1446.7703191926989</v>
      </c>
      <c r="BO12" s="25">
        <f>IF(OR($U12+L$52&lt;'Standard Settings'!$G7,$U12+L$52&gt;'Standard Settings'!$I7),-1,(EchelleFPAparam!$S$3/('crmcfgWLEN.txt'!$U12+L$52))*(SIN(EchelleFPAparam!$T$3-EchelleFPAparam!$M$3/2)+SIN('Standard Settings'!$F7+EchelleFPAparam!$M$3)))</f>
        <v>-1</v>
      </c>
      <c r="BP12" s="26">
        <f>IF(OR($U12+B$52&lt;'Standard Settings'!$G7,$U12+B$52&gt;'Standard Settings'!$I7),-1,BG12*(($D12+B$52)/($D12+B$52+0.5)))</f>
        <v>1739.097198755607</v>
      </c>
      <c r="BQ12" s="26">
        <f>IF(OR($U12+C$52&lt;'Standard Settings'!$G7,$U12+C$52&gt;'Standard Settings'!$I7),-1,BH12*(($D12+C$52)/($D12+C$52+0.5)))</f>
        <v>1687.0218752283349</v>
      </c>
      <c r="BR12" s="26">
        <f>IF(OR($U12+D$52&lt;'Standard Settings'!$G7,$U12+D$52&gt;'Standard Settings'!$I7),-1,BI12*(($D12+D$52)/($D12+D$52+0.5)))</f>
        <v>1637.9783140134298</v>
      </c>
      <c r="BS12" s="26">
        <f>IF(OR($U12+E$52&lt;'Standard Settings'!$G7,$U12+E$52&gt;'Standard Settings'!$I7),-1,BJ12*(($D12+E$52)/($D12+E$52+0.5)))</f>
        <v>1591.7089732311717</v>
      </c>
      <c r="BT12" s="26">
        <f>IF(OR($U12+F$52&lt;'Standard Settings'!$G7,$U12+F$52&gt;'Standard Settings'!$I7),-1,BK12*(($D12+F$52)/($D12+F$52+0.5)))</f>
        <v>1547.9847036629699</v>
      </c>
      <c r="BU12" s="26">
        <f>IF(OR($U12+G$52&lt;'Standard Settings'!$G7,$U12+G$52&gt;'Standard Settings'!$I7),-1,BL12*(($D12+G$52)/($D12+G$52+0.5)))</f>
        <v>1506.6009380586943</v>
      </c>
      <c r="BV12" s="26">
        <f>IF(OR($U12+H$52&lt;'Standard Settings'!$G7,$U12+H$52&gt;'Standard Settings'!$I7),-1,BM12*(($D12+H$52)/($D12+H$52+0.5)))</f>
        <v>1467.3744785372387</v>
      </c>
      <c r="BW12" s="26">
        <f>IF(OR($U12+K$52&lt;'Standard Settings'!$G7,$U12+K$52&gt;'Standard Settings'!$I7),-1,BN12*(($D12+K$52)/($D12+K$52+0.5)))</f>
        <v>1430.1407752939324</v>
      </c>
      <c r="BX12" s="26">
        <f>IF(OR($U12+L$52&lt;'Standard Settings'!$G7,$U12+L$52&gt;'Standard Settings'!$I7),-1,BO12*(($D12+L$52)/($D12+L$52+0.5)))</f>
        <v>-1</v>
      </c>
      <c r="BY12" s="26">
        <f>IF(OR($U12+B$52&lt;'Standard Settings'!$G7,$U12+B$52&gt;'Standard Settings'!$I7),-1,BG12*(($D12+B$52)/($D12+B$52-0.5)))</f>
        <v>1788.0858522416806</v>
      </c>
      <c r="BZ12" s="26">
        <f>IF(OR($U12+C$52&lt;'Standard Settings'!$G7,$U12+C$52&gt;'Standard Settings'!$I7),-1,BH12*(($D12+C$52)/($D12+C$52-0.5)))</f>
        <v>1733.2416526318509</v>
      </c>
      <c r="CA12" s="26">
        <f>IF(OR($U12+D$52&lt;'Standard Settings'!$G7,$U12+D$52&gt;'Standard Settings'!$I7),-1,BI12*(($D12+D$52)/($D12+D$52-0.5)))</f>
        <v>1681.6577357204546</v>
      </c>
      <c r="CB12" s="26">
        <f>IF(OR($U12+E$52&lt;'Standard Settings'!$G7,$U12+E$52&gt;'Standard Settings'!$I7),-1,BJ12*(($D12+E$52)/($D12+E$52-0.5)))</f>
        <v>1633.0520634449683</v>
      </c>
      <c r="CC12" s="26">
        <f>IF(OR($U12+F$52&lt;'Standard Settings'!$G7,$U12+F$52&gt;'Standard Settings'!$I7),-1,BK12*(($D12+F$52)/($D12+F$52-0.5)))</f>
        <v>1587.1741898316527</v>
      </c>
      <c r="CD12" s="26">
        <f>IF(OR($U12+G$52&lt;'Standard Settings'!$G7,$U12+G$52&gt;'Standard Settings'!$I7),-1,BL12*(($D12+G$52)/($D12+G$52-0.5)))</f>
        <v>1543.8009612206374</v>
      </c>
      <c r="CE12" s="26">
        <f>IF(OR($U12+H$52&lt;'Standard Settings'!$G7,$U12+H$52&gt;'Standard Settings'!$I7),-1,BM12*(($D12+H$52)/($D12+H$52-0.5)))</f>
        <v>1502.7328997068107</v>
      </c>
      <c r="CF12" s="26">
        <f>IF(OR($U12+K$52&lt;'Standard Settings'!$G7,$U12+K$52&gt;'Standard Settings'!$I7),-1,BN12*(($D12+K$52)/($D12+K$52-0.5)))</f>
        <v>1463.7911464773188</v>
      </c>
      <c r="CG12" s="26">
        <f>IF(OR($U12+L$52&lt;'Standard Settings'!$G7,$U12+L$52&gt;'Standard Settings'!$I7),-1,BO12*(($D12+L$52)/($D12+L$52-0.5)))</f>
        <v>-1</v>
      </c>
      <c r="CH12" s="27">
        <f>IF(OR($U12+B$52&lt;'Standard Settings'!$G7,$U12+B$52&gt;'Standard Settings'!$I7),-1,(EchelleFPAparam!$S$3/('crmcfgWLEN.txt'!$U12+B$52))*(SIN('Standard Settings'!$F7)+SIN('Standard Settings'!$F7+EchelleFPAparam!$M$3+EchelleFPAparam!$F$3)))</f>
        <v>1742.4342538722328</v>
      </c>
      <c r="CI12" s="27">
        <f>IF(OR($U12+C$52&lt;'Standard Settings'!$G7,$U12+C$52&gt;'Standard Settings'!$I7),-1,(EchelleFPAparam!$S$3/('crmcfgWLEN.txt'!$U12+C$52))*(SIN('Standard Settings'!$F7)+SIN('Standard Settings'!$F7+EchelleFPAparam!$M$3+EchelleFPAparam!$F$3)))</f>
        <v>1689.6332158761045</v>
      </c>
      <c r="CJ12" s="27">
        <f>IF(OR($U12+D$52&lt;'Standard Settings'!$G7,$U12+D$52&gt;'Standard Settings'!$I7),-1,(EchelleFPAparam!$S$3/('crmcfgWLEN.txt'!$U12+D$52))*(SIN('Standard Settings'!$F7)+SIN('Standard Settings'!$F7+EchelleFPAparam!$M$3+EchelleFPAparam!$F$3)))</f>
        <v>1639.9381212915132</v>
      </c>
      <c r="CK12" s="27">
        <f>IF(OR($U12+E$52&lt;'Standard Settings'!$G7,$U12+E$52&gt;'Standard Settings'!$I7),-1,(EchelleFPAparam!$S$3/('crmcfgWLEN.txt'!$U12+E$52))*(SIN('Standard Settings'!$F7)+SIN('Standard Settings'!$F7+EchelleFPAparam!$M$3+EchelleFPAparam!$F$3)))</f>
        <v>1593.0827463974699</v>
      </c>
      <c r="CL12" s="27">
        <f>IF(OR($U12+F$52&lt;'Standard Settings'!$G7,$U12+F$52&gt;'Standard Settings'!$I7),-1,(EchelleFPAparam!$S$3/('crmcfgWLEN.txt'!$U12+F$52))*(SIN('Standard Settings'!$F7)+SIN('Standard Settings'!$F7+EchelleFPAparam!$M$3+EchelleFPAparam!$F$3)))</f>
        <v>1548.8304478864291</v>
      </c>
      <c r="CM12" s="27">
        <f>IF(OR($U12+G$52&lt;'Standard Settings'!$G7,$U12+G$52&gt;'Standard Settings'!$I7),-1,(EchelleFPAparam!$S$3/('crmcfgWLEN.txt'!$U12+G$52))*(SIN('Standard Settings'!$F7)+SIN('Standard Settings'!$F7+EchelleFPAparam!$M$3+EchelleFPAparam!$F$3)))</f>
        <v>1506.9701655111203</v>
      </c>
      <c r="CN12" s="27">
        <f>IF(OR($U12+H$52&lt;'Standard Settings'!$G7,$U12+H$52&gt;'Standard Settings'!$I7),-1,(EchelleFPAparam!$S$3/('crmcfgWLEN.txt'!$U12+H$52))*(SIN('Standard Settings'!$F7)+SIN('Standard Settings'!$F7+EchelleFPAparam!$M$3+EchelleFPAparam!$F$3)))</f>
        <v>1467.3130558924065</v>
      </c>
      <c r="CO12" s="27">
        <f>IF(OR($U12+K$52&lt;'Standard Settings'!$G7,$U12+K$52&gt;'Standard Settings'!$I7),-1,(EchelleFPAparam!$S$3/('crmcfgWLEN.txt'!$U12+K$52))*(SIN('Standard Settings'!$F7)+SIN('Standard Settings'!$F7+EchelleFPAparam!$M$3+EchelleFPAparam!$F$3)))</f>
        <v>1429.6896442028578</v>
      </c>
      <c r="CP12" s="27">
        <f>IF(OR($U12+L$52&lt;'Standard Settings'!$G7,$U12+L$52&gt;'Standard Settings'!$I7),-1,(EchelleFPAparam!$S$3/('crmcfgWLEN.txt'!$U12+L$52))*(SIN('Standard Settings'!$F7)+SIN('Standard Settings'!$F7+EchelleFPAparam!$M$3+EchelleFPAparam!$F$3)))</f>
        <v>-1</v>
      </c>
      <c r="CQ12" s="27">
        <f>IF(OR($U12+B$52&lt;'Standard Settings'!$G7,$U12+B$52&gt;'Standard Settings'!$I7),-1,(EchelleFPAparam!$S$3/('crmcfgWLEN.txt'!$U12+B$52))*(SIN('Standard Settings'!$F7)+SIN('Standard Settings'!$F7+EchelleFPAparam!$M$3+EchelleFPAparam!$G$3)))</f>
        <v>1754.32161606615</v>
      </c>
      <c r="CR12" s="27">
        <f>IF(OR($U12+C$52&lt;'Standard Settings'!$G7,$U12+C$52&gt;'Standard Settings'!$I7),-1,(EchelleFPAparam!$S$3/('crmcfgWLEN.txt'!$U12+C$52))*(SIN('Standard Settings'!$F7)+SIN('Standard Settings'!$F7+EchelleFPAparam!$M$3+EchelleFPAparam!$G$3)))</f>
        <v>1701.1603549732365</v>
      </c>
      <c r="CS12" s="27">
        <f>IF(OR($U12+D$52&lt;'Standard Settings'!$G7,$U12+D$52&gt;'Standard Settings'!$I7),-1,(EchelleFPAparam!$S$3/('crmcfgWLEN.txt'!$U12+D$52))*(SIN('Standard Settings'!$F7)+SIN('Standard Settings'!$F7+EchelleFPAparam!$M$3+EchelleFPAparam!$G$3)))</f>
        <v>1651.1262268857884</v>
      </c>
      <c r="CT12" s="27">
        <f>IF(OR($U12+E$52&lt;'Standard Settings'!$G7,$U12+E$52&gt;'Standard Settings'!$I7),-1,(EchelleFPAparam!$S$3/('crmcfgWLEN.txt'!$U12+E$52))*(SIN('Standard Settings'!$F7)+SIN('Standard Settings'!$F7+EchelleFPAparam!$M$3+EchelleFPAparam!$G$3)))</f>
        <v>1603.9511918319085</v>
      </c>
      <c r="CU12" s="27">
        <f>IF(OR($U12+F$52&lt;'Standard Settings'!$G7,$U12+F$52&gt;'Standard Settings'!$I7),-1,(EchelleFPAparam!$S$3/('crmcfgWLEN.txt'!$U12+F$52))*(SIN('Standard Settings'!$F7)+SIN('Standard Settings'!$F7+EchelleFPAparam!$M$3+EchelleFPAparam!$G$3)))</f>
        <v>1559.3969920587999</v>
      </c>
      <c r="CV12" s="27">
        <f>IF(OR($U12+G$52&lt;'Standard Settings'!$G7,$U12+G$52&gt;'Standard Settings'!$I7),-1,(EchelleFPAparam!$S$3/('crmcfgWLEN.txt'!$U12+G$52))*(SIN('Standard Settings'!$F7)+SIN('Standard Settings'!$F7+EchelleFPAparam!$M$3+EchelleFPAparam!$G$3)))</f>
        <v>1517.2511274085621</v>
      </c>
      <c r="CW12" s="27">
        <f>IF(OR($U12+H$52&lt;'Standard Settings'!$G7,$U12+H$52&gt;'Standard Settings'!$I7),-1,(EchelleFPAparam!$S$3/('crmcfgWLEN.txt'!$U12+H$52))*(SIN('Standard Settings'!$F7)+SIN('Standard Settings'!$F7+EchelleFPAparam!$M$3+EchelleFPAparam!$G$3)))</f>
        <v>1477.3234661609686</v>
      </c>
      <c r="CX12" s="27">
        <f>IF(OR($U12+K$52&lt;'Standard Settings'!$G7,$U12+K$52&gt;'Standard Settings'!$I7),-1,(EchelleFPAparam!$S$3/('crmcfgWLEN.txt'!$U12+K$52))*(SIN('Standard Settings'!$F7)+SIN('Standard Settings'!$F7+EchelleFPAparam!$M$3+EchelleFPAparam!$G$3)))</f>
        <v>1439.4433772850462</v>
      </c>
      <c r="CY12" s="27">
        <f>IF(OR($U12+L$52&lt;'Standard Settings'!$G7,$U12+L$52&gt;'Standard Settings'!$I7),-1,(EchelleFPAparam!$S$3/('crmcfgWLEN.txt'!$U12+L$52))*(SIN('Standard Settings'!$F7)+SIN('Standard Settings'!$F7+EchelleFPAparam!$M$3+EchelleFPAparam!$G$3)))</f>
        <v>-1</v>
      </c>
      <c r="CZ12" s="27">
        <f>IF(OR($U12+B$52&lt;'Standard Settings'!$G7,$U12+B$52&gt;'Standard Settings'!$I7),-1,(EchelleFPAparam!$S$3/('crmcfgWLEN.txt'!$U12+B$52))*(SIN('Standard Settings'!$F7)+SIN('Standard Settings'!$F7+EchelleFPAparam!$M$3+EchelleFPAparam!$H$3)))</f>
        <v>1754.8889949482659</v>
      </c>
      <c r="DA12" s="27">
        <f>IF(OR($U12+C$52&lt;'Standard Settings'!$G7,$U12+C$52&gt;'Standard Settings'!$I7),-1,(EchelleFPAparam!$S$3/('crmcfgWLEN.txt'!$U12+C$52))*(SIN('Standard Settings'!$F7)+SIN('Standard Settings'!$F7+EchelleFPAparam!$M$3+EchelleFPAparam!$H$3)))</f>
        <v>1701.7105405558943</v>
      </c>
      <c r="DB12" s="27">
        <f>IF(OR($U12+D$52&lt;'Standard Settings'!$G7,$U12+D$52&gt;'Standard Settings'!$I7),-1,(EchelleFPAparam!$S$3/('crmcfgWLEN.txt'!$U12+D$52))*(SIN('Standard Settings'!$F7)+SIN('Standard Settings'!$F7+EchelleFPAparam!$M$3+EchelleFPAparam!$H$3)))</f>
        <v>1651.6602305395445</v>
      </c>
      <c r="DC12" s="27">
        <f>IF(OR($U12+E$52&lt;'Standard Settings'!$G7,$U12+E$52&gt;'Standard Settings'!$I7),-1,(EchelleFPAparam!$S$3/('crmcfgWLEN.txt'!$U12+E$52))*(SIN('Standard Settings'!$F7)+SIN('Standard Settings'!$F7+EchelleFPAparam!$M$3+EchelleFPAparam!$H$3)))</f>
        <v>1604.4699382384147</v>
      </c>
      <c r="DD12" s="27">
        <f>IF(OR($U12+F$52&lt;'Standard Settings'!$G7,$U12+F$52&gt;'Standard Settings'!$I7),-1,(EchelleFPAparam!$S$3/('crmcfgWLEN.txt'!$U12+F$52))*(SIN('Standard Settings'!$F7)+SIN('Standard Settings'!$F7+EchelleFPAparam!$M$3+EchelleFPAparam!$H$3)))</f>
        <v>1559.901328842903</v>
      </c>
      <c r="DE12" s="27">
        <f>IF(OR($U12+G$52&lt;'Standard Settings'!$G7,$U12+G$52&gt;'Standard Settings'!$I7),-1,(EchelleFPAparam!$S$3/('crmcfgWLEN.txt'!$U12+G$52))*(SIN('Standard Settings'!$F7)+SIN('Standard Settings'!$F7+EchelleFPAparam!$M$3+EchelleFPAparam!$H$3)))</f>
        <v>1517.7418334687704</v>
      </c>
      <c r="DF12" s="27">
        <f>IF(OR($U12+H$52&lt;'Standard Settings'!$G7,$U12+H$52&gt;'Standard Settings'!$I7),-1,(EchelleFPAparam!$S$3/('crmcfgWLEN.txt'!$U12+H$52))*(SIN('Standard Settings'!$F7)+SIN('Standard Settings'!$F7+EchelleFPAparam!$M$3+EchelleFPAparam!$H$3)))</f>
        <v>1477.801258903803</v>
      </c>
      <c r="DG12" s="27">
        <f>IF(OR($U12+K$52&lt;'Standard Settings'!$G7,$U12+K$52&gt;'Standard Settings'!$I7),-1,(EchelleFPAparam!$S$3/('crmcfgWLEN.txt'!$U12+K$52))*(SIN('Standard Settings'!$F7)+SIN('Standard Settings'!$F7+EchelleFPAparam!$M$3+EchelleFPAparam!$H$3)))</f>
        <v>1439.9089189319106</v>
      </c>
      <c r="DH12" s="27">
        <f>IF(OR($U12+L$52&lt;'Standard Settings'!$G7,$U12+L$52&gt;'Standard Settings'!$I7),-1,(EchelleFPAparam!$S$3/('crmcfgWLEN.txt'!$U12+L$52))*(SIN('Standard Settings'!$F7)+SIN('Standard Settings'!$F7+EchelleFPAparam!$M$3+EchelleFPAparam!$H$3)))</f>
        <v>-1</v>
      </c>
      <c r="DI12" s="27">
        <f>IF(OR($U12+B$52&lt;'Standard Settings'!$G7,$U12+B$52&gt;'Standard Settings'!$I7),-1,(EchelleFPAparam!$S$3/('crmcfgWLEN.txt'!$U12+B$52))*(SIN('Standard Settings'!$F7)+SIN('Standard Settings'!$F7+EchelleFPAparam!$M$3+EchelleFPAparam!$I$3)))</f>
        <v>1766.2389980515943</v>
      </c>
      <c r="DJ12" s="27">
        <f>IF(OR($U12+C$52&lt;'Standard Settings'!$G7,$U12+C$52&gt;'Standard Settings'!$I7),-1,(EchelleFPAparam!$S$3/('crmcfgWLEN.txt'!$U12+C$52))*(SIN('Standard Settings'!$F7)+SIN('Standard Settings'!$F7+EchelleFPAparam!$M$3+EchelleFPAparam!$I$3)))</f>
        <v>1712.716604171243</v>
      </c>
      <c r="DK12" s="27">
        <f>IF(OR($U12+D$52&lt;'Standard Settings'!$G7,$U12+D$52&gt;'Standard Settings'!$I7),-1,(EchelleFPAparam!$S$3/('crmcfgWLEN.txt'!$U12+D$52))*(SIN('Standard Settings'!$F7)+SIN('Standard Settings'!$F7+EchelleFPAparam!$M$3+EchelleFPAparam!$I$3)))</f>
        <v>1662.3425864015005</v>
      </c>
      <c r="DL12" s="27">
        <f>IF(OR($U12+E$52&lt;'Standard Settings'!$G7,$U12+E$52&gt;'Standard Settings'!$I7),-1,(EchelleFPAparam!$S$3/('crmcfgWLEN.txt'!$U12+E$52))*(SIN('Standard Settings'!$F7)+SIN('Standard Settings'!$F7+EchelleFPAparam!$M$3+EchelleFPAparam!$I$3)))</f>
        <v>1614.8470839328863</v>
      </c>
      <c r="DM12" s="27">
        <f>IF(OR($U12+F$52&lt;'Standard Settings'!$G7,$U12+F$52&gt;'Standard Settings'!$I7),-1,(EchelleFPAparam!$S$3/('crmcfgWLEN.txt'!$U12+F$52))*(SIN('Standard Settings'!$F7)+SIN('Standard Settings'!$F7+EchelleFPAparam!$M$3+EchelleFPAparam!$I$3)))</f>
        <v>1569.9902204903062</v>
      </c>
      <c r="DN12" s="27">
        <f>IF(OR($U12+G$52&lt;'Standard Settings'!$G7,$U12+G$52&gt;'Standard Settings'!$I7),-1,(EchelleFPAparam!$S$3/('crmcfgWLEN.txt'!$U12+G$52))*(SIN('Standard Settings'!$F7)+SIN('Standard Settings'!$F7+EchelleFPAparam!$M$3+EchelleFPAparam!$I$3)))</f>
        <v>1527.5580523689464</v>
      </c>
      <c r="DO12" s="27">
        <f>IF(OR($U12+H$52&lt;'Standard Settings'!$G7,$U12+H$52&gt;'Standard Settings'!$I7),-1,(EchelleFPAparam!$S$3/('crmcfgWLEN.txt'!$U12+H$52))*(SIN('Standard Settings'!$F7)+SIN('Standard Settings'!$F7+EchelleFPAparam!$M$3+EchelleFPAparam!$I$3)))</f>
        <v>1487.3591562539743</v>
      </c>
      <c r="DP12" s="27">
        <f>IF(OR($U12+K$52&lt;'Standard Settings'!$G7,$U12+K$52&gt;'Standard Settings'!$I7),-1,(EchelleFPAparam!$S$3/('crmcfgWLEN.txt'!$U12+K$52))*(SIN('Standard Settings'!$F7)+SIN('Standard Settings'!$F7+EchelleFPAparam!$M$3+EchelleFPAparam!$I$3)))</f>
        <v>1449.2217419910519</v>
      </c>
      <c r="DQ12" s="27">
        <f>IF(OR($U12+L$52&lt;'Standard Settings'!$G7,$U12+L$52&gt;'Standard Settings'!$I7),-1,(EchelleFPAparam!$S$3/('crmcfgWLEN.txt'!$U12+L$52))*(SIN('Standard Settings'!$F7)+SIN('Standard Settings'!$F7+EchelleFPAparam!$M$3+EchelleFPAparam!$I$3)))</f>
        <v>-1</v>
      </c>
      <c r="DR12" s="27">
        <f>IF(OR($U12+B$52&lt;'Standard Settings'!$G7,$U12+B$52&gt;'Standard Settings'!$I7),-1,(EchelleFPAparam!$S$3/('crmcfgWLEN.txt'!$U12+B$52))*(SIN('Standard Settings'!$F7)+SIN('Standard Settings'!$F7+EchelleFPAparam!$M$3+EchelleFPAparam!$J$3)))</f>
        <v>1766.7799546993624</v>
      </c>
      <c r="DS12" s="27">
        <f>IF(OR($U12+C$52&lt;'Standard Settings'!$G7,$U12+C$52&gt;'Standard Settings'!$I7),-1,(EchelleFPAparam!$S$3/('crmcfgWLEN.txt'!$U12+C$52))*(SIN('Standard Settings'!$F7)+SIN('Standard Settings'!$F7+EchelleFPAparam!$M$3+EchelleFPAparam!$J$3)))</f>
        <v>1713.2411681933213</v>
      </c>
      <c r="DT12" s="27">
        <f>IF(OR($U12+D$52&lt;'Standard Settings'!$G7,$U12+D$52&gt;'Standard Settings'!$I7),-1,(EchelleFPAparam!$S$3/('crmcfgWLEN.txt'!$U12+D$52))*(SIN('Standard Settings'!$F7)+SIN('Standard Settings'!$F7+EchelleFPAparam!$M$3+EchelleFPAparam!$J$3)))</f>
        <v>1662.8517220699882</v>
      </c>
      <c r="DU12" s="27">
        <f>IF(OR($U12+E$52&lt;'Standard Settings'!$G7,$U12+E$52&gt;'Standard Settings'!$I7),-1,(EchelleFPAparam!$S$3/('crmcfgWLEN.txt'!$U12+E$52))*(SIN('Standard Settings'!$F7)+SIN('Standard Settings'!$F7+EchelleFPAparam!$M$3+EchelleFPAparam!$J$3)))</f>
        <v>1615.3416728679886</v>
      </c>
      <c r="DV12" s="27">
        <f>IF(OR($U12+F$52&lt;'Standard Settings'!$G7,$U12+F$52&gt;'Standard Settings'!$I7),-1,(EchelleFPAparam!$S$3/('crmcfgWLEN.txt'!$U12+F$52))*(SIN('Standard Settings'!$F7)+SIN('Standard Settings'!$F7+EchelleFPAparam!$M$3+EchelleFPAparam!$J$3)))</f>
        <v>1570.4710708438777</v>
      </c>
      <c r="DW12" s="27">
        <f>IF(OR($U12+G$52&lt;'Standard Settings'!$G7,$U12+G$52&gt;'Standard Settings'!$I7),-1,(EchelleFPAparam!$S$3/('crmcfgWLEN.txt'!$U12+G$52))*(SIN('Standard Settings'!$F7)+SIN('Standard Settings'!$F7+EchelleFPAparam!$M$3+EchelleFPAparam!$J$3)))</f>
        <v>1528.0259067670161</v>
      </c>
      <c r="DX12" s="27">
        <f>IF(OR($U12+H$52&lt;'Standard Settings'!$G7,$U12+H$52&gt;'Standard Settings'!$I7),-1,(EchelleFPAparam!$S$3/('crmcfgWLEN.txt'!$U12+H$52))*(SIN('Standard Settings'!$F7)+SIN('Standard Settings'!$F7+EchelleFPAparam!$M$3+EchelleFPAparam!$J$3)))</f>
        <v>1487.8146986941999</v>
      </c>
      <c r="DY12" s="27">
        <f>IF(OR($U12+K$52&lt;'Standard Settings'!$G7,$U12+K$52&gt;'Standard Settings'!$I7),-1,(EchelleFPAparam!$S$3/('crmcfgWLEN.txt'!$U12+K$52))*(SIN('Standard Settings'!$F7)+SIN('Standard Settings'!$F7+EchelleFPAparam!$M$3+EchelleFPAparam!$J$3)))</f>
        <v>1449.6656038558872</v>
      </c>
      <c r="DZ12" s="27">
        <f>IF(OR($U12+L$52&lt;'Standard Settings'!$G7,$U12+L$52&gt;'Standard Settings'!$I7),-1,(EchelleFPAparam!$S$3/('crmcfgWLEN.txt'!$U12+L$52))*(SIN('Standard Settings'!$F7)+SIN('Standard Settings'!$F7+EchelleFPAparam!$M$3+EchelleFPAparam!$J$3)))</f>
        <v>-1</v>
      </c>
      <c r="EA12" s="27">
        <f>IF(OR($U12+B$52&lt;$S12,$U12+B$52&gt;$T12),-1,(EchelleFPAparam!$S$3/('crmcfgWLEN.txt'!$U12+B$52))*(SIN('Standard Settings'!$F7)+SIN('Standard Settings'!$F7+EchelleFPAparam!$M$3+EchelleFPAparam!$K$3)))</f>
        <v>1777.5851773726495</v>
      </c>
      <c r="EB12" s="27">
        <f>IF(OR($U12+C$52&lt;$S12,$U12+C$52&gt;$T12),-1,(EchelleFPAparam!$S$3/('crmcfgWLEN.txt'!$U12+C$52))*(SIN('Standard Settings'!$F7)+SIN('Standard Settings'!$F7+EchelleFPAparam!$M$3+EchelleFPAparam!$K$3)))</f>
        <v>1723.7189598765087</v>
      </c>
      <c r="EC12" s="27">
        <f>IF(OR($U12+D$52&lt;$S12,$U12+D$52&gt;$T12),-1,(EchelleFPAparam!$S$3/('crmcfgWLEN.txt'!$U12+D$52))*(SIN('Standard Settings'!$F7)+SIN('Standard Settings'!$F7+EchelleFPAparam!$M$3+EchelleFPAparam!$K$3)))</f>
        <v>1673.0213434095524</v>
      </c>
      <c r="ED12" s="27">
        <f>IF(OR($U12+E$52&lt;$S12,$U12+E$52&gt;$T12),-1,(EchelleFPAparam!$S$3/('crmcfgWLEN.txt'!$U12+E$52))*(SIN('Standard Settings'!$F7)+SIN('Standard Settings'!$F7+EchelleFPAparam!$M$3+EchelleFPAparam!$K$3)))</f>
        <v>1625.220733597851</v>
      </c>
      <c r="EE12" s="27">
        <f>IF(OR($U12+F$52&lt;$S12,$U12+F$52&gt;$T12),-1,(EchelleFPAparam!$S$3/('crmcfgWLEN.txt'!$U12+F$52))*(SIN('Standard Settings'!$F7)+SIN('Standard Settings'!$F7+EchelleFPAparam!$M$3+EchelleFPAparam!$K$3)))</f>
        <v>1580.0757132201329</v>
      </c>
      <c r="EF12" s="27">
        <f>IF(OR($U12+G$52&lt;$S12,$U12+G$52&gt;$T12),-1,(EchelleFPAparam!$S$3/('crmcfgWLEN.txt'!$U12+G$52))*(SIN('Standard Settings'!$F7)+SIN('Standard Settings'!$F7+EchelleFPAparam!$M$3+EchelleFPAparam!$K$3)))</f>
        <v>1537.3709642141832</v>
      </c>
      <c r="EG12" s="27">
        <f>IF(OR($U12+H$52&lt;$S12,$U12+H$52&gt;$T12),-1,(EchelleFPAparam!$S$3/('crmcfgWLEN.txt'!$U12+H$52))*(SIN('Standard Settings'!$F7)+SIN('Standard Settings'!$F7+EchelleFPAparam!$M$3+EchelleFPAparam!$K$3)))</f>
        <v>1496.913833576968</v>
      </c>
      <c r="EH12" s="27">
        <f>IF(OR($U12+K$52&lt;$S12,$U12+K$52&gt;$T12),-1,(EchelleFPAparam!$S$3/('crmcfgWLEN.txt'!$U12+K$52))*(SIN('Standard Settings'!$F7)+SIN('Standard Settings'!$F7+EchelleFPAparam!$M$3+EchelleFPAparam!$K$3)))</f>
        <v>1458.531427587815</v>
      </c>
      <c r="EI12" s="27">
        <f>IF(OR($U12+L$52&lt;$S12,$U12+L$52&gt;$T12),-1,(EchelleFPAparam!$S$3/('crmcfgWLEN.txt'!$U12+L$52))*(SIN('Standard Settings'!$F7)+SIN('Standard Settings'!$F7+EchelleFPAparam!$M$3+EchelleFPAparam!$K$3)))</f>
        <v>-1</v>
      </c>
      <c r="EJ12" s="64">
        <f>CO12</f>
        <v>1429.6896442028578</v>
      </c>
      <c r="EK12" s="64">
        <f t="shared" si="4"/>
        <v>1777.5851773726495</v>
      </c>
      <c r="EL12" s="96">
        <v>0</v>
      </c>
      <c r="EM12" s="96">
        <v>0</v>
      </c>
      <c r="EN12" s="54"/>
      <c r="EO12" s="54"/>
      <c r="EP12" s="54"/>
      <c r="EQ12" s="54"/>
      <c r="ER12" s="104"/>
      <c r="ES12" s="54"/>
      <c r="ET12" s="54"/>
      <c r="EU12" s="54"/>
      <c r="EV12" s="54"/>
      <c r="EW12" s="54"/>
      <c r="EX12" s="104"/>
      <c r="EY12" s="54"/>
      <c r="EZ12" s="54"/>
      <c r="FA12" s="54"/>
      <c r="FB12" s="97">
        <f>1/(F12*EchelleFPAparam!$Q$3)</f>
        <v>-4834.5653756561851</v>
      </c>
      <c r="FC12" s="97">
        <f>E12*FB12</f>
        <v>-23.816116326798085</v>
      </c>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6">
        <f t="shared" si="5"/>
        <v>2856.3519740541824</v>
      </c>
    </row>
    <row r="13" spans="1:271" x14ac:dyDescent="0.2">
      <c r="A13" s="57">
        <v>7</v>
      </c>
      <c r="B13" s="19">
        <f t="shared" si="0"/>
        <v>1571.7834982160377</v>
      </c>
      <c r="C13" s="28" t="str">
        <f>'Standard Settings'!B8</f>
        <v>H/3/4</v>
      </c>
      <c r="D13" s="28">
        <f>'Standard Settings'!H8</f>
        <v>36</v>
      </c>
      <c r="E13" s="20">
        <f t="shared" si="1"/>
        <v>4.8458787785664592E-3</v>
      </c>
      <c r="F13" s="18">
        <f>((EchelleFPAparam!$S$3/('crmcfgWLEN.txt'!$U13+E$52))*(SIN('Standard Settings'!$F8+0.0005)+SIN('Standard Settings'!$F8+0.0005+EchelleFPAparam!$M$3))-(EchelleFPAparam!$S$3/('crmcfgWLEN.txt'!$U13+E$52))*(SIN('Standard Settings'!$F8-0.0005)+SIN('Standard Settings'!$F8-0.0005+EchelleFPAparam!$M$3)))*1000*EchelleFPAparam!$O$3/180</f>
        <v>13.825301922437708</v>
      </c>
      <c r="G13" s="21" t="str">
        <f>'Standard Settings'!C8</f>
        <v>H</v>
      </c>
      <c r="H13" s="50"/>
      <c r="I13" s="63" t="s">
        <v>726</v>
      </c>
      <c r="J13" s="61"/>
      <c r="K13" s="28" t="str">
        <f>'Standard Settings'!$D8</f>
        <v>HK</v>
      </c>
      <c r="L13" s="50"/>
      <c r="M13" s="12">
        <v>0</v>
      </c>
      <c r="N13" s="12">
        <v>0</v>
      </c>
      <c r="O13" s="28" t="str">
        <f>'Standard Settings'!$D8</f>
        <v>HK</v>
      </c>
      <c r="P13" s="50"/>
      <c r="Q13" s="28">
        <f>'Standard Settings'!$E8</f>
        <v>65.5</v>
      </c>
      <c r="R13" s="93">
        <f>535000+($Q13-65.672)/EchelleFPAparam!$Q$3</f>
        <v>546700.68027210864</v>
      </c>
      <c r="S13" s="22">
        <f>'Standard Settings'!$G8</f>
        <v>32</v>
      </c>
      <c r="T13" s="22">
        <f>'Standard Settings'!$I8</f>
        <v>39</v>
      </c>
      <c r="U13" s="23">
        <f t="shared" si="2"/>
        <v>32</v>
      </c>
      <c r="V13" s="23">
        <f t="shared" si="3"/>
        <v>40</v>
      </c>
      <c r="W13" s="24">
        <f>IF(OR($U13+B$52&lt;$S13,$U13+B$52&gt;$T13),-1,(EchelleFPAparam!$S$3/('crmcfgWLEN.txt'!$U13+B$52))*(SIN('Standard Settings'!$F8)+SIN('Standard Settings'!$F8+EchelleFPAparam!$M$3)))</f>
        <v>1768.2564354930425</v>
      </c>
      <c r="X13" s="24">
        <f>IF(OR($U13+C$52&lt;$S13,$U13+C$52&gt;$T13),-1,(EchelleFPAparam!$S$3/('crmcfgWLEN.txt'!$U13+C$52))*(SIN('Standard Settings'!$F8)+SIN('Standard Settings'!$F8+EchelleFPAparam!$M$3)))</f>
        <v>1714.6729071447685</v>
      </c>
      <c r="Y13" s="24">
        <f>IF(OR($U13+D$52&lt;$S13,$U13+D$52&gt;$T13),-1,(EchelleFPAparam!$S$3/('crmcfgWLEN.txt'!$U13+D$52))*(SIN('Standard Settings'!$F8)+SIN('Standard Settings'!$F8+EchelleFPAparam!$M$3)))</f>
        <v>1664.2413510522754</v>
      </c>
      <c r="Z13" s="24">
        <f>IF(OR($U13+E$52&lt;$S13,$U13+E$52&gt;$T13),-1,(EchelleFPAparam!$S$3/('crmcfgWLEN.txt'!$U13+E$52))*(SIN('Standard Settings'!$F8)+SIN('Standard Settings'!$F8+EchelleFPAparam!$M$3)))</f>
        <v>1616.6915981650675</v>
      </c>
      <c r="AA13" s="24">
        <f>IF(OR($U13+F$52&lt;$S13,$U13+F$52&gt;$T13),-1,(EchelleFPAparam!$S$3/('crmcfgWLEN.txt'!$U13+F$52))*(SIN('Standard Settings'!$F8)+SIN('Standard Settings'!$F8+EchelleFPAparam!$M$3)))</f>
        <v>1571.7834982160377</v>
      </c>
      <c r="AB13" s="24">
        <f>IF(OR($U13+G$52&lt;$S13,$U13+G$52&gt;$T13),-1,(EchelleFPAparam!$S$3/('crmcfgWLEN.txt'!$U13+G$52))*(SIN('Standard Settings'!$F8)+SIN('Standard Settings'!$F8+EchelleFPAparam!$M$3)))</f>
        <v>1529.3028631291179</v>
      </c>
      <c r="AC13" s="24">
        <f>IF(OR($U13+H$52&lt;$S13,$U13+H$52&gt;$T13),-1,(EchelleFPAparam!$S$3/('crmcfgWLEN.txt'!$U13+H$52))*(SIN('Standard Settings'!$F8)+SIN('Standard Settings'!$F8+EchelleFPAparam!$M$3)))</f>
        <v>1489.0580509415095</v>
      </c>
      <c r="AD13" s="24">
        <f>IF(OR($U13+K$52&lt;$S13,$U13+K$52&gt;$T13),-1,(EchelleFPAparam!$S$3/('crmcfgWLEN.txt'!$U13+K$52))*(SIN('Standard Settings'!$F8)+SIN('Standard Settings'!$F8+EchelleFPAparam!$M$3)))</f>
        <v>1450.8770752763426</v>
      </c>
      <c r="AE13" s="24">
        <f>IF(OR($U13+L$52&lt;$S13,$U13+L$52&gt;$T13),-1,(EchelleFPAparam!$S$3/('crmcfgWLEN.txt'!$U13+L$52))*(SIN('Standard Settings'!$F8)+SIN('Standard Settings'!$F8+EchelleFPAparam!$M$3)))</f>
        <v>-1</v>
      </c>
      <c r="AF13" s="92">
        <v>1994.0945859223</v>
      </c>
      <c r="AG13" s="92">
        <v>1723.67027599362</v>
      </c>
      <c r="AH13" s="92">
        <v>1436.61298619847</v>
      </c>
      <c r="AI13" s="92">
        <v>1168.0222016174</v>
      </c>
      <c r="AJ13" s="92">
        <v>915.89346652238305</v>
      </c>
      <c r="AK13" s="92">
        <v>678.54278583929602</v>
      </c>
      <c r="AL13" s="92">
        <v>454.468576982434</v>
      </c>
      <c r="AM13" s="92">
        <v>242.38849703292601</v>
      </c>
      <c r="AN13" s="92">
        <v>63.5899165277783</v>
      </c>
      <c r="AO13" s="92">
        <v>2018.0570755655999</v>
      </c>
      <c r="AP13" s="92">
        <v>1770.0469608604801</v>
      </c>
      <c r="AQ13" s="92">
        <v>1480.75171325929</v>
      </c>
      <c r="AR13" s="92">
        <v>1210.18275026682</v>
      </c>
      <c r="AS13" s="92">
        <v>956.27538037641602</v>
      </c>
      <c r="AT13" s="92">
        <v>717.27314009012798</v>
      </c>
      <c r="AU13" s="92">
        <v>491.757005671922</v>
      </c>
      <c r="AV13" s="92">
        <v>278.37523444390098</v>
      </c>
      <c r="AW13" s="92">
        <v>81.0207071683745</v>
      </c>
      <c r="AX13" s="92">
        <v>2042.0120519301699</v>
      </c>
      <c r="AY13" s="92">
        <v>1817.5413018499501</v>
      </c>
      <c r="AZ13" s="92">
        <v>1525.5391953332501</v>
      </c>
      <c r="BA13" s="92">
        <v>1252.7575799307001</v>
      </c>
      <c r="BB13" s="92">
        <v>996.84973603435105</v>
      </c>
      <c r="BC13" s="92">
        <v>756.07335788267005</v>
      </c>
      <c r="BD13" s="92">
        <v>528.877701239506</v>
      </c>
      <c r="BE13" s="92">
        <v>313.974067695104</v>
      </c>
      <c r="BF13" s="92">
        <v>109.80362871822901</v>
      </c>
      <c r="BG13" s="25">
        <f>IF(OR($U13+B$52&lt;'Standard Settings'!$G8,$U13+B$52&gt;'Standard Settings'!$I8),-1,(EchelleFPAparam!$S$3/('crmcfgWLEN.txt'!$U13+B$52))*(SIN(EchelleFPAparam!$T$3-EchelleFPAparam!$M$3/2)+SIN('Standard Settings'!$F8+EchelleFPAparam!$M$3)))</f>
        <v>1767.2808194842203</v>
      </c>
      <c r="BH13" s="25">
        <f>IF(OR($U13+C$52&lt;'Standard Settings'!$G8,$U13+C$52&gt;'Standard Settings'!$I8),-1,(EchelleFPAparam!$S$3/('crmcfgWLEN.txt'!$U13+C$52))*(SIN(EchelleFPAparam!$T$3-EchelleFPAparam!$M$3/2)+SIN('Standard Settings'!$F8+EchelleFPAparam!$M$3)))</f>
        <v>1713.7268552574258</v>
      </c>
      <c r="BI13" s="25">
        <f>IF(OR($U13+D$52&lt;'Standard Settings'!$G8,$U13+D$52&gt;'Standard Settings'!$I8),-1,(EchelleFPAparam!$S$3/('crmcfgWLEN.txt'!$U13+D$52))*(SIN(EchelleFPAparam!$T$3-EchelleFPAparam!$M$3/2)+SIN('Standard Settings'!$F8+EchelleFPAparam!$M$3)))</f>
        <v>1663.3231242204427</v>
      </c>
      <c r="BJ13" s="25">
        <f>IF(OR($U13+E$52&lt;'Standard Settings'!$G8,$U13+E$52&gt;'Standard Settings'!$I8),-1,(EchelleFPAparam!$S$3/('crmcfgWLEN.txt'!$U13+E$52))*(SIN(EchelleFPAparam!$T$3-EchelleFPAparam!$M$3/2)+SIN('Standard Settings'!$F8+EchelleFPAparam!$M$3)))</f>
        <v>1615.7996063855728</v>
      </c>
      <c r="BK13" s="25">
        <f>IF(OR($U13+F$52&lt;'Standard Settings'!$G8,$U13+F$52&gt;'Standard Settings'!$I8),-1,(EchelleFPAparam!$S$3/('crmcfgWLEN.txt'!$U13+F$52))*(SIN(EchelleFPAparam!$T$3-EchelleFPAparam!$M$3/2)+SIN('Standard Settings'!$F8+EchelleFPAparam!$M$3)))</f>
        <v>1570.9162839859737</v>
      </c>
      <c r="BL13" s="25">
        <f>IF(OR($U13+G$52&lt;'Standard Settings'!$G8,$U13+G$52&gt;'Standard Settings'!$I8),-1,(EchelleFPAparam!$S$3/('crmcfgWLEN.txt'!$U13+G$52))*(SIN(EchelleFPAparam!$T$3-EchelleFPAparam!$M$3/2)+SIN('Standard Settings'!$F8+EchelleFPAparam!$M$3)))</f>
        <v>1528.4590871214878</v>
      </c>
      <c r="BM13" s="25">
        <f>IF(OR($U13+H$52&lt;'Standard Settings'!$G8,$U13+H$52&gt;'Standard Settings'!$I8),-1,(EchelleFPAparam!$S$3/('crmcfgWLEN.txt'!$U13+H$52))*(SIN(EchelleFPAparam!$T$3-EchelleFPAparam!$M$3/2)+SIN('Standard Settings'!$F8+EchelleFPAparam!$M$3)))</f>
        <v>1488.2364795656592</v>
      </c>
      <c r="BN13" s="25">
        <f>IF(OR($U13+K$52&lt;'Standard Settings'!$G8,$U13+K$52&gt;'Standard Settings'!$I8),-1,(EchelleFPAparam!$S$3/('crmcfgWLEN.txt'!$U13+K$52))*(SIN(EchelleFPAparam!$T$3-EchelleFPAparam!$M$3/2)+SIN('Standard Settings'!$F8+EchelleFPAparam!$M$3)))</f>
        <v>1450.0765698332066</v>
      </c>
      <c r="BO13" s="25">
        <f>IF(OR($U13+L$52&lt;'Standard Settings'!$G8,$U13+L$52&gt;'Standard Settings'!$I8),-1,(EchelleFPAparam!$S$3/('crmcfgWLEN.txt'!$U13+L$52))*(SIN(EchelleFPAparam!$T$3-EchelleFPAparam!$M$3/2)+SIN('Standard Settings'!$F8+EchelleFPAparam!$M$3)))</f>
        <v>-1</v>
      </c>
      <c r="BP13" s="26">
        <f>IF(OR($U13+B$52&lt;'Standard Settings'!$G8,$U13+B$52&gt;'Standard Settings'!$I8),-1,BG13*(($D13+B$52)/($D13+B$52+0.5)))</f>
        <v>1743.0714931899158</v>
      </c>
      <c r="BQ13" s="26">
        <f>IF(OR($U13+C$52&lt;'Standard Settings'!$G8,$U13+C$52&gt;'Standard Settings'!$I8),-1,BH13*(($D13+C$52)/($D13+C$52+0.5)))</f>
        <v>1690.8771638539936</v>
      </c>
      <c r="BR13" s="26">
        <f>IF(OR($U13+D$52&lt;'Standard Settings'!$G8,$U13+D$52&gt;'Standard Settings'!$I8),-1,BI13*(($D13+D$52)/($D13+D$52+0.5)))</f>
        <v>1641.7215252045928</v>
      </c>
      <c r="BS13" s="26">
        <f>IF(OR($U13+E$52&lt;'Standard Settings'!$G8,$U13+E$52&gt;'Standard Settings'!$I8),-1,BJ13*(($D13+E$52)/($D13+E$52+0.5)))</f>
        <v>1595.3464468110719</v>
      </c>
      <c r="BT13" s="26">
        <f>IF(OR($U13+F$52&lt;'Standard Settings'!$G8,$U13+F$52&gt;'Standard Settings'!$I8),-1,BK13*(($D13+F$52)/($D13+F$52+0.5)))</f>
        <v>1551.5222557886159</v>
      </c>
      <c r="BU13" s="26">
        <f>IF(OR($U13+G$52&lt;'Standard Settings'!$G8,$U13+G$52&gt;'Standard Settings'!$I8),-1,BL13*(($D13+G$52)/($D13+G$52+0.5)))</f>
        <v>1510.0439173971324</v>
      </c>
      <c r="BV13" s="26">
        <f>IF(OR($U13+H$52&lt;'Standard Settings'!$G8,$U13+H$52&gt;'Standard Settings'!$I8),-1,BM13*(($D13+H$52)/($D13+H$52+0.5)))</f>
        <v>1470.727815100181</v>
      </c>
      <c r="BW13" s="26">
        <f>IF(OR($U13+K$52&lt;'Standard Settings'!$G8,$U13+K$52&gt;'Standard Settings'!$I8),-1,BN13*(($D13+K$52)/($D13+K$52+0.5)))</f>
        <v>1433.4090230535146</v>
      </c>
      <c r="BX13" s="26">
        <f>IF(OR($U13+L$52&lt;'Standard Settings'!$G8,$U13+L$52&gt;'Standard Settings'!$I8),-1,BO13*(($D13+L$52)/($D13+L$52+0.5)))</f>
        <v>-1</v>
      </c>
      <c r="BY13" s="26">
        <f>IF(OR($U13+B$52&lt;'Standard Settings'!$G8,$U13+B$52&gt;'Standard Settings'!$I8),-1,BG13*(($D13+B$52)/($D13+B$52-0.5)))</f>
        <v>1792.1720986318853</v>
      </c>
      <c r="BZ13" s="26">
        <f>IF(OR($U13+C$52&lt;'Standard Settings'!$G8,$U13+C$52&gt;'Standard Settings'!$I8),-1,BH13*(($D13+C$52)/($D13+C$52-0.5)))</f>
        <v>1737.202565603418</v>
      </c>
      <c r="CA13" s="26">
        <f>IF(OR($U13+D$52&lt;'Standard Settings'!$G8,$U13+D$52&gt;'Standard Settings'!$I8),-1,BI13*(($D13+D$52)/($D13+D$52-0.5)))</f>
        <v>1685.5007658767154</v>
      </c>
      <c r="CB13" s="26">
        <f>IF(OR($U13+E$52&lt;'Standard Settings'!$G8,$U13+E$52&gt;'Standard Settings'!$I8),-1,BJ13*(($D13+E$52)/($D13+E$52-0.5)))</f>
        <v>1636.7840168581126</v>
      </c>
      <c r="CC13" s="26">
        <f>IF(OR($U13+F$52&lt;'Standard Settings'!$G8,$U13+F$52&gt;'Standard Settings'!$I8),-1,BK13*(($D13+F$52)/($D13+F$52-0.5)))</f>
        <v>1590.8013002389607</v>
      </c>
      <c r="CD13" s="26">
        <f>IF(OR($U13+G$52&lt;'Standard Settings'!$G8,$U13+G$52&gt;'Standard Settings'!$I8),-1,BL13*(($D13+G$52)/($D13+G$52-0.5)))</f>
        <v>1547.3289523945925</v>
      </c>
      <c r="CE13" s="26">
        <f>IF(OR($U13+H$52&lt;'Standard Settings'!$G8,$U13+H$52&gt;'Standard Settings'!$I8),-1,BM13*(($D13+H$52)/($D13+H$52-0.5)))</f>
        <v>1506.167039560426</v>
      </c>
      <c r="CF13" s="26">
        <f>IF(OR($U13+K$52&lt;'Standard Settings'!$G8,$U13+K$52&gt;'Standard Settings'!$I8),-1,BN13*(($D13+K$52)/($D13+K$52-0.5)))</f>
        <v>1467.1362941841853</v>
      </c>
      <c r="CG13" s="26">
        <f>IF(OR($U13+L$52&lt;'Standard Settings'!$G8,$U13+L$52&gt;'Standard Settings'!$I8),-1,BO13*(($D13+L$52)/($D13+L$52-0.5)))</f>
        <v>-1</v>
      </c>
      <c r="CH13" s="27">
        <f>IF(OR($U13+B$52&lt;'Standard Settings'!$G8,$U13+B$52&gt;'Standard Settings'!$I8),-1,(EchelleFPAparam!$S$3/('crmcfgWLEN.txt'!$U13+B$52))*(SIN('Standard Settings'!$F8)+SIN('Standard Settings'!$F8+EchelleFPAparam!$M$3+EchelleFPAparam!$F$3)))</f>
        <v>1750.3459519663984</v>
      </c>
      <c r="CI13" s="27">
        <f>IF(OR($U13+C$52&lt;'Standard Settings'!$G8,$U13+C$52&gt;'Standard Settings'!$I8),-1,(EchelleFPAparam!$S$3/('crmcfgWLEN.txt'!$U13+C$52))*(SIN('Standard Settings'!$F8)+SIN('Standard Settings'!$F8+EchelleFPAparam!$M$3+EchelleFPAparam!$F$3)))</f>
        <v>1697.3051655431743</v>
      </c>
      <c r="CJ13" s="27">
        <f>IF(OR($U13+D$52&lt;'Standard Settings'!$G8,$U13+D$52&gt;'Standard Settings'!$I8),-1,(EchelleFPAparam!$S$3/('crmcfgWLEN.txt'!$U13+D$52))*(SIN('Standard Settings'!$F8)+SIN('Standard Settings'!$F8+EchelleFPAparam!$M$3+EchelleFPAparam!$F$3)))</f>
        <v>1647.3844253801396</v>
      </c>
      <c r="CK13" s="27">
        <f>IF(OR($U13+E$52&lt;'Standard Settings'!$G8,$U13+E$52&gt;'Standard Settings'!$I8),-1,(EchelleFPAparam!$S$3/('crmcfgWLEN.txt'!$U13+E$52))*(SIN('Standard Settings'!$F8)+SIN('Standard Settings'!$F8+EchelleFPAparam!$M$3+EchelleFPAparam!$F$3)))</f>
        <v>1600.3162989407072</v>
      </c>
      <c r="CL13" s="27">
        <f>IF(OR($U13+F$52&lt;'Standard Settings'!$G8,$U13+F$52&gt;'Standard Settings'!$I8),-1,(EchelleFPAparam!$S$3/('crmcfgWLEN.txt'!$U13+F$52))*(SIN('Standard Settings'!$F8)+SIN('Standard Settings'!$F8+EchelleFPAparam!$M$3+EchelleFPAparam!$F$3)))</f>
        <v>1555.8630684145764</v>
      </c>
      <c r="CM13" s="27">
        <f>IF(OR($U13+G$52&lt;'Standard Settings'!$G8,$U13+G$52&gt;'Standard Settings'!$I8),-1,(EchelleFPAparam!$S$3/('crmcfgWLEN.txt'!$U13+G$52))*(SIN('Standard Settings'!$F8)+SIN('Standard Settings'!$F8+EchelleFPAparam!$M$3+EchelleFPAparam!$F$3)))</f>
        <v>1513.8127152141824</v>
      </c>
      <c r="CN13" s="27">
        <f>IF(OR($U13+H$52&lt;'Standard Settings'!$G8,$U13+H$52&gt;'Standard Settings'!$I8),-1,(EchelleFPAparam!$S$3/('crmcfgWLEN.txt'!$U13+H$52))*(SIN('Standard Settings'!$F8)+SIN('Standard Settings'!$F8+EchelleFPAparam!$M$3+EchelleFPAparam!$F$3)))</f>
        <v>1473.9755384980199</v>
      </c>
      <c r="CO13" s="27">
        <f>IF(OR($U13+K$52&lt;'Standard Settings'!$G8,$U13+K$52&gt;'Standard Settings'!$I8),-1,(EchelleFPAparam!$S$3/('crmcfgWLEN.txt'!$U13+K$52))*(SIN('Standard Settings'!$F8)+SIN('Standard Settings'!$F8+EchelleFPAparam!$M$3+EchelleFPAparam!$F$3)))</f>
        <v>1436.1812939211475</v>
      </c>
      <c r="CP13" s="27">
        <f>IF(OR($U13+L$52&lt;'Standard Settings'!$G8,$U13+L$52&gt;'Standard Settings'!$I8),-1,(EchelleFPAparam!$S$3/('crmcfgWLEN.txt'!$U13+L$52))*(SIN('Standard Settings'!$F8)+SIN('Standard Settings'!$F8+EchelleFPAparam!$M$3+EchelleFPAparam!$F$3)))</f>
        <v>-1</v>
      </c>
      <c r="CQ13" s="27">
        <f>IF(OR($U13+B$52&lt;'Standard Settings'!$G8,$U13+B$52&gt;'Standard Settings'!$I8),-1,(EchelleFPAparam!$S$3/('crmcfgWLEN.txt'!$U13+B$52))*(SIN('Standard Settings'!$F8)+SIN('Standard Settings'!$F8+EchelleFPAparam!$M$3+EchelleFPAparam!$G$3)))</f>
        <v>1762.0507881519354</v>
      </c>
      <c r="CR13" s="27">
        <f>IF(OR($U13+C$52&lt;'Standard Settings'!$G8,$U13+C$52&gt;'Standard Settings'!$I8),-1,(EchelleFPAparam!$S$3/('crmcfgWLEN.txt'!$U13+C$52))*(SIN('Standard Settings'!$F8)+SIN('Standard Settings'!$F8+EchelleFPAparam!$M$3+EchelleFPAparam!$G$3)))</f>
        <v>1708.655309723089</v>
      </c>
      <c r="CS13" s="27">
        <f>IF(OR($U13+D$52&lt;'Standard Settings'!$G8,$U13+D$52&gt;'Standard Settings'!$I8),-1,(EchelleFPAparam!$S$3/('crmcfgWLEN.txt'!$U13+D$52))*(SIN('Standard Settings'!$F8)+SIN('Standard Settings'!$F8+EchelleFPAparam!$M$3+EchelleFPAparam!$G$3)))</f>
        <v>1658.4007417900568</v>
      </c>
      <c r="CT13" s="27">
        <f>IF(OR($U13+E$52&lt;'Standard Settings'!$G8,$U13+E$52&gt;'Standard Settings'!$I8),-1,(EchelleFPAparam!$S$3/('crmcfgWLEN.txt'!$U13+E$52))*(SIN('Standard Settings'!$F8)+SIN('Standard Settings'!$F8+EchelleFPAparam!$M$3+EchelleFPAparam!$G$3)))</f>
        <v>1611.0178634531983</v>
      </c>
      <c r="CU13" s="27">
        <f>IF(OR($U13+F$52&lt;'Standard Settings'!$G8,$U13+F$52&gt;'Standard Settings'!$I8),-1,(EchelleFPAparam!$S$3/('crmcfgWLEN.txt'!$U13+F$52))*(SIN('Standard Settings'!$F8)+SIN('Standard Settings'!$F8+EchelleFPAparam!$M$3+EchelleFPAparam!$G$3)))</f>
        <v>1566.2673672461649</v>
      </c>
      <c r="CV13" s="27">
        <f>IF(OR($U13+G$52&lt;'Standard Settings'!$G8,$U13+G$52&gt;'Standard Settings'!$I8),-1,(EchelleFPAparam!$S$3/('crmcfgWLEN.txt'!$U13+G$52))*(SIN('Standard Settings'!$F8)+SIN('Standard Settings'!$F8+EchelleFPAparam!$M$3+EchelleFPAparam!$G$3)))</f>
        <v>1523.9358167800522</v>
      </c>
      <c r="CW13" s="27">
        <f>IF(OR($U13+H$52&lt;'Standard Settings'!$G8,$U13+H$52&gt;'Standard Settings'!$I8),-1,(EchelleFPAparam!$S$3/('crmcfgWLEN.txt'!$U13+H$52))*(SIN('Standard Settings'!$F8)+SIN('Standard Settings'!$F8+EchelleFPAparam!$M$3+EchelleFPAparam!$G$3)))</f>
        <v>1483.8322426542616</v>
      </c>
      <c r="CX13" s="27">
        <f>IF(OR($U13+K$52&lt;'Standard Settings'!$G8,$U13+K$52&gt;'Standard Settings'!$I8),-1,(EchelleFPAparam!$S$3/('crmcfgWLEN.txt'!$U13+K$52))*(SIN('Standard Settings'!$F8)+SIN('Standard Settings'!$F8+EchelleFPAparam!$M$3+EchelleFPAparam!$G$3)))</f>
        <v>1445.7852620733829</v>
      </c>
      <c r="CY13" s="27">
        <f>IF(OR($U13+L$52&lt;'Standard Settings'!$G8,$U13+L$52&gt;'Standard Settings'!$I8),-1,(EchelleFPAparam!$S$3/('crmcfgWLEN.txt'!$U13+L$52))*(SIN('Standard Settings'!$F8)+SIN('Standard Settings'!$F8+EchelleFPAparam!$M$3+EchelleFPAparam!$G$3)))</f>
        <v>-1</v>
      </c>
      <c r="CZ13" s="27">
        <f>IF(OR($U13+B$52&lt;'Standard Settings'!$G8,$U13+B$52&gt;'Standard Settings'!$I8),-1,(EchelleFPAparam!$S$3/('crmcfgWLEN.txt'!$U13+B$52))*(SIN('Standard Settings'!$F8)+SIN('Standard Settings'!$F8+EchelleFPAparam!$M$3+EchelleFPAparam!$H$3)))</f>
        <v>1762.6091908733815</v>
      </c>
      <c r="DA13" s="27">
        <f>IF(OR($U13+C$52&lt;'Standard Settings'!$G8,$U13+C$52&gt;'Standard Settings'!$I8),-1,(EchelleFPAparam!$S$3/('crmcfgWLEN.txt'!$U13+C$52))*(SIN('Standard Settings'!$F8)+SIN('Standard Settings'!$F8+EchelleFPAparam!$M$3+EchelleFPAparam!$H$3)))</f>
        <v>1709.1967911499457</v>
      </c>
      <c r="DB13" s="27">
        <f>IF(OR($U13+D$52&lt;'Standard Settings'!$G8,$U13+D$52&gt;'Standard Settings'!$I8),-1,(EchelleFPAparam!$S$3/('crmcfgWLEN.txt'!$U13+D$52))*(SIN('Standard Settings'!$F8)+SIN('Standard Settings'!$F8+EchelleFPAparam!$M$3+EchelleFPAparam!$H$3)))</f>
        <v>1658.9262972925942</v>
      </c>
      <c r="DC13" s="27">
        <f>IF(OR($U13+E$52&lt;'Standard Settings'!$G8,$U13+E$52&gt;'Standard Settings'!$I8),-1,(EchelleFPAparam!$S$3/('crmcfgWLEN.txt'!$U13+E$52))*(SIN('Standard Settings'!$F8)+SIN('Standard Settings'!$F8+EchelleFPAparam!$M$3+EchelleFPAparam!$H$3)))</f>
        <v>1611.5284030842345</v>
      </c>
      <c r="DD13" s="27">
        <f>IF(OR($U13+F$52&lt;'Standard Settings'!$G8,$U13+F$52&gt;'Standard Settings'!$I8),-1,(EchelleFPAparam!$S$3/('crmcfgWLEN.txt'!$U13+F$52))*(SIN('Standard Settings'!$F8)+SIN('Standard Settings'!$F8+EchelleFPAparam!$M$3+EchelleFPAparam!$H$3)))</f>
        <v>1566.7637252207835</v>
      </c>
      <c r="DE13" s="27">
        <f>IF(OR($U13+G$52&lt;'Standard Settings'!$G8,$U13+G$52&gt;'Standard Settings'!$I8),-1,(EchelleFPAparam!$S$3/('crmcfgWLEN.txt'!$U13+G$52))*(SIN('Standard Settings'!$F8)+SIN('Standard Settings'!$F8+EchelleFPAparam!$M$3+EchelleFPAparam!$H$3)))</f>
        <v>1524.4187596742759</v>
      </c>
      <c r="DF13" s="27">
        <f>IF(OR($U13+H$52&lt;'Standard Settings'!$G8,$U13+H$52&gt;'Standard Settings'!$I8),-1,(EchelleFPAparam!$S$3/('crmcfgWLEN.txt'!$U13+H$52))*(SIN('Standard Settings'!$F8)+SIN('Standard Settings'!$F8+EchelleFPAparam!$M$3+EchelleFPAparam!$H$3)))</f>
        <v>1484.3024765249529</v>
      </c>
      <c r="DG13" s="27">
        <f>IF(OR($U13+K$52&lt;'Standard Settings'!$G8,$U13+K$52&gt;'Standard Settings'!$I8),-1,(EchelleFPAparam!$S$3/('crmcfgWLEN.txt'!$U13+K$52))*(SIN('Standard Settings'!$F8)+SIN('Standard Settings'!$F8+EchelleFPAparam!$M$3+EchelleFPAparam!$H$3)))</f>
        <v>1446.2434386653388</v>
      </c>
      <c r="DH13" s="27">
        <f>IF(OR($U13+L$52&lt;'Standard Settings'!$G8,$U13+L$52&gt;'Standard Settings'!$I8),-1,(EchelleFPAparam!$S$3/('crmcfgWLEN.txt'!$U13+L$52))*(SIN('Standard Settings'!$F8)+SIN('Standard Settings'!$F8+EchelleFPAparam!$M$3+EchelleFPAparam!$H$3)))</f>
        <v>-1</v>
      </c>
      <c r="DI13" s="27">
        <f>IF(OR($U13+B$52&lt;'Standard Settings'!$G8,$U13+B$52&gt;'Standard Settings'!$I8),-1,(EchelleFPAparam!$S$3/('crmcfgWLEN.txt'!$U13+B$52))*(SIN('Standard Settings'!$F8)+SIN('Standard Settings'!$F8+EchelleFPAparam!$M$3+EchelleFPAparam!$I$3)))</f>
        <v>1773.7740955791985</v>
      </c>
      <c r="DJ13" s="27">
        <f>IF(OR($U13+C$52&lt;'Standard Settings'!$G8,$U13+C$52&gt;'Standard Settings'!$I8),-1,(EchelleFPAparam!$S$3/('crmcfgWLEN.txt'!$U13+C$52))*(SIN('Standard Settings'!$F8)+SIN('Standard Settings'!$F8+EchelleFPAparam!$M$3+EchelleFPAparam!$I$3)))</f>
        <v>1720.0233654101319</v>
      </c>
      <c r="DK13" s="27">
        <f>IF(OR($U13+D$52&lt;'Standard Settings'!$G8,$U13+D$52&gt;'Standard Settings'!$I8),-1,(EchelleFPAparam!$S$3/('crmcfgWLEN.txt'!$U13+D$52))*(SIN('Standard Settings'!$F8)+SIN('Standard Settings'!$F8+EchelleFPAparam!$M$3+EchelleFPAparam!$I$3)))</f>
        <v>1669.4344428980692</v>
      </c>
      <c r="DL13" s="27">
        <f>IF(OR($U13+E$52&lt;'Standard Settings'!$G8,$U13+E$52&gt;'Standard Settings'!$I8),-1,(EchelleFPAparam!$S$3/('crmcfgWLEN.txt'!$U13+E$52))*(SIN('Standard Settings'!$F8)+SIN('Standard Settings'!$F8+EchelleFPAparam!$M$3+EchelleFPAparam!$I$3)))</f>
        <v>1621.7363159581244</v>
      </c>
      <c r="DM13" s="27">
        <f>IF(OR($U13+F$52&lt;'Standard Settings'!$G8,$U13+F$52&gt;'Standard Settings'!$I8),-1,(EchelleFPAparam!$S$3/('crmcfgWLEN.txt'!$U13+F$52))*(SIN('Standard Settings'!$F8)+SIN('Standard Settings'!$F8+EchelleFPAparam!$M$3+EchelleFPAparam!$I$3)))</f>
        <v>1576.6880849592876</v>
      </c>
      <c r="DN13" s="27">
        <f>IF(OR($U13+G$52&lt;'Standard Settings'!$G8,$U13+G$52&gt;'Standard Settings'!$I8),-1,(EchelleFPAparam!$S$3/('crmcfgWLEN.txt'!$U13+G$52))*(SIN('Standard Settings'!$F8)+SIN('Standard Settings'!$F8+EchelleFPAparam!$M$3+EchelleFPAparam!$I$3)))</f>
        <v>1534.0748934739013</v>
      </c>
      <c r="DO13" s="27">
        <f>IF(OR($U13+H$52&lt;'Standard Settings'!$G8,$U13+H$52&gt;'Standard Settings'!$I8),-1,(EchelleFPAparam!$S$3/('crmcfgWLEN.txt'!$U13+H$52))*(SIN('Standard Settings'!$F8)+SIN('Standard Settings'!$F8+EchelleFPAparam!$M$3+EchelleFPAparam!$I$3)))</f>
        <v>1493.7045015403776</v>
      </c>
      <c r="DP13" s="27">
        <f>IF(OR($U13+K$52&lt;'Standard Settings'!$G8,$U13+K$52&gt;'Standard Settings'!$I8),-1,(EchelleFPAparam!$S$3/('crmcfgWLEN.txt'!$U13+K$52))*(SIN('Standard Settings'!$F8)+SIN('Standard Settings'!$F8+EchelleFPAparam!$M$3+EchelleFPAparam!$I$3)))</f>
        <v>1455.4043861162654</v>
      </c>
      <c r="DQ13" s="27">
        <f>IF(OR($U13+L$52&lt;'Standard Settings'!$G8,$U13+L$52&gt;'Standard Settings'!$I8),-1,(EchelleFPAparam!$S$3/('crmcfgWLEN.txt'!$U13+L$52))*(SIN('Standard Settings'!$F8)+SIN('Standard Settings'!$F8+EchelleFPAparam!$M$3+EchelleFPAparam!$I$3)))</f>
        <v>-1</v>
      </c>
      <c r="DR13" s="27">
        <f>IF(OR($U13+B$52&lt;'Standard Settings'!$G8,$U13+B$52&gt;'Standard Settings'!$I8),-1,(EchelleFPAparam!$S$3/('crmcfgWLEN.txt'!$U13+B$52))*(SIN('Standard Settings'!$F8)+SIN('Standard Settings'!$F8+EchelleFPAparam!$M$3+EchelleFPAparam!$J$3)))</f>
        <v>1774.3059534031086</v>
      </c>
      <c r="DS13" s="27">
        <f>IF(OR($U13+C$52&lt;'Standard Settings'!$G8,$U13+C$52&gt;'Standard Settings'!$I8),-1,(EchelleFPAparam!$S$3/('crmcfgWLEN.txt'!$U13+C$52))*(SIN('Standard Settings'!$F8)+SIN('Standard Settings'!$F8+EchelleFPAparam!$M$3+EchelleFPAparam!$J$3)))</f>
        <v>1720.5391063302873</v>
      </c>
      <c r="DT13" s="27">
        <f>IF(OR($U13+D$52&lt;'Standard Settings'!$G8,$U13+D$52&gt;'Standard Settings'!$I8),-1,(EchelleFPAparam!$S$3/('crmcfgWLEN.txt'!$U13+D$52))*(SIN('Standard Settings'!$F8)+SIN('Standard Settings'!$F8+EchelleFPAparam!$M$3+EchelleFPAparam!$J$3)))</f>
        <v>1669.9350149676316</v>
      </c>
      <c r="DU13" s="27">
        <f>IF(OR($U13+E$52&lt;'Standard Settings'!$G8,$U13+E$52&gt;'Standard Settings'!$I8),-1,(EchelleFPAparam!$S$3/('crmcfgWLEN.txt'!$U13+E$52))*(SIN('Standard Settings'!$F8)+SIN('Standard Settings'!$F8+EchelleFPAparam!$M$3+EchelleFPAparam!$J$3)))</f>
        <v>1622.2225859685564</v>
      </c>
      <c r="DV13" s="27">
        <f>IF(OR($U13+F$52&lt;'Standard Settings'!$G8,$U13+F$52&gt;'Standard Settings'!$I8),-1,(EchelleFPAparam!$S$3/('crmcfgWLEN.txt'!$U13+F$52))*(SIN('Standard Settings'!$F8)+SIN('Standard Settings'!$F8+EchelleFPAparam!$M$3+EchelleFPAparam!$J$3)))</f>
        <v>1577.1608474694299</v>
      </c>
      <c r="DW13" s="27">
        <f>IF(OR($U13+G$52&lt;'Standard Settings'!$G8,$U13+G$52&gt;'Standard Settings'!$I8),-1,(EchelleFPAparam!$S$3/('crmcfgWLEN.txt'!$U13+G$52))*(SIN('Standard Settings'!$F8)+SIN('Standard Settings'!$F8+EchelleFPAparam!$M$3+EchelleFPAparam!$J$3)))</f>
        <v>1534.5348786189047</v>
      </c>
      <c r="DX13" s="27">
        <f>IF(OR($U13+H$52&lt;'Standard Settings'!$G8,$U13+H$52&gt;'Standard Settings'!$I8),-1,(EchelleFPAparam!$S$3/('crmcfgWLEN.txt'!$U13+H$52))*(SIN('Standard Settings'!$F8)+SIN('Standard Settings'!$F8+EchelleFPAparam!$M$3+EchelleFPAparam!$J$3)))</f>
        <v>1494.1523818131441</v>
      </c>
      <c r="DY13" s="27">
        <f>IF(OR($U13+K$52&lt;'Standard Settings'!$G8,$U13+K$52&gt;'Standard Settings'!$I8),-1,(EchelleFPAparam!$S$3/('crmcfgWLEN.txt'!$U13+K$52))*(SIN('Standard Settings'!$F8)+SIN('Standard Settings'!$F8+EchelleFPAparam!$M$3+EchelleFPAparam!$J$3)))</f>
        <v>1455.8407822794738</v>
      </c>
      <c r="DZ13" s="27">
        <f>IF(OR($U13+L$52&lt;'Standard Settings'!$G8,$U13+L$52&gt;'Standard Settings'!$I8),-1,(EchelleFPAparam!$S$3/('crmcfgWLEN.txt'!$U13+L$52))*(SIN('Standard Settings'!$F8)+SIN('Standard Settings'!$F8+EchelleFPAparam!$M$3+EchelleFPAparam!$J$3)))</f>
        <v>-1</v>
      </c>
      <c r="EA13" s="27">
        <f>IF(OR($U13+B$52&lt;$S13,$U13+B$52&gt;$T13),-1,(EchelleFPAparam!$S$3/('crmcfgWLEN.txt'!$U13+B$52))*(SIN('Standard Settings'!$F8)+SIN('Standard Settings'!$F8+EchelleFPAparam!$M$3+EchelleFPAparam!$K$3)))</f>
        <v>1784.9236263186222</v>
      </c>
      <c r="EB13" s="27">
        <f>IF(OR($U13+C$52&lt;$S13,$U13+C$52&gt;$T13),-1,(EchelleFPAparam!$S$3/('crmcfgWLEN.txt'!$U13+C$52))*(SIN('Standard Settings'!$F8)+SIN('Standard Settings'!$F8+EchelleFPAparam!$M$3+EchelleFPAparam!$K$3)))</f>
        <v>1730.8350315816942</v>
      </c>
      <c r="EC13" s="27">
        <f>IF(OR($U13+D$52&lt;$S13,$U13+D$52&gt;$T13),-1,(EchelleFPAparam!$S$3/('crmcfgWLEN.txt'!$U13+D$52))*(SIN('Standard Settings'!$F8)+SIN('Standard Settings'!$F8+EchelleFPAparam!$M$3+EchelleFPAparam!$K$3)))</f>
        <v>1679.928118888115</v>
      </c>
      <c r="ED13" s="27">
        <f>IF(OR($U13+E$52&lt;$S13,$U13+E$52&gt;$T13),-1,(EchelleFPAparam!$S$3/('crmcfgWLEN.txt'!$U13+E$52))*(SIN('Standard Settings'!$F8)+SIN('Standard Settings'!$F8+EchelleFPAparam!$M$3+EchelleFPAparam!$K$3)))</f>
        <v>1631.9301726341689</v>
      </c>
      <c r="EE13" s="27">
        <f>IF(OR($U13+F$52&lt;$S13,$U13+F$52&gt;$T13),-1,(EchelleFPAparam!$S$3/('crmcfgWLEN.txt'!$U13+F$52))*(SIN('Standard Settings'!$F8)+SIN('Standard Settings'!$F8+EchelleFPAparam!$M$3+EchelleFPAparam!$K$3)))</f>
        <v>1586.5987789498863</v>
      </c>
      <c r="EF13" s="27">
        <f>IF(OR($U13+G$52&lt;$S13,$U13+G$52&gt;$T13),-1,(EchelleFPAparam!$S$3/('crmcfgWLEN.txt'!$U13+G$52))*(SIN('Standard Settings'!$F8)+SIN('Standard Settings'!$F8+EchelleFPAparam!$M$3+EchelleFPAparam!$K$3)))</f>
        <v>1543.7177308701596</v>
      </c>
      <c r="EG13" s="27">
        <f>IF(OR($U13+H$52&lt;$S13,$U13+H$52&gt;$T13),-1,(EchelleFPAparam!$S$3/('crmcfgWLEN.txt'!$U13+H$52))*(SIN('Standard Settings'!$F8)+SIN('Standard Settings'!$F8+EchelleFPAparam!$M$3+EchelleFPAparam!$K$3)))</f>
        <v>1503.093580057787</v>
      </c>
      <c r="EH13" s="27">
        <f>IF(OR($U13+K$52&lt;$S13,$U13+K$52&gt;$T13),-1,(EchelleFPAparam!$S$3/('crmcfgWLEN.txt'!$U13+K$52))*(SIN('Standard Settings'!$F8)+SIN('Standard Settings'!$F8+EchelleFPAparam!$M$3+EchelleFPAparam!$K$3)))</f>
        <v>1464.5527190306643</v>
      </c>
      <c r="EI13" s="27">
        <f>IF(OR($U13+L$52&lt;$S13,$U13+L$52&gt;$T13),-1,(EchelleFPAparam!$S$3/('crmcfgWLEN.txt'!$U13+L$52))*(SIN('Standard Settings'!$F8)+SIN('Standard Settings'!$F8+EchelleFPAparam!$M$3+EchelleFPAparam!$K$3)))</f>
        <v>-1</v>
      </c>
      <c r="EJ13" s="64">
        <f t="shared" ref="EJ13:EJ34" si="6">CO13</f>
        <v>1436.1812939211475</v>
      </c>
      <c r="EK13" s="64">
        <f t="shared" si="4"/>
        <v>1784.9236263186222</v>
      </c>
      <c r="EL13" s="96">
        <v>0</v>
      </c>
      <c r="EM13" s="96">
        <v>0</v>
      </c>
      <c r="EN13" s="54"/>
      <c r="EO13" s="54"/>
      <c r="EP13" s="54"/>
      <c r="EQ13" s="54"/>
      <c r="ER13" s="104"/>
      <c r="ES13" s="54"/>
      <c r="ET13" s="54"/>
      <c r="EU13" s="54"/>
      <c r="EV13" s="54"/>
      <c r="EW13" s="54"/>
      <c r="EX13" s="104"/>
      <c r="EY13" s="54"/>
      <c r="EZ13" s="54"/>
      <c r="FA13" s="54"/>
      <c r="FB13" s="97">
        <f>1/(F13*EchelleFPAparam!$Q$3)</f>
        <v>-4920.4864578001952</v>
      </c>
      <c r="FC13" s="97">
        <f>E13*FB13</f>
        <v>-23.844080906077615</v>
      </c>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6">
        <f t="shared" si="5"/>
        <v>2853.0020155658131</v>
      </c>
    </row>
    <row r="14" spans="1:271" x14ac:dyDescent="0.2">
      <c r="A14" s="57">
        <v>8</v>
      </c>
      <c r="B14" s="19">
        <f t="shared" si="0"/>
        <v>1578.4441973732719</v>
      </c>
      <c r="C14" s="28" t="str">
        <f>'Standard Settings'!B9</f>
        <v>H/4/4</v>
      </c>
      <c r="D14" s="28">
        <f>'Standard Settings'!H9</f>
        <v>36</v>
      </c>
      <c r="E14" s="20">
        <f t="shared" si="1"/>
        <v>4.765171899982934E-3</v>
      </c>
      <c r="F14" s="18">
        <f>((EchelleFPAparam!$S$3/('crmcfgWLEN.txt'!$U14+E$52))*(SIN('Standard Settings'!$F9+0.0005)+SIN('Standard Settings'!$F9+0.0005+EchelleFPAparam!$M$3))-(EchelleFPAparam!$S$3/('crmcfgWLEN.txt'!$U14+E$52))*(SIN('Standard Settings'!$F9-0.0005)+SIN('Standard Settings'!$F9-0.0005+EchelleFPAparam!$M$3)))*1000*EchelleFPAparam!$O$3/180</f>
        <v>13.578542413974878</v>
      </c>
      <c r="G14" s="21" t="str">
        <f>'Standard Settings'!C9</f>
        <v>H</v>
      </c>
      <c r="H14" s="50"/>
      <c r="I14" s="63" t="s">
        <v>726</v>
      </c>
      <c r="J14" s="61"/>
      <c r="K14" s="28" t="str">
        <f>'Standard Settings'!$D9</f>
        <v>HK</v>
      </c>
      <c r="L14" s="50"/>
      <c r="M14" s="12">
        <v>0</v>
      </c>
      <c r="N14" s="12">
        <v>0</v>
      </c>
      <c r="O14" s="28" t="str">
        <f>'Standard Settings'!$D9</f>
        <v>HK</v>
      </c>
      <c r="P14" s="50"/>
      <c r="Q14" s="28">
        <f>'Standard Settings'!$E9</f>
        <v>66</v>
      </c>
      <c r="R14" s="93">
        <f>535000+($Q14-65.672)/EchelleFPAparam!$Q$3</f>
        <v>512687.07482993178</v>
      </c>
      <c r="S14" s="22">
        <f>'Standard Settings'!$G9</f>
        <v>32</v>
      </c>
      <c r="T14" s="22">
        <f>'Standard Settings'!$I9</f>
        <v>39</v>
      </c>
      <c r="U14" s="23">
        <f t="shared" si="2"/>
        <v>32</v>
      </c>
      <c r="V14" s="23">
        <f t="shared" si="3"/>
        <v>40</v>
      </c>
      <c r="W14" s="24">
        <f>IF(OR($U14+B$52&lt;$S14,$U14+B$52&gt;$T14),-1,(EchelleFPAparam!$S$3/('crmcfgWLEN.txt'!$U14+B$52))*(SIN('Standard Settings'!$F9)+SIN('Standard Settings'!$F9+EchelleFPAparam!$M$3)))</f>
        <v>1775.7497220449309</v>
      </c>
      <c r="X14" s="24">
        <f>IF(OR($U14+C$52&lt;$S14,$U14+C$52&gt;$T14),-1,(EchelleFPAparam!$S$3/('crmcfgWLEN.txt'!$U14+C$52))*(SIN('Standard Settings'!$F9)+SIN('Standard Settings'!$F9+EchelleFPAparam!$M$3)))</f>
        <v>1721.9391244072056</v>
      </c>
      <c r="Y14" s="24">
        <f>IF(OR($U14+D$52&lt;$S14,$U14+D$52&gt;$T14),-1,(EchelleFPAparam!$S$3/('crmcfgWLEN.txt'!$U14+D$52))*(SIN('Standard Settings'!$F9)+SIN('Standard Settings'!$F9+EchelleFPAparam!$M$3)))</f>
        <v>1671.2938560422879</v>
      </c>
      <c r="Z14" s="24">
        <f>IF(OR($U14+E$52&lt;$S14,$U14+E$52&gt;$T14),-1,(EchelleFPAparam!$S$3/('crmcfgWLEN.txt'!$U14+E$52))*(SIN('Standard Settings'!$F9)+SIN('Standard Settings'!$F9+EchelleFPAparam!$M$3)))</f>
        <v>1623.5426030125082</v>
      </c>
      <c r="AA14" s="24">
        <f>IF(OR($U14+F$52&lt;$S14,$U14+F$52&gt;$T14),-1,(EchelleFPAparam!$S$3/('crmcfgWLEN.txt'!$U14+F$52))*(SIN('Standard Settings'!$F9)+SIN('Standard Settings'!$F9+EchelleFPAparam!$M$3)))</f>
        <v>1578.4441973732719</v>
      </c>
      <c r="AB14" s="24">
        <f>IF(OR($U14+G$52&lt;$S14,$U14+G$52&gt;$T14),-1,(EchelleFPAparam!$S$3/('crmcfgWLEN.txt'!$U14+G$52))*(SIN('Standard Settings'!$F9)+SIN('Standard Settings'!$F9+EchelleFPAparam!$M$3)))</f>
        <v>1535.7835433902103</v>
      </c>
      <c r="AC14" s="24">
        <f>IF(OR($U14+H$52&lt;$S14,$U14+H$52&gt;$T14),-1,(EchelleFPAparam!$S$3/('crmcfgWLEN.txt'!$U14+H$52))*(SIN('Standard Settings'!$F9)+SIN('Standard Settings'!$F9+EchelleFPAparam!$M$3)))</f>
        <v>1495.3681869852048</v>
      </c>
      <c r="AD14" s="24">
        <f>IF(OR($U14+K$52&lt;$S14,$U14+K$52&gt;$T14),-1,(EchelleFPAparam!$S$3/('crmcfgWLEN.txt'!$U14+K$52))*(SIN('Standard Settings'!$F9)+SIN('Standard Settings'!$F9+EchelleFPAparam!$M$3)))</f>
        <v>1457.0254129599432</v>
      </c>
      <c r="AE14" s="24">
        <f>IF(OR($U14+L$52&lt;$S14,$U14+L$52&gt;$T14),-1,(EchelleFPAparam!$S$3/('crmcfgWLEN.txt'!$U14+L$52))*(SIN('Standard Settings'!$F9)+SIN('Standard Settings'!$F9+EchelleFPAparam!$M$3)))</f>
        <v>-1</v>
      </c>
      <c r="AF14" s="92">
        <v>2015.57250902839</v>
      </c>
      <c r="AG14" s="92">
        <v>1765.6603342398</v>
      </c>
      <c r="AH14" s="92">
        <v>1477.0058473475101</v>
      </c>
      <c r="AI14" s="92">
        <v>1207.0554906207799</v>
      </c>
      <c r="AJ14" s="92">
        <v>953.65103100622105</v>
      </c>
      <c r="AK14" s="92">
        <v>715.15091342557196</v>
      </c>
      <c r="AL14" s="92">
        <v>490.064181148599</v>
      </c>
      <c r="AM14" s="92">
        <v>277.01848242851497</v>
      </c>
      <c r="AN14" s="92">
        <v>80.482453784547502</v>
      </c>
      <c r="AO14" s="92">
        <v>2038.71350241144</v>
      </c>
      <c r="AP14" s="92">
        <v>1811.2062600843201</v>
      </c>
      <c r="AQ14" s="92">
        <v>1520.14290071254</v>
      </c>
      <c r="AR14" s="92">
        <v>1248.1988383503301</v>
      </c>
      <c r="AS14" s="92">
        <v>993.06139388703195</v>
      </c>
      <c r="AT14" s="92">
        <v>752.95623021450297</v>
      </c>
      <c r="AU14" s="92">
        <v>526.393310753268</v>
      </c>
      <c r="AV14" s="92">
        <v>312.07826256847397</v>
      </c>
      <c r="AW14" s="92">
        <v>108.41371748735099</v>
      </c>
      <c r="AX14" s="92">
        <v>1857.25974788385</v>
      </c>
      <c r="AY14" s="92">
        <v>1563.9730926049399</v>
      </c>
      <c r="AZ14" s="92">
        <v>1289.81773527932</v>
      </c>
      <c r="BA14" s="92">
        <v>1032.69857984399</v>
      </c>
      <c r="BB14" s="92">
        <v>790.79395421185905</v>
      </c>
      <c r="BC14" s="92">
        <v>562.58412889418003</v>
      </c>
      <c r="BD14" s="92">
        <v>346.72894745277102</v>
      </c>
      <c r="BE14" s="92">
        <v>141.41070926016801</v>
      </c>
      <c r="BF14" s="92"/>
      <c r="BG14" s="25">
        <f>IF(OR($U14+B$52&lt;'Standard Settings'!$G9,$U14+B$52&gt;'Standard Settings'!$I9),-1,(EchelleFPAparam!$S$3/('crmcfgWLEN.txt'!$U14+B$52))*(SIN(EchelleFPAparam!$T$3-EchelleFPAparam!$M$3/2)+SIN('Standard Settings'!$F9+EchelleFPAparam!$M$3)))</f>
        <v>1771.2439061639175</v>
      </c>
      <c r="BH14" s="25">
        <f>IF(OR($U14+C$52&lt;'Standard Settings'!$G9,$U14+C$52&gt;'Standard Settings'!$I9),-1,(EchelleFPAparam!$S$3/('crmcfgWLEN.txt'!$U14+C$52))*(SIN(EchelleFPAparam!$T$3-EchelleFPAparam!$M$3/2)+SIN('Standard Settings'!$F9+EchelleFPAparam!$M$3)))</f>
        <v>1717.5698484013747</v>
      </c>
      <c r="BI14" s="25">
        <f>IF(OR($U14+D$52&lt;'Standard Settings'!$G9,$U14+D$52&gt;'Standard Settings'!$I9),-1,(EchelleFPAparam!$S$3/('crmcfgWLEN.txt'!$U14+D$52))*(SIN(EchelleFPAparam!$T$3-EchelleFPAparam!$M$3/2)+SIN('Standard Settings'!$F9+EchelleFPAparam!$M$3)))</f>
        <v>1667.0530881542752</v>
      </c>
      <c r="BJ14" s="25">
        <f>IF(OR($U14+E$52&lt;'Standard Settings'!$G9,$U14+E$52&gt;'Standard Settings'!$I9),-1,(EchelleFPAparam!$S$3/('crmcfgWLEN.txt'!$U14+E$52))*(SIN(EchelleFPAparam!$T$3-EchelleFPAparam!$M$3/2)+SIN('Standard Settings'!$F9+EchelleFPAparam!$M$3)))</f>
        <v>1619.422999921296</v>
      </c>
      <c r="BK14" s="25">
        <f>IF(OR($U14+F$52&lt;'Standard Settings'!$G9,$U14+F$52&gt;'Standard Settings'!$I9),-1,(EchelleFPAparam!$S$3/('crmcfgWLEN.txt'!$U14+F$52))*(SIN(EchelleFPAparam!$T$3-EchelleFPAparam!$M$3/2)+SIN('Standard Settings'!$F9+EchelleFPAparam!$M$3)))</f>
        <v>1574.4390277012601</v>
      </c>
      <c r="BL14" s="25">
        <f>IF(OR($U14+G$52&lt;'Standard Settings'!$G9,$U14+G$52&gt;'Standard Settings'!$I9),-1,(EchelleFPAparam!$S$3/('crmcfgWLEN.txt'!$U14+G$52))*(SIN(EchelleFPAparam!$T$3-EchelleFPAparam!$M$3/2)+SIN('Standard Settings'!$F9+EchelleFPAparam!$M$3)))</f>
        <v>1531.8866215471719</v>
      </c>
      <c r="BM14" s="25">
        <f>IF(OR($U14+H$52&lt;'Standard Settings'!$G9,$U14+H$52&gt;'Standard Settings'!$I9),-1,(EchelleFPAparam!$S$3/('crmcfgWLEN.txt'!$U14+H$52))*(SIN(EchelleFPAparam!$T$3-EchelleFPAparam!$M$3/2)+SIN('Standard Settings'!$F9+EchelleFPAparam!$M$3)))</f>
        <v>1491.5738157169831</v>
      </c>
      <c r="BN14" s="25">
        <f>IF(OR($U14+K$52&lt;'Standard Settings'!$G9,$U14+K$52&gt;'Standard Settings'!$I9),-1,(EchelleFPAparam!$S$3/('crmcfgWLEN.txt'!$U14+K$52))*(SIN(EchelleFPAparam!$T$3-EchelleFPAparam!$M$3/2)+SIN('Standard Settings'!$F9+EchelleFPAparam!$M$3)))</f>
        <v>1453.3283332627016</v>
      </c>
      <c r="BO14" s="25">
        <f>IF(OR($U14+L$52&lt;'Standard Settings'!$G9,$U14+L$52&gt;'Standard Settings'!$I9),-1,(EchelleFPAparam!$S$3/('crmcfgWLEN.txt'!$U14+L$52))*(SIN(EchelleFPAparam!$T$3-EchelleFPAparam!$M$3/2)+SIN('Standard Settings'!$F9+EchelleFPAparam!$M$3)))</f>
        <v>-1</v>
      </c>
      <c r="BP14" s="26">
        <f>IF(OR($U14+B$52&lt;'Standard Settings'!$G9,$U14+B$52&gt;'Standard Settings'!$I9),-1,BG14*(($D14+B$52)/($D14+B$52+0.5)))</f>
        <v>1746.980291010987</v>
      </c>
      <c r="BQ14" s="26">
        <f>IF(OR($U14+C$52&lt;'Standard Settings'!$G9,$U14+C$52&gt;'Standard Settings'!$I9),-1,BH14*(($D14+C$52)/($D14+C$52+0.5)))</f>
        <v>1694.6689170893565</v>
      </c>
      <c r="BR14" s="26">
        <f>IF(OR($U14+D$52&lt;'Standard Settings'!$G9,$U14+D$52&gt;'Standard Settings'!$I9),-1,BI14*(($D14+D$52)/($D14+D$52+0.5)))</f>
        <v>1645.4030480483755</v>
      </c>
      <c r="BS14" s="26">
        <f>IF(OR($U14+E$52&lt;'Standard Settings'!$G9,$U14+E$52&gt;'Standard Settings'!$I9),-1,BJ14*(($D14+E$52)/($D14+E$52+0.5)))</f>
        <v>1598.9239746058365</v>
      </c>
      <c r="BT14" s="26">
        <f>IF(OR($U14+F$52&lt;'Standard Settings'!$G9,$U14+F$52&gt;'Standard Settings'!$I9),-1,BK14*(($D14+F$52)/($D14+F$52+0.5)))</f>
        <v>1555.0015088407506</v>
      </c>
      <c r="BU14" s="26">
        <f>IF(OR($U14+G$52&lt;'Standard Settings'!$G9,$U14+G$52&gt;'Standard Settings'!$I9),-1,BL14*(($D14+G$52)/($D14+G$52+0.5)))</f>
        <v>1513.4301562273265</v>
      </c>
      <c r="BV14" s="26">
        <f>IF(OR($U14+H$52&lt;'Standard Settings'!$G9,$U14+H$52&gt;'Standard Settings'!$I9),-1,BM14*(($D14+H$52)/($D14+H$52+0.5)))</f>
        <v>1474.0258884732539</v>
      </c>
      <c r="BW14" s="26">
        <f>IF(OR($U14+K$52&lt;'Standard Settings'!$G9,$U14+K$52&gt;'Standard Settings'!$I9),-1,BN14*(($D14+K$52)/($D14+K$52+0.5)))</f>
        <v>1436.623409891866</v>
      </c>
      <c r="BX14" s="26">
        <f>IF(OR($U14+L$52&lt;'Standard Settings'!$G9,$U14+L$52&gt;'Standard Settings'!$I9),-1,BO14*(($D14+L$52)/($D14+L$52+0.5)))</f>
        <v>-1</v>
      </c>
      <c r="BY14" s="26">
        <f>IF(OR($U14+B$52&lt;'Standard Settings'!$G9,$U14+B$52&gt;'Standard Settings'!$I9),-1,BG14*(($D14+B$52)/($D14+B$52-0.5)))</f>
        <v>1796.1910034338318</v>
      </c>
      <c r="BZ14" s="26">
        <f>IF(OR($U14+C$52&lt;'Standard Settings'!$G9,$U14+C$52&gt;'Standard Settings'!$I9),-1,BH14*(($D14+C$52)/($D14+C$52-0.5)))</f>
        <v>1741.0982024890648</v>
      </c>
      <c r="CA14" s="26">
        <f>IF(OR($U14+D$52&lt;'Standard Settings'!$G9,$U14+D$52&gt;'Standard Settings'!$I9),-1,BI14*(($D14+D$52)/($D14+D$52-0.5)))</f>
        <v>1689.2804626629991</v>
      </c>
      <c r="CB14" s="26">
        <f>IF(OR($U14+E$52&lt;'Standard Settings'!$G9,$U14+E$52&gt;'Standard Settings'!$I9),-1,BJ14*(($D14+E$52)/($D14+E$52-0.5)))</f>
        <v>1640.4544674527413</v>
      </c>
      <c r="CC14" s="26">
        <f>IF(OR($U14+F$52&lt;'Standard Settings'!$G9,$U14+F$52&gt;'Standard Settings'!$I9),-1,BK14*(($D14+F$52)/($D14+F$52-0.5)))</f>
        <v>1594.3686356468459</v>
      </c>
      <c r="CD14" s="26">
        <f>IF(OR($U14+G$52&lt;'Standard Settings'!$G9,$U14+G$52&gt;'Standard Settings'!$I9),-1,BL14*(($D14+G$52)/($D14+G$52-0.5)))</f>
        <v>1550.7988020601001</v>
      </c>
      <c r="CE14" s="26">
        <f>IF(OR($U14+H$52&lt;'Standard Settings'!$G9,$U14+H$52&gt;'Standard Settings'!$I9),-1,BM14*(($D14+H$52)/($D14+H$52-0.5)))</f>
        <v>1509.544584581043</v>
      </c>
      <c r="CF14" s="26">
        <f>IF(OR($U14+K$52&lt;'Standard Settings'!$G9,$U14+K$52&gt;'Standard Settings'!$I9),-1,BN14*(($D14+K$52)/($D14+K$52-0.5)))</f>
        <v>1470.4263136540274</v>
      </c>
      <c r="CG14" s="26">
        <f>IF(OR($U14+L$52&lt;'Standard Settings'!$G9,$U14+L$52&gt;'Standard Settings'!$I9),-1,BO14*(($D14+L$52)/($D14+L$52-0.5)))</f>
        <v>-1</v>
      </c>
      <c r="CH14" s="27">
        <f>IF(OR($U14+B$52&lt;'Standard Settings'!$G9,$U14+B$52&gt;'Standard Settings'!$I9),-1,(EchelleFPAparam!$S$3/('crmcfgWLEN.txt'!$U14+B$52))*(SIN('Standard Settings'!$F9)+SIN('Standard Settings'!$F9+EchelleFPAparam!$M$3+EchelleFPAparam!$F$3)))</f>
        <v>1758.1243544356441</v>
      </c>
      <c r="CI14" s="27">
        <f>IF(OR($U14+C$52&lt;'Standard Settings'!$G9,$U14+C$52&gt;'Standard Settings'!$I9),-1,(EchelleFPAparam!$S$3/('crmcfgWLEN.txt'!$U14+C$52))*(SIN('Standard Settings'!$F9)+SIN('Standard Settings'!$F9+EchelleFPAparam!$M$3+EchelleFPAparam!$F$3)))</f>
        <v>1704.8478588466851</v>
      </c>
      <c r="CJ14" s="27">
        <f>IF(OR($U14+D$52&lt;'Standard Settings'!$G9,$U14+D$52&gt;'Standard Settings'!$I9),-1,(EchelleFPAparam!$S$3/('crmcfgWLEN.txt'!$U14+D$52))*(SIN('Standard Settings'!$F9)+SIN('Standard Settings'!$F9+EchelleFPAparam!$M$3+EchelleFPAparam!$F$3)))</f>
        <v>1654.7052747629591</v>
      </c>
      <c r="CK14" s="27">
        <f>IF(OR($U14+E$52&lt;'Standard Settings'!$G9,$U14+E$52&gt;'Standard Settings'!$I9),-1,(EchelleFPAparam!$S$3/('crmcfgWLEN.txt'!$U14+E$52))*(SIN('Standard Settings'!$F9)+SIN('Standard Settings'!$F9+EchelleFPAparam!$M$3+EchelleFPAparam!$F$3)))</f>
        <v>1607.4279811983031</v>
      </c>
      <c r="CL14" s="27">
        <f>IF(OR($U14+F$52&lt;'Standard Settings'!$G9,$U14+F$52&gt;'Standard Settings'!$I9),-1,(EchelleFPAparam!$S$3/('crmcfgWLEN.txt'!$U14+F$52))*(SIN('Standard Settings'!$F9)+SIN('Standard Settings'!$F9+EchelleFPAparam!$M$3+EchelleFPAparam!$F$3)))</f>
        <v>1562.7772039427948</v>
      </c>
      <c r="CM14" s="27">
        <f>IF(OR($U14+G$52&lt;'Standard Settings'!$G9,$U14+G$52&gt;'Standard Settings'!$I9),-1,(EchelleFPAparam!$S$3/('crmcfgWLEN.txt'!$U14+G$52))*(SIN('Standard Settings'!$F9)+SIN('Standard Settings'!$F9+EchelleFPAparam!$M$3+EchelleFPAparam!$F$3)))</f>
        <v>1520.539982214611</v>
      </c>
      <c r="CN14" s="27">
        <f>IF(OR($U14+H$52&lt;'Standard Settings'!$G9,$U14+H$52&gt;'Standard Settings'!$I9),-1,(EchelleFPAparam!$S$3/('crmcfgWLEN.txt'!$U14+H$52))*(SIN('Standard Settings'!$F9)+SIN('Standard Settings'!$F9+EchelleFPAparam!$M$3+EchelleFPAparam!$F$3)))</f>
        <v>1480.5257721563319</v>
      </c>
      <c r="CO14" s="27">
        <f>IF(OR($U14+K$52&lt;'Standard Settings'!$G9,$U14+K$52&gt;'Standard Settings'!$I9),-1,(EchelleFPAparam!$S$3/('crmcfgWLEN.txt'!$U14+K$52))*(SIN('Standard Settings'!$F9)+SIN('Standard Settings'!$F9+EchelleFPAparam!$M$3+EchelleFPAparam!$F$3)))</f>
        <v>1442.5635728702721</v>
      </c>
      <c r="CP14" s="27">
        <f>IF(OR($U14+L$52&lt;'Standard Settings'!$G9,$U14+L$52&gt;'Standard Settings'!$I9),-1,(EchelleFPAparam!$S$3/('crmcfgWLEN.txt'!$U14+L$52))*(SIN('Standard Settings'!$F9)+SIN('Standard Settings'!$F9+EchelleFPAparam!$M$3+EchelleFPAparam!$F$3)))</f>
        <v>-1</v>
      </c>
      <c r="CQ14" s="27">
        <f>IF(OR($U14+B$52&lt;'Standard Settings'!$G9,$U14+B$52&gt;'Standard Settings'!$I9),-1,(EchelleFPAparam!$S$3/('crmcfgWLEN.txt'!$U14+B$52))*(SIN('Standard Settings'!$F9)+SIN('Standard Settings'!$F9+EchelleFPAparam!$M$3+EchelleFPAparam!$G$3)))</f>
        <v>1769.6457732441816</v>
      </c>
      <c r="CR14" s="27">
        <f>IF(OR($U14+C$52&lt;'Standard Settings'!$G9,$U14+C$52&gt;'Standard Settings'!$I9),-1,(EchelleFPAparam!$S$3/('crmcfgWLEN.txt'!$U14+C$52))*(SIN('Standard Settings'!$F9)+SIN('Standard Settings'!$F9+EchelleFPAparam!$M$3+EchelleFPAparam!$G$3)))</f>
        <v>1716.0201437519336</v>
      </c>
      <c r="CS14" s="27">
        <f>IF(OR($U14+D$52&lt;'Standard Settings'!$G9,$U14+D$52&gt;'Standard Settings'!$I9),-1,(EchelleFPAparam!$S$3/('crmcfgWLEN.txt'!$U14+D$52))*(SIN('Standard Settings'!$F9)+SIN('Standard Settings'!$F9+EchelleFPAparam!$M$3+EchelleFPAparam!$G$3)))</f>
        <v>1665.5489630533473</v>
      </c>
      <c r="CT14" s="27">
        <f>IF(OR($U14+E$52&lt;'Standard Settings'!$G9,$U14+E$52&gt;'Standard Settings'!$I9),-1,(EchelleFPAparam!$S$3/('crmcfgWLEN.txt'!$U14+E$52))*(SIN('Standard Settings'!$F9)+SIN('Standard Settings'!$F9+EchelleFPAparam!$M$3+EchelleFPAparam!$G$3)))</f>
        <v>1617.9618498232517</v>
      </c>
      <c r="CU14" s="27">
        <f>IF(OR($U14+F$52&lt;'Standard Settings'!$G9,$U14+F$52&gt;'Standard Settings'!$I9),-1,(EchelleFPAparam!$S$3/('crmcfgWLEN.txt'!$U14+F$52))*(SIN('Standard Settings'!$F9)+SIN('Standard Settings'!$F9+EchelleFPAparam!$M$3+EchelleFPAparam!$G$3)))</f>
        <v>1573.0184651059392</v>
      </c>
      <c r="CV14" s="27">
        <f>IF(OR($U14+G$52&lt;'Standard Settings'!$G9,$U14+G$52&gt;'Standard Settings'!$I9),-1,(EchelleFPAparam!$S$3/('crmcfgWLEN.txt'!$U14+G$52))*(SIN('Standard Settings'!$F9)+SIN('Standard Settings'!$F9+EchelleFPAparam!$M$3+EchelleFPAparam!$G$3)))</f>
        <v>1530.5044525355083</v>
      </c>
      <c r="CW14" s="27">
        <f>IF(OR($U14+H$52&lt;'Standard Settings'!$G9,$U14+H$52&gt;'Standard Settings'!$I9),-1,(EchelleFPAparam!$S$3/('crmcfgWLEN.txt'!$U14+H$52))*(SIN('Standard Settings'!$F9)+SIN('Standard Settings'!$F9+EchelleFPAparam!$M$3+EchelleFPAparam!$G$3)))</f>
        <v>1490.2280195740475</v>
      </c>
      <c r="CX14" s="27">
        <f>IF(OR($U14+K$52&lt;'Standard Settings'!$G9,$U14+K$52&gt;'Standard Settings'!$I9),-1,(EchelleFPAparam!$S$3/('crmcfgWLEN.txt'!$U14+K$52))*(SIN('Standard Settings'!$F9)+SIN('Standard Settings'!$F9+EchelleFPAparam!$M$3+EchelleFPAparam!$G$3)))</f>
        <v>1452.0170447131745</v>
      </c>
      <c r="CY14" s="27">
        <f>IF(OR($U14+L$52&lt;'Standard Settings'!$G9,$U14+L$52&gt;'Standard Settings'!$I9),-1,(EchelleFPAparam!$S$3/('crmcfgWLEN.txt'!$U14+L$52))*(SIN('Standard Settings'!$F9)+SIN('Standard Settings'!$F9+EchelleFPAparam!$M$3+EchelleFPAparam!$G$3)))</f>
        <v>-1</v>
      </c>
      <c r="CZ14" s="27">
        <f>IF(OR($U14+B$52&lt;'Standard Settings'!$G9,$U14+B$52&gt;'Standard Settings'!$I9),-1,(EchelleFPAparam!$S$3/('crmcfgWLEN.txt'!$U14+B$52))*(SIN('Standard Settings'!$F9)+SIN('Standard Settings'!$F9+EchelleFPAparam!$M$3+EchelleFPAparam!$H$3)))</f>
        <v>1770.1951572804273</v>
      </c>
      <c r="DA14" s="27">
        <f>IF(OR($U14+C$52&lt;'Standard Settings'!$G9,$U14+C$52&gt;'Standard Settings'!$I9),-1,(EchelleFPAparam!$S$3/('crmcfgWLEN.txt'!$U14+C$52))*(SIN('Standard Settings'!$F9)+SIN('Standard Settings'!$F9+EchelleFPAparam!$M$3+EchelleFPAparam!$H$3)))</f>
        <v>1716.5528797870811</v>
      </c>
      <c r="DB14" s="27">
        <f>IF(OR($U14+D$52&lt;'Standard Settings'!$G9,$U14+D$52&gt;'Standard Settings'!$I9),-1,(EchelleFPAparam!$S$3/('crmcfgWLEN.txt'!$U14+D$52))*(SIN('Standard Settings'!$F9)+SIN('Standard Settings'!$F9+EchelleFPAparam!$M$3+EchelleFPAparam!$H$3)))</f>
        <v>1666.0660303815785</v>
      </c>
      <c r="DC14" s="27">
        <f>IF(OR($U14+E$52&lt;'Standard Settings'!$G9,$U14+E$52&gt;'Standard Settings'!$I9),-1,(EchelleFPAparam!$S$3/('crmcfgWLEN.txt'!$U14+E$52))*(SIN('Standard Settings'!$F9)+SIN('Standard Settings'!$F9+EchelleFPAparam!$M$3+EchelleFPAparam!$H$3)))</f>
        <v>1618.4641437992477</v>
      </c>
      <c r="DD14" s="27">
        <f>IF(OR($U14+F$52&lt;'Standard Settings'!$G9,$U14+F$52&gt;'Standard Settings'!$I9),-1,(EchelleFPAparam!$S$3/('crmcfgWLEN.txt'!$U14+F$52))*(SIN('Standard Settings'!$F9)+SIN('Standard Settings'!$F9+EchelleFPAparam!$M$3+EchelleFPAparam!$H$3)))</f>
        <v>1573.5068064714908</v>
      </c>
      <c r="DE14" s="27">
        <f>IF(OR($U14+G$52&lt;'Standard Settings'!$G9,$U14+G$52&gt;'Standard Settings'!$I9),-1,(EchelleFPAparam!$S$3/('crmcfgWLEN.txt'!$U14+G$52))*(SIN('Standard Settings'!$F9)+SIN('Standard Settings'!$F9+EchelleFPAparam!$M$3+EchelleFPAparam!$H$3)))</f>
        <v>1530.9795954857748</v>
      </c>
      <c r="DF14" s="27">
        <f>IF(OR($U14+H$52&lt;'Standard Settings'!$G9,$U14+H$52&gt;'Standard Settings'!$I9),-1,(EchelleFPAparam!$S$3/('crmcfgWLEN.txt'!$U14+H$52))*(SIN('Standard Settings'!$F9)+SIN('Standard Settings'!$F9+EchelleFPAparam!$M$3+EchelleFPAparam!$H$3)))</f>
        <v>1490.6906587624651</v>
      </c>
      <c r="DG14" s="27">
        <f>IF(OR($U14+K$52&lt;'Standard Settings'!$G9,$U14+K$52&gt;'Standard Settings'!$I9),-1,(EchelleFPAparam!$S$3/('crmcfgWLEN.txt'!$U14+K$52))*(SIN('Standard Settings'!$F9)+SIN('Standard Settings'!$F9+EchelleFPAparam!$M$3+EchelleFPAparam!$H$3)))</f>
        <v>1452.4678213582993</v>
      </c>
      <c r="DH14" s="27">
        <f>IF(OR($U14+L$52&lt;'Standard Settings'!$G9,$U14+L$52&gt;'Standard Settings'!$I9),-1,(EchelleFPAparam!$S$3/('crmcfgWLEN.txt'!$U14+L$52))*(SIN('Standard Settings'!$F9)+SIN('Standard Settings'!$F9+EchelleFPAparam!$M$3+EchelleFPAparam!$H$3)))</f>
        <v>-1</v>
      </c>
      <c r="DI14" s="27">
        <f>IF(OR($U14+B$52&lt;'Standard Settings'!$G9,$U14+B$52&gt;'Standard Settings'!$I9),-1,(EchelleFPAparam!$S$3/('crmcfgWLEN.txt'!$U14+B$52))*(SIN('Standard Settings'!$F9)+SIN('Standard Settings'!$F9+EchelleFPAparam!$M$3+EchelleFPAparam!$I$3)))</f>
        <v>1781.1741133379878</v>
      </c>
      <c r="DJ14" s="27">
        <f>IF(OR($U14+C$52&lt;'Standard Settings'!$G9,$U14+C$52&gt;'Standard Settings'!$I9),-1,(EchelleFPAparam!$S$3/('crmcfgWLEN.txt'!$U14+C$52))*(SIN('Standard Settings'!$F9)+SIN('Standard Settings'!$F9+EchelleFPAparam!$M$3+EchelleFPAparam!$I$3)))</f>
        <v>1727.1991402065337</v>
      </c>
      <c r="DK14" s="27">
        <f>IF(OR($U14+D$52&lt;'Standard Settings'!$G9,$U14+D$52&gt;'Standard Settings'!$I9),-1,(EchelleFPAparam!$S$3/('crmcfgWLEN.txt'!$U14+D$52))*(SIN('Standard Settings'!$F9)+SIN('Standard Settings'!$F9+EchelleFPAparam!$M$3+EchelleFPAparam!$I$3)))</f>
        <v>1676.3991654945767</v>
      </c>
      <c r="DL14" s="27">
        <f>IF(OR($U14+E$52&lt;'Standard Settings'!$G9,$U14+E$52&gt;'Standard Settings'!$I9),-1,(EchelleFPAparam!$S$3/('crmcfgWLEN.txt'!$U14+E$52))*(SIN('Standard Settings'!$F9)+SIN('Standard Settings'!$F9+EchelleFPAparam!$M$3+EchelleFPAparam!$I$3)))</f>
        <v>1628.5020464804459</v>
      </c>
      <c r="DM14" s="27">
        <f>IF(OR($U14+F$52&lt;'Standard Settings'!$G9,$U14+F$52&gt;'Standard Settings'!$I9),-1,(EchelleFPAparam!$S$3/('crmcfgWLEN.txt'!$U14+F$52))*(SIN('Standard Settings'!$F9)+SIN('Standard Settings'!$F9+EchelleFPAparam!$M$3+EchelleFPAparam!$I$3)))</f>
        <v>1583.2658785226558</v>
      </c>
      <c r="DN14" s="27">
        <f>IF(OR($U14+G$52&lt;'Standard Settings'!$G9,$U14+G$52&gt;'Standard Settings'!$I9),-1,(EchelleFPAparam!$S$3/('crmcfgWLEN.txt'!$U14+G$52))*(SIN('Standard Settings'!$F9)+SIN('Standard Settings'!$F9+EchelleFPAparam!$M$3+EchelleFPAparam!$I$3)))</f>
        <v>1540.4749088328542</v>
      </c>
      <c r="DO14" s="27">
        <f>IF(OR($U14+H$52&lt;'Standard Settings'!$G9,$U14+H$52&gt;'Standard Settings'!$I9),-1,(EchelleFPAparam!$S$3/('crmcfgWLEN.txt'!$U14+H$52))*(SIN('Standard Settings'!$F9)+SIN('Standard Settings'!$F9+EchelleFPAparam!$M$3+EchelleFPAparam!$I$3)))</f>
        <v>1499.936095442516</v>
      </c>
      <c r="DP14" s="27">
        <f>IF(OR($U14+K$52&lt;'Standard Settings'!$G9,$U14+K$52&gt;'Standard Settings'!$I9),-1,(EchelleFPAparam!$S$3/('crmcfgWLEN.txt'!$U14+K$52))*(SIN('Standard Settings'!$F9)+SIN('Standard Settings'!$F9+EchelleFPAparam!$M$3+EchelleFPAparam!$I$3)))</f>
        <v>1461.4761955593747</v>
      </c>
      <c r="DQ14" s="27">
        <f>IF(OR($U14+L$52&lt;'Standard Settings'!$G9,$U14+L$52&gt;'Standard Settings'!$I9),-1,(EchelleFPAparam!$S$3/('crmcfgWLEN.txt'!$U14+L$52))*(SIN('Standard Settings'!$F9)+SIN('Standard Settings'!$F9+EchelleFPAparam!$M$3+EchelleFPAparam!$I$3)))</f>
        <v>-1</v>
      </c>
      <c r="DR14" s="27">
        <f>IF(OR($U14+B$52&lt;'Standard Settings'!$G9,$U14+B$52&gt;'Standard Settings'!$I9),-1,(EchelleFPAparam!$S$3/('crmcfgWLEN.txt'!$U14+B$52))*(SIN('Standard Settings'!$F9)+SIN('Standard Settings'!$F9+EchelleFPAparam!$M$3+EchelleFPAparam!$J$3)))</f>
        <v>1781.6968318350057</v>
      </c>
      <c r="DS14" s="27">
        <f>IF(OR($U14+C$52&lt;'Standard Settings'!$G9,$U14+C$52&gt;'Standard Settings'!$I9),-1,(EchelleFPAparam!$S$3/('crmcfgWLEN.txt'!$U14+C$52))*(SIN('Standard Settings'!$F9)+SIN('Standard Settings'!$F9+EchelleFPAparam!$M$3+EchelleFPAparam!$J$3)))</f>
        <v>1727.7060187490965</v>
      </c>
      <c r="DT14" s="27">
        <f>IF(OR($U14+D$52&lt;'Standard Settings'!$G9,$U14+D$52&gt;'Standard Settings'!$I9),-1,(EchelleFPAparam!$S$3/('crmcfgWLEN.txt'!$U14+D$52))*(SIN('Standard Settings'!$F9)+SIN('Standard Settings'!$F9+EchelleFPAparam!$M$3+EchelleFPAparam!$J$3)))</f>
        <v>1676.8911358447112</v>
      </c>
      <c r="DU14" s="27">
        <f>IF(OR($U14+E$52&lt;'Standard Settings'!$G9,$U14+E$52&gt;'Standard Settings'!$I9),-1,(EchelleFPAparam!$S$3/('crmcfgWLEN.txt'!$U14+E$52))*(SIN('Standard Settings'!$F9)+SIN('Standard Settings'!$F9+EchelleFPAparam!$M$3+EchelleFPAparam!$J$3)))</f>
        <v>1628.9799605348624</v>
      </c>
      <c r="DV14" s="27">
        <f>IF(OR($U14+F$52&lt;'Standard Settings'!$G9,$U14+F$52&gt;'Standard Settings'!$I9),-1,(EchelleFPAparam!$S$3/('crmcfgWLEN.txt'!$U14+F$52))*(SIN('Standard Settings'!$F9)+SIN('Standard Settings'!$F9+EchelleFPAparam!$M$3+EchelleFPAparam!$J$3)))</f>
        <v>1583.7305171866717</v>
      </c>
      <c r="DW14" s="27">
        <f>IF(OR($U14+G$52&lt;'Standard Settings'!$G9,$U14+G$52&gt;'Standard Settings'!$I9),-1,(EchelleFPAparam!$S$3/('crmcfgWLEN.txt'!$U14+G$52))*(SIN('Standard Settings'!$F9)+SIN('Standard Settings'!$F9+EchelleFPAparam!$M$3+EchelleFPAparam!$J$3)))</f>
        <v>1540.92698969514</v>
      </c>
      <c r="DX14" s="27">
        <f>IF(OR($U14+H$52&lt;'Standard Settings'!$G9,$U14+H$52&gt;'Standard Settings'!$I9),-1,(EchelleFPAparam!$S$3/('crmcfgWLEN.txt'!$U14+H$52))*(SIN('Standard Settings'!$F9)+SIN('Standard Settings'!$F9+EchelleFPAparam!$M$3+EchelleFPAparam!$J$3)))</f>
        <v>1500.376279440005</v>
      </c>
      <c r="DY14" s="27">
        <f>IF(OR($U14+K$52&lt;'Standard Settings'!$G9,$U14+K$52&gt;'Standard Settings'!$I9),-1,(EchelleFPAparam!$S$3/('crmcfgWLEN.txt'!$U14+K$52))*(SIN('Standard Settings'!$F9)+SIN('Standard Settings'!$F9+EchelleFPAparam!$M$3+EchelleFPAparam!$J$3)))</f>
        <v>1461.9050927876972</v>
      </c>
      <c r="DZ14" s="27">
        <f>IF(OR($U14+L$52&lt;'Standard Settings'!$G9,$U14+L$52&gt;'Standard Settings'!$I9),-1,(EchelleFPAparam!$S$3/('crmcfgWLEN.txt'!$U14+L$52))*(SIN('Standard Settings'!$F9)+SIN('Standard Settings'!$F9+EchelleFPAparam!$M$3+EchelleFPAparam!$J$3)))</f>
        <v>-1</v>
      </c>
      <c r="EA14" s="27">
        <f>IF(OR($U14+B$52&lt;$S14,$U14+B$52&gt;$T14),-1,(EchelleFPAparam!$S$3/('crmcfgWLEN.txt'!$U14+B$52))*(SIN('Standard Settings'!$F9)+SIN('Standard Settings'!$F9+EchelleFPAparam!$M$3+EchelleFPAparam!$K$3)))</f>
        <v>1792.1261464158219</v>
      </c>
      <c r="EB14" s="27">
        <f>IF(OR($U14+C$52&lt;$S14,$U14+C$52&gt;$T14),-1,(EchelleFPAparam!$S$3/('crmcfgWLEN.txt'!$U14+C$52))*(SIN('Standard Settings'!$F9)+SIN('Standard Settings'!$F9+EchelleFPAparam!$M$3+EchelleFPAparam!$K$3)))</f>
        <v>1737.8192934941303</v>
      </c>
      <c r="EC14" s="27">
        <f>IF(OR($U14+D$52&lt;$S14,$U14+D$52&gt;$T14),-1,(EchelleFPAparam!$S$3/('crmcfgWLEN.txt'!$U14+D$52))*(SIN('Standard Settings'!$F9)+SIN('Standard Settings'!$F9+EchelleFPAparam!$M$3+EchelleFPAparam!$K$3)))</f>
        <v>1686.7069613325382</v>
      </c>
      <c r="ED14" s="27">
        <f>IF(OR($U14+E$52&lt;$S14,$U14+E$52&gt;$T14),-1,(EchelleFPAparam!$S$3/('crmcfgWLEN.txt'!$U14+E$52))*(SIN('Standard Settings'!$F9)+SIN('Standard Settings'!$F9+EchelleFPAparam!$M$3+EchelleFPAparam!$K$3)))</f>
        <v>1638.5153338658943</v>
      </c>
      <c r="EE14" s="27">
        <f>IF(OR($U14+F$52&lt;$S14,$U14+F$52&gt;$T14),-1,(EchelleFPAparam!$S$3/('crmcfgWLEN.txt'!$U14+F$52))*(SIN('Standard Settings'!$F9)+SIN('Standard Settings'!$F9+EchelleFPAparam!$M$3+EchelleFPAparam!$K$3)))</f>
        <v>1593.0010190362862</v>
      </c>
      <c r="EF14" s="27">
        <f>IF(OR($U14+G$52&lt;$S14,$U14+G$52&gt;$T14),-1,(EchelleFPAparam!$S$3/('crmcfgWLEN.txt'!$U14+G$52))*(SIN('Standard Settings'!$F9)+SIN('Standard Settings'!$F9+EchelleFPAparam!$M$3+EchelleFPAparam!$K$3)))</f>
        <v>1549.9469374407108</v>
      </c>
      <c r="EG14" s="27">
        <f>IF(OR($U14+H$52&lt;$S14,$U14+H$52&gt;$T14),-1,(EchelleFPAparam!$S$3/('crmcfgWLEN.txt'!$U14+H$52))*(SIN('Standard Settings'!$F9)+SIN('Standard Settings'!$F9+EchelleFPAparam!$M$3+EchelleFPAparam!$K$3)))</f>
        <v>1509.1588601396395</v>
      </c>
      <c r="EH14" s="27">
        <f>IF(OR($U14+K$52&lt;$S14,$U14+K$52&gt;$T14),-1,(EchelleFPAparam!$S$3/('crmcfgWLEN.txt'!$U14+K$52))*(SIN('Standard Settings'!$F9)+SIN('Standard Settings'!$F9+EchelleFPAparam!$M$3+EchelleFPAparam!$K$3)))</f>
        <v>1470.4624791104179</v>
      </c>
      <c r="EI14" s="27">
        <f>IF(OR($U14+L$52&lt;$S14,$U14+L$52&gt;$T14),-1,(EchelleFPAparam!$S$3/('crmcfgWLEN.txt'!$U14+L$52))*(SIN('Standard Settings'!$F9)+SIN('Standard Settings'!$F9+EchelleFPAparam!$M$3+EchelleFPAparam!$K$3)))</f>
        <v>-1</v>
      </c>
      <c r="EJ14" s="64">
        <f t="shared" si="6"/>
        <v>1442.5635728702721</v>
      </c>
      <c r="EK14" s="64">
        <f t="shared" si="4"/>
        <v>1792.1261464158219</v>
      </c>
      <c r="EL14" s="96">
        <v>0</v>
      </c>
      <c r="EM14" s="96">
        <v>0</v>
      </c>
      <c r="EN14" s="54"/>
      <c r="EO14" s="54"/>
      <c r="EP14" s="54"/>
      <c r="EQ14" s="54"/>
      <c r="ER14" s="104"/>
      <c r="ES14" s="54"/>
      <c r="ET14" s="54"/>
      <c r="EU14" s="54"/>
      <c r="EV14" s="54"/>
      <c r="EW14" s="54"/>
      <c r="EX14" s="104"/>
      <c r="EY14" s="54"/>
      <c r="EZ14" s="54"/>
      <c r="FA14" s="54"/>
      <c r="FB14" s="97">
        <f>1/(F14*EchelleFPAparam!$Q$3)</f>
        <v>-5009.9052468504224</v>
      </c>
      <c r="FC14" s="97">
        <f>E14*FB14</f>
        <v>-23.873059703868698</v>
      </c>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6">
        <f t="shared" si="5"/>
        <v>2849.5388411955314</v>
      </c>
    </row>
    <row r="15" spans="1:271" x14ac:dyDescent="0.2">
      <c r="A15" s="57">
        <v>9</v>
      </c>
      <c r="B15" s="19">
        <f t="shared" si="0"/>
        <v>2147.6565565204091</v>
      </c>
      <c r="C15" s="28" t="str">
        <f>'Standard Settings'!B10</f>
        <v>K/1/4</v>
      </c>
      <c r="D15" s="28">
        <f>'Standard Settings'!H10</f>
        <v>26</v>
      </c>
      <c r="E15" s="20">
        <f t="shared" si="1"/>
        <v>7.0418226130402051E-3</v>
      </c>
      <c r="F15" s="18">
        <f>((EchelleFPAparam!$S$3/('crmcfgWLEN.txt'!$U15+E$52))*(SIN('Standard Settings'!$F10+0.0005)+SIN('Standard Settings'!$F10+0.0005+EchelleFPAparam!$M$3))-(EchelleFPAparam!$S$3/('crmcfgWLEN.txt'!$U15+E$52))*(SIN('Standard Settings'!$F10-0.0005)+SIN('Standard Settings'!$F10-0.0005+EchelleFPAparam!$M$3)))*1000*EchelleFPAparam!$O$3/180</f>
        <v>20.382864014209012</v>
      </c>
      <c r="G15" s="21" t="str">
        <f>'Standard Settings'!C10</f>
        <v>K</v>
      </c>
      <c r="H15" s="50"/>
      <c r="I15" s="63" t="s">
        <v>364</v>
      </c>
      <c r="J15" s="61"/>
      <c r="K15" s="28" t="str">
        <f>'Standard Settings'!$D10</f>
        <v>HK</v>
      </c>
      <c r="L15" s="50"/>
      <c r="M15" s="12">
        <v>0</v>
      </c>
      <c r="N15" s="12">
        <v>0</v>
      </c>
      <c r="O15" s="28" t="str">
        <f>'Standard Settings'!$D10</f>
        <v>HK</v>
      </c>
      <c r="P15" s="50"/>
      <c r="Q15" s="28">
        <f>'Standard Settings'!$E10</f>
        <v>64</v>
      </c>
      <c r="R15" s="93">
        <f>535000+($Q15-65.672)/EchelleFPAparam!$Q$3</f>
        <v>648741.49659863929</v>
      </c>
      <c r="S15" s="22">
        <f>'Standard Settings'!$G10</f>
        <v>23</v>
      </c>
      <c r="T15" s="22">
        <f>'Standard Settings'!$I10</f>
        <v>29</v>
      </c>
      <c r="U15" s="23">
        <f t="shared" si="2"/>
        <v>22</v>
      </c>
      <c r="V15" s="23">
        <f t="shared" si="3"/>
        <v>30</v>
      </c>
      <c r="W15" s="24">
        <f>IF(OR($U15+B$52&lt;$S15,$U15+B$52&gt;$T15),-1,(EchelleFPAparam!$S$3/('crmcfgWLEN.txt'!$U15+B$52))*(SIN('Standard Settings'!$F10)+SIN('Standard Settings'!$F10+EchelleFPAparam!$M$3)))</f>
        <v>-1</v>
      </c>
      <c r="X15" s="24">
        <f>IF(OR($U15+C$52&lt;$S15,$U15+C$52&gt;$T15),-1,(EchelleFPAparam!$S$3/('crmcfgWLEN.txt'!$U15+C$52))*(SIN('Standard Settings'!$F10)+SIN('Standard Settings'!$F10+EchelleFPAparam!$M$3)))</f>
        <v>2427.7856725882884</v>
      </c>
      <c r="Y15" s="24">
        <f>IF(OR($U15+D$52&lt;$S15,$U15+D$52&gt;$T15),-1,(EchelleFPAparam!$S$3/('crmcfgWLEN.txt'!$U15+D$52))*(SIN('Standard Settings'!$F10)+SIN('Standard Settings'!$F10+EchelleFPAparam!$M$3)))</f>
        <v>2326.6279362304431</v>
      </c>
      <c r="Z15" s="24">
        <f>IF(OR($U15+E$52&lt;$S15,$U15+E$52&gt;$T15),-1,(EchelleFPAparam!$S$3/('crmcfgWLEN.txt'!$U15+E$52))*(SIN('Standard Settings'!$F10)+SIN('Standard Settings'!$F10+EchelleFPAparam!$M$3)))</f>
        <v>2233.5628187812254</v>
      </c>
      <c r="AA15" s="24">
        <f>IF(OR($U15+F$52&lt;$S15,$U15+F$52&gt;$T15),-1,(EchelleFPAparam!$S$3/('crmcfgWLEN.txt'!$U15+F$52))*(SIN('Standard Settings'!$F10)+SIN('Standard Settings'!$F10+EchelleFPAparam!$M$3)))</f>
        <v>2147.6565565204091</v>
      </c>
      <c r="AB15" s="24">
        <f>IF(OR($U15+G$52&lt;$S15,$U15+G$52&gt;$T15),-1,(EchelleFPAparam!$S$3/('crmcfgWLEN.txt'!$U15+G$52))*(SIN('Standard Settings'!$F10)+SIN('Standard Settings'!$F10+EchelleFPAparam!$M$3)))</f>
        <v>2068.1137210937272</v>
      </c>
      <c r="AC15" s="24">
        <f>IF(OR($U15+H$52&lt;$S15,$U15+H$52&gt;$T15),-1,(EchelleFPAparam!$S$3/('crmcfgWLEN.txt'!$U15+H$52))*(SIN('Standard Settings'!$F10)+SIN('Standard Settings'!$F10+EchelleFPAparam!$M$3)))</f>
        <v>1994.2525167689512</v>
      </c>
      <c r="AD15" s="24">
        <f>IF(OR($U15+K$52&lt;$S15,$U15+K$52&gt;$T15),-1,(EchelleFPAparam!$S$3/('crmcfgWLEN.txt'!$U15+K$52))*(SIN('Standard Settings'!$F10)+SIN('Standard Settings'!$F10+EchelleFPAparam!$M$3)))</f>
        <v>1925.4851886045046</v>
      </c>
      <c r="AE15" s="24">
        <f>IF(OR($U15+L$52&lt;$S15,$U15+L$52&gt;$T15),-1,(EchelleFPAparam!$S$3/('crmcfgWLEN.txt'!$U15+L$52))*(SIN('Standard Settings'!$F10)+SIN('Standard Settings'!$F10+EchelleFPAparam!$M$3)))</f>
        <v>-1</v>
      </c>
      <c r="AF15" s="92">
        <v>1910.9967196135101</v>
      </c>
      <c r="AG15" s="92">
        <v>1580.17300126286</v>
      </c>
      <c r="AH15" s="92">
        <v>1278.1212610728101</v>
      </c>
      <c r="AI15" s="92">
        <v>1001.52017941297</v>
      </c>
      <c r="AJ15" s="92">
        <v>746.94611398827396</v>
      </c>
      <c r="AK15" s="92">
        <v>511.63886990988402</v>
      </c>
      <c r="AL15" s="92">
        <v>293.33284561297398</v>
      </c>
      <c r="AM15" s="92">
        <v>89.762762923447994</v>
      </c>
      <c r="AN15" s="92"/>
      <c r="AO15" s="92">
        <v>1946.8239186231101</v>
      </c>
      <c r="AP15" s="92">
        <v>1614.2057973874601</v>
      </c>
      <c r="AQ15" s="92">
        <v>1309.8955648083399</v>
      </c>
      <c r="AR15" s="92">
        <v>1031.2855415188501</v>
      </c>
      <c r="AS15" s="92">
        <v>774.90506798154297</v>
      </c>
      <c r="AT15" s="92">
        <v>538.056295729927</v>
      </c>
      <c r="AU15" s="92">
        <v>318.29661649915897</v>
      </c>
      <c r="AV15" s="92">
        <v>113.431177358284</v>
      </c>
      <c r="AW15" s="92">
        <v>4.5386845126469302</v>
      </c>
      <c r="AX15" s="92">
        <v>1971.61958262492</v>
      </c>
      <c r="AY15" s="92">
        <v>1649.650337326</v>
      </c>
      <c r="AZ15" s="92">
        <v>1342.8006478761899</v>
      </c>
      <c r="BA15" s="92">
        <v>1061.92812286188</v>
      </c>
      <c r="BB15" s="92">
        <v>803.546502482748</v>
      </c>
      <c r="BC15" s="92">
        <v>564.92519139413798</v>
      </c>
      <c r="BD15" s="92">
        <v>343.54490229240599</v>
      </c>
      <c r="BE15" s="92">
        <v>137.22253997226801</v>
      </c>
      <c r="BF15" s="92">
        <v>15.6854332263679</v>
      </c>
      <c r="BG15" s="25">
        <f>IF(OR($U15+B$52&lt;'Standard Settings'!$G10,$U15+B$52&gt;'Standard Settings'!$I10),-1,(EchelleFPAparam!$S$3/('crmcfgWLEN.txt'!$U15+B$52))*(SIN(EchelleFPAparam!$T$3-EchelleFPAparam!$M$3/2)+SIN('Standard Settings'!$F10+EchelleFPAparam!$M$3)))</f>
        <v>-1</v>
      </c>
      <c r="BH15" s="25">
        <f>IF(OR($U15+C$52&lt;'Standard Settings'!$G10,$U15+C$52&gt;'Standard Settings'!$I10),-1,(EchelleFPAparam!$S$3/('crmcfgWLEN.txt'!$U15+C$52))*(SIN(EchelleFPAparam!$T$3-EchelleFPAparam!$M$3/2)+SIN('Standard Settings'!$F10+EchelleFPAparam!$M$3)))</f>
        <v>2441.731275400798</v>
      </c>
      <c r="BI15" s="25">
        <f>IF(OR($U15+D$52&lt;'Standard Settings'!$G10,$U15+D$52&gt;'Standard Settings'!$I10),-1,(EchelleFPAparam!$S$3/('crmcfgWLEN.txt'!$U15+D$52))*(SIN(EchelleFPAparam!$T$3-EchelleFPAparam!$M$3/2)+SIN('Standard Settings'!$F10+EchelleFPAparam!$M$3)))</f>
        <v>2339.9924722590981</v>
      </c>
      <c r="BJ15" s="25">
        <f>IF(OR($U15+E$52&lt;'Standard Settings'!$G10,$U15+E$52&gt;'Standard Settings'!$I10),-1,(EchelleFPAparam!$S$3/('crmcfgWLEN.txt'!$U15+E$52))*(SIN(EchelleFPAparam!$T$3-EchelleFPAparam!$M$3/2)+SIN('Standard Settings'!$F10+EchelleFPAparam!$M$3)))</f>
        <v>2246.3927733687347</v>
      </c>
      <c r="BK15" s="25">
        <f>IF(OR($U15+F$52&lt;'Standard Settings'!$G10,$U15+F$52&gt;'Standard Settings'!$I10),-1,(EchelleFPAparam!$S$3/('crmcfgWLEN.txt'!$U15+F$52))*(SIN(EchelleFPAparam!$T$3-EchelleFPAparam!$M$3/2)+SIN('Standard Settings'!$F10+EchelleFPAparam!$M$3)))</f>
        <v>2159.9930513160907</v>
      </c>
      <c r="BL15" s="25">
        <f>IF(OR($U15+G$52&lt;'Standard Settings'!$G10,$U15+G$52&gt;'Standard Settings'!$I10),-1,(EchelleFPAparam!$S$3/('crmcfgWLEN.txt'!$U15+G$52))*(SIN(EchelleFPAparam!$T$3-EchelleFPAparam!$M$3/2)+SIN('Standard Settings'!$F10+EchelleFPAparam!$M$3)))</f>
        <v>2079.9933086747537</v>
      </c>
      <c r="BM15" s="25">
        <f>IF(OR($U15+H$52&lt;'Standard Settings'!$G10,$U15+H$52&gt;'Standard Settings'!$I10),-1,(EchelleFPAparam!$S$3/('crmcfgWLEN.txt'!$U15+H$52))*(SIN(EchelleFPAparam!$T$3-EchelleFPAparam!$M$3/2)+SIN('Standard Settings'!$F10+EchelleFPAparam!$M$3)))</f>
        <v>2005.7078333649413</v>
      </c>
      <c r="BN15" s="25">
        <f>IF(OR($U15+K$52&lt;'Standard Settings'!$G10,$U15+K$52&gt;'Standard Settings'!$I10),-1,(EchelleFPAparam!$S$3/('crmcfgWLEN.txt'!$U15+K$52))*(SIN(EchelleFPAparam!$T$3-EchelleFPAparam!$M$3/2)+SIN('Standard Settings'!$F10+EchelleFPAparam!$M$3)))</f>
        <v>1936.5454942833917</v>
      </c>
      <c r="BO15" s="25">
        <f>IF(OR($U15+L$52&lt;'Standard Settings'!$G10,$U15+L$52&gt;'Standard Settings'!$I10),-1,(EchelleFPAparam!$S$3/('crmcfgWLEN.txt'!$U15+L$52))*(SIN(EchelleFPAparam!$T$3-EchelleFPAparam!$M$3/2)+SIN('Standard Settings'!$F10+EchelleFPAparam!$M$3)))</f>
        <v>-1</v>
      </c>
      <c r="BP15" s="26">
        <f>IF(OR($U15+B$52&lt;'Standard Settings'!$G10,$U15+B$52&gt;'Standard Settings'!$I10),-1,BG15*(($D15+B$52)/($D15+B$52+0.5)))</f>
        <v>-1</v>
      </c>
      <c r="BQ15" s="26">
        <f>IF(OR($U15+C$52&lt;'Standard Settings'!$G10,$U15+C$52&gt;'Standard Settings'!$I10),-1,BH15*(($D15+C$52)/($D15+C$52+0.5)))</f>
        <v>2397.3361613026018</v>
      </c>
      <c r="BR15" s="26">
        <f>IF(OR($U15+D$52&lt;'Standard Settings'!$G10,$U15+D$52&gt;'Standard Settings'!$I10),-1,BI15*(($D15+D$52)/($D15+D$52+0.5)))</f>
        <v>2298.9399727457803</v>
      </c>
      <c r="BS15" s="26">
        <f>IF(OR($U15+E$52&lt;'Standard Settings'!$G10,$U15+E$52&gt;'Standard Settings'!$I10),-1,BJ15*(($D15+E$52)/($D15+E$52+0.5)))</f>
        <v>2208.3183195828242</v>
      </c>
      <c r="BT15" s="26">
        <f>IF(OR($U15+F$52&lt;'Standard Settings'!$G10,$U15+F$52&gt;'Standard Settings'!$I10),-1,BK15*(($D15+F$52)/($D15+F$52+0.5)))</f>
        <v>2124.583329163368</v>
      </c>
      <c r="BU15" s="26">
        <f>IF(OR($U15+G$52&lt;'Standard Settings'!$G10,$U15+G$52&gt;'Standard Settings'!$I10),-1,BL15*(($D15+G$52)/($D15+G$52+0.5)))</f>
        <v>2046.9775418703925</v>
      </c>
      <c r="BV15" s="26">
        <f>IF(OR($U15+H$52&lt;'Standard Settings'!$G10,$U15+H$52&gt;'Standard Settings'!$I10),-1,BM15*(($D15+H$52)/($D15+H$52+0.5)))</f>
        <v>1974.8507897747115</v>
      </c>
      <c r="BW15" s="26">
        <f>IF(OR($U15+K$52&lt;'Standard Settings'!$G10,$U15+K$52&gt;'Standard Settings'!$I10),-1,BN15*(($D15+K$52)/($D15+K$52+0.5)))</f>
        <v>1907.6418301896097</v>
      </c>
      <c r="BX15" s="26">
        <f>IF(OR($U15+L$52&lt;'Standard Settings'!$G10,$U15+L$52&gt;'Standard Settings'!$I10),-1,BO15*(($D15+L$52)/($D15+L$52+0.5)))</f>
        <v>-1</v>
      </c>
      <c r="BY15" s="26">
        <f>IF(OR($U15+B$52&lt;'Standard Settings'!$G10,$U15+B$52&gt;'Standard Settings'!$I10),-1,BG15*(($D15+B$52)/($D15+B$52-0.5)))</f>
        <v>-1</v>
      </c>
      <c r="BZ15" s="26">
        <f>IF(OR($U15+C$52&lt;'Standard Settings'!$G10,$U15+C$52&gt;'Standard Settings'!$I10),-1,BH15*(($D15+C$52)/($D15+C$52-0.5)))</f>
        <v>2487.8016768234547</v>
      </c>
      <c r="CA15" s="26">
        <f>IF(OR($U15+D$52&lt;'Standard Settings'!$G10,$U15+D$52&gt;'Standard Settings'!$I10),-1,BI15*(($D15+D$52)/($D15+D$52-0.5)))</f>
        <v>2382.5377899365362</v>
      </c>
      <c r="CB15" s="26">
        <f>IF(OR($U15+E$52&lt;'Standard Settings'!$G10,$U15+E$52&gt;'Standard Settings'!$I10),-1,BJ15*(($D15+E$52)/($D15+E$52-0.5)))</f>
        <v>2285.8031729015197</v>
      </c>
      <c r="CC15" s="26">
        <f>IF(OR($U15+F$52&lt;'Standard Settings'!$G10,$U15+F$52&gt;'Standard Settings'!$I10),-1,BK15*(($D15+F$52)/($D15+F$52-0.5)))</f>
        <v>2196.6031030333124</v>
      </c>
      <c r="CD15" s="26">
        <f>IF(OR($U15+G$52&lt;'Standard Settings'!$G10,$U15+G$52&gt;'Standard Settings'!$I10),-1,BL15*(($D15+G$52)/($D15+G$52-0.5)))</f>
        <v>2114.0915596366349</v>
      </c>
      <c r="CE15" s="26">
        <f>IF(OR($U15+H$52&lt;'Standard Settings'!$G10,$U15+H$52&gt;'Standard Settings'!$I10),-1,BM15*(($D15+H$52)/($D15+H$52-0.5)))</f>
        <v>2037.5444656405753</v>
      </c>
      <c r="CF15" s="26">
        <f>IF(OR($U15+K$52&lt;'Standard Settings'!$G10,$U15+K$52&gt;'Standard Settings'!$I10),-1,BN15*(($D15+K$52)/($D15+K$52-0.5)))</f>
        <v>1966.3385018877514</v>
      </c>
      <c r="CG15" s="26">
        <f>IF(OR($U15+L$52&lt;'Standard Settings'!$G10,$U15+L$52&gt;'Standard Settings'!$I10),-1,BO15*(($D15+L$52)/($D15+L$52-0.5)))</f>
        <v>-1</v>
      </c>
      <c r="CH15" s="27">
        <f>IF(OR($U15+B$52&lt;'Standard Settings'!$G10,$U15+B$52&gt;'Standard Settings'!$I10),-1,(EchelleFPAparam!$S$3/('crmcfgWLEN.txt'!$U15+B$52))*(SIN('Standard Settings'!$F10)+SIN('Standard Settings'!$F10+EchelleFPAparam!$M$3+EchelleFPAparam!$F$3)))</f>
        <v>-1</v>
      </c>
      <c r="CI15" s="27">
        <f>IF(OR($U15+C$52&lt;'Standard Settings'!$G10,$U15+C$52&gt;'Standard Settings'!$I10),-1,(EchelleFPAparam!$S$3/('crmcfgWLEN.txt'!$U15+C$52))*(SIN('Standard Settings'!$F10)+SIN('Standard Settings'!$F10+EchelleFPAparam!$M$3+EchelleFPAparam!$F$3)))</f>
        <v>2401.6881960905334</v>
      </c>
      <c r="CJ15" s="27">
        <f>IF(OR($U15+D$52&lt;'Standard Settings'!$G10,$U15+D$52&gt;'Standard Settings'!$I10),-1,(EchelleFPAparam!$S$3/('crmcfgWLEN.txt'!$U15+D$52))*(SIN('Standard Settings'!$F10)+SIN('Standard Settings'!$F10+EchelleFPAparam!$M$3+EchelleFPAparam!$F$3)))</f>
        <v>2301.617854586761</v>
      </c>
      <c r="CK15" s="27">
        <f>IF(OR($U15+E$52&lt;'Standard Settings'!$G10,$U15+E$52&gt;'Standard Settings'!$I10),-1,(EchelleFPAparam!$S$3/('crmcfgWLEN.txt'!$U15+E$52))*(SIN('Standard Settings'!$F10)+SIN('Standard Settings'!$F10+EchelleFPAparam!$M$3+EchelleFPAparam!$F$3)))</f>
        <v>2209.5531404032909</v>
      </c>
      <c r="CL15" s="27">
        <f>IF(OR($U15+F$52&lt;'Standard Settings'!$G10,$U15+F$52&gt;'Standard Settings'!$I10),-1,(EchelleFPAparam!$S$3/('crmcfgWLEN.txt'!$U15+F$52))*(SIN('Standard Settings'!$F10)+SIN('Standard Settings'!$F10+EchelleFPAparam!$M$3+EchelleFPAparam!$F$3)))</f>
        <v>2124.5703273108566</v>
      </c>
      <c r="CM15" s="27">
        <f>IF(OR($U15+G$52&lt;'Standard Settings'!$G10,$U15+G$52&gt;'Standard Settings'!$I10),-1,(EchelleFPAparam!$S$3/('crmcfgWLEN.txt'!$U15+G$52))*(SIN('Standard Settings'!$F10)+SIN('Standard Settings'!$F10+EchelleFPAparam!$M$3+EchelleFPAparam!$F$3)))</f>
        <v>2045.882537410454</v>
      </c>
      <c r="CN15" s="27">
        <f>IF(OR($U15+H$52&lt;'Standard Settings'!$G10,$U15+H$52&gt;'Standard Settings'!$I10),-1,(EchelleFPAparam!$S$3/('crmcfgWLEN.txt'!$U15+H$52))*(SIN('Standard Settings'!$F10)+SIN('Standard Settings'!$F10+EchelleFPAparam!$M$3+EchelleFPAparam!$F$3)))</f>
        <v>1972.8153039315093</v>
      </c>
      <c r="CO15" s="27">
        <f>IF(OR($U15+K$52&lt;'Standard Settings'!$G10,$U15+K$52&gt;'Standard Settings'!$I10),-1,(EchelleFPAparam!$S$3/('crmcfgWLEN.txt'!$U15+K$52))*(SIN('Standard Settings'!$F10)+SIN('Standard Settings'!$F10+EchelleFPAparam!$M$3+EchelleFPAparam!$F$3)))</f>
        <v>1904.7871900028367</v>
      </c>
      <c r="CP15" s="27">
        <f>IF(OR($U15+L$52&lt;'Standard Settings'!$G10,$U15+L$52&gt;'Standard Settings'!$I10),-1,(EchelleFPAparam!$S$3/('crmcfgWLEN.txt'!$U15+L$52))*(SIN('Standard Settings'!$F10)+SIN('Standard Settings'!$F10+EchelleFPAparam!$M$3+EchelleFPAparam!$F$3)))</f>
        <v>-1</v>
      </c>
      <c r="CQ15" s="27">
        <f>IF(OR($U15+B$52&lt;'Standard Settings'!$G10,$U15+B$52&gt;'Standard Settings'!$I10),-1,(EchelleFPAparam!$S$3/('crmcfgWLEN.txt'!$U15+B$52))*(SIN('Standard Settings'!$F10)+SIN('Standard Settings'!$F10+EchelleFPAparam!$M$3+EchelleFPAparam!$G$3)))</f>
        <v>-1</v>
      </c>
      <c r="CR15" s="27">
        <f>IF(OR($U15+C$52&lt;'Standard Settings'!$G10,$U15+C$52&gt;'Standard Settings'!$I10),-1,(EchelleFPAparam!$S$3/('crmcfgWLEN.txt'!$U15+C$52))*(SIN('Standard Settings'!$F10)+SIN('Standard Settings'!$F10+EchelleFPAparam!$M$3+EchelleFPAparam!$G$3)))</f>
        <v>2418.7312354971564</v>
      </c>
      <c r="CS15" s="27">
        <f>IF(OR($U15+D$52&lt;'Standard Settings'!$G10,$U15+D$52&gt;'Standard Settings'!$I10),-1,(EchelleFPAparam!$S$3/('crmcfgWLEN.txt'!$U15+D$52))*(SIN('Standard Settings'!$F10)+SIN('Standard Settings'!$F10+EchelleFPAparam!$M$3+EchelleFPAparam!$G$3)))</f>
        <v>2317.9507673514418</v>
      </c>
      <c r="CT15" s="27">
        <f>IF(OR($U15+E$52&lt;'Standard Settings'!$G10,$U15+E$52&gt;'Standard Settings'!$I10),-1,(EchelleFPAparam!$S$3/('crmcfgWLEN.txt'!$U15+E$52))*(SIN('Standard Settings'!$F10)+SIN('Standard Settings'!$F10+EchelleFPAparam!$M$3+EchelleFPAparam!$G$3)))</f>
        <v>2225.2327366573841</v>
      </c>
      <c r="CU15" s="27">
        <f>IF(OR($U15+F$52&lt;'Standard Settings'!$G10,$U15+F$52&gt;'Standard Settings'!$I10),-1,(EchelleFPAparam!$S$3/('crmcfgWLEN.txt'!$U15+F$52))*(SIN('Standard Settings'!$F10)+SIN('Standard Settings'!$F10+EchelleFPAparam!$M$3+EchelleFPAparam!$G$3)))</f>
        <v>2139.6468621705617</v>
      </c>
      <c r="CV15" s="27">
        <f>IF(OR($U15+G$52&lt;'Standard Settings'!$G10,$U15+G$52&gt;'Standard Settings'!$I10),-1,(EchelleFPAparam!$S$3/('crmcfgWLEN.txt'!$U15+G$52))*(SIN('Standard Settings'!$F10)+SIN('Standard Settings'!$F10+EchelleFPAparam!$M$3+EchelleFPAparam!$G$3)))</f>
        <v>2060.40068209017</v>
      </c>
      <c r="CW15" s="27">
        <f>IF(OR($U15+H$52&lt;'Standard Settings'!$G10,$U15+H$52&gt;'Standard Settings'!$I10),-1,(EchelleFPAparam!$S$3/('crmcfgWLEN.txt'!$U15+H$52))*(SIN('Standard Settings'!$F10)+SIN('Standard Settings'!$F10+EchelleFPAparam!$M$3+EchelleFPAparam!$G$3)))</f>
        <v>1986.8149434440927</v>
      </c>
      <c r="CX15" s="27">
        <f>IF(OR($U15+K$52&lt;'Standard Settings'!$G10,$U15+K$52&gt;'Standard Settings'!$I10),-1,(EchelleFPAparam!$S$3/('crmcfgWLEN.txt'!$U15+K$52))*(SIN('Standard Settings'!$F10)+SIN('Standard Settings'!$F10+EchelleFPAparam!$M$3+EchelleFPAparam!$G$3)))</f>
        <v>1918.3040833253308</v>
      </c>
      <c r="CY15" s="27">
        <f>IF(OR($U15+L$52&lt;'Standard Settings'!$G10,$U15+L$52&gt;'Standard Settings'!$I10),-1,(EchelleFPAparam!$S$3/('crmcfgWLEN.txt'!$U15+L$52))*(SIN('Standard Settings'!$F10)+SIN('Standard Settings'!$F10+EchelleFPAparam!$M$3+EchelleFPAparam!$G$3)))</f>
        <v>-1</v>
      </c>
      <c r="CZ15" s="27">
        <f>IF(OR($U15+B$52&lt;'Standard Settings'!$G10,$U15+B$52&gt;'Standard Settings'!$I10),-1,(EchelleFPAparam!$S$3/('crmcfgWLEN.txt'!$U15+B$52))*(SIN('Standard Settings'!$F10)+SIN('Standard Settings'!$F10+EchelleFPAparam!$M$3+EchelleFPAparam!$H$3)))</f>
        <v>-1</v>
      </c>
      <c r="DA15" s="27">
        <f>IF(OR($U15+C$52&lt;'Standard Settings'!$G10,$U15+C$52&gt;'Standard Settings'!$I10),-1,(EchelleFPAparam!$S$3/('crmcfgWLEN.txt'!$U15+C$52))*(SIN('Standard Settings'!$F10)+SIN('Standard Settings'!$F10+EchelleFPAparam!$M$3+EchelleFPAparam!$H$3)))</f>
        <v>2419.5454280521162</v>
      </c>
      <c r="DB15" s="27">
        <f>IF(OR($U15+D$52&lt;'Standard Settings'!$G10,$U15+D$52&gt;'Standard Settings'!$I10),-1,(EchelleFPAparam!$S$3/('crmcfgWLEN.txt'!$U15+D$52))*(SIN('Standard Settings'!$F10)+SIN('Standard Settings'!$F10+EchelleFPAparam!$M$3+EchelleFPAparam!$H$3)))</f>
        <v>2318.7310352166114</v>
      </c>
      <c r="DC15" s="27">
        <f>IF(OR($U15+E$52&lt;'Standard Settings'!$G10,$U15+E$52&gt;'Standard Settings'!$I10),-1,(EchelleFPAparam!$S$3/('crmcfgWLEN.txt'!$U15+E$52))*(SIN('Standard Settings'!$F10)+SIN('Standard Settings'!$F10+EchelleFPAparam!$M$3+EchelleFPAparam!$H$3)))</f>
        <v>2225.9817938079468</v>
      </c>
      <c r="DD15" s="27">
        <f>IF(OR($U15+F$52&lt;'Standard Settings'!$G10,$U15+F$52&gt;'Standard Settings'!$I10),-1,(EchelleFPAparam!$S$3/('crmcfgWLEN.txt'!$U15+F$52))*(SIN('Standard Settings'!$F10)+SIN('Standard Settings'!$F10+EchelleFPAparam!$M$3+EchelleFPAparam!$H$3)))</f>
        <v>2140.3671094307183</v>
      </c>
      <c r="DE15" s="27">
        <f>IF(OR($U15+G$52&lt;'Standard Settings'!$G10,$U15+G$52&gt;'Standard Settings'!$I10),-1,(EchelleFPAparam!$S$3/('crmcfgWLEN.txt'!$U15+G$52))*(SIN('Standard Settings'!$F10)+SIN('Standard Settings'!$F10+EchelleFPAparam!$M$3+EchelleFPAparam!$H$3)))</f>
        <v>2061.0942535258769</v>
      </c>
      <c r="DF15" s="27">
        <f>IF(OR($U15+H$52&lt;'Standard Settings'!$G10,$U15+H$52&gt;'Standard Settings'!$I10),-1,(EchelleFPAparam!$S$3/('crmcfgWLEN.txt'!$U15+H$52))*(SIN('Standard Settings'!$F10)+SIN('Standard Settings'!$F10+EchelleFPAparam!$M$3+EchelleFPAparam!$H$3)))</f>
        <v>1987.4837444713812</v>
      </c>
      <c r="DG15" s="27">
        <f>IF(OR($U15+K$52&lt;'Standard Settings'!$G10,$U15+K$52&gt;'Standard Settings'!$I10),-1,(EchelleFPAparam!$S$3/('crmcfgWLEN.txt'!$U15+K$52))*(SIN('Standard Settings'!$F10)+SIN('Standard Settings'!$F10+EchelleFPAparam!$M$3+EchelleFPAparam!$H$3)))</f>
        <v>1918.94982224823</v>
      </c>
      <c r="DH15" s="27">
        <f>IF(OR($U15+L$52&lt;'Standard Settings'!$G10,$U15+L$52&gt;'Standard Settings'!$I10),-1,(EchelleFPAparam!$S$3/('crmcfgWLEN.txt'!$U15+L$52))*(SIN('Standard Settings'!$F10)+SIN('Standard Settings'!$F10+EchelleFPAparam!$M$3+EchelleFPAparam!$H$3)))</f>
        <v>-1</v>
      </c>
      <c r="DI15" s="27">
        <f>IF(OR($U15+B$52&lt;'Standard Settings'!$G10,$U15+B$52&gt;'Standard Settings'!$I10),-1,(EchelleFPAparam!$S$3/('crmcfgWLEN.txt'!$U15+B$52))*(SIN('Standard Settings'!$F10)+SIN('Standard Settings'!$F10+EchelleFPAparam!$M$3+EchelleFPAparam!$I$3)))</f>
        <v>-1</v>
      </c>
      <c r="DJ15" s="27">
        <f>IF(OR($U15+C$52&lt;'Standard Settings'!$G10,$U15+C$52&gt;'Standard Settings'!$I10),-1,(EchelleFPAparam!$S$3/('crmcfgWLEN.txt'!$U15+C$52))*(SIN('Standard Settings'!$F10)+SIN('Standard Settings'!$F10+EchelleFPAparam!$M$3+EchelleFPAparam!$I$3)))</f>
        <v>2435.8481658999058</v>
      </c>
      <c r="DK15" s="27">
        <f>IF(OR($U15+D$52&lt;'Standard Settings'!$G10,$U15+D$52&gt;'Standard Settings'!$I10),-1,(EchelleFPAparam!$S$3/('crmcfgWLEN.txt'!$U15+D$52))*(SIN('Standard Settings'!$F10)+SIN('Standard Settings'!$F10+EchelleFPAparam!$M$3+EchelleFPAparam!$I$3)))</f>
        <v>2334.3544923207432</v>
      </c>
      <c r="DL15" s="27">
        <f>IF(OR($U15+E$52&lt;'Standard Settings'!$G10,$U15+E$52&gt;'Standard Settings'!$I10),-1,(EchelleFPAparam!$S$3/('crmcfgWLEN.txt'!$U15+E$52))*(SIN('Standard Settings'!$F10)+SIN('Standard Settings'!$F10+EchelleFPAparam!$M$3+EchelleFPAparam!$I$3)))</f>
        <v>2240.9803126279135</v>
      </c>
      <c r="DM15" s="27">
        <f>IF(OR($U15+F$52&lt;'Standard Settings'!$G10,$U15+F$52&gt;'Standard Settings'!$I10),-1,(EchelleFPAparam!$S$3/('crmcfgWLEN.txt'!$U15+F$52))*(SIN('Standard Settings'!$F10)+SIN('Standard Settings'!$F10+EchelleFPAparam!$M$3+EchelleFPAparam!$I$3)))</f>
        <v>2154.7887621422246</v>
      </c>
      <c r="DN15" s="27">
        <f>IF(OR($U15+G$52&lt;'Standard Settings'!$G10,$U15+G$52&gt;'Standard Settings'!$I10),-1,(EchelleFPAparam!$S$3/('crmcfgWLEN.txt'!$U15+G$52))*(SIN('Standard Settings'!$F10)+SIN('Standard Settings'!$F10+EchelleFPAparam!$M$3+EchelleFPAparam!$I$3)))</f>
        <v>2074.9817709517715</v>
      </c>
      <c r="DO15" s="27">
        <f>IF(OR($U15+H$52&lt;'Standard Settings'!$G10,$U15+H$52&gt;'Standard Settings'!$I10),-1,(EchelleFPAparam!$S$3/('crmcfgWLEN.txt'!$U15+H$52))*(SIN('Standard Settings'!$F10)+SIN('Standard Settings'!$F10+EchelleFPAparam!$M$3+EchelleFPAparam!$I$3)))</f>
        <v>2000.8752791320655</v>
      </c>
      <c r="DP15" s="27">
        <f>IF(OR($U15+K$52&lt;'Standard Settings'!$G10,$U15+K$52&gt;'Standard Settings'!$I10),-1,(EchelleFPAparam!$S$3/('crmcfgWLEN.txt'!$U15+K$52))*(SIN('Standard Settings'!$F10)+SIN('Standard Settings'!$F10+EchelleFPAparam!$M$3+EchelleFPAparam!$I$3)))</f>
        <v>1931.8795798516496</v>
      </c>
      <c r="DQ15" s="27">
        <f>IF(OR($U15+L$52&lt;'Standard Settings'!$G10,$U15+L$52&gt;'Standard Settings'!$I10),-1,(EchelleFPAparam!$S$3/('crmcfgWLEN.txt'!$U15+L$52))*(SIN('Standard Settings'!$F10)+SIN('Standard Settings'!$F10+EchelleFPAparam!$M$3+EchelleFPAparam!$I$3)))</f>
        <v>-1</v>
      </c>
      <c r="DR15" s="27">
        <f>IF(OR($U15+B$52&lt;'Standard Settings'!$G10,$U15+B$52&gt;'Standard Settings'!$I10),-1,(EchelleFPAparam!$S$3/('crmcfgWLEN.txt'!$U15+B$52))*(SIN('Standard Settings'!$F10)+SIN('Standard Settings'!$F10+EchelleFPAparam!$M$3+EchelleFPAparam!$J$3)))</f>
        <v>-1</v>
      </c>
      <c r="DS15" s="27">
        <f>IF(OR($U15+C$52&lt;'Standard Settings'!$G10,$U15+C$52&gt;'Standard Settings'!$I10),-1,(EchelleFPAparam!$S$3/('crmcfgWLEN.txt'!$U15+C$52))*(SIN('Standard Settings'!$F10)+SIN('Standard Settings'!$F10+EchelleFPAparam!$M$3+EchelleFPAparam!$J$3)))</f>
        <v>2436.6259467943451</v>
      </c>
      <c r="DT15" s="27">
        <f>IF(OR($U15+D$52&lt;'Standard Settings'!$G10,$U15+D$52&gt;'Standard Settings'!$I10),-1,(EchelleFPAparam!$S$3/('crmcfgWLEN.txt'!$U15+D$52))*(SIN('Standard Settings'!$F10)+SIN('Standard Settings'!$F10+EchelleFPAparam!$M$3+EchelleFPAparam!$J$3)))</f>
        <v>2335.0998656779138</v>
      </c>
      <c r="DU15" s="27">
        <f>IF(OR($U15+E$52&lt;'Standard Settings'!$G10,$U15+E$52&gt;'Standard Settings'!$I10),-1,(EchelleFPAparam!$S$3/('crmcfgWLEN.txt'!$U15+E$52))*(SIN('Standard Settings'!$F10)+SIN('Standard Settings'!$F10+EchelleFPAparam!$M$3+EchelleFPAparam!$J$3)))</f>
        <v>2241.6958710507975</v>
      </c>
      <c r="DV15" s="27">
        <f>IF(OR($U15+F$52&lt;'Standard Settings'!$G10,$U15+F$52&gt;'Standard Settings'!$I10),-1,(EchelleFPAparam!$S$3/('crmcfgWLEN.txt'!$U15+F$52))*(SIN('Standard Settings'!$F10)+SIN('Standard Settings'!$F10+EchelleFPAparam!$M$3+EchelleFPAparam!$J$3)))</f>
        <v>2155.4767990873052</v>
      </c>
      <c r="DW15" s="27">
        <f>IF(OR($U15+G$52&lt;'Standard Settings'!$G10,$U15+G$52&gt;'Standard Settings'!$I10),-1,(EchelleFPAparam!$S$3/('crmcfgWLEN.txt'!$U15+G$52))*(SIN('Standard Settings'!$F10)+SIN('Standard Settings'!$F10+EchelleFPAparam!$M$3+EchelleFPAparam!$J$3)))</f>
        <v>2075.6443250470343</v>
      </c>
      <c r="DX15" s="27">
        <f>IF(OR($U15+H$52&lt;'Standard Settings'!$G10,$U15+H$52&gt;'Standard Settings'!$I10),-1,(EchelleFPAparam!$S$3/('crmcfgWLEN.txt'!$U15+H$52))*(SIN('Standard Settings'!$F10)+SIN('Standard Settings'!$F10+EchelleFPAparam!$M$3+EchelleFPAparam!$J$3)))</f>
        <v>2001.514170581069</v>
      </c>
      <c r="DY15" s="27">
        <f>IF(OR($U15+K$52&lt;'Standard Settings'!$G10,$U15+K$52&gt;'Standard Settings'!$I10),-1,(EchelleFPAparam!$S$3/('crmcfgWLEN.txt'!$U15+K$52))*(SIN('Standard Settings'!$F10)+SIN('Standard Settings'!$F10+EchelleFPAparam!$M$3+EchelleFPAparam!$J$3)))</f>
        <v>1932.4964405610322</v>
      </c>
      <c r="DZ15" s="27">
        <f>IF(OR($U15+L$52&lt;'Standard Settings'!$G10,$U15+L$52&gt;'Standard Settings'!$I10),-1,(EchelleFPAparam!$S$3/('crmcfgWLEN.txt'!$U15+L$52))*(SIN('Standard Settings'!$F10)+SIN('Standard Settings'!$F10+EchelleFPAparam!$M$3+EchelleFPAparam!$J$3)))</f>
        <v>-1</v>
      </c>
      <c r="EA15" s="27">
        <f>IF(OR($U15+B$52&lt;$S15,$U15+B$52&gt;$T15),-1,(EchelleFPAparam!$S$3/('crmcfgWLEN.txt'!$U15+B$52))*(SIN('Standard Settings'!$F10)+SIN('Standard Settings'!$F10+EchelleFPAparam!$M$3+EchelleFPAparam!$K$3)))</f>
        <v>-1</v>
      </c>
      <c r="EB15" s="27">
        <f>IF(OR($U15+C$52&lt;$S15,$U15+C$52&gt;$T15),-1,(EchelleFPAparam!$S$3/('crmcfgWLEN.txt'!$U15+C$52))*(SIN('Standard Settings'!$F10)+SIN('Standard Settings'!$F10+EchelleFPAparam!$M$3+EchelleFPAparam!$K$3)))</f>
        <v>2452.1777233371786</v>
      </c>
      <c r="EC15" s="27">
        <f>IF(OR($U15+D$52&lt;$S15,$U15+D$52&gt;$T15),-1,(EchelleFPAparam!$S$3/('crmcfgWLEN.txt'!$U15+D$52))*(SIN('Standard Settings'!$F10)+SIN('Standard Settings'!$F10+EchelleFPAparam!$M$3+EchelleFPAparam!$K$3)))</f>
        <v>2350.0036515314628</v>
      </c>
      <c r="ED15" s="27">
        <f>IF(OR($U15+E$52&lt;$S15,$U15+E$52&gt;$T15),-1,(EchelleFPAparam!$S$3/('crmcfgWLEN.txt'!$U15+E$52))*(SIN('Standard Settings'!$F10)+SIN('Standard Settings'!$F10+EchelleFPAparam!$M$3+EchelleFPAparam!$K$3)))</f>
        <v>2256.0035054702043</v>
      </c>
      <c r="EE15" s="27">
        <f>IF(OR($U15+F$52&lt;$S15,$U15+F$52&gt;$T15),-1,(EchelleFPAparam!$S$3/('crmcfgWLEN.txt'!$U15+F$52))*(SIN('Standard Settings'!$F10)+SIN('Standard Settings'!$F10+EchelleFPAparam!$M$3+EchelleFPAparam!$K$3)))</f>
        <v>2169.2341398751964</v>
      </c>
      <c r="EF15" s="27">
        <f>IF(OR($U15+G$52&lt;$S15,$U15+G$52&gt;$T15),-1,(EchelleFPAparam!$S$3/('crmcfgWLEN.txt'!$U15+G$52))*(SIN('Standard Settings'!$F10)+SIN('Standard Settings'!$F10+EchelleFPAparam!$M$3+EchelleFPAparam!$K$3)))</f>
        <v>2088.8921346946336</v>
      </c>
      <c r="EG15" s="27">
        <f>IF(OR($U15+H$52&lt;$S15,$U15+H$52&gt;$T15),-1,(EchelleFPAparam!$S$3/('crmcfgWLEN.txt'!$U15+H$52))*(SIN('Standard Settings'!$F10)+SIN('Standard Settings'!$F10+EchelleFPAparam!$M$3+EchelleFPAparam!$K$3)))</f>
        <v>2014.2888441698253</v>
      </c>
      <c r="EH15" s="27">
        <f>IF(OR($U15+K$52&lt;$S15,$U15+K$52&gt;$T15),-1,(EchelleFPAparam!$S$3/('crmcfgWLEN.txt'!$U15+K$52))*(SIN('Standard Settings'!$F10)+SIN('Standard Settings'!$F10+EchelleFPAparam!$M$3+EchelleFPAparam!$K$3)))</f>
        <v>1944.8306081639691</v>
      </c>
      <c r="EI15" s="27">
        <f>IF(OR($U15+L$52&lt;$S15,$U15+L$52&gt;$T15),-1,(EchelleFPAparam!$S$3/('crmcfgWLEN.txt'!$U15+L$52))*(SIN('Standard Settings'!$F10)+SIN('Standard Settings'!$F10+EchelleFPAparam!$M$3+EchelleFPAparam!$K$3)))</f>
        <v>-1</v>
      </c>
      <c r="EJ15" s="64">
        <f t="shared" si="6"/>
        <v>1904.7871900028367</v>
      </c>
      <c r="EK15" s="64">
        <f>EB15</f>
        <v>2452.1777233371786</v>
      </c>
      <c r="EL15" s="96">
        <v>0</v>
      </c>
      <c r="EM15" s="96">
        <v>0</v>
      </c>
      <c r="EN15" s="54"/>
      <c r="EO15" s="54"/>
      <c r="EP15" s="54"/>
      <c r="EQ15" s="54"/>
      <c r="ER15" s="104"/>
      <c r="ES15" s="54"/>
      <c r="ET15" s="54"/>
      <c r="EU15" s="54"/>
      <c r="EV15" s="54"/>
      <c r="EW15" s="54"/>
      <c r="EX15" s="104"/>
      <c r="EY15" s="54"/>
      <c r="EZ15" s="54"/>
      <c r="FA15" s="54"/>
      <c r="FB15" s="97">
        <f>1/(F15*EchelleFPAparam!$Q$3)</f>
        <v>-3337.4706732543368</v>
      </c>
      <c r="FC15" s="97">
        <f>E15*FB15</f>
        <v>-23.501876457280908</v>
      </c>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6">
        <f t="shared" si="5"/>
        <v>2894.543804108835</v>
      </c>
    </row>
    <row r="16" spans="1:271" x14ac:dyDescent="0.2">
      <c r="A16" s="57">
        <v>10</v>
      </c>
      <c r="B16" s="19">
        <f t="shared" si="0"/>
        <v>2157.3741102203576</v>
      </c>
      <c r="C16" s="28" t="str">
        <f>'Standard Settings'!B11</f>
        <v>K/2/4</v>
      </c>
      <c r="D16" s="28">
        <f>'Standard Settings'!H11</f>
        <v>26</v>
      </c>
      <c r="E16" s="20">
        <f t="shared" si="1"/>
        <v>6.9316329051289927E-3</v>
      </c>
      <c r="F16" s="18">
        <f>((EchelleFPAparam!$S$3/('crmcfgWLEN.txt'!$U16+E$52))*(SIN('Standard Settings'!$F11+0.0005)+SIN('Standard Settings'!$F11+0.0005+EchelleFPAparam!$M$3))-(EchelleFPAparam!$S$3/('crmcfgWLEN.txt'!$U16+E$52))*(SIN('Standard Settings'!$F11-0.0005)+SIN('Standard Settings'!$F11-0.0005+EchelleFPAparam!$M$3)))*1000*EchelleFPAparam!$O$3/180</f>
        <v>20.041901147732002</v>
      </c>
      <c r="G16" s="21" t="str">
        <f>'Standard Settings'!C11</f>
        <v>K</v>
      </c>
      <c r="H16" s="50"/>
      <c r="I16" s="63" t="s">
        <v>364</v>
      </c>
      <c r="J16" s="61"/>
      <c r="K16" s="28" t="str">
        <f>'Standard Settings'!$D11</f>
        <v>HK</v>
      </c>
      <c r="L16" s="50"/>
      <c r="M16" s="12">
        <v>0</v>
      </c>
      <c r="N16" s="12">
        <v>0</v>
      </c>
      <c r="O16" s="28" t="str">
        <f>'Standard Settings'!$D11</f>
        <v>HK</v>
      </c>
      <c r="P16" s="50"/>
      <c r="Q16" s="28">
        <f>'Standard Settings'!$E11</f>
        <v>64.5</v>
      </c>
      <c r="R16" s="93">
        <f>535000+($Q16-65.672)/EchelleFPAparam!$Q$3</f>
        <v>614727.89115646237</v>
      </c>
      <c r="S16" s="22">
        <f>'Standard Settings'!$G11</f>
        <v>23</v>
      </c>
      <c r="T16" s="22">
        <f>'Standard Settings'!$I11</f>
        <v>29</v>
      </c>
      <c r="U16" s="23">
        <f t="shared" si="2"/>
        <v>22</v>
      </c>
      <c r="V16" s="23">
        <f t="shared" si="3"/>
        <v>30</v>
      </c>
      <c r="W16" s="24">
        <f>IF(OR($U16+B$52&lt;$S16,$U16+B$52&gt;$T16),-1,(EchelleFPAparam!$S$3/('crmcfgWLEN.txt'!$U16+B$52))*(SIN('Standard Settings'!$F11)+SIN('Standard Settings'!$F11+EchelleFPAparam!$M$3)))</f>
        <v>-1</v>
      </c>
      <c r="X16" s="24">
        <f>IF(OR($U16+C$52&lt;$S16,$U16+C$52&gt;$T16),-1,(EchelleFPAparam!$S$3/('crmcfgWLEN.txt'!$U16+C$52))*(SIN('Standard Settings'!$F11)+SIN('Standard Settings'!$F11+EchelleFPAparam!$M$3)))</f>
        <v>2438.7707332925779</v>
      </c>
      <c r="Y16" s="24">
        <f>IF(OR($U16+D$52&lt;$S16,$U16+D$52&gt;$T16),-1,(EchelleFPAparam!$S$3/('crmcfgWLEN.txt'!$U16+D$52))*(SIN('Standard Settings'!$F11)+SIN('Standard Settings'!$F11+EchelleFPAparam!$M$3)))</f>
        <v>2337.155286072054</v>
      </c>
      <c r="Z16" s="24">
        <f>IF(OR($U16+E$52&lt;$S16,$U16+E$52&gt;$T16),-1,(EchelleFPAparam!$S$3/('crmcfgWLEN.txt'!$U16+E$52))*(SIN('Standard Settings'!$F11)+SIN('Standard Settings'!$F11+EchelleFPAparam!$M$3)))</f>
        <v>2243.6690746291715</v>
      </c>
      <c r="AA16" s="24">
        <f>IF(OR($U16+F$52&lt;$S16,$U16+F$52&gt;$T16),-1,(EchelleFPAparam!$S$3/('crmcfgWLEN.txt'!$U16+F$52))*(SIN('Standard Settings'!$F11)+SIN('Standard Settings'!$F11+EchelleFPAparam!$M$3)))</f>
        <v>2157.3741102203576</v>
      </c>
      <c r="AB16" s="24">
        <f>IF(OR($U16+G$52&lt;$S16,$U16+G$52&gt;$T16),-1,(EchelleFPAparam!$S$3/('crmcfgWLEN.txt'!$U16+G$52))*(SIN('Standard Settings'!$F11)+SIN('Standard Settings'!$F11+EchelleFPAparam!$M$3)))</f>
        <v>2077.4713653973809</v>
      </c>
      <c r="AC16" s="24">
        <f>IF(OR($U16+H$52&lt;$S16,$U16+H$52&gt;$T16),-1,(EchelleFPAparam!$S$3/('crmcfgWLEN.txt'!$U16+H$52))*(SIN('Standard Settings'!$F11)+SIN('Standard Settings'!$F11+EchelleFPAparam!$M$3)))</f>
        <v>2003.2759594903318</v>
      </c>
      <c r="AD16" s="24">
        <f>IF(OR($U16+K$52&lt;$S16,$U16+K$52&gt;$T16),-1,(EchelleFPAparam!$S$3/('crmcfgWLEN.txt'!$U16+K$52))*(SIN('Standard Settings'!$F11)+SIN('Standard Settings'!$F11+EchelleFPAparam!$M$3)))</f>
        <v>1934.1974781285962</v>
      </c>
      <c r="AE16" s="24">
        <f>IF(OR($U16+L$52&lt;$S16,$U16+L$52&gt;$T16),-1,(EchelleFPAparam!$S$3/('crmcfgWLEN.txt'!$U16+L$52))*(SIN('Standard Settings'!$F11)+SIN('Standard Settings'!$F11+EchelleFPAparam!$M$3)))</f>
        <v>-1</v>
      </c>
      <c r="AF16" s="92">
        <v>1946.4302937248999</v>
      </c>
      <c r="AG16" s="92">
        <v>1614.3911215483299</v>
      </c>
      <c r="AH16" s="92">
        <v>1310.72625224546</v>
      </c>
      <c r="AI16" s="92">
        <v>1032.7270059258999</v>
      </c>
      <c r="AJ16" s="92">
        <v>776.87642807566601</v>
      </c>
      <c r="AK16" s="92">
        <v>540.46725012502498</v>
      </c>
      <c r="AL16" s="92">
        <v>321.13074992885203</v>
      </c>
      <c r="AM16" s="92">
        <v>116.73416512103699</v>
      </c>
      <c r="AN16" s="92">
        <v>6.30294706303272</v>
      </c>
      <c r="AO16" s="92">
        <v>1970.1786965235401</v>
      </c>
      <c r="AP16" s="92">
        <v>1647.64413300806</v>
      </c>
      <c r="AQ16" s="92">
        <v>1341.7103844528999</v>
      </c>
      <c r="AR16" s="92">
        <v>1061.7160460018199</v>
      </c>
      <c r="AS16" s="92">
        <v>804.09743757590695</v>
      </c>
      <c r="AT16" s="92">
        <v>566.12242256822606</v>
      </c>
      <c r="AU16" s="92">
        <v>345.39716287614402</v>
      </c>
      <c r="AV16" s="92">
        <v>139.67338053134301</v>
      </c>
      <c r="AW16" s="92">
        <v>17.096700292275798</v>
      </c>
      <c r="AX16" s="92">
        <v>1988.5290690930699</v>
      </c>
      <c r="AY16" s="92">
        <v>1682.2681499254099</v>
      </c>
      <c r="AZ16" s="92">
        <v>1373.8669070625999</v>
      </c>
      <c r="BA16" s="92">
        <v>1091.6368864395199</v>
      </c>
      <c r="BB16" s="92">
        <v>832.09192679895705</v>
      </c>
      <c r="BC16" s="92">
        <v>592.33419862943003</v>
      </c>
      <c r="BD16" s="92">
        <v>369.98458139474502</v>
      </c>
      <c r="BE16" s="92">
        <v>162.76250224313</v>
      </c>
      <c r="BF16" s="92">
        <v>28.0003434748064</v>
      </c>
      <c r="BG16" s="25">
        <f>IF(OR($U16+B$52&lt;'Standard Settings'!$G11,$U16+B$52&gt;'Standard Settings'!$I11),-1,(EchelleFPAparam!$S$3/('crmcfgWLEN.txt'!$U16+B$52))*(SIN(EchelleFPAparam!$T$3-EchelleFPAparam!$M$3/2)+SIN('Standard Settings'!$F11+EchelleFPAparam!$M$3)))</f>
        <v>-1</v>
      </c>
      <c r="BH16" s="25">
        <f>IF(OR($U16+C$52&lt;'Standard Settings'!$G11,$U16+C$52&gt;'Standard Settings'!$I11),-1,(EchelleFPAparam!$S$3/('crmcfgWLEN.txt'!$U16+C$52))*(SIN(EchelleFPAparam!$T$3-EchelleFPAparam!$M$3/2)+SIN('Standard Settings'!$F11+EchelleFPAparam!$M$3)))</f>
        <v>2447.5210213858231</v>
      </c>
      <c r="BI16" s="25">
        <f>IF(OR($U16+D$52&lt;'Standard Settings'!$G11,$U16+D$52&gt;'Standard Settings'!$I11),-1,(EchelleFPAparam!$S$3/('crmcfgWLEN.txt'!$U16+D$52))*(SIN(EchelleFPAparam!$T$3-EchelleFPAparam!$M$3/2)+SIN('Standard Settings'!$F11+EchelleFPAparam!$M$3)))</f>
        <v>2345.5409788280808</v>
      </c>
      <c r="BJ16" s="25">
        <f>IF(OR($U16+E$52&lt;'Standard Settings'!$G11,$U16+E$52&gt;'Standard Settings'!$I11),-1,(EchelleFPAparam!$S$3/('crmcfgWLEN.txt'!$U16+E$52))*(SIN(EchelleFPAparam!$T$3-EchelleFPAparam!$M$3/2)+SIN('Standard Settings'!$F11+EchelleFPAparam!$M$3)))</f>
        <v>2251.7193396749576</v>
      </c>
      <c r="BK16" s="25">
        <f>IF(OR($U16+F$52&lt;'Standard Settings'!$G11,$U16+F$52&gt;'Standard Settings'!$I11),-1,(EchelleFPAparam!$S$3/('crmcfgWLEN.txt'!$U16+F$52))*(SIN(EchelleFPAparam!$T$3-EchelleFPAparam!$M$3/2)+SIN('Standard Settings'!$F11+EchelleFPAparam!$M$3)))</f>
        <v>2165.1147496874592</v>
      </c>
      <c r="BL16" s="25">
        <f>IF(OR($U16+G$52&lt;'Standard Settings'!$G11,$U16+G$52&gt;'Standard Settings'!$I11),-1,(EchelleFPAparam!$S$3/('crmcfgWLEN.txt'!$U16+G$52))*(SIN(EchelleFPAparam!$T$3-EchelleFPAparam!$M$3/2)+SIN('Standard Settings'!$F11+EchelleFPAparam!$M$3)))</f>
        <v>2084.9253145138491</v>
      </c>
      <c r="BM16" s="25">
        <f>IF(OR($U16+H$52&lt;'Standard Settings'!$G11,$U16+H$52&gt;'Standard Settings'!$I11),-1,(EchelleFPAparam!$S$3/('crmcfgWLEN.txt'!$U16+H$52))*(SIN(EchelleFPAparam!$T$3-EchelleFPAparam!$M$3/2)+SIN('Standard Settings'!$F11+EchelleFPAparam!$M$3)))</f>
        <v>2010.4636961383549</v>
      </c>
      <c r="BN16" s="25">
        <f>IF(OR($U16+K$52&lt;'Standard Settings'!$G11,$U16+K$52&gt;'Standard Settings'!$I11),-1,(EchelleFPAparam!$S$3/('crmcfgWLEN.txt'!$U16+K$52))*(SIN(EchelleFPAparam!$T$3-EchelleFPAparam!$M$3/2)+SIN('Standard Settings'!$F11+EchelleFPAparam!$M$3)))</f>
        <v>1941.1373617887564</v>
      </c>
      <c r="BO16" s="25">
        <f>IF(OR($U16+L$52&lt;'Standard Settings'!$G11,$U16+L$52&gt;'Standard Settings'!$I11),-1,(EchelleFPAparam!$S$3/('crmcfgWLEN.txt'!$U16+L$52))*(SIN(EchelleFPAparam!$T$3-EchelleFPAparam!$M$3/2)+SIN('Standard Settings'!$F11+EchelleFPAparam!$M$3)))</f>
        <v>-1</v>
      </c>
      <c r="BP16" s="26">
        <f>IF(OR($U16+B$52&lt;'Standard Settings'!$G11,$U16+B$52&gt;'Standard Settings'!$I11),-1,BG16*(($D16+B$52)/($D16+B$52+0.5)))</f>
        <v>-1</v>
      </c>
      <c r="BQ16" s="26">
        <f>IF(OR($U16+C$52&lt;'Standard Settings'!$G11,$U16+C$52&gt;'Standard Settings'!$I11),-1,BH16*(($D16+C$52)/($D16+C$52+0.5)))</f>
        <v>2403.0206391788083</v>
      </c>
      <c r="BR16" s="26">
        <f>IF(OR($U16+D$52&lt;'Standard Settings'!$G11,$U16+D$52&gt;'Standard Settings'!$I11),-1,BI16*(($D16+D$52)/($D16+D$52+0.5)))</f>
        <v>2304.3911370942546</v>
      </c>
      <c r="BS16" s="26">
        <f>IF(OR($U16+E$52&lt;'Standard Settings'!$G11,$U16+E$52&gt;'Standard Settings'!$I11),-1,BJ16*(($D16+E$52)/($D16+E$52+0.5)))</f>
        <v>2213.5546051041956</v>
      </c>
      <c r="BT16" s="26">
        <f>IF(OR($U16+F$52&lt;'Standard Settings'!$G11,$U16+F$52&gt;'Standard Settings'!$I11),-1,BK16*(($D16+F$52)/($D16+F$52+0.5)))</f>
        <v>2129.6210652663531</v>
      </c>
      <c r="BU16" s="26">
        <f>IF(OR($U16+G$52&lt;'Standard Settings'!$G11,$U16+G$52&gt;'Standard Settings'!$I11),-1,BL16*(($D16+G$52)/($D16+G$52+0.5)))</f>
        <v>2051.8312619025182</v>
      </c>
      <c r="BV16" s="26">
        <f>IF(OR($U16+H$52&lt;'Standard Settings'!$G11,$U16+H$52&gt;'Standard Settings'!$I11),-1,BM16*(($D16+H$52)/($D16+H$52+0.5)))</f>
        <v>1979.533485428534</v>
      </c>
      <c r="BW16" s="26">
        <f>IF(OR($U16+K$52&lt;'Standard Settings'!$G11,$U16+K$52&gt;'Standard Settings'!$I11),-1,BN16*(($D16+K$52)/($D16+K$52+0.5)))</f>
        <v>1912.1651623590733</v>
      </c>
      <c r="BX16" s="26">
        <f>IF(OR($U16+L$52&lt;'Standard Settings'!$G11,$U16+L$52&gt;'Standard Settings'!$I11),-1,BO16*(($D16+L$52)/($D16+L$52+0.5)))</f>
        <v>-1</v>
      </c>
      <c r="BY16" s="26">
        <f>IF(OR($U16+B$52&lt;'Standard Settings'!$G11,$U16+B$52&gt;'Standard Settings'!$I11),-1,BG16*(($D16+B$52)/($D16+B$52-0.5)))</f>
        <v>-1</v>
      </c>
      <c r="BZ16" s="26">
        <f>IF(OR($U16+C$52&lt;'Standard Settings'!$G11,$U16+C$52&gt;'Standard Settings'!$I11),-1,BH16*(($D16+C$52)/($D16+C$52-0.5)))</f>
        <v>2493.7006632987632</v>
      </c>
      <c r="CA16" s="26">
        <f>IF(OR($U16+D$52&lt;'Standard Settings'!$G11,$U16+D$52&gt;'Standard Settings'!$I11),-1,BI16*(($D16+D$52)/($D16+D$52-0.5)))</f>
        <v>2388.1871784431364</v>
      </c>
      <c r="CB16" s="26">
        <f>IF(OR($U16+E$52&lt;'Standard Settings'!$G11,$U16+E$52&gt;'Standard Settings'!$I11),-1,BJ16*(($D16+E$52)/($D16+E$52-0.5)))</f>
        <v>2291.2231877394306</v>
      </c>
      <c r="CC16" s="26">
        <f>IF(OR($U16+F$52&lt;'Standard Settings'!$G11,$U16+F$52&gt;'Standard Settings'!$I11),-1,BK16*(($D16+F$52)/($D16+F$52-0.5)))</f>
        <v>2201.8116098516534</v>
      </c>
      <c r="CD16" s="26">
        <f>IF(OR($U16+G$52&lt;'Standard Settings'!$G11,$U16+G$52&gt;'Standard Settings'!$I11),-1,BL16*(($D16+G$52)/($D16+G$52-0.5)))</f>
        <v>2119.1044180304698</v>
      </c>
      <c r="CE16" s="26">
        <f>IF(OR($U16+H$52&lt;'Standard Settings'!$G11,$U16+H$52&gt;'Standard Settings'!$I11),-1,BM16*(($D16+H$52)/($D16+H$52-0.5)))</f>
        <v>2042.375818299281</v>
      </c>
      <c r="CF16" s="26">
        <f>IF(OR($U16+K$52&lt;'Standard Settings'!$G11,$U16+K$52&gt;'Standard Settings'!$I11),-1,BN16*(($D16+K$52)/($D16+K$52-0.5)))</f>
        <v>1971.0010135085834</v>
      </c>
      <c r="CG16" s="26">
        <f>IF(OR($U16+L$52&lt;'Standard Settings'!$G11,$U16+L$52&gt;'Standard Settings'!$I11),-1,BO16*(($D16+L$52)/($D16+L$52-0.5)))</f>
        <v>-1</v>
      </c>
      <c r="CH16" s="27">
        <f>IF(OR($U16+B$52&lt;'Standard Settings'!$G11,$U16+B$52&gt;'Standard Settings'!$I11),-1,(EchelleFPAparam!$S$3/('crmcfgWLEN.txt'!$U16+B$52))*(SIN('Standard Settings'!$F11)+SIN('Standard Settings'!$F11+EchelleFPAparam!$M$3+EchelleFPAparam!$F$3)))</f>
        <v>-1</v>
      </c>
      <c r="CI16" s="27">
        <f>IF(OR($U16+C$52&lt;'Standard Settings'!$G11,$U16+C$52&gt;'Standard Settings'!$I11),-1,(EchelleFPAparam!$S$3/('crmcfgWLEN.txt'!$U16+C$52))*(SIN('Standard Settings'!$F11)+SIN('Standard Settings'!$F11+EchelleFPAparam!$M$3+EchelleFPAparam!$F$3)))</f>
        <v>2413.0641567437988</v>
      </c>
      <c r="CJ16" s="27">
        <f>IF(OR($U16+D$52&lt;'Standard Settings'!$G11,$U16+D$52&gt;'Standard Settings'!$I11),-1,(EchelleFPAparam!$S$3/('crmcfgWLEN.txt'!$U16+D$52))*(SIN('Standard Settings'!$F11)+SIN('Standard Settings'!$F11+EchelleFPAparam!$M$3+EchelleFPAparam!$F$3)))</f>
        <v>2312.5198168794741</v>
      </c>
      <c r="CK16" s="27">
        <f>IF(OR($U16+E$52&lt;'Standard Settings'!$G11,$U16+E$52&gt;'Standard Settings'!$I11),-1,(EchelleFPAparam!$S$3/('crmcfgWLEN.txt'!$U16+E$52))*(SIN('Standard Settings'!$F11)+SIN('Standard Settings'!$F11+EchelleFPAparam!$M$3+EchelleFPAparam!$F$3)))</f>
        <v>2220.019024204295</v>
      </c>
      <c r="CL16" s="27">
        <f>IF(OR($U16+F$52&lt;'Standard Settings'!$G11,$U16+F$52&gt;'Standard Settings'!$I11),-1,(EchelleFPAparam!$S$3/('crmcfgWLEN.txt'!$U16+F$52))*(SIN('Standard Settings'!$F11)+SIN('Standard Settings'!$F11+EchelleFPAparam!$M$3+EchelleFPAparam!$F$3)))</f>
        <v>2134.6336771195147</v>
      </c>
      <c r="CM16" s="27">
        <f>IF(OR($U16+G$52&lt;'Standard Settings'!$G11,$U16+G$52&gt;'Standard Settings'!$I11),-1,(EchelleFPAparam!$S$3/('crmcfgWLEN.txt'!$U16+G$52))*(SIN('Standard Settings'!$F11)+SIN('Standard Settings'!$F11+EchelleFPAparam!$M$3+EchelleFPAparam!$F$3)))</f>
        <v>2055.5731705595322</v>
      </c>
      <c r="CN16" s="27">
        <f>IF(OR($U16+H$52&lt;'Standard Settings'!$G11,$U16+H$52&gt;'Standard Settings'!$I11),-1,(EchelleFPAparam!$S$3/('crmcfgWLEN.txt'!$U16+H$52))*(SIN('Standard Settings'!$F11)+SIN('Standard Settings'!$F11+EchelleFPAparam!$M$3+EchelleFPAparam!$F$3)))</f>
        <v>1982.1598430395491</v>
      </c>
      <c r="CO16" s="27">
        <f>IF(OR($U16+K$52&lt;'Standard Settings'!$G11,$U16+K$52&gt;'Standard Settings'!$I11),-1,(EchelleFPAparam!$S$3/('crmcfgWLEN.txt'!$U16+K$52))*(SIN('Standard Settings'!$F11)+SIN('Standard Settings'!$F11+EchelleFPAparam!$M$3+EchelleFPAparam!$F$3)))</f>
        <v>1913.8095036243922</v>
      </c>
      <c r="CP16" s="27">
        <f>IF(OR($U16+L$52&lt;'Standard Settings'!$G11,$U16+L$52&gt;'Standard Settings'!$I11),-1,(EchelleFPAparam!$S$3/('crmcfgWLEN.txt'!$U16+L$52))*(SIN('Standard Settings'!$F11)+SIN('Standard Settings'!$F11+EchelleFPAparam!$M$3+EchelleFPAparam!$F$3)))</f>
        <v>-1</v>
      </c>
      <c r="CQ16" s="27">
        <f>IF(OR($U16+B$52&lt;'Standard Settings'!$G11,$U16+B$52&gt;'Standard Settings'!$I11),-1,(EchelleFPAparam!$S$3/('crmcfgWLEN.txt'!$U16+B$52))*(SIN('Standard Settings'!$F11)+SIN('Standard Settings'!$F11+EchelleFPAparam!$M$3+EchelleFPAparam!$G$3)))</f>
        <v>-1</v>
      </c>
      <c r="CR16" s="27">
        <f>IF(OR($U16+C$52&lt;'Standard Settings'!$G11,$U16+C$52&gt;'Standard Settings'!$I11),-1,(EchelleFPAparam!$S$3/('crmcfgWLEN.txt'!$U16+C$52))*(SIN('Standard Settings'!$F11)+SIN('Standard Settings'!$F11+EchelleFPAparam!$M$3+EchelleFPAparam!$G$3)))</f>
        <v>2429.855785173178</v>
      </c>
      <c r="CS16" s="27">
        <f>IF(OR($U16+D$52&lt;'Standard Settings'!$G11,$U16+D$52&gt;'Standard Settings'!$I11),-1,(EchelleFPAparam!$S$3/('crmcfgWLEN.txt'!$U16+D$52))*(SIN('Standard Settings'!$F11)+SIN('Standard Settings'!$F11+EchelleFPAparam!$M$3+EchelleFPAparam!$G$3)))</f>
        <v>2328.6117941242956</v>
      </c>
      <c r="CT16" s="27">
        <f>IF(OR($U16+E$52&lt;'Standard Settings'!$G11,$U16+E$52&gt;'Standard Settings'!$I11),-1,(EchelleFPAparam!$S$3/('crmcfgWLEN.txt'!$U16+E$52))*(SIN('Standard Settings'!$F11)+SIN('Standard Settings'!$F11+EchelleFPAparam!$M$3+EchelleFPAparam!$G$3)))</f>
        <v>2235.4673223593236</v>
      </c>
      <c r="CU16" s="27">
        <f>IF(OR($U16+F$52&lt;'Standard Settings'!$G11,$U16+F$52&gt;'Standard Settings'!$I11),-1,(EchelleFPAparam!$S$3/('crmcfgWLEN.txt'!$U16+F$52))*(SIN('Standard Settings'!$F11)+SIN('Standard Settings'!$F11+EchelleFPAparam!$M$3+EchelleFPAparam!$G$3)))</f>
        <v>2149.4878099608882</v>
      </c>
      <c r="CV16" s="27">
        <f>IF(OR($U16+G$52&lt;'Standard Settings'!$G11,$U16+G$52&gt;'Standard Settings'!$I11),-1,(EchelleFPAparam!$S$3/('crmcfgWLEN.txt'!$U16+G$52))*(SIN('Standard Settings'!$F11)+SIN('Standard Settings'!$F11+EchelleFPAparam!$M$3+EchelleFPAparam!$G$3)))</f>
        <v>2069.8771503327071</v>
      </c>
      <c r="CW16" s="27">
        <f>IF(OR($U16+H$52&lt;'Standard Settings'!$G11,$U16+H$52&gt;'Standard Settings'!$I11),-1,(EchelleFPAparam!$S$3/('crmcfgWLEN.txt'!$U16+H$52))*(SIN('Standard Settings'!$F11)+SIN('Standard Settings'!$F11+EchelleFPAparam!$M$3+EchelleFPAparam!$G$3)))</f>
        <v>1995.9529663922533</v>
      </c>
      <c r="CX16" s="27">
        <f>IF(OR($U16+K$52&lt;'Standard Settings'!$G11,$U16+K$52&gt;'Standard Settings'!$I11),-1,(EchelleFPAparam!$S$3/('crmcfgWLEN.txt'!$U16+K$52))*(SIN('Standard Settings'!$F11)+SIN('Standard Settings'!$F11+EchelleFPAparam!$M$3+EchelleFPAparam!$G$3)))</f>
        <v>1927.1270020338998</v>
      </c>
      <c r="CY16" s="27">
        <f>IF(OR($U16+L$52&lt;'Standard Settings'!$G11,$U16+L$52&gt;'Standard Settings'!$I11),-1,(EchelleFPAparam!$S$3/('crmcfgWLEN.txt'!$U16+L$52))*(SIN('Standard Settings'!$F11)+SIN('Standard Settings'!$F11+EchelleFPAparam!$M$3+EchelleFPAparam!$G$3)))</f>
        <v>-1</v>
      </c>
      <c r="CZ16" s="27">
        <f>IF(OR($U16+B$52&lt;'Standard Settings'!$G11,$U16+B$52&gt;'Standard Settings'!$I11),-1,(EchelleFPAparam!$S$3/('crmcfgWLEN.txt'!$U16+B$52))*(SIN('Standard Settings'!$F11)+SIN('Standard Settings'!$F11+EchelleFPAparam!$M$3+EchelleFPAparam!$H$3)))</f>
        <v>-1</v>
      </c>
      <c r="DA16" s="27">
        <f>IF(OR($U16+C$52&lt;'Standard Settings'!$G11,$U16+C$52&gt;'Standard Settings'!$I11),-1,(EchelleFPAparam!$S$3/('crmcfgWLEN.txt'!$U16+C$52))*(SIN('Standard Settings'!$F11)+SIN('Standard Settings'!$F11+EchelleFPAparam!$M$3+EchelleFPAparam!$H$3)))</f>
        <v>2430.6576103344801</v>
      </c>
      <c r="DB16" s="27">
        <f>IF(OR($U16+D$52&lt;'Standard Settings'!$G11,$U16+D$52&gt;'Standard Settings'!$I11),-1,(EchelleFPAparam!$S$3/('crmcfgWLEN.txt'!$U16+D$52))*(SIN('Standard Settings'!$F11)+SIN('Standard Settings'!$F11+EchelleFPAparam!$M$3+EchelleFPAparam!$H$3)))</f>
        <v>2329.3802099038767</v>
      </c>
      <c r="DC16" s="27">
        <f>IF(OR($U16+E$52&lt;'Standard Settings'!$G11,$U16+E$52&gt;'Standard Settings'!$I11),-1,(EchelleFPAparam!$S$3/('crmcfgWLEN.txt'!$U16+E$52))*(SIN('Standard Settings'!$F11)+SIN('Standard Settings'!$F11+EchelleFPAparam!$M$3+EchelleFPAparam!$H$3)))</f>
        <v>2236.2050015077216</v>
      </c>
      <c r="DD16" s="27">
        <f>IF(OR($U16+F$52&lt;'Standard Settings'!$G11,$U16+F$52&gt;'Standard Settings'!$I11),-1,(EchelleFPAparam!$S$3/('crmcfgWLEN.txt'!$U16+F$52))*(SIN('Standard Settings'!$F11)+SIN('Standard Settings'!$F11+EchelleFPAparam!$M$3+EchelleFPAparam!$H$3)))</f>
        <v>2150.197116834348</v>
      </c>
      <c r="DE16" s="27">
        <f>IF(OR($U16+G$52&lt;'Standard Settings'!$G11,$U16+G$52&gt;'Standard Settings'!$I11),-1,(EchelleFPAparam!$S$3/('crmcfgWLEN.txt'!$U16+G$52))*(SIN('Standard Settings'!$F11)+SIN('Standard Settings'!$F11+EchelleFPAparam!$M$3+EchelleFPAparam!$H$3)))</f>
        <v>2070.5601865812237</v>
      </c>
      <c r="DF16" s="27">
        <f>IF(OR($U16+H$52&lt;'Standard Settings'!$G11,$U16+H$52&gt;'Standard Settings'!$I11),-1,(EchelleFPAparam!$S$3/('crmcfgWLEN.txt'!$U16+H$52))*(SIN('Standard Settings'!$F11)+SIN('Standard Settings'!$F11+EchelleFPAparam!$M$3+EchelleFPAparam!$H$3)))</f>
        <v>1996.6116084890371</v>
      </c>
      <c r="DG16" s="27">
        <f>IF(OR($U16+K$52&lt;'Standard Settings'!$G11,$U16+K$52&gt;'Standard Settings'!$I11),-1,(EchelleFPAparam!$S$3/('crmcfgWLEN.txt'!$U16+K$52))*(SIN('Standard Settings'!$F11)+SIN('Standard Settings'!$F11+EchelleFPAparam!$M$3+EchelleFPAparam!$H$3)))</f>
        <v>1927.7629323342428</v>
      </c>
      <c r="DH16" s="27">
        <f>IF(OR($U16+L$52&lt;'Standard Settings'!$G11,$U16+L$52&gt;'Standard Settings'!$I11),-1,(EchelleFPAparam!$S$3/('crmcfgWLEN.txt'!$U16+L$52))*(SIN('Standard Settings'!$F11)+SIN('Standard Settings'!$F11+EchelleFPAparam!$M$3+EchelleFPAparam!$H$3)))</f>
        <v>-1</v>
      </c>
      <c r="DI16" s="27">
        <f>IF(OR($U16+B$52&lt;'Standard Settings'!$G11,$U16+B$52&gt;'Standard Settings'!$I11),-1,(EchelleFPAparam!$S$3/('crmcfgWLEN.txt'!$U16+B$52))*(SIN('Standard Settings'!$F11)+SIN('Standard Settings'!$F11+EchelleFPAparam!$M$3+EchelleFPAparam!$I$3)))</f>
        <v>-1</v>
      </c>
      <c r="DJ16" s="27">
        <f>IF(OR($U16+C$52&lt;'Standard Settings'!$G11,$U16+C$52&gt;'Standard Settings'!$I11),-1,(EchelleFPAparam!$S$3/('crmcfgWLEN.txt'!$U16+C$52))*(SIN('Standard Settings'!$F11)+SIN('Standard Settings'!$F11+EchelleFPAparam!$M$3+EchelleFPAparam!$I$3)))</f>
        <v>2446.7052446358848</v>
      </c>
      <c r="DK16" s="27">
        <f>IF(OR($U16+D$52&lt;'Standard Settings'!$G11,$U16+D$52&gt;'Standard Settings'!$I11),-1,(EchelleFPAparam!$S$3/('crmcfgWLEN.txt'!$U16+D$52))*(SIN('Standard Settings'!$F11)+SIN('Standard Settings'!$F11+EchelleFPAparam!$M$3+EchelleFPAparam!$I$3)))</f>
        <v>2344.7591927760564</v>
      </c>
      <c r="DL16" s="27">
        <f>IF(OR($U16+E$52&lt;'Standard Settings'!$G11,$U16+E$52&gt;'Standard Settings'!$I11),-1,(EchelleFPAparam!$S$3/('crmcfgWLEN.txt'!$U16+E$52))*(SIN('Standard Settings'!$F11)+SIN('Standard Settings'!$F11+EchelleFPAparam!$M$3+EchelleFPAparam!$I$3)))</f>
        <v>2250.9688250650142</v>
      </c>
      <c r="DM16" s="27">
        <f>IF(OR($U16+F$52&lt;'Standard Settings'!$G11,$U16+F$52&gt;'Standard Settings'!$I11),-1,(EchelleFPAparam!$S$3/('crmcfgWLEN.txt'!$U16+F$52))*(SIN('Standard Settings'!$F11)+SIN('Standard Settings'!$F11+EchelleFPAparam!$M$3+EchelleFPAparam!$I$3)))</f>
        <v>2164.3931010240522</v>
      </c>
      <c r="DN16" s="27">
        <f>IF(OR($U16+G$52&lt;'Standard Settings'!$G11,$U16+G$52&gt;'Standard Settings'!$I11),-1,(EchelleFPAparam!$S$3/('crmcfgWLEN.txt'!$U16+G$52))*(SIN('Standard Settings'!$F11)+SIN('Standard Settings'!$F11+EchelleFPAparam!$M$3+EchelleFPAparam!$I$3)))</f>
        <v>2084.2303935787168</v>
      </c>
      <c r="DO16" s="27">
        <f>IF(OR($U16+H$52&lt;'Standard Settings'!$G11,$U16+H$52&gt;'Standard Settings'!$I11),-1,(EchelleFPAparam!$S$3/('crmcfgWLEN.txt'!$U16+H$52))*(SIN('Standard Settings'!$F11)+SIN('Standard Settings'!$F11+EchelleFPAparam!$M$3+EchelleFPAparam!$I$3)))</f>
        <v>2009.7935938080482</v>
      </c>
      <c r="DP16" s="27">
        <f>IF(OR($U16+K$52&lt;'Standard Settings'!$G11,$U16+K$52&gt;'Standard Settings'!$I11),-1,(EchelleFPAparam!$S$3/('crmcfgWLEN.txt'!$U16+K$52))*(SIN('Standard Settings'!$F11)+SIN('Standard Settings'!$F11+EchelleFPAparam!$M$3+EchelleFPAparam!$I$3)))</f>
        <v>1940.4903664353569</v>
      </c>
      <c r="DQ16" s="27">
        <f>IF(OR($U16+L$52&lt;'Standard Settings'!$G11,$U16+L$52&gt;'Standard Settings'!$I11),-1,(EchelleFPAparam!$S$3/('crmcfgWLEN.txt'!$U16+L$52))*(SIN('Standard Settings'!$F11)+SIN('Standard Settings'!$F11+EchelleFPAparam!$M$3+EchelleFPAparam!$I$3)))</f>
        <v>-1</v>
      </c>
      <c r="DR16" s="27">
        <f>IF(OR($U16+B$52&lt;'Standard Settings'!$G11,$U16+B$52&gt;'Standard Settings'!$I11),-1,(EchelleFPAparam!$S$3/('crmcfgWLEN.txt'!$U16+B$52))*(SIN('Standard Settings'!$F11)+SIN('Standard Settings'!$F11+EchelleFPAparam!$M$3+EchelleFPAparam!$J$3)))</f>
        <v>-1</v>
      </c>
      <c r="DS16" s="27">
        <f>IF(OR($U16+C$52&lt;'Standard Settings'!$G11,$U16+C$52&gt;'Standard Settings'!$I11),-1,(EchelleFPAparam!$S$3/('crmcfgWLEN.txt'!$U16+C$52))*(SIN('Standard Settings'!$F11)+SIN('Standard Settings'!$F11+EchelleFPAparam!$M$3+EchelleFPAparam!$J$3)))</f>
        <v>2447.4704818890077</v>
      </c>
      <c r="DT16" s="27">
        <f>IF(OR($U16+D$52&lt;'Standard Settings'!$G11,$U16+D$52&gt;'Standard Settings'!$I11),-1,(EchelleFPAparam!$S$3/('crmcfgWLEN.txt'!$U16+D$52))*(SIN('Standard Settings'!$F11)+SIN('Standard Settings'!$F11+EchelleFPAparam!$M$3+EchelleFPAparam!$J$3)))</f>
        <v>2345.492545143632</v>
      </c>
      <c r="DU16" s="27">
        <f>IF(OR($U16+E$52&lt;'Standard Settings'!$G11,$U16+E$52&gt;'Standard Settings'!$I11),-1,(EchelleFPAparam!$S$3/('crmcfgWLEN.txt'!$U16+E$52))*(SIN('Standard Settings'!$F11)+SIN('Standard Settings'!$F11+EchelleFPAparam!$M$3+EchelleFPAparam!$J$3)))</f>
        <v>2251.6728433378871</v>
      </c>
      <c r="DV16" s="27">
        <f>IF(OR($U16+F$52&lt;'Standard Settings'!$G11,$U16+F$52&gt;'Standard Settings'!$I11),-1,(EchelleFPAparam!$S$3/('crmcfgWLEN.txt'!$U16+F$52))*(SIN('Standard Settings'!$F11)+SIN('Standard Settings'!$F11+EchelleFPAparam!$M$3+EchelleFPAparam!$J$3)))</f>
        <v>2165.0700416710451</v>
      </c>
      <c r="DW16" s="27">
        <f>IF(OR($U16+G$52&lt;'Standard Settings'!$G11,$U16+G$52&gt;'Standard Settings'!$I11),-1,(EchelleFPAparam!$S$3/('crmcfgWLEN.txt'!$U16+G$52))*(SIN('Standard Settings'!$F11)+SIN('Standard Settings'!$F11+EchelleFPAparam!$M$3+EchelleFPAparam!$J$3)))</f>
        <v>2084.882262349895</v>
      </c>
      <c r="DX16" s="27">
        <f>IF(OR($U16+H$52&lt;'Standard Settings'!$G11,$U16+H$52&gt;'Standard Settings'!$I11),-1,(EchelleFPAparam!$S$3/('crmcfgWLEN.txt'!$U16+H$52))*(SIN('Standard Settings'!$F11)+SIN('Standard Settings'!$F11+EchelleFPAparam!$M$3+EchelleFPAparam!$J$3)))</f>
        <v>2010.4221815516846</v>
      </c>
      <c r="DY16" s="27">
        <f>IF(OR($U16+K$52&lt;'Standard Settings'!$G11,$U16+K$52&gt;'Standard Settings'!$I11),-1,(EchelleFPAparam!$S$3/('crmcfgWLEN.txt'!$U16+K$52))*(SIN('Standard Settings'!$F11)+SIN('Standard Settings'!$F11+EchelleFPAparam!$M$3+EchelleFPAparam!$J$3)))</f>
        <v>1941.0972787395576</v>
      </c>
      <c r="DZ16" s="27">
        <f>IF(OR($U16+L$52&lt;'Standard Settings'!$G11,$U16+L$52&gt;'Standard Settings'!$I11),-1,(EchelleFPAparam!$S$3/('crmcfgWLEN.txt'!$U16+L$52))*(SIN('Standard Settings'!$F11)+SIN('Standard Settings'!$F11+EchelleFPAparam!$M$3+EchelleFPAparam!$J$3)))</f>
        <v>-1</v>
      </c>
      <c r="EA16" s="27">
        <f>IF(OR($U16+B$52&lt;$S16,$U16+B$52&gt;$T16),-1,(EchelleFPAparam!$S$3/('crmcfgWLEN.txt'!$U16+B$52))*(SIN('Standard Settings'!$F11)+SIN('Standard Settings'!$F11+EchelleFPAparam!$M$3+EchelleFPAparam!$K$3)))</f>
        <v>-1</v>
      </c>
      <c r="EB16" s="27">
        <f>IF(OR($U16+C$52&lt;$S16,$U16+C$52&gt;$T16),-1,(EchelleFPAparam!$S$3/('crmcfgWLEN.txt'!$U16+C$52))*(SIN('Standard Settings'!$F11)+SIN('Standard Settings'!$F11+EchelleFPAparam!$M$3+EchelleFPAparam!$K$3)))</f>
        <v>2462.7636291189137</v>
      </c>
      <c r="EC16" s="27">
        <f>IF(OR($U16+D$52&lt;$S16,$U16+D$52&gt;$T16),-1,(EchelleFPAparam!$S$3/('crmcfgWLEN.txt'!$U16+D$52))*(SIN('Standard Settings'!$F11)+SIN('Standard Settings'!$F11+EchelleFPAparam!$M$3+EchelleFPAparam!$K$3)))</f>
        <v>2360.1484779056254</v>
      </c>
      <c r="ED16" s="27">
        <f>IF(OR($U16+E$52&lt;$S16,$U16+E$52&gt;$T16),-1,(EchelleFPAparam!$S$3/('crmcfgWLEN.txt'!$U16+E$52))*(SIN('Standard Settings'!$F11)+SIN('Standard Settings'!$F11+EchelleFPAparam!$M$3+EchelleFPAparam!$K$3)))</f>
        <v>2265.7425387894004</v>
      </c>
      <c r="EE16" s="27">
        <f>IF(OR($U16+F$52&lt;$S16,$U16+F$52&gt;$T16),-1,(EchelleFPAparam!$S$3/('crmcfgWLEN.txt'!$U16+F$52))*(SIN('Standard Settings'!$F11)+SIN('Standard Settings'!$F11+EchelleFPAparam!$M$3+EchelleFPAparam!$K$3)))</f>
        <v>2178.5985949898081</v>
      </c>
      <c r="EF16" s="27">
        <f>IF(OR($U16+G$52&lt;$S16,$U16+G$52&gt;$T16),-1,(EchelleFPAparam!$S$3/('crmcfgWLEN.txt'!$U16+G$52))*(SIN('Standard Settings'!$F11)+SIN('Standard Settings'!$F11+EchelleFPAparam!$M$3+EchelleFPAparam!$K$3)))</f>
        <v>2097.9097581383339</v>
      </c>
      <c r="EG16" s="27">
        <f>IF(OR($U16+H$52&lt;$S16,$U16+H$52&gt;$T16),-1,(EchelleFPAparam!$S$3/('crmcfgWLEN.txt'!$U16+H$52))*(SIN('Standard Settings'!$F11)+SIN('Standard Settings'!$F11+EchelleFPAparam!$M$3+EchelleFPAparam!$K$3)))</f>
        <v>2022.9844096333934</v>
      </c>
      <c r="EH16" s="27">
        <f>IF(OR($U16+K$52&lt;$S16,$U16+K$52&gt;$T16),-1,(EchelleFPAparam!$S$3/('crmcfgWLEN.txt'!$U16+K$52))*(SIN('Standard Settings'!$F11)+SIN('Standard Settings'!$F11+EchelleFPAparam!$M$3+EchelleFPAparam!$K$3)))</f>
        <v>1953.2263265425865</v>
      </c>
      <c r="EI16" s="27">
        <f>IF(OR($U16+L$52&lt;$S16,$U16+L$52&gt;$T16),-1,(EchelleFPAparam!$S$3/('crmcfgWLEN.txt'!$U16+L$52))*(SIN('Standard Settings'!$F11)+SIN('Standard Settings'!$F11+EchelleFPAparam!$M$3+EchelleFPAparam!$K$3)))</f>
        <v>-1</v>
      </c>
      <c r="EJ16" s="64">
        <f t="shared" si="6"/>
        <v>1913.8095036243922</v>
      </c>
      <c r="EK16" s="64">
        <f>EB16</f>
        <v>2462.7636291189137</v>
      </c>
      <c r="EL16" s="96">
        <v>0</v>
      </c>
      <c r="EM16" s="96">
        <v>0</v>
      </c>
      <c r="EN16" s="54"/>
      <c r="EO16" s="54"/>
      <c r="EP16" s="54"/>
      <c r="EQ16" s="54"/>
      <c r="ER16" s="104"/>
      <c r="ES16" s="54"/>
      <c r="ET16" s="54"/>
      <c r="EU16" s="54"/>
      <c r="EV16" s="54"/>
      <c r="EW16" s="54"/>
      <c r="EX16" s="104"/>
      <c r="EY16" s="54"/>
      <c r="EZ16" s="54"/>
      <c r="FA16" s="54"/>
      <c r="FB16" s="97">
        <f>1/(F16*EchelleFPAparam!$Q$3)</f>
        <v>-3394.2493969466514</v>
      </c>
      <c r="FC16" s="97">
        <f>E16*FB16</f>
        <v>-23.527690808089648</v>
      </c>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6">
        <f t="shared" si="5"/>
        <v>2891.367939133389</v>
      </c>
    </row>
    <row r="17" spans="1:270" x14ac:dyDescent="0.2">
      <c r="A17" s="57">
        <v>11</v>
      </c>
      <c r="B17" s="19">
        <f t="shared" si="0"/>
        <v>2194.5941887709482</v>
      </c>
      <c r="C17" s="28" t="str">
        <f>'Standard Settings'!B12</f>
        <v>K/3/4</v>
      </c>
      <c r="D17" s="28">
        <f>'Standard Settings'!H12</f>
        <v>26</v>
      </c>
      <c r="E17" s="20">
        <f t="shared" si="1"/>
        <v>6.4856798793682113E-3</v>
      </c>
      <c r="F17" s="18">
        <f>((EchelleFPAparam!$S$3/('crmcfgWLEN.txt'!$U17+E$52))*(SIN('Standard Settings'!$F12+0.0005)+SIN('Standard Settings'!$F12+0.0005+EchelleFPAparam!$M$3))-(EchelleFPAparam!$S$3/('crmcfgWLEN.txt'!$U17+E$52))*(SIN('Standard Settings'!$F12-0.0005)+SIN('Standard Settings'!$F12-0.0005+EchelleFPAparam!$M$3)))*1000*EchelleFPAparam!$O$3/180</f>
        <v>18.6630483856826</v>
      </c>
      <c r="G17" s="21" t="str">
        <f>'Standard Settings'!C12</f>
        <v>K</v>
      </c>
      <c r="H17" s="50"/>
      <c r="I17" s="63" t="s">
        <v>364</v>
      </c>
      <c r="J17" s="61"/>
      <c r="K17" s="28" t="str">
        <f>'Standard Settings'!$D12</f>
        <v>HK</v>
      </c>
      <c r="L17" s="50"/>
      <c r="M17" s="12">
        <v>0</v>
      </c>
      <c r="N17" s="12">
        <v>0</v>
      </c>
      <c r="O17" s="28" t="str">
        <f>'Standard Settings'!$D12</f>
        <v>HK</v>
      </c>
      <c r="P17" s="50"/>
      <c r="Q17" s="28">
        <f>'Standard Settings'!$E12</f>
        <v>66.5</v>
      </c>
      <c r="R17" s="93">
        <f>535000+($Q17-65.672)/EchelleFPAparam!$Q$3</f>
        <v>478673.46938775491</v>
      </c>
      <c r="S17" s="22">
        <f>'Standard Settings'!$G12</f>
        <v>23</v>
      </c>
      <c r="T17" s="22">
        <f>'Standard Settings'!$I12</f>
        <v>29</v>
      </c>
      <c r="U17" s="23">
        <f t="shared" si="2"/>
        <v>22</v>
      </c>
      <c r="V17" s="23">
        <f t="shared" si="3"/>
        <v>30</v>
      </c>
      <c r="W17" s="24">
        <f>IF(OR($U17+B$52&lt;$S17,$U17+B$52&gt;$T17),-1,(EchelleFPAparam!$S$3/('crmcfgWLEN.txt'!$U17+B$52))*(SIN('Standard Settings'!$F12)+SIN('Standard Settings'!$F12+EchelleFPAparam!$M$3)))</f>
        <v>-1</v>
      </c>
      <c r="X17" s="24">
        <f>IF(OR($U17+C$52&lt;$S17,$U17+C$52&gt;$T17),-1,(EchelleFPAparam!$S$3/('crmcfgWLEN.txt'!$U17+C$52))*(SIN('Standard Settings'!$F12)+SIN('Standard Settings'!$F12+EchelleFPAparam!$M$3)))</f>
        <v>2480.8456046975934</v>
      </c>
      <c r="Y17" s="24">
        <f>IF(OR($U17+D$52&lt;$S17,$U17+D$52&gt;$T17),-1,(EchelleFPAparam!$S$3/('crmcfgWLEN.txt'!$U17+D$52))*(SIN('Standard Settings'!$F12)+SIN('Standard Settings'!$F12+EchelleFPAparam!$M$3)))</f>
        <v>2377.4770378351936</v>
      </c>
      <c r="Z17" s="24">
        <f>IF(OR($U17+E$52&lt;$S17,$U17+E$52&gt;$T17),-1,(EchelleFPAparam!$S$3/('crmcfgWLEN.txt'!$U17+E$52))*(SIN('Standard Settings'!$F12)+SIN('Standard Settings'!$F12+EchelleFPAparam!$M$3)))</f>
        <v>2282.3779563217859</v>
      </c>
      <c r="AA17" s="24">
        <f>IF(OR($U17+F$52&lt;$S17,$U17+F$52&gt;$T17),-1,(EchelleFPAparam!$S$3/('crmcfgWLEN.txt'!$U17+F$52))*(SIN('Standard Settings'!$F12)+SIN('Standard Settings'!$F12+EchelleFPAparam!$M$3)))</f>
        <v>2194.5941887709482</v>
      </c>
      <c r="AB17" s="24">
        <f>IF(OR($U17+G$52&lt;$S17,$U17+G$52&gt;$T17),-1,(EchelleFPAparam!$S$3/('crmcfgWLEN.txt'!$U17+G$52))*(SIN('Standard Settings'!$F12)+SIN('Standard Settings'!$F12+EchelleFPAparam!$M$3)))</f>
        <v>2113.3129225201719</v>
      </c>
      <c r="AC17" s="24">
        <f>IF(OR($U17+H$52&lt;$S17,$U17+H$52&gt;$T17),-1,(EchelleFPAparam!$S$3/('crmcfgWLEN.txt'!$U17+H$52))*(SIN('Standard Settings'!$F12)+SIN('Standard Settings'!$F12+EchelleFPAparam!$M$3)))</f>
        <v>2037.8374610015944</v>
      </c>
      <c r="AD17" s="24">
        <f>IF(OR($U17+K$52&lt;$S17,$U17+K$52&gt;$T17),-1,(EchelleFPAparam!$S$3/('crmcfgWLEN.txt'!$U17+K$52))*(SIN('Standard Settings'!$F12)+SIN('Standard Settings'!$F12+EchelleFPAparam!$M$3)))</f>
        <v>1967.5672037256775</v>
      </c>
      <c r="AE17" s="24">
        <f>IF(OR($U17+L$52&lt;$S17,$U17+L$52&gt;$T17),-1,(EchelleFPAparam!$S$3/('crmcfgWLEN.txt'!$U17+L$52))*(SIN('Standard Settings'!$F12)+SIN('Standard Settings'!$F12+EchelleFPAparam!$M$3)))</f>
        <v>-1</v>
      </c>
      <c r="AF17" s="92">
        <v>2020.5306863727701</v>
      </c>
      <c r="AG17" s="92">
        <v>1745.8224595076199</v>
      </c>
      <c r="AH17" s="92">
        <v>1435.9675717658399</v>
      </c>
      <c r="AI17" s="92">
        <v>1152.4254569703</v>
      </c>
      <c r="AJ17" s="92">
        <v>891.70397553661701</v>
      </c>
      <c r="AK17" s="92">
        <v>650.90779671118605</v>
      </c>
      <c r="AL17" s="92">
        <v>427.59394442237902</v>
      </c>
      <c r="AM17" s="92">
        <v>219.63789484382801</v>
      </c>
      <c r="AN17" s="92">
        <v>55.785221428941099</v>
      </c>
      <c r="AO17" s="92">
        <v>2035.9725087023101</v>
      </c>
      <c r="AP17" s="92">
        <v>1775.8796159216599</v>
      </c>
      <c r="AQ17" s="92">
        <v>1463.8292283232199</v>
      </c>
      <c r="AR17" s="92">
        <v>1178.38469189686</v>
      </c>
      <c r="AS17" s="92">
        <v>915.98773727426499</v>
      </c>
      <c r="AT17" s="92">
        <v>673.66468746622502</v>
      </c>
      <c r="AU17" s="92">
        <v>449.01584212160299</v>
      </c>
      <c r="AV17" s="92">
        <v>239.87020835966899</v>
      </c>
      <c r="AW17" s="92">
        <v>65.483265289679693</v>
      </c>
      <c r="AX17" s="92">
        <v>1807.48655860346</v>
      </c>
      <c r="AY17" s="92">
        <v>1492.9135607461001</v>
      </c>
      <c r="AZ17" s="92">
        <v>1205.35482627035</v>
      </c>
      <c r="BA17" s="92">
        <v>941.06185324593798</v>
      </c>
      <c r="BB17" s="92">
        <v>697.04571933773104</v>
      </c>
      <c r="BC17" s="92">
        <v>470.82529705917801</v>
      </c>
      <c r="BD17" s="92">
        <v>260.25731100023597</v>
      </c>
      <c r="BE17" s="92">
        <v>75.344364400545004</v>
      </c>
      <c r="BF17" s="92"/>
      <c r="BG17" s="25">
        <f>IF(OR($U17+B$52&lt;'Standard Settings'!$G12,$U17+B$52&gt;'Standard Settings'!$I12),-1,(EchelleFPAparam!$S$3/('crmcfgWLEN.txt'!$U17+B$52))*(SIN(EchelleFPAparam!$T$3-EchelleFPAparam!$M$3/2)+SIN('Standard Settings'!$F12+EchelleFPAparam!$M$3)))</f>
        <v>-1</v>
      </c>
      <c r="BH17" s="25">
        <f>IF(OR($U17+C$52&lt;'Standard Settings'!$G12,$U17+C$52&gt;'Standard Settings'!$I12),-1,(EchelleFPAparam!$S$3/('crmcfgWLEN.txt'!$U17+C$52))*(SIN(EchelleFPAparam!$T$3-EchelleFPAparam!$M$3/2)+SIN('Standard Settings'!$F12+EchelleFPAparam!$M$3)))</f>
        <v>2469.7603961750119</v>
      </c>
      <c r="BI17" s="25">
        <f>IF(OR($U17+D$52&lt;'Standard Settings'!$G12,$U17+D$52&gt;'Standard Settings'!$I12),-1,(EchelleFPAparam!$S$3/('crmcfgWLEN.txt'!$U17+D$52))*(SIN(EchelleFPAparam!$T$3-EchelleFPAparam!$M$3/2)+SIN('Standard Settings'!$F12+EchelleFPAparam!$M$3)))</f>
        <v>2366.8537130010532</v>
      </c>
      <c r="BJ17" s="25">
        <f>IF(OR($U17+E$52&lt;'Standard Settings'!$G12,$U17+E$52&gt;'Standard Settings'!$I12),-1,(EchelleFPAparam!$S$3/('crmcfgWLEN.txt'!$U17+E$52))*(SIN(EchelleFPAparam!$T$3-EchelleFPAparam!$M$3/2)+SIN('Standard Settings'!$F12+EchelleFPAparam!$M$3)))</f>
        <v>2272.1795644810109</v>
      </c>
      <c r="BK17" s="25">
        <f>IF(OR($U17+F$52&lt;'Standard Settings'!$G12,$U17+F$52&gt;'Standard Settings'!$I12),-1,(EchelleFPAparam!$S$3/('crmcfgWLEN.txt'!$U17+F$52))*(SIN(EchelleFPAparam!$T$3-EchelleFPAparam!$M$3/2)+SIN('Standard Settings'!$F12+EchelleFPAparam!$M$3)))</f>
        <v>2184.788042770203</v>
      </c>
      <c r="BL17" s="25">
        <f>IF(OR($U17+G$52&lt;'Standard Settings'!$G12,$U17+G$52&gt;'Standard Settings'!$I12),-1,(EchelleFPAparam!$S$3/('crmcfgWLEN.txt'!$U17+G$52))*(SIN(EchelleFPAparam!$T$3-EchelleFPAparam!$M$3/2)+SIN('Standard Settings'!$F12+EchelleFPAparam!$M$3)))</f>
        <v>2103.8699671120471</v>
      </c>
      <c r="BM17" s="25">
        <f>IF(OR($U17+H$52&lt;'Standard Settings'!$G12,$U17+H$52&gt;'Standard Settings'!$I12),-1,(EchelleFPAparam!$S$3/('crmcfgWLEN.txt'!$U17+H$52))*(SIN(EchelleFPAparam!$T$3-EchelleFPAparam!$M$3/2)+SIN('Standard Settings'!$F12+EchelleFPAparam!$M$3)))</f>
        <v>2028.7317540009026</v>
      </c>
      <c r="BN17" s="25">
        <f>IF(OR($U17+K$52&lt;'Standard Settings'!$G12,$U17+K$52&gt;'Standard Settings'!$I12),-1,(EchelleFPAparam!$S$3/('crmcfgWLEN.txt'!$U17+K$52))*(SIN(EchelleFPAparam!$T$3-EchelleFPAparam!$M$3/2)+SIN('Standard Settings'!$F12+EchelleFPAparam!$M$3)))</f>
        <v>1958.7754866215612</v>
      </c>
      <c r="BO17" s="25">
        <f>IF(OR($U17+L$52&lt;'Standard Settings'!$G12,$U17+L$52&gt;'Standard Settings'!$I12),-1,(EchelleFPAparam!$S$3/('crmcfgWLEN.txt'!$U17+L$52))*(SIN(EchelleFPAparam!$T$3-EchelleFPAparam!$M$3/2)+SIN('Standard Settings'!$F12+EchelleFPAparam!$M$3)))</f>
        <v>-1</v>
      </c>
      <c r="BP17" s="26">
        <f>IF(OR($U17+B$52&lt;'Standard Settings'!$G12,$U17+B$52&gt;'Standard Settings'!$I12),-1,BG17*(($D17+B$52)/($D17+B$52+0.5)))</f>
        <v>-1</v>
      </c>
      <c r="BQ17" s="26">
        <f>IF(OR($U17+C$52&lt;'Standard Settings'!$G12,$U17+C$52&gt;'Standard Settings'!$I12),-1,BH17*(($D17+C$52)/($D17+C$52+0.5)))</f>
        <v>2424.8556616991027</v>
      </c>
      <c r="BR17" s="26">
        <f>IF(OR($U17+D$52&lt;'Standard Settings'!$G12,$U17+D$52&gt;'Standard Settings'!$I12),-1,BI17*(($D17+D$52)/($D17+D$52+0.5)))</f>
        <v>2325.3299636501574</v>
      </c>
      <c r="BS17" s="26">
        <f>IF(OR($U17+E$52&lt;'Standard Settings'!$G12,$U17+E$52&gt;'Standard Settings'!$I12),-1,BJ17*(($D17+E$52)/($D17+E$52+0.5)))</f>
        <v>2233.6680464389601</v>
      </c>
      <c r="BT17" s="26">
        <f>IF(OR($U17+F$52&lt;'Standard Settings'!$G12,$U17+F$52&gt;'Standard Settings'!$I12),-1,BK17*(($D17+F$52)/($D17+F$52+0.5)))</f>
        <v>2148.9718453477408</v>
      </c>
      <c r="BU17" s="26">
        <f>IF(OR($U17+G$52&lt;'Standard Settings'!$G12,$U17+G$52&gt;'Standard Settings'!$I12),-1,BL17*(($D17+G$52)/($D17+G$52+0.5)))</f>
        <v>2070.4752057293163</v>
      </c>
      <c r="BV17" s="26">
        <f>IF(OR($U17+H$52&lt;'Standard Settings'!$G12,$U17+H$52&gt;'Standard Settings'!$I12),-1,BM17*(($D17+H$52)/($D17+H$52+0.5)))</f>
        <v>1997.5204962470427</v>
      </c>
      <c r="BW17" s="26">
        <f>IF(OR($U17+K$52&lt;'Standard Settings'!$G12,$U17+K$52&gt;'Standard Settings'!$I12),-1,BN17*(($D17+K$52)/($D17+K$52+0.5)))</f>
        <v>1929.5400315973586</v>
      </c>
      <c r="BX17" s="26">
        <f>IF(OR($U17+L$52&lt;'Standard Settings'!$G12,$U17+L$52&gt;'Standard Settings'!$I12),-1,BO17*(($D17+L$52)/($D17+L$52+0.5)))</f>
        <v>-1</v>
      </c>
      <c r="BY17" s="26">
        <f>IF(OR($U17+B$52&lt;'Standard Settings'!$G12,$U17+B$52&gt;'Standard Settings'!$I12),-1,BG17*(($D17+B$52)/($D17+B$52-0.5)))</f>
        <v>-1</v>
      </c>
      <c r="BZ17" s="26">
        <f>IF(OR($U17+C$52&lt;'Standard Settings'!$G12,$U17+C$52&gt;'Standard Settings'!$I12),-1,BH17*(($D17+C$52)/($D17+C$52-0.5)))</f>
        <v>2516.3596489330312</v>
      </c>
      <c r="CA17" s="26">
        <f>IF(OR($U17+D$52&lt;'Standard Settings'!$G12,$U17+D$52&gt;'Standard Settings'!$I12),-1,BI17*(($D17+D$52)/($D17+D$52-0.5)))</f>
        <v>2409.8874168737993</v>
      </c>
      <c r="CB17" s="26">
        <f>IF(OR($U17+E$52&lt;'Standard Settings'!$G12,$U17+E$52&gt;'Standard Settings'!$I12),-1,BJ17*(($D17+E$52)/($D17+E$52-0.5)))</f>
        <v>2312.0423638578709</v>
      </c>
      <c r="CC17" s="26">
        <f>IF(OR($U17+F$52&lt;'Standard Settings'!$G12,$U17+F$52&gt;'Standard Settings'!$I12),-1,BK17*(($D17+F$52)/($D17+F$52-0.5)))</f>
        <v>2221.8183485798672</v>
      </c>
      <c r="CD17" s="26">
        <f>IF(OR($U17+G$52&lt;'Standard Settings'!$G12,$U17+G$52&gt;'Standard Settings'!$I12),-1,BL17*(($D17+G$52)/($D17+G$52-0.5)))</f>
        <v>2138.3596387040479</v>
      </c>
      <c r="CE17" s="26">
        <f>IF(OR($U17+H$52&lt;'Standard Settings'!$G12,$U17+H$52&gt;'Standard Settings'!$I12),-1,BM17*(($D17+H$52)/($D17+H$52-0.5)))</f>
        <v>2060.9338453342502</v>
      </c>
      <c r="CF17" s="26">
        <f>IF(OR($U17+K$52&lt;'Standard Settings'!$G12,$U17+K$52&gt;'Standard Settings'!$I12),-1,BN17*(($D17+K$52)/($D17+K$52-0.5)))</f>
        <v>1988.9104941080466</v>
      </c>
      <c r="CG17" s="26">
        <f>IF(OR($U17+L$52&lt;'Standard Settings'!$G12,$U17+L$52&gt;'Standard Settings'!$I12),-1,BO17*(($D17+L$52)/($D17+L$52-0.5)))</f>
        <v>-1</v>
      </c>
      <c r="CH17" s="27">
        <f>IF(OR($U17+B$52&lt;'Standard Settings'!$G12,$U17+B$52&gt;'Standard Settings'!$I12),-1,(EchelleFPAparam!$S$3/('crmcfgWLEN.txt'!$U17+B$52))*(SIN('Standard Settings'!$F12)+SIN('Standard Settings'!$F12+EchelleFPAparam!$M$3+EchelleFPAparam!$F$3)))</f>
        <v>-1</v>
      </c>
      <c r="CI17" s="27">
        <f>IF(OR($U17+C$52&lt;'Standard Settings'!$G12,$U17+C$52&gt;'Standard Settings'!$I12),-1,(EchelleFPAparam!$S$3/('crmcfgWLEN.txt'!$U17+C$52))*(SIN('Standard Settings'!$F12)+SIN('Standard Settings'!$F12+EchelleFPAparam!$M$3+EchelleFPAparam!$F$3)))</f>
        <v>2456.7219045905922</v>
      </c>
      <c r="CJ17" s="27">
        <f>IF(OR($U17+D$52&lt;'Standard Settings'!$G12,$U17+D$52&gt;'Standard Settings'!$I12),-1,(EchelleFPAparam!$S$3/('crmcfgWLEN.txt'!$U17+D$52))*(SIN('Standard Settings'!$F12)+SIN('Standard Settings'!$F12+EchelleFPAparam!$M$3+EchelleFPAparam!$F$3)))</f>
        <v>2354.3584918993174</v>
      </c>
      <c r="CK17" s="27">
        <f>IF(OR($U17+E$52&lt;'Standard Settings'!$G12,$U17+E$52&gt;'Standard Settings'!$I12),-1,(EchelleFPAparam!$S$3/('crmcfgWLEN.txt'!$U17+E$52))*(SIN('Standard Settings'!$F12)+SIN('Standard Settings'!$F12+EchelleFPAparam!$M$3+EchelleFPAparam!$F$3)))</f>
        <v>2260.1841522233449</v>
      </c>
      <c r="CL17" s="27">
        <f>IF(OR($U17+F$52&lt;'Standard Settings'!$G12,$U17+F$52&gt;'Standard Settings'!$I12),-1,(EchelleFPAparam!$S$3/('crmcfgWLEN.txt'!$U17+F$52))*(SIN('Standard Settings'!$F12)+SIN('Standard Settings'!$F12+EchelleFPAparam!$M$3+EchelleFPAparam!$F$3)))</f>
        <v>2173.2539925224469</v>
      </c>
      <c r="CM17" s="27">
        <f>IF(OR($U17+G$52&lt;'Standard Settings'!$G12,$U17+G$52&gt;'Standard Settings'!$I12),-1,(EchelleFPAparam!$S$3/('crmcfgWLEN.txt'!$U17+G$52))*(SIN('Standard Settings'!$F12)+SIN('Standard Settings'!$F12+EchelleFPAparam!$M$3+EchelleFPAparam!$F$3)))</f>
        <v>2092.7631039105045</v>
      </c>
      <c r="CN17" s="27">
        <f>IF(OR($U17+H$52&lt;'Standard Settings'!$G12,$U17+H$52&gt;'Standard Settings'!$I12),-1,(EchelleFPAparam!$S$3/('crmcfgWLEN.txt'!$U17+H$52))*(SIN('Standard Settings'!$F12)+SIN('Standard Settings'!$F12+EchelleFPAparam!$M$3+EchelleFPAparam!$F$3)))</f>
        <v>2018.0215644851294</v>
      </c>
      <c r="CO17" s="27">
        <f>IF(OR($U17+K$52&lt;'Standard Settings'!$G12,$U17+K$52&gt;'Standard Settings'!$I12),-1,(EchelleFPAparam!$S$3/('crmcfgWLEN.txt'!$U17+K$52))*(SIN('Standard Settings'!$F12)+SIN('Standard Settings'!$F12+EchelleFPAparam!$M$3+EchelleFPAparam!$F$3)))</f>
        <v>1948.434613985642</v>
      </c>
      <c r="CP17" s="27">
        <f>IF(OR($U17+L$52&lt;'Standard Settings'!$G12,$U17+L$52&gt;'Standard Settings'!$I12),-1,(EchelleFPAparam!$S$3/('crmcfgWLEN.txt'!$U17+L$52))*(SIN('Standard Settings'!$F12)+SIN('Standard Settings'!$F12+EchelleFPAparam!$M$3+EchelleFPAparam!$F$3)))</f>
        <v>-1</v>
      </c>
      <c r="CQ17" s="27">
        <f>IF(OR($U17+B$52&lt;'Standard Settings'!$G12,$U17+B$52&gt;'Standard Settings'!$I12),-1,(EchelleFPAparam!$S$3/('crmcfgWLEN.txt'!$U17+B$52))*(SIN('Standard Settings'!$F12)+SIN('Standard Settings'!$F12+EchelleFPAparam!$M$3+EchelleFPAparam!$G$3)))</f>
        <v>-1</v>
      </c>
      <c r="CR17" s="27">
        <f>IF(OR($U17+C$52&lt;'Standard Settings'!$G12,$U17+C$52&gt;'Standard Settings'!$I12),-1,(EchelleFPAparam!$S$3/('crmcfgWLEN.txt'!$U17+C$52))*(SIN('Standard Settings'!$F12)+SIN('Standard Settings'!$F12+EchelleFPAparam!$M$3+EchelleFPAparam!$G$3)))</f>
        <v>2472.4952945465752</v>
      </c>
      <c r="CS17" s="27">
        <f>IF(OR($U17+D$52&lt;'Standard Settings'!$G12,$U17+D$52&gt;'Standard Settings'!$I12),-1,(EchelleFPAparam!$S$3/('crmcfgWLEN.txt'!$U17+D$52))*(SIN('Standard Settings'!$F12)+SIN('Standard Settings'!$F12+EchelleFPAparam!$M$3+EchelleFPAparam!$G$3)))</f>
        <v>2369.4746572738013</v>
      </c>
      <c r="CT17" s="27">
        <f>IF(OR($U17+E$52&lt;'Standard Settings'!$G12,$U17+E$52&gt;'Standard Settings'!$I12),-1,(EchelleFPAparam!$S$3/('crmcfgWLEN.txt'!$U17+E$52))*(SIN('Standard Settings'!$F12)+SIN('Standard Settings'!$F12+EchelleFPAparam!$M$3+EchelleFPAparam!$G$3)))</f>
        <v>2274.6956709828496</v>
      </c>
      <c r="CU17" s="27">
        <f>IF(OR($U17+F$52&lt;'Standard Settings'!$G12,$U17+F$52&gt;'Standard Settings'!$I12),-1,(EchelleFPAparam!$S$3/('crmcfgWLEN.txt'!$U17+F$52))*(SIN('Standard Settings'!$F12)+SIN('Standard Settings'!$F12+EchelleFPAparam!$M$3+EchelleFPAparam!$G$3)))</f>
        <v>2187.2073759450477</v>
      </c>
      <c r="CV17" s="27">
        <f>IF(OR($U17+G$52&lt;'Standard Settings'!$G12,$U17+G$52&gt;'Standard Settings'!$I12),-1,(EchelleFPAparam!$S$3/('crmcfgWLEN.txt'!$U17+G$52))*(SIN('Standard Settings'!$F12)+SIN('Standard Settings'!$F12+EchelleFPAparam!$M$3+EchelleFPAparam!$G$3)))</f>
        <v>2106.1996953544899</v>
      </c>
      <c r="CW17" s="27">
        <f>IF(OR($U17+H$52&lt;'Standard Settings'!$G12,$U17+H$52&gt;'Standard Settings'!$I12),-1,(EchelleFPAparam!$S$3/('crmcfgWLEN.txt'!$U17+H$52))*(SIN('Standard Settings'!$F12)+SIN('Standard Settings'!$F12+EchelleFPAparam!$M$3+EchelleFPAparam!$G$3)))</f>
        <v>2030.9782776632583</v>
      </c>
      <c r="CX17" s="27">
        <f>IF(OR($U17+K$52&lt;'Standard Settings'!$G12,$U17+K$52&gt;'Standard Settings'!$I12),-1,(EchelleFPAparam!$S$3/('crmcfgWLEN.txt'!$U17+K$52))*(SIN('Standard Settings'!$F12)+SIN('Standard Settings'!$F12+EchelleFPAparam!$M$3+EchelleFPAparam!$G$3)))</f>
        <v>1960.9445439507322</v>
      </c>
      <c r="CY17" s="27">
        <f>IF(OR($U17+L$52&lt;'Standard Settings'!$G12,$U17+L$52&gt;'Standard Settings'!$I12),-1,(EchelleFPAparam!$S$3/('crmcfgWLEN.txt'!$U17+L$52))*(SIN('Standard Settings'!$F12)+SIN('Standard Settings'!$F12+EchelleFPAparam!$M$3+EchelleFPAparam!$G$3)))</f>
        <v>-1</v>
      </c>
      <c r="CZ17" s="27">
        <f>IF(OR($U17+B$52&lt;'Standard Settings'!$G12,$U17+B$52&gt;'Standard Settings'!$I12),-1,(EchelleFPAparam!$S$3/('crmcfgWLEN.txt'!$U17+B$52))*(SIN('Standard Settings'!$F12)+SIN('Standard Settings'!$F12+EchelleFPAparam!$M$3+EchelleFPAparam!$H$3)))</f>
        <v>-1</v>
      </c>
      <c r="DA17" s="27">
        <f>IF(OR($U17+C$52&lt;'Standard Settings'!$G12,$U17+C$52&gt;'Standard Settings'!$I12),-1,(EchelleFPAparam!$S$3/('crmcfgWLEN.txt'!$U17+C$52))*(SIN('Standard Settings'!$F12)+SIN('Standard Settings'!$F12+EchelleFPAparam!$M$3+EchelleFPAparam!$H$3)))</f>
        <v>2473.2470489998937</v>
      </c>
      <c r="DB17" s="27">
        <f>IF(OR($U17+D$52&lt;'Standard Settings'!$G12,$U17+D$52&gt;'Standard Settings'!$I12),-1,(EchelleFPAparam!$S$3/('crmcfgWLEN.txt'!$U17+D$52))*(SIN('Standard Settings'!$F12)+SIN('Standard Settings'!$F12+EchelleFPAparam!$M$3+EchelleFPAparam!$H$3)))</f>
        <v>2370.1950886248983</v>
      </c>
      <c r="DC17" s="27">
        <f>IF(OR($U17+E$52&lt;'Standard Settings'!$G12,$U17+E$52&gt;'Standard Settings'!$I12),-1,(EchelleFPAparam!$S$3/('crmcfgWLEN.txt'!$U17+E$52))*(SIN('Standard Settings'!$F12)+SIN('Standard Settings'!$F12+EchelleFPAparam!$M$3+EchelleFPAparam!$H$3)))</f>
        <v>2275.3872850799025</v>
      </c>
      <c r="DD17" s="27">
        <f>IF(OR($U17+F$52&lt;'Standard Settings'!$G12,$U17+F$52&gt;'Standard Settings'!$I12),-1,(EchelleFPAparam!$S$3/('crmcfgWLEN.txt'!$U17+F$52))*(SIN('Standard Settings'!$F12)+SIN('Standard Settings'!$F12+EchelleFPAparam!$M$3+EchelleFPAparam!$H$3)))</f>
        <v>2187.8723894999061</v>
      </c>
      <c r="DE17" s="27">
        <f>IF(OR($U17+G$52&lt;'Standard Settings'!$G12,$U17+G$52&gt;'Standard Settings'!$I12),-1,(EchelleFPAparam!$S$3/('crmcfgWLEN.txt'!$U17+G$52))*(SIN('Standard Settings'!$F12)+SIN('Standard Settings'!$F12+EchelleFPAparam!$M$3+EchelleFPAparam!$H$3)))</f>
        <v>2106.8400787776873</v>
      </c>
      <c r="DF17" s="27">
        <f>IF(OR($U17+H$52&lt;'Standard Settings'!$G12,$U17+H$52&gt;'Standard Settings'!$I12),-1,(EchelleFPAparam!$S$3/('crmcfgWLEN.txt'!$U17+H$52))*(SIN('Standard Settings'!$F12)+SIN('Standard Settings'!$F12+EchelleFPAparam!$M$3+EchelleFPAparam!$H$3)))</f>
        <v>2031.5957902499129</v>
      </c>
      <c r="DG17" s="27">
        <f>IF(OR($U17+K$52&lt;'Standard Settings'!$G12,$U17+K$52&gt;'Standard Settings'!$I12),-1,(EchelleFPAparam!$S$3/('crmcfgWLEN.txt'!$U17+K$52))*(SIN('Standard Settings'!$F12)+SIN('Standard Settings'!$F12+EchelleFPAparam!$M$3+EchelleFPAparam!$H$3)))</f>
        <v>1961.5407629999158</v>
      </c>
      <c r="DH17" s="27">
        <f>IF(OR($U17+L$52&lt;'Standard Settings'!$G12,$U17+L$52&gt;'Standard Settings'!$I12),-1,(EchelleFPAparam!$S$3/('crmcfgWLEN.txt'!$U17+L$52))*(SIN('Standard Settings'!$F12)+SIN('Standard Settings'!$F12+EchelleFPAparam!$M$3+EchelleFPAparam!$H$3)))</f>
        <v>-1</v>
      </c>
      <c r="DI17" s="27">
        <f>IF(OR($U17+B$52&lt;'Standard Settings'!$G12,$U17+B$52&gt;'Standard Settings'!$I12),-1,(EchelleFPAparam!$S$3/('crmcfgWLEN.txt'!$U17+B$52))*(SIN('Standard Settings'!$F12)+SIN('Standard Settings'!$F12+EchelleFPAparam!$M$3+EchelleFPAparam!$I$3)))</f>
        <v>-1</v>
      </c>
      <c r="DJ17" s="27">
        <f>IF(OR($U17+C$52&lt;'Standard Settings'!$G12,$U17+C$52&gt;'Standard Settings'!$I12),-1,(EchelleFPAparam!$S$3/('crmcfgWLEN.txt'!$U17+C$52))*(SIN('Standard Settings'!$F12)+SIN('Standard Settings'!$F12+EchelleFPAparam!$M$3+EchelleFPAparam!$I$3)))</f>
        <v>2488.2622438788767</v>
      </c>
      <c r="DK17" s="27">
        <f>IF(OR($U17+D$52&lt;'Standard Settings'!$G12,$U17+D$52&gt;'Standard Settings'!$I12),-1,(EchelleFPAparam!$S$3/('crmcfgWLEN.txt'!$U17+D$52))*(SIN('Standard Settings'!$F12)+SIN('Standard Settings'!$F12+EchelleFPAparam!$M$3+EchelleFPAparam!$I$3)))</f>
        <v>2384.5846503839234</v>
      </c>
      <c r="DL17" s="27">
        <f>IF(OR($U17+E$52&lt;'Standard Settings'!$G12,$U17+E$52&gt;'Standard Settings'!$I12),-1,(EchelleFPAparam!$S$3/('crmcfgWLEN.txt'!$U17+E$52))*(SIN('Standard Settings'!$F12)+SIN('Standard Settings'!$F12+EchelleFPAparam!$M$3+EchelleFPAparam!$I$3)))</f>
        <v>2289.2012643685666</v>
      </c>
      <c r="DM17" s="27">
        <f>IF(OR($U17+F$52&lt;'Standard Settings'!$G12,$U17+F$52&gt;'Standard Settings'!$I12),-1,(EchelleFPAparam!$S$3/('crmcfgWLEN.txt'!$U17+F$52))*(SIN('Standard Settings'!$F12)+SIN('Standard Settings'!$F12+EchelleFPAparam!$M$3+EchelleFPAparam!$I$3)))</f>
        <v>2201.1550618928522</v>
      </c>
      <c r="DN17" s="27">
        <f>IF(OR($U17+G$52&lt;'Standard Settings'!$G12,$U17+G$52&gt;'Standard Settings'!$I12),-1,(EchelleFPAparam!$S$3/('crmcfgWLEN.txt'!$U17+G$52))*(SIN('Standard Settings'!$F12)+SIN('Standard Settings'!$F12+EchelleFPAparam!$M$3+EchelleFPAparam!$I$3)))</f>
        <v>2119.6308003412651</v>
      </c>
      <c r="DO17" s="27">
        <f>IF(OR($U17+H$52&lt;'Standard Settings'!$G12,$U17+H$52&gt;'Standard Settings'!$I12),-1,(EchelleFPAparam!$S$3/('crmcfgWLEN.txt'!$U17+H$52))*(SIN('Standard Settings'!$F12)+SIN('Standard Settings'!$F12+EchelleFPAparam!$M$3+EchelleFPAparam!$I$3)))</f>
        <v>2043.9297003290771</v>
      </c>
      <c r="DP17" s="27">
        <f>IF(OR($U17+K$52&lt;'Standard Settings'!$G12,$U17+K$52&gt;'Standard Settings'!$I12),-1,(EchelleFPAparam!$S$3/('crmcfgWLEN.txt'!$U17+K$52))*(SIN('Standard Settings'!$F12)+SIN('Standard Settings'!$F12+EchelleFPAparam!$M$3+EchelleFPAparam!$I$3)))</f>
        <v>1973.4493658349709</v>
      </c>
      <c r="DQ17" s="27">
        <f>IF(OR($U17+L$52&lt;'Standard Settings'!$G12,$U17+L$52&gt;'Standard Settings'!$I12),-1,(EchelleFPAparam!$S$3/('crmcfgWLEN.txt'!$U17+L$52))*(SIN('Standard Settings'!$F12)+SIN('Standard Settings'!$F12+EchelleFPAparam!$M$3+EchelleFPAparam!$I$3)))</f>
        <v>-1</v>
      </c>
      <c r="DR17" s="27">
        <f>IF(OR($U17+B$52&lt;'Standard Settings'!$G12,$U17+B$52&gt;'Standard Settings'!$I12),-1,(EchelleFPAparam!$S$3/('crmcfgWLEN.txt'!$U17+B$52))*(SIN('Standard Settings'!$F12)+SIN('Standard Settings'!$F12+EchelleFPAparam!$M$3+EchelleFPAparam!$J$3)))</f>
        <v>-1</v>
      </c>
      <c r="DS17" s="27">
        <f>IF(OR($U17+C$52&lt;'Standard Settings'!$G12,$U17+C$52&gt;'Standard Settings'!$I12),-1,(EchelleFPAparam!$S$3/('crmcfgWLEN.txt'!$U17+C$52))*(SIN('Standard Settings'!$F12)+SIN('Standard Settings'!$F12+EchelleFPAparam!$M$3+EchelleFPAparam!$J$3)))</f>
        <v>2488.9767334275207</v>
      </c>
      <c r="DT17" s="27">
        <f>IF(OR($U17+D$52&lt;'Standard Settings'!$G12,$U17+D$52&gt;'Standard Settings'!$I12),-1,(EchelleFPAparam!$S$3/('crmcfgWLEN.txt'!$U17+D$52))*(SIN('Standard Settings'!$F12)+SIN('Standard Settings'!$F12+EchelleFPAparam!$M$3+EchelleFPAparam!$J$3)))</f>
        <v>2385.269369534707</v>
      </c>
      <c r="DU17" s="27">
        <f>IF(OR($U17+E$52&lt;'Standard Settings'!$G12,$U17+E$52&gt;'Standard Settings'!$I12),-1,(EchelleFPAparam!$S$3/('crmcfgWLEN.txt'!$U17+E$52))*(SIN('Standard Settings'!$F12)+SIN('Standard Settings'!$F12+EchelleFPAparam!$M$3+EchelleFPAparam!$J$3)))</f>
        <v>2289.8585947533188</v>
      </c>
      <c r="DV17" s="27">
        <f>IF(OR($U17+F$52&lt;'Standard Settings'!$G12,$U17+F$52&gt;'Standard Settings'!$I12),-1,(EchelleFPAparam!$S$3/('crmcfgWLEN.txt'!$U17+F$52))*(SIN('Standard Settings'!$F12)+SIN('Standard Settings'!$F12+EchelleFPAparam!$M$3+EchelleFPAparam!$J$3)))</f>
        <v>2201.7871103397297</v>
      </c>
      <c r="DW17" s="27">
        <f>IF(OR($U17+G$52&lt;'Standard Settings'!$G12,$U17+G$52&gt;'Standard Settings'!$I12),-1,(EchelleFPAparam!$S$3/('crmcfgWLEN.txt'!$U17+G$52))*(SIN('Standard Settings'!$F12)+SIN('Standard Settings'!$F12+EchelleFPAparam!$M$3+EchelleFPAparam!$J$3)))</f>
        <v>2120.2394395864062</v>
      </c>
      <c r="DX17" s="27">
        <f>IF(OR($U17+H$52&lt;'Standard Settings'!$G12,$U17+H$52&gt;'Standard Settings'!$I12),-1,(EchelleFPAparam!$S$3/('crmcfgWLEN.txt'!$U17+H$52))*(SIN('Standard Settings'!$F12)+SIN('Standard Settings'!$F12+EchelleFPAparam!$M$3+EchelleFPAparam!$J$3)))</f>
        <v>2044.5166024583204</v>
      </c>
      <c r="DY17" s="27">
        <f>IF(OR($U17+K$52&lt;'Standard Settings'!$G12,$U17+K$52&gt;'Standard Settings'!$I12),-1,(EchelleFPAparam!$S$3/('crmcfgWLEN.txt'!$U17+K$52))*(SIN('Standard Settings'!$F12)+SIN('Standard Settings'!$F12+EchelleFPAparam!$M$3+EchelleFPAparam!$J$3)))</f>
        <v>1974.0160299597576</v>
      </c>
      <c r="DZ17" s="27">
        <f>IF(OR($U17+L$52&lt;'Standard Settings'!$G12,$U17+L$52&gt;'Standard Settings'!$I12),-1,(EchelleFPAparam!$S$3/('crmcfgWLEN.txt'!$U17+L$52))*(SIN('Standard Settings'!$F12)+SIN('Standard Settings'!$F12+EchelleFPAparam!$M$3+EchelleFPAparam!$J$3)))</f>
        <v>-1</v>
      </c>
      <c r="EA17" s="27">
        <f>IF(OR($U17+B$52&lt;$S17,$U17+B$52&gt;$T17),-1,(EchelleFPAparam!$S$3/('crmcfgWLEN.txt'!$U17+B$52))*(SIN('Standard Settings'!$F12)+SIN('Standard Settings'!$F12+EchelleFPAparam!$M$3+EchelleFPAparam!$K$3)))</f>
        <v>-1</v>
      </c>
      <c r="EB17" s="27">
        <f>IF(OR($U17+C$52&lt;$S17,$U17+C$52&gt;$T17),-1,(EchelleFPAparam!$S$3/('crmcfgWLEN.txt'!$U17+C$52))*(SIN('Standard Settings'!$F12)+SIN('Standard Settings'!$F12+EchelleFPAparam!$M$3+EchelleFPAparam!$K$3)))</f>
        <v>2503.2239153592227</v>
      </c>
      <c r="EC17" s="27">
        <f>IF(OR($U17+D$52&lt;$S17,$U17+D$52&gt;$T17),-1,(EchelleFPAparam!$S$3/('crmcfgWLEN.txt'!$U17+D$52))*(SIN('Standard Settings'!$F12)+SIN('Standard Settings'!$F12+EchelleFPAparam!$M$3+EchelleFPAparam!$K$3)))</f>
        <v>2398.9229188859217</v>
      </c>
      <c r="ED17" s="27">
        <f>IF(OR($U17+E$52&lt;$S17,$U17+E$52&gt;$T17),-1,(EchelleFPAparam!$S$3/('crmcfgWLEN.txt'!$U17+E$52))*(SIN('Standard Settings'!$F12)+SIN('Standard Settings'!$F12+EchelleFPAparam!$M$3+EchelleFPAparam!$K$3)))</f>
        <v>2302.9660021304849</v>
      </c>
      <c r="EE17" s="27">
        <f>IF(OR($U17+F$52&lt;$S17,$U17+F$52&gt;$T17),-1,(EchelleFPAparam!$S$3/('crmcfgWLEN.txt'!$U17+F$52))*(SIN('Standard Settings'!$F12)+SIN('Standard Settings'!$F12+EchelleFPAparam!$M$3+EchelleFPAparam!$K$3)))</f>
        <v>2214.390386663928</v>
      </c>
      <c r="EF17" s="27">
        <f>IF(OR($U17+G$52&lt;$S17,$U17+G$52&gt;$T17),-1,(EchelleFPAparam!$S$3/('crmcfgWLEN.txt'!$U17+G$52))*(SIN('Standard Settings'!$F12)+SIN('Standard Settings'!$F12+EchelleFPAparam!$M$3+EchelleFPAparam!$K$3)))</f>
        <v>2132.3759278985967</v>
      </c>
      <c r="EG17" s="27">
        <f>IF(OR($U17+H$52&lt;$S17,$U17+H$52&gt;$T17),-1,(EchelleFPAparam!$S$3/('crmcfgWLEN.txt'!$U17+H$52))*(SIN('Standard Settings'!$F12)+SIN('Standard Settings'!$F12+EchelleFPAparam!$M$3+EchelleFPAparam!$K$3)))</f>
        <v>2056.2196447593615</v>
      </c>
      <c r="EH17" s="27">
        <f>IF(OR($U17+K$52&lt;$S17,$U17+K$52&gt;$T17),-1,(EchelleFPAparam!$S$3/('crmcfgWLEN.txt'!$U17+K$52))*(SIN('Standard Settings'!$F12)+SIN('Standard Settings'!$F12+EchelleFPAparam!$M$3+EchelleFPAparam!$K$3)))</f>
        <v>1985.3155190780042</v>
      </c>
      <c r="EI17" s="27">
        <f>IF(OR($U17+L$52&lt;$S17,$U17+L$52&gt;$T17),-1,(EchelleFPAparam!$S$3/('crmcfgWLEN.txt'!$U17+L$52))*(SIN('Standard Settings'!$F12)+SIN('Standard Settings'!$F12+EchelleFPAparam!$M$3+EchelleFPAparam!$K$3)))</f>
        <v>-1</v>
      </c>
      <c r="EJ17" s="64">
        <f t="shared" si="6"/>
        <v>1948.434613985642</v>
      </c>
      <c r="EK17" s="64">
        <f t="shared" ref="EK17:EK34" si="7">EB17</f>
        <v>2503.2239153592227</v>
      </c>
      <c r="EL17" s="96">
        <v>0</v>
      </c>
      <c r="EM17" s="96">
        <v>0</v>
      </c>
      <c r="EN17" s="54"/>
      <c r="EO17" s="54"/>
      <c r="EP17" s="54"/>
      <c r="EQ17" s="54"/>
      <c r="ER17" s="104"/>
      <c r="ES17" s="54"/>
      <c r="ET17" s="54"/>
      <c r="EU17" s="54"/>
      <c r="EV17" s="54"/>
      <c r="EW17" s="54"/>
      <c r="EX17" s="104"/>
      <c r="EY17" s="54"/>
      <c r="EZ17" s="54"/>
      <c r="FA17" s="54"/>
      <c r="FB17" s="97">
        <f>1/(F17*EchelleFPAparam!$Q$3)</f>
        <v>-3645.0214069284079</v>
      </c>
      <c r="FC17" s="97">
        <f>E17*FB17</f>
        <v>-23.640441998781984</v>
      </c>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6">
        <f t="shared" si="5"/>
        <v>2877.5777918136505</v>
      </c>
    </row>
    <row r="18" spans="1:270" x14ac:dyDescent="0.2">
      <c r="A18" s="57">
        <v>12</v>
      </c>
      <c r="B18" s="19">
        <f t="shared" si="0"/>
        <v>2203.4831312528518</v>
      </c>
      <c r="C18" s="28" t="str">
        <f>'Standard Settings'!B13</f>
        <v>K/4/4</v>
      </c>
      <c r="D18" s="28">
        <f>'Standard Settings'!H13</f>
        <v>26</v>
      </c>
      <c r="E18" s="20">
        <f t="shared" si="1"/>
        <v>6.3729355260357945E-3</v>
      </c>
      <c r="F18" s="18">
        <f>((EchelleFPAparam!$S$3/('crmcfgWLEN.txt'!$U18+E$52))*(SIN('Standard Settings'!$F13+0.0005)+SIN('Standard Settings'!$F13+0.0005+EchelleFPAparam!$M$3))-(EchelleFPAparam!$S$3/('crmcfgWLEN.txt'!$U18+E$52))*(SIN('Standard Settings'!$F13-0.0005)+SIN('Standard Settings'!$F13-0.0005+EchelleFPAparam!$M$3)))*1000*EchelleFPAparam!$O$3/180</f>
        <v>18.314716128346305</v>
      </c>
      <c r="G18" s="21" t="str">
        <f>'Standard Settings'!C13</f>
        <v>K</v>
      </c>
      <c r="H18" s="50"/>
      <c r="I18" s="63" t="s">
        <v>364</v>
      </c>
      <c r="J18" s="61"/>
      <c r="K18" s="28" t="str">
        <f>'Standard Settings'!$D13</f>
        <v>HK</v>
      </c>
      <c r="L18" s="50"/>
      <c r="M18" s="12">
        <v>0</v>
      </c>
      <c r="N18" s="12">
        <v>0</v>
      </c>
      <c r="O18" s="28" t="str">
        <f>'Standard Settings'!$D13</f>
        <v>HK</v>
      </c>
      <c r="P18" s="50"/>
      <c r="Q18" s="28">
        <f>'Standard Settings'!$E13</f>
        <v>67</v>
      </c>
      <c r="R18" s="93">
        <f>535000+($Q18-65.672)/EchelleFPAparam!$Q$3</f>
        <v>444659.86394557805</v>
      </c>
      <c r="S18" s="22">
        <f>'Standard Settings'!$G13</f>
        <v>23</v>
      </c>
      <c r="T18" s="22">
        <f>'Standard Settings'!$I13</f>
        <v>29</v>
      </c>
      <c r="U18" s="23">
        <f t="shared" si="2"/>
        <v>22</v>
      </c>
      <c r="V18" s="23">
        <f t="shared" si="3"/>
        <v>30</v>
      </c>
      <c r="W18" s="24">
        <f>IF(OR($U18+B$52&lt;$S18,$U18+B$52&gt;$T18),-1,(EchelleFPAparam!$S$3/('crmcfgWLEN.txt'!$U18+B$52))*(SIN('Standard Settings'!$F13)+SIN('Standard Settings'!$F13+EchelleFPAparam!$M$3)))</f>
        <v>-1</v>
      </c>
      <c r="X18" s="24">
        <f>IF(OR($U18+C$52&lt;$S18,$U18+C$52&gt;$T18),-1,(EchelleFPAparam!$S$3/('crmcfgWLEN.txt'!$U18+C$52))*(SIN('Standard Settings'!$F13)+SIN('Standard Settings'!$F13+EchelleFPAparam!$M$3)))</f>
        <v>2490.8939744597456</v>
      </c>
      <c r="Y18" s="24">
        <f>IF(OR($U18+D$52&lt;$S18,$U18+D$52&gt;$T18),-1,(EchelleFPAparam!$S$3/('crmcfgWLEN.txt'!$U18+D$52))*(SIN('Standard Settings'!$F13)+SIN('Standard Settings'!$F13+EchelleFPAparam!$M$3)))</f>
        <v>2387.1067255239227</v>
      </c>
      <c r="Z18" s="24">
        <f>IF(OR($U18+E$52&lt;$S18,$U18+E$52&gt;$T18),-1,(EchelleFPAparam!$S$3/('crmcfgWLEN.txt'!$U18+E$52))*(SIN('Standard Settings'!$F13)+SIN('Standard Settings'!$F13+EchelleFPAparam!$M$3)))</f>
        <v>2291.6224565029656</v>
      </c>
      <c r="AA18" s="24">
        <f>IF(OR($U18+F$52&lt;$S18,$U18+F$52&gt;$T18),-1,(EchelleFPAparam!$S$3/('crmcfgWLEN.txt'!$U18+F$52))*(SIN('Standard Settings'!$F13)+SIN('Standard Settings'!$F13+EchelleFPAparam!$M$3)))</f>
        <v>2203.4831312528518</v>
      </c>
      <c r="AB18" s="24">
        <f>IF(OR($U18+G$52&lt;$S18,$U18+G$52&gt;$T18),-1,(EchelleFPAparam!$S$3/('crmcfgWLEN.txt'!$U18+G$52))*(SIN('Standard Settings'!$F13)+SIN('Standard Settings'!$F13+EchelleFPAparam!$M$3)))</f>
        <v>2121.8726449101532</v>
      </c>
      <c r="AC18" s="24">
        <f>IF(OR($U18+H$52&lt;$S18,$U18+H$52&gt;$T18),-1,(EchelleFPAparam!$S$3/('crmcfgWLEN.txt'!$U18+H$52))*(SIN('Standard Settings'!$F13)+SIN('Standard Settings'!$F13+EchelleFPAparam!$M$3)))</f>
        <v>2046.0914790205052</v>
      </c>
      <c r="AD18" s="24">
        <f>IF(OR($U18+K$52&lt;$S18,$U18+K$52&gt;$T18),-1,(EchelleFPAparam!$S$3/('crmcfgWLEN.txt'!$U18+K$52))*(SIN('Standard Settings'!$F13)+SIN('Standard Settings'!$F13+EchelleFPAparam!$M$3)))</f>
        <v>1975.536600433591</v>
      </c>
      <c r="AE18" s="24">
        <f>IF(OR($U18+L$52&lt;$S18,$U18+L$52&gt;$T18),-1,(EchelleFPAparam!$S$3/('crmcfgWLEN.txt'!$U18+L$52))*(SIN('Standard Settings'!$F13)+SIN('Standard Settings'!$F13+EchelleFPAparam!$M$3)))</f>
        <v>-1</v>
      </c>
      <c r="AF18" s="92">
        <v>2036.5527471009</v>
      </c>
      <c r="AG18" s="92">
        <v>1777.40103192014</v>
      </c>
      <c r="AH18" s="92">
        <v>1465.95228838193</v>
      </c>
      <c r="AI18" s="92">
        <v>1181.07119297446</v>
      </c>
      <c r="AJ18" s="92">
        <v>919.14891457864701</v>
      </c>
      <c r="AK18" s="92">
        <v>677.28291062884398</v>
      </c>
      <c r="AL18" s="92">
        <v>452.99967554665898</v>
      </c>
      <c r="AM18" s="92">
        <v>244.22339791257701</v>
      </c>
      <c r="AN18" s="92">
        <v>67.6990419614431</v>
      </c>
      <c r="AO18" s="92">
        <v>1806.6515093402299</v>
      </c>
      <c r="AP18" s="92">
        <v>1492.9952198523899</v>
      </c>
      <c r="AQ18" s="92">
        <v>1206.2910245522401</v>
      </c>
      <c r="AR18" s="92">
        <v>942.68209670063698</v>
      </c>
      <c r="AS18" s="92">
        <v>699.31316052675504</v>
      </c>
      <c r="AT18" s="92">
        <v>473.68909988809099</v>
      </c>
      <c r="AU18" s="92">
        <v>263.69945202390898</v>
      </c>
      <c r="AV18" s="92">
        <v>77.057087530126097</v>
      </c>
      <c r="AW18" s="92"/>
      <c r="AX18" s="92">
        <v>1837.1448922509601</v>
      </c>
      <c r="AY18" s="92">
        <v>1521.3435863946399</v>
      </c>
      <c r="AZ18" s="92">
        <v>1232.5073266941599</v>
      </c>
      <c r="BA18" s="92">
        <v>967.05413085942303</v>
      </c>
      <c r="BB18" s="92">
        <v>722.01327329122898</v>
      </c>
      <c r="BC18" s="92">
        <v>494.84315479295498</v>
      </c>
      <c r="BD18" s="92">
        <v>283.42699592915</v>
      </c>
      <c r="BE18" s="92">
        <v>86.8795247158519</v>
      </c>
      <c r="BF18" s="92"/>
      <c r="BG18" s="25">
        <f>IF(OR($U18+B$52&lt;'Standard Settings'!$G13,$U18+B$52&gt;'Standard Settings'!$I13),-1,(EchelleFPAparam!$S$3/('crmcfgWLEN.txt'!$U18+B$52))*(SIN(EchelleFPAparam!$T$3-EchelleFPAparam!$M$3/2)+SIN('Standard Settings'!$F13+EchelleFPAparam!$M$3)))</f>
        <v>-1</v>
      </c>
      <c r="BH18" s="25">
        <f>IF(OR($U18+C$52&lt;'Standard Settings'!$G13,$U18+C$52&gt;'Standard Settings'!$I13),-1,(EchelleFPAparam!$S$3/('crmcfgWLEN.txt'!$U18+C$52))*(SIN(EchelleFPAparam!$T$3-EchelleFPAparam!$M$3/2)+SIN('Standard Settings'!$F13+EchelleFPAparam!$M$3)))</f>
        <v>2475.0882205502794</v>
      </c>
      <c r="BI18" s="25">
        <f>IF(OR($U18+D$52&lt;'Standard Settings'!$G13,$U18+D$52&gt;'Standard Settings'!$I13),-1,(EchelleFPAparam!$S$3/('crmcfgWLEN.txt'!$U18+D$52))*(SIN(EchelleFPAparam!$T$3-EchelleFPAparam!$M$3/2)+SIN('Standard Settings'!$F13+EchelleFPAparam!$M$3)))</f>
        <v>2371.9595446940175</v>
      </c>
      <c r="BJ18" s="25">
        <f>IF(OR($U18+E$52&lt;'Standard Settings'!$G13,$U18+E$52&gt;'Standard Settings'!$I13),-1,(EchelleFPAparam!$S$3/('crmcfgWLEN.txt'!$U18+E$52))*(SIN(EchelleFPAparam!$T$3-EchelleFPAparam!$M$3/2)+SIN('Standard Settings'!$F13+EchelleFPAparam!$M$3)))</f>
        <v>2277.0811629062568</v>
      </c>
      <c r="BK18" s="25">
        <f>IF(OR($U18+F$52&lt;'Standard Settings'!$G13,$U18+F$52&gt;'Standard Settings'!$I13),-1,(EchelleFPAparam!$S$3/('crmcfgWLEN.txt'!$U18+F$52))*(SIN(EchelleFPAparam!$T$3-EchelleFPAparam!$M$3/2)+SIN('Standard Settings'!$F13+EchelleFPAparam!$M$3)))</f>
        <v>2189.5011181790933</v>
      </c>
      <c r="BL18" s="25">
        <f>IF(OR($U18+G$52&lt;'Standard Settings'!$G13,$U18+G$52&gt;'Standard Settings'!$I13),-1,(EchelleFPAparam!$S$3/('crmcfgWLEN.txt'!$U18+G$52))*(SIN(EchelleFPAparam!$T$3-EchelleFPAparam!$M$3/2)+SIN('Standard Settings'!$F13+EchelleFPAparam!$M$3)))</f>
        <v>2108.4084841724598</v>
      </c>
      <c r="BM18" s="25">
        <f>IF(OR($U18+H$52&lt;'Standard Settings'!$G13,$U18+H$52&gt;'Standard Settings'!$I13),-1,(EchelleFPAparam!$S$3/('crmcfgWLEN.txt'!$U18+H$52))*(SIN(EchelleFPAparam!$T$3-EchelleFPAparam!$M$3/2)+SIN('Standard Settings'!$F13+EchelleFPAparam!$M$3)))</f>
        <v>2033.1081811663007</v>
      </c>
      <c r="BN18" s="25">
        <f>IF(OR($U18+K$52&lt;'Standard Settings'!$G13,$U18+K$52&gt;'Standard Settings'!$I13),-1,(EchelleFPAparam!$S$3/('crmcfgWLEN.txt'!$U18+K$52))*(SIN(EchelleFPAparam!$T$3-EchelleFPAparam!$M$3/2)+SIN('Standard Settings'!$F13+EchelleFPAparam!$M$3)))</f>
        <v>1963.0010025053939</v>
      </c>
      <c r="BO18" s="25">
        <f>IF(OR($U18+L$52&lt;'Standard Settings'!$G13,$U18+L$52&gt;'Standard Settings'!$I13),-1,(EchelleFPAparam!$S$3/('crmcfgWLEN.txt'!$U18+L$52))*(SIN(EchelleFPAparam!$T$3-EchelleFPAparam!$M$3/2)+SIN('Standard Settings'!$F13+EchelleFPAparam!$M$3)))</f>
        <v>-1</v>
      </c>
      <c r="BP18" s="26">
        <f>IF(OR($U18+B$52&lt;'Standard Settings'!$G13,$U18+B$52&gt;'Standard Settings'!$I13),-1,BG18*(($D18+B$52)/($D18+B$52+0.5)))</f>
        <v>-1</v>
      </c>
      <c r="BQ18" s="26">
        <f>IF(OR($U18+C$52&lt;'Standard Settings'!$G13,$U18+C$52&gt;'Standard Settings'!$I13),-1,BH18*(($D18+C$52)/($D18+C$52+0.5)))</f>
        <v>2430.0866165402745</v>
      </c>
      <c r="BR18" s="26">
        <f>IF(OR($U18+D$52&lt;'Standard Settings'!$G13,$U18+D$52&gt;'Standard Settings'!$I13),-1,BI18*(($D18+D$52)/($D18+D$52+0.5)))</f>
        <v>2330.3462193485084</v>
      </c>
      <c r="BS18" s="26">
        <f>IF(OR($U18+E$52&lt;'Standard Settings'!$G13,$U18+E$52&gt;'Standard Settings'!$I13),-1,BJ18*(($D18+E$52)/($D18+E$52+0.5)))</f>
        <v>2238.4865669247952</v>
      </c>
      <c r="BT18" s="26">
        <f>IF(OR($U18+F$52&lt;'Standard Settings'!$G13,$U18+F$52&gt;'Standard Settings'!$I13),-1,BK18*(($D18+F$52)/($D18+F$52+0.5)))</f>
        <v>2153.6076572253378</v>
      </c>
      <c r="BU18" s="26">
        <f>IF(OR($U18+G$52&lt;'Standard Settings'!$G13,$U18+G$52&gt;'Standard Settings'!$I13),-1,BL18*(($D18+G$52)/($D18+G$52+0.5)))</f>
        <v>2074.9416828363887</v>
      </c>
      <c r="BV18" s="26">
        <f>IF(OR($U18+H$52&lt;'Standard Settings'!$G13,$U18+H$52&gt;'Standard Settings'!$I13),-1,BM18*(($D18+H$52)/($D18+H$52+0.5)))</f>
        <v>2001.8295937637424</v>
      </c>
      <c r="BW18" s="26">
        <f>IF(OR($U18+K$52&lt;'Standard Settings'!$G13,$U18+K$52&gt;'Standard Settings'!$I13),-1,BN18*(($D18+K$52)/($D18+K$52+0.5)))</f>
        <v>1933.7024800799402</v>
      </c>
      <c r="BX18" s="26">
        <f>IF(OR($U18+L$52&lt;'Standard Settings'!$G13,$U18+L$52&gt;'Standard Settings'!$I13),-1,BO18*(($D18+L$52)/($D18+L$52+0.5)))</f>
        <v>-1</v>
      </c>
      <c r="BY18" s="26">
        <f>IF(OR($U18+B$52&lt;'Standard Settings'!$G13,$U18+B$52&gt;'Standard Settings'!$I13),-1,BG18*(($D18+B$52)/($D18+B$52-0.5)))</f>
        <v>-1</v>
      </c>
      <c r="BZ18" s="26">
        <f>IF(OR($U18+C$52&lt;'Standard Settings'!$G13,$U18+C$52&gt;'Standard Settings'!$I13),-1,BH18*(($D18+C$52)/($D18+C$52-0.5)))</f>
        <v>2521.787998296511</v>
      </c>
      <c r="CA18" s="26">
        <f>IF(OR($U18+D$52&lt;'Standard Settings'!$G13,$U18+D$52&gt;'Standard Settings'!$I13),-1,BI18*(($D18+D$52)/($D18+D$52-0.5)))</f>
        <v>2415.0860818702722</v>
      </c>
      <c r="CB18" s="26">
        <f>IF(OR($U18+E$52&lt;'Standard Settings'!$G13,$U18+E$52&gt;'Standard Settings'!$I13),-1,BJ18*(($D18+E$52)/($D18+E$52-0.5)))</f>
        <v>2317.0299552379456</v>
      </c>
      <c r="CC18" s="26">
        <f>IF(OR($U18+F$52&lt;'Standard Settings'!$G13,$U18+F$52&gt;'Standard Settings'!$I13),-1,BK18*(($D18+F$52)/($D18+F$52-0.5)))</f>
        <v>2226.6113066228068</v>
      </c>
      <c r="CD18" s="26">
        <f>IF(OR($U18+G$52&lt;'Standard Settings'!$G13,$U18+G$52&gt;'Standard Settings'!$I13),-1,BL18*(($D18+G$52)/($D18+G$52-0.5)))</f>
        <v>2142.972557683484</v>
      </c>
      <c r="CE18" s="26">
        <f>IF(OR($U18+H$52&lt;'Standard Settings'!$G13,$U18+H$52&gt;'Standard Settings'!$I13),-1,BM18*(($D18+H$52)/($D18+H$52-0.5)))</f>
        <v>2065.3797395975116</v>
      </c>
      <c r="CF18" s="26">
        <f>IF(OR($U18+K$52&lt;'Standard Settings'!$G13,$U18+K$52&gt;'Standard Settings'!$I13),-1,BN18*(($D18+K$52)/($D18+K$52-0.5)))</f>
        <v>1993.2010179285537</v>
      </c>
      <c r="CG18" s="26">
        <f>IF(OR($U18+L$52&lt;'Standard Settings'!$G13,$U18+L$52&gt;'Standard Settings'!$I13),-1,BO18*(($D18+L$52)/($D18+L$52-0.5)))</f>
        <v>-1</v>
      </c>
      <c r="CH18" s="27">
        <f>IF(OR($U18+B$52&lt;'Standard Settings'!$G13,$U18+B$52&gt;'Standard Settings'!$I13),-1,(EchelleFPAparam!$S$3/('crmcfgWLEN.txt'!$U18+B$52))*(SIN('Standard Settings'!$F13)+SIN('Standard Settings'!$F13+EchelleFPAparam!$M$3+EchelleFPAparam!$F$3)))</f>
        <v>-1</v>
      </c>
      <c r="CI18" s="27">
        <f>IF(OR($U18+C$52&lt;'Standard Settings'!$G13,$U18+C$52&gt;'Standard Settings'!$I13),-1,(EchelleFPAparam!$S$3/('crmcfgWLEN.txt'!$U18+C$52))*(SIN('Standard Settings'!$F13)+SIN('Standard Settings'!$F13+EchelleFPAparam!$M$3+EchelleFPAparam!$F$3)))</f>
        <v>2467.1706619457932</v>
      </c>
      <c r="CJ18" s="27">
        <f>IF(OR($U18+D$52&lt;'Standard Settings'!$G13,$U18+D$52&gt;'Standard Settings'!$I13),-1,(EchelleFPAparam!$S$3/('crmcfgWLEN.txt'!$U18+D$52))*(SIN('Standard Settings'!$F13)+SIN('Standard Settings'!$F13+EchelleFPAparam!$M$3+EchelleFPAparam!$F$3)))</f>
        <v>2364.3718843647184</v>
      </c>
      <c r="CK18" s="27">
        <f>IF(OR($U18+E$52&lt;'Standard Settings'!$G13,$U18+E$52&gt;'Standard Settings'!$I13),-1,(EchelleFPAparam!$S$3/('crmcfgWLEN.txt'!$U18+E$52))*(SIN('Standard Settings'!$F13)+SIN('Standard Settings'!$F13+EchelleFPAparam!$M$3+EchelleFPAparam!$F$3)))</f>
        <v>2269.7970089901296</v>
      </c>
      <c r="CL18" s="27">
        <f>IF(OR($U18+F$52&lt;'Standard Settings'!$G13,$U18+F$52&gt;'Standard Settings'!$I13),-1,(EchelleFPAparam!$S$3/('crmcfgWLEN.txt'!$U18+F$52))*(SIN('Standard Settings'!$F13)+SIN('Standard Settings'!$F13+EchelleFPAparam!$M$3+EchelleFPAparam!$F$3)))</f>
        <v>2182.497124028971</v>
      </c>
      <c r="CM18" s="27">
        <f>IF(OR($U18+G$52&lt;'Standard Settings'!$G13,$U18+G$52&gt;'Standard Settings'!$I13),-1,(EchelleFPAparam!$S$3/('crmcfgWLEN.txt'!$U18+G$52))*(SIN('Standard Settings'!$F13)+SIN('Standard Settings'!$F13+EchelleFPAparam!$M$3+EchelleFPAparam!$F$3)))</f>
        <v>2101.6638972130827</v>
      </c>
      <c r="CN18" s="27">
        <f>IF(OR($U18+H$52&lt;'Standard Settings'!$G13,$U18+H$52&gt;'Standard Settings'!$I13),-1,(EchelleFPAparam!$S$3/('crmcfgWLEN.txt'!$U18+H$52))*(SIN('Standard Settings'!$F13)+SIN('Standard Settings'!$F13+EchelleFPAparam!$M$3+EchelleFPAparam!$F$3)))</f>
        <v>2026.6044723126156</v>
      </c>
      <c r="CO18" s="27">
        <f>IF(OR($U18+K$52&lt;'Standard Settings'!$G13,$U18+K$52&gt;'Standard Settings'!$I13),-1,(EchelleFPAparam!$S$3/('crmcfgWLEN.txt'!$U18+K$52))*(SIN('Standard Settings'!$F13)+SIN('Standard Settings'!$F13+EchelleFPAparam!$M$3+EchelleFPAparam!$F$3)))</f>
        <v>1956.7215594742495</v>
      </c>
      <c r="CP18" s="27">
        <f>IF(OR($U18+L$52&lt;'Standard Settings'!$G13,$U18+L$52&gt;'Standard Settings'!$I13),-1,(EchelleFPAparam!$S$3/('crmcfgWLEN.txt'!$U18+L$52))*(SIN('Standard Settings'!$F13)+SIN('Standard Settings'!$F13+EchelleFPAparam!$M$3+EchelleFPAparam!$F$3)))</f>
        <v>-1</v>
      </c>
      <c r="CQ18" s="27">
        <f>IF(OR($U18+B$52&lt;'Standard Settings'!$G13,$U18+B$52&gt;'Standard Settings'!$I13),-1,(EchelleFPAparam!$S$3/('crmcfgWLEN.txt'!$U18+B$52))*(SIN('Standard Settings'!$F13)+SIN('Standard Settings'!$F13+EchelleFPAparam!$M$3+EchelleFPAparam!$G$3)))</f>
        <v>-1</v>
      </c>
      <c r="CR18" s="27">
        <f>IF(OR($U18+C$52&lt;'Standard Settings'!$G13,$U18+C$52&gt;'Standard Settings'!$I13),-1,(EchelleFPAparam!$S$3/('crmcfgWLEN.txt'!$U18+C$52))*(SIN('Standard Settings'!$F13)+SIN('Standard Settings'!$F13+EchelleFPAparam!$M$3+EchelleFPAparam!$G$3)))</f>
        <v>2482.6864405715664</v>
      </c>
      <c r="CS18" s="27">
        <f>IF(OR($U18+D$52&lt;'Standard Settings'!$G13,$U18+D$52&gt;'Standard Settings'!$I13),-1,(EchelleFPAparam!$S$3/('crmcfgWLEN.txt'!$U18+D$52))*(SIN('Standard Settings'!$F13)+SIN('Standard Settings'!$F13+EchelleFPAparam!$M$3+EchelleFPAparam!$G$3)))</f>
        <v>2379.2411722144179</v>
      </c>
      <c r="CT18" s="27">
        <f>IF(OR($U18+E$52&lt;'Standard Settings'!$G13,$U18+E$52&gt;'Standard Settings'!$I13),-1,(EchelleFPAparam!$S$3/('crmcfgWLEN.txt'!$U18+E$52))*(SIN('Standard Settings'!$F13)+SIN('Standard Settings'!$F13+EchelleFPAparam!$M$3+EchelleFPAparam!$G$3)))</f>
        <v>2284.0715253258413</v>
      </c>
      <c r="CU18" s="27">
        <f>IF(OR($U18+F$52&lt;'Standard Settings'!$G13,$U18+F$52&gt;'Standard Settings'!$I13),-1,(EchelleFPAparam!$S$3/('crmcfgWLEN.txt'!$U18+F$52))*(SIN('Standard Settings'!$F13)+SIN('Standard Settings'!$F13+EchelleFPAparam!$M$3+EchelleFPAparam!$G$3)))</f>
        <v>2196.2226205056168</v>
      </c>
      <c r="CV18" s="27">
        <f>IF(OR($U18+G$52&lt;'Standard Settings'!$G13,$U18+G$52&gt;'Standard Settings'!$I13),-1,(EchelleFPAparam!$S$3/('crmcfgWLEN.txt'!$U18+G$52))*(SIN('Standard Settings'!$F13)+SIN('Standard Settings'!$F13+EchelleFPAparam!$M$3+EchelleFPAparam!$G$3)))</f>
        <v>2114.8810419683714</v>
      </c>
      <c r="CW18" s="27">
        <f>IF(OR($U18+H$52&lt;'Standard Settings'!$G13,$U18+H$52&gt;'Standard Settings'!$I13),-1,(EchelleFPAparam!$S$3/('crmcfgWLEN.txt'!$U18+H$52))*(SIN('Standard Settings'!$F13)+SIN('Standard Settings'!$F13+EchelleFPAparam!$M$3+EchelleFPAparam!$G$3)))</f>
        <v>2039.3495761837867</v>
      </c>
      <c r="CX18" s="27">
        <f>IF(OR($U18+K$52&lt;'Standard Settings'!$G13,$U18+K$52&gt;'Standard Settings'!$I13),-1,(EchelleFPAparam!$S$3/('crmcfgWLEN.txt'!$U18+K$52))*(SIN('Standard Settings'!$F13)+SIN('Standard Settings'!$F13+EchelleFPAparam!$M$3+EchelleFPAparam!$G$3)))</f>
        <v>1969.0271770050354</v>
      </c>
      <c r="CY18" s="27">
        <f>IF(OR($U18+L$52&lt;'Standard Settings'!$G13,$U18+L$52&gt;'Standard Settings'!$I13),-1,(EchelleFPAparam!$S$3/('crmcfgWLEN.txt'!$U18+L$52))*(SIN('Standard Settings'!$F13)+SIN('Standard Settings'!$F13+EchelleFPAparam!$M$3+EchelleFPAparam!$G$3)))</f>
        <v>-1</v>
      </c>
      <c r="CZ18" s="27">
        <f>IF(OR($U18+B$52&lt;'Standard Settings'!$G13,$U18+B$52&gt;'Standard Settings'!$I13),-1,(EchelleFPAparam!$S$3/('crmcfgWLEN.txt'!$U18+B$52))*(SIN('Standard Settings'!$F13)+SIN('Standard Settings'!$F13+EchelleFPAparam!$M$3+EchelleFPAparam!$H$3)))</f>
        <v>-1</v>
      </c>
      <c r="DA18" s="27">
        <f>IF(OR($U18+C$52&lt;'Standard Settings'!$G13,$U18+C$52&gt;'Standard Settings'!$I13),-1,(EchelleFPAparam!$S$3/('crmcfgWLEN.txt'!$U18+C$52))*(SIN('Standard Settings'!$F13)+SIN('Standard Settings'!$F13+EchelleFPAparam!$M$3+EchelleFPAparam!$H$3)))</f>
        <v>2483.4255318309342</v>
      </c>
      <c r="DB18" s="27">
        <f>IF(OR($U18+D$52&lt;'Standard Settings'!$G13,$U18+D$52&gt;'Standard Settings'!$I13),-1,(EchelleFPAparam!$S$3/('crmcfgWLEN.txt'!$U18+D$52))*(SIN('Standard Settings'!$F13)+SIN('Standard Settings'!$F13+EchelleFPAparam!$M$3+EchelleFPAparam!$H$3)))</f>
        <v>2379.9494680046455</v>
      </c>
      <c r="DC18" s="27">
        <f>IF(OR($U18+E$52&lt;'Standard Settings'!$G13,$U18+E$52&gt;'Standard Settings'!$I13),-1,(EchelleFPAparam!$S$3/('crmcfgWLEN.txt'!$U18+E$52))*(SIN('Standard Settings'!$F13)+SIN('Standard Settings'!$F13+EchelleFPAparam!$M$3+EchelleFPAparam!$H$3)))</f>
        <v>2284.7514892844597</v>
      </c>
      <c r="DD18" s="27">
        <f>IF(OR($U18+F$52&lt;'Standard Settings'!$G13,$U18+F$52&gt;'Standard Settings'!$I13),-1,(EchelleFPAparam!$S$3/('crmcfgWLEN.txt'!$U18+F$52))*(SIN('Standard Settings'!$F13)+SIN('Standard Settings'!$F13+EchelleFPAparam!$M$3+EchelleFPAparam!$H$3)))</f>
        <v>2196.8764320042883</v>
      </c>
      <c r="DE18" s="27">
        <f>IF(OR($U18+G$52&lt;'Standard Settings'!$G13,$U18+G$52&gt;'Standard Settings'!$I13),-1,(EchelleFPAparam!$S$3/('crmcfgWLEN.txt'!$U18+G$52))*(SIN('Standard Settings'!$F13)+SIN('Standard Settings'!$F13+EchelleFPAparam!$M$3+EchelleFPAparam!$H$3)))</f>
        <v>2115.5106382263516</v>
      </c>
      <c r="DF18" s="27">
        <f>IF(OR($U18+H$52&lt;'Standard Settings'!$G13,$U18+H$52&gt;'Standard Settings'!$I13),-1,(EchelleFPAparam!$S$3/('crmcfgWLEN.txt'!$U18+H$52))*(SIN('Standard Settings'!$F13)+SIN('Standard Settings'!$F13+EchelleFPAparam!$M$3+EchelleFPAparam!$H$3)))</f>
        <v>2039.9566868611246</v>
      </c>
      <c r="DG18" s="27">
        <f>IF(OR($U18+K$52&lt;'Standard Settings'!$G13,$U18+K$52&gt;'Standard Settings'!$I13),-1,(EchelleFPAparam!$S$3/('crmcfgWLEN.txt'!$U18+K$52))*(SIN('Standard Settings'!$F13)+SIN('Standard Settings'!$F13+EchelleFPAparam!$M$3+EchelleFPAparam!$H$3)))</f>
        <v>1969.6133528314308</v>
      </c>
      <c r="DH18" s="27">
        <f>IF(OR($U18+L$52&lt;'Standard Settings'!$G13,$U18+L$52&gt;'Standard Settings'!$I13),-1,(EchelleFPAparam!$S$3/('crmcfgWLEN.txt'!$U18+L$52))*(SIN('Standard Settings'!$F13)+SIN('Standard Settings'!$F13+EchelleFPAparam!$M$3+EchelleFPAparam!$H$3)))</f>
        <v>-1</v>
      </c>
      <c r="DI18" s="27">
        <f>IF(OR($U18+B$52&lt;'Standard Settings'!$G13,$U18+B$52&gt;'Standard Settings'!$I13),-1,(EchelleFPAparam!$S$3/('crmcfgWLEN.txt'!$U18+B$52))*(SIN('Standard Settings'!$F13)+SIN('Standard Settings'!$F13+EchelleFPAparam!$M$3+EchelleFPAparam!$I$3)))</f>
        <v>-1</v>
      </c>
      <c r="DJ18" s="27">
        <f>IF(OR($U18+C$52&lt;'Standard Settings'!$G13,$U18+C$52&gt;'Standard Settings'!$I13),-1,(EchelleFPAparam!$S$3/('crmcfgWLEN.txt'!$U18+C$52))*(SIN('Standard Settings'!$F13)+SIN('Standard Settings'!$F13+EchelleFPAparam!$M$3+EchelleFPAparam!$I$3)))</f>
        <v>2498.1797088261669</v>
      </c>
      <c r="DK18" s="27">
        <f>IF(OR($U18+D$52&lt;'Standard Settings'!$G13,$U18+D$52&gt;'Standard Settings'!$I13),-1,(EchelleFPAparam!$S$3/('crmcfgWLEN.txt'!$U18+D$52))*(SIN('Standard Settings'!$F13)+SIN('Standard Settings'!$F13+EchelleFPAparam!$M$3+EchelleFPAparam!$I$3)))</f>
        <v>2394.0888876250769</v>
      </c>
      <c r="DL18" s="27">
        <f>IF(OR($U18+E$52&lt;'Standard Settings'!$G13,$U18+E$52&gt;'Standard Settings'!$I13),-1,(EchelleFPAparam!$S$3/('crmcfgWLEN.txt'!$U18+E$52))*(SIN('Standard Settings'!$F13)+SIN('Standard Settings'!$F13+EchelleFPAparam!$M$3+EchelleFPAparam!$I$3)))</f>
        <v>2298.3253321200737</v>
      </c>
      <c r="DM18" s="27">
        <f>IF(OR($U18+F$52&lt;'Standard Settings'!$G13,$U18+F$52&gt;'Standard Settings'!$I13),-1,(EchelleFPAparam!$S$3/('crmcfgWLEN.txt'!$U18+F$52))*(SIN('Standard Settings'!$F13)+SIN('Standard Settings'!$F13+EchelleFPAparam!$M$3+EchelleFPAparam!$I$3)))</f>
        <v>2209.9282039616096</v>
      </c>
      <c r="DN18" s="27">
        <f>IF(OR($U18+G$52&lt;'Standard Settings'!$G13,$U18+G$52&gt;'Standard Settings'!$I13),-1,(EchelleFPAparam!$S$3/('crmcfgWLEN.txt'!$U18+G$52))*(SIN('Standard Settings'!$F13)+SIN('Standard Settings'!$F13+EchelleFPAparam!$M$3+EchelleFPAparam!$I$3)))</f>
        <v>2128.0790112222903</v>
      </c>
      <c r="DO18" s="27">
        <f>IF(OR($U18+H$52&lt;'Standard Settings'!$G13,$U18+H$52&gt;'Standard Settings'!$I13),-1,(EchelleFPAparam!$S$3/('crmcfgWLEN.txt'!$U18+H$52))*(SIN('Standard Settings'!$F13)+SIN('Standard Settings'!$F13+EchelleFPAparam!$M$3+EchelleFPAparam!$I$3)))</f>
        <v>2052.076189392923</v>
      </c>
      <c r="DP18" s="27">
        <f>IF(OR($U18+K$52&lt;'Standard Settings'!$G13,$U18+K$52&gt;'Standard Settings'!$I13),-1,(EchelleFPAparam!$S$3/('crmcfgWLEN.txt'!$U18+K$52))*(SIN('Standard Settings'!$F13)+SIN('Standard Settings'!$F13+EchelleFPAparam!$M$3+EchelleFPAparam!$I$3)))</f>
        <v>1981.3149414828222</v>
      </c>
      <c r="DQ18" s="27">
        <f>IF(OR($U18+L$52&lt;'Standard Settings'!$G13,$U18+L$52&gt;'Standard Settings'!$I13),-1,(EchelleFPAparam!$S$3/('crmcfgWLEN.txt'!$U18+L$52))*(SIN('Standard Settings'!$F13)+SIN('Standard Settings'!$F13+EchelleFPAparam!$M$3+EchelleFPAparam!$I$3)))</f>
        <v>-1</v>
      </c>
      <c r="DR18" s="27">
        <f>IF(OR($U18+B$52&lt;'Standard Settings'!$G13,$U18+B$52&gt;'Standard Settings'!$I13),-1,(EchelleFPAparam!$S$3/('crmcfgWLEN.txt'!$U18+B$52))*(SIN('Standard Settings'!$F13)+SIN('Standard Settings'!$F13+EchelleFPAparam!$M$3+EchelleFPAparam!$J$3)))</f>
        <v>-1</v>
      </c>
      <c r="DS18" s="27">
        <f>IF(OR($U18+C$52&lt;'Standard Settings'!$G13,$U18+C$52&gt;'Standard Settings'!$I13),-1,(EchelleFPAparam!$S$3/('crmcfgWLEN.txt'!$U18+C$52))*(SIN('Standard Settings'!$F13)+SIN('Standard Settings'!$F13+EchelleFPAparam!$M$3+EchelleFPAparam!$J$3)))</f>
        <v>2498.8813729947174</v>
      </c>
      <c r="DT18" s="27">
        <f>IF(OR($U18+D$52&lt;'Standard Settings'!$G13,$U18+D$52&gt;'Standard Settings'!$I13),-1,(EchelleFPAparam!$S$3/('crmcfgWLEN.txt'!$U18+D$52))*(SIN('Standard Settings'!$F13)+SIN('Standard Settings'!$F13+EchelleFPAparam!$M$3+EchelleFPAparam!$J$3)))</f>
        <v>2394.761315786604</v>
      </c>
      <c r="DU18" s="27">
        <f>IF(OR($U18+E$52&lt;'Standard Settings'!$G13,$U18+E$52&gt;'Standard Settings'!$I13),-1,(EchelleFPAparam!$S$3/('crmcfgWLEN.txt'!$U18+E$52))*(SIN('Standard Settings'!$F13)+SIN('Standard Settings'!$F13+EchelleFPAparam!$M$3+EchelleFPAparam!$J$3)))</f>
        <v>2298.9708631551398</v>
      </c>
      <c r="DV18" s="27">
        <f>IF(OR($U18+F$52&lt;'Standard Settings'!$G13,$U18+F$52&gt;'Standard Settings'!$I13),-1,(EchelleFPAparam!$S$3/('crmcfgWLEN.txt'!$U18+F$52))*(SIN('Standard Settings'!$F13)+SIN('Standard Settings'!$F13+EchelleFPAparam!$M$3+EchelleFPAparam!$J$3)))</f>
        <v>2210.5489068799425</v>
      </c>
      <c r="DW18" s="27">
        <f>IF(OR($U18+G$52&lt;'Standard Settings'!$G13,$U18+G$52&gt;'Standard Settings'!$I13),-1,(EchelleFPAparam!$S$3/('crmcfgWLEN.txt'!$U18+G$52))*(SIN('Standard Settings'!$F13)+SIN('Standard Settings'!$F13+EchelleFPAparam!$M$3+EchelleFPAparam!$J$3)))</f>
        <v>2128.6767251436477</v>
      </c>
      <c r="DX18" s="27">
        <f>IF(OR($U18+H$52&lt;'Standard Settings'!$G13,$U18+H$52&gt;'Standard Settings'!$I13),-1,(EchelleFPAparam!$S$3/('crmcfgWLEN.txt'!$U18+H$52))*(SIN('Standard Settings'!$F13)+SIN('Standard Settings'!$F13+EchelleFPAparam!$M$3+EchelleFPAparam!$J$3)))</f>
        <v>2052.6525563885175</v>
      </c>
      <c r="DY18" s="27">
        <f>IF(OR($U18+K$52&lt;'Standard Settings'!$G13,$U18+K$52&gt;'Standard Settings'!$I13),-1,(EchelleFPAparam!$S$3/('crmcfgWLEN.txt'!$U18+K$52))*(SIN('Standard Settings'!$F13)+SIN('Standard Settings'!$F13+EchelleFPAparam!$M$3+EchelleFPAparam!$J$3)))</f>
        <v>1981.8714337544309</v>
      </c>
      <c r="DZ18" s="27">
        <f>IF(OR($U18+L$52&lt;'Standard Settings'!$G13,$U18+L$52&gt;'Standard Settings'!$I13),-1,(EchelleFPAparam!$S$3/('crmcfgWLEN.txt'!$U18+L$52))*(SIN('Standard Settings'!$F13)+SIN('Standard Settings'!$F13+EchelleFPAparam!$M$3+EchelleFPAparam!$J$3)))</f>
        <v>-1</v>
      </c>
      <c r="EA18" s="27">
        <f>IF(OR($U18+B$52&lt;$S18,$U18+B$52&gt;$T18),-1,(EchelleFPAparam!$S$3/('crmcfgWLEN.txt'!$U18+B$52))*(SIN('Standard Settings'!$F13)+SIN('Standard Settings'!$F13+EchelleFPAparam!$M$3+EchelleFPAparam!$K$3)))</f>
        <v>-1</v>
      </c>
      <c r="EB18" s="27">
        <f>IF(OR($U18+C$52&lt;$S18,$U18+C$52&gt;$T18),-1,(EchelleFPAparam!$S$3/('crmcfgWLEN.txt'!$U18+C$52))*(SIN('Standard Settings'!$F13)+SIN('Standard Settings'!$F13+EchelleFPAparam!$M$3+EchelleFPAparam!$K$3)))</f>
        <v>2512.8643011588897</v>
      </c>
      <c r="EC18" s="27">
        <f>IF(OR($U18+D$52&lt;$S18,$U18+D$52&gt;$T18),-1,(EchelleFPAparam!$S$3/('crmcfgWLEN.txt'!$U18+D$52))*(SIN('Standard Settings'!$F13)+SIN('Standard Settings'!$F13+EchelleFPAparam!$M$3+EchelleFPAparam!$K$3)))</f>
        <v>2408.1616219439361</v>
      </c>
      <c r="ED18" s="27">
        <f>IF(OR($U18+E$52&lt;$S18,$U18+E$52&gt;$T18),-1,(EchelleFPAparam!$S$3/('crmcfgWLEN.txt'!$U18+E$52))*(SIN('Standard Settings'!$F13)+SIN('Standard Settings'!$F13+EchelleFPAparam!$M$3+EchelleFPAparam!$K$3)))</f>
        <v>2311.8351570661789</v>
      </c>
      <c r="EE18" s="27">
        <f>IF(OR($U18+F$52&lt;$S18,$U18+F$52&gt;$T18),-1,(EchelleFPAparam!$S$3/('crmcfgWLEN.txt'!$U18+F$52))*(SIN('Standard Settings'!$F13)+SIN('Standard Settings'!$F13+EchelleFPAparam!$M$3+EchelleFPAparam!$K$3)))</f>
        <v>2222.9184202559413</v>
      </c>
      <c r="EF18" s="27">
        <f>IF(OR($U18+G$52&lt;$S18,$U18+G$52&gt;$T18),-1,(EchelleFPAparam!$S$3/('crmcfgWLEN.txt'!$U18+G$52))*(SIN('Standard Settings'!$F13)+SIN('Standard Settings'!$F13+EchelleFPAparam!$M$3+EchelleFPAparam!$K$3)))</f>
        <v>2140.5881083946097</v>
      </c>
      <c r="EG18" s="27">
        <f>IF(OR($U18+H$52&lt;$S18,$U18+H$52&gt;$T18),-1,(EchelleFPAparam!$S$3/('crmcfgWLEN.txt'!$U18+H$52))*(SIN('Standard Settings'!$F13)+SIN('Standard Settings'!$F13+EchelleFPAparam!$M$3+EchelleFPAparam!$K$3)))</f>
        <v>2064.1385330948024</v>
      </c>
      <c r="EH18" s="27">
        <f>IF(OR($U18+K$52&lt;$S18,$U18+K$52&gt;$T18),-1,(EchelleFPAparam!$S$3/('crmcfgWLEN.txt'!$U18+K$52))*(SIN('Standard Settings'!$F13)+SIN('Standard Settings'!$F13+EchelleFPAparam!$M$3+EchelleFPAparam!$K$3)))</f>
        <v>1992.9613422984298</v>
      </c>
      <c r="EI18" s="27">
        <f>IF(OR($U18+L$52&lt;$S18,$U18+L$52&gt;$T18),-1,(EchelleFPAparam!$S$3/('crmcfgWLEN.txt'!$U18+L$52))*(SIN('Standard Settings'!$F13)+SIN('Standard Settings'!$F13+EchelleFPAparam!$M$3+EchelleFPAparam!$K$3)))</f>
        <v>-1</v>
      </c>
      <c r="EJ18" s="64">
        <f t="shared" si="6"/>
        <v>1956.7215594742495</v>
      </c>
      <c r="EK18" s="64">
        <f t="shared" si="7"/>
        <v>2512.8643011588897</v>
      </c>
      <c r="EL18" s="96">
        <v>0</v>
      </c>
      <c r="EM18" s="96">
        <v>0</v>
      </c>
      <c r="EN18" s="54"/>
      <c r="EO18" s="54"/>
      <c r="EP18" s="54"/>
      <c r="EQ18" s="54"/>
      <c r="ER18" s="104"/>
      <c r="ES18" s="54"/>
      <c r="ET18" s="54"/>
      <c r="EU18" s="54"/>
      <c r="EV18" s="54"/>
      <c r="EW18" s="54"/>
      <c r="EX18" s="104"/>
      <c r="EY18" s="54"/>
      <c r="EZ18" s="54"/>
      <c r="FA18" s="54"/>
      <c r="FB18" s="97">
        <f>1/(F18*EchelleFPAparam!$Q$3)</f>
        <v>-3714.3469987539543</v>
      </c>
      <c r="FC18" s="97">
        <f>E18*FB18</f>
        <v>-23.671293944383507</v>
      </c>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6">
        <f t="shared" si="5"/>
        <v>2873.8273050973021</v>
      </c>
    </row>
    <row r="19" spans="1:270" x14ac:dyDescent="0.2">
      <c r="A19" s="57">
        <v>13</v>
      </c>
      <c r="B19" s="19">
        <f t="shared" si="0"/>
        <v>3254.1776563020908</v>
      </c>
      <c r="C19" s="28" t="str">
        <f>'Standard Settings'!B14</f>
        <v>L/1/7</v>
      </c>
      <c r="D19" s="28">
        <f>'Standard Settings'!H14</f>
        <v>17</v>
      </c>
      <c r="E19" s="20">
        <f t="shared" si="1"/>
        <v>1.1104423952644993E-2</v>
      </c>
      <c r="F19" s="18">
        <f>((EchelleFPAparam!$S$3/('crmcfgWLEN.txt'!$U19+E$52))*(SIN('Standard Settings'!$F14+0.0005)+SIN('Standard Settings'!$F14+0.0005+EchelleFPAparam!$M$3))-(EchelleFPAparam!$S$3/('crmcfgWLEN.txt'!$U19+E$52))*(SIN('Standard Settings'!$F14-0.0005)+SIN('Standard Settings'!$F14-0.0005+EchelleFPAparam!$M$3)))*1000*EchelleFPAparam!$O$3/180</f>
        <v>32.906417496178904</v>
      </c>
      <c r="G19" s="21" t="str">
        <f>'Standard Settings'!C14</f>
        <v>L</v>
      </c>
      <c r="H19" s="50"/>
      <c r="I19" s="63" t="s">
        <v>364</v>
      </c>
      <c r="J19" s="61"/>
      <c r="K19" s="28" t="str">
        <f>'Standard Settings'!$D14</f>
        <v>LM</v>
      </c>
      <c r="L19" s="50"/>
      <c r="M19" s="12">
        <v>0</v>
      </c>
      <c r="N19" s="12">
        <v>0</v>
      </c>
      <c r="O19" s="51" t="s">
        <v>387</v>
      </c>
      <c r="P19" s="51" t="s">
        <v>387</v>
      </c>
      <c r="Q19" s="28">
        <f>'Standard Settings'!$E14</f>
        <v>63</v>
      </c>
      <c r="R19" s="93">
        <f>535000+($Q19-65.672)/EchelleFPAparam!$Q$3</f>
        <v>716768.70748299302</v>
      </c>
      <c r="S19" s="22">
        <f>'Standard Settings'!$G14</f>
        <v>14</v>
      </c>
      <c r="T19" s="22">
        <f>'Standard Settings'!$I14</f>
        <v>20</v>
      </c>
      <c r="U19" s="23">
        <f t="shared" si="2"/>
        <v>13</v>
      </c>
      <c r="V19" s="23">
        <f t="shared" si="3"/>
        <v>21</v>
      </c>
      <c r="W19" s="24">
        <f>IF(OR($U19+B$52&lt;$S19,$U19+B$52&gt;$T19),-1,(EchelleFPAparam!$S$3/('crmcfgWLEN.txt'!$U19+B$52))*(SIN('Standard Settings'!$F14)+SIN('Standard Settings'!$F14+EchelleFPAparam!$M$3)))</f>
        <v>-1</v>
      </c>
      <c r="X19" s="24">
        <f>IF(OR($U19+C$52&lt;$S19,$U19+C$52&gt;$T19),-1,(EchelleFPAparam!$S$3/('crmcfgWLEN.txt'!$U19+C$52))*(SIN('Standard Settings'!$F14)+SIN('Standard Settings'!$F14+EchelleFPAparam!$M$3)))</f>
        <v>3951.501439795396</v>
      </c>
      <c r="Y19" s="24">
        <f>IF(OR($U19+D$52&lt;$S19,$U19+D$52&gt;$T19),-1,(EchelleFPAparam!$S$3/('crmcfgWLEN.txt'!$U19+D$52))*(SIN('Standard Settings'!$F14)+SIN('Standard Settings'!$F14+EchelleFPAparam!$M$3)))</f>
        <v>3688.0680104757025</v>
      </c>
      <c r="Z19" s="24">
        <f>IF(OR($U19+E$52&lt;$S19,$U19+E$52&gt;$T19),-1,(EchelleFPAparam!$S$3/('crmcfgWLEN.txt'!$U19+E$52))*(SIN('Standard Settings'!$F14)+SIN('Standard Settings'!$F14+EchelleFPAparam!$M$3)))</f>
        <v>3457.5637598209714</v>
      </c>
      <c r="AA19" s="24">
        <f>IF(OR($U19+F$52&lt;$S19,$U19+F$52&gt;$T19),-1,(EchelleFPAparam!$S$3/('crmcfgWLEN.txt'!$U19+F$52))*(SIN('Standard Settings'!$F14)+SIN('Standard Settings'!$F14+EchelleFPAparam!$M$3)))</f>
        <v>3254.1776563020908</v>
      </c>
      <c r="AB19" s="24">
        <f>IF(OR($U19+G$52&lt;$S19,$U19+G$52&gt;$T19),-1,(EchelleFPAparam!$S$3/('crmcfgWLEN.txt'!$U19+G$52))*(SIN('Standard Settings'!$F14)+SIN('Standard Settings'!$F14+EchelleFPAparam!$M$3)))</f>
        <v>3073.3900087297525</v>
      </c>
      <c r="AC19" s="24">
        <f>IF(OR($U19+H$52&lt;$S19,$U19+H$52&gt;$T19),-1,(EchelleFPAparam!$S$3/('crmcfgWLEN.txt'!$U19+H$52))*(SIN('Standard Settings'!$F14)+SIN('Standard Settings'!$F14+EchelleFPAparam!$M$3)))</f>
        <v>2911.6326398492392</v>
      </c>
      <c r="AD19" s="24">
        <f>IF(OR($U19+K$52&lt;$S19,$U19+K$52&gt;$T19),-1,(EchelleFPAparam!$S$3/('crmcfgWLEN.txt'!$U19+K$52))*(SIN('Standard Settings'!$F14)+SIN('Standard Settings'!$F14+EchelleFPAparam!$M$3)))</f>
        <v>2766.0510078567772</v>
      </c>
      <c r="AE19" s="24">
        <f>IF(OR($U19+L$52&lt;$S19,$U19+L$52&gt;$T19),-1,(EchelleFPAparam!$S$3/('crmcfgWLEN.txt'!$U19+L$52))*(SIN('Standard Settings'!$F14)+SIN('Standard Settings'!$F14+EchelleFPAparam!$M$3)))</f>
        <v>-1</v>
      </c>
      <c r="AF19" s="92">
        <v>1977.00190902961</v>
      </c>
      <c r="AG19" s="92">
        <v>1583.2401293969999</v>
      </c>
      <c r="AH19" s="92">
        <v>1225.57369641534</v>
      </c>
      <c r="AI19" s="92">
        <v>913.12001874838199</v>
      </c>
      <c r="AJ19" s="92">
        <v>637.72598026800301</v>
      </c>
      <c r="AK19" s="92">
        <v>392.79898586443397</v>
      </c>
      <c r="AL19" s="92">
        <v>173.459470865139</v>
      </c>
      <c r="AM19" s="92">
        <v>31.812900095403801</v>
      </c>
      <c r="AN19" s="92"/>
      <c r="AO19" s="92">
        <v>1988.99952818012</v>
      </c>
      <c r="AP19" s="92">
        <v>1604.8212055972599</v>
      </c>
      <c r="AQ19" s="92">
        <v>1244.58422192189</v>
      </c>
      <c r="AR19" s="92">
        <v>929.98086659412604</v>
      </c>
      <c r="AS19" s="92">
        <v>652.63136409651099</v>
      </c>
      <c r="AT19" s="92">
        <v>406.14486525852601</v>
      </c>
      <c r="AU19" s="92">
        <v>185.23217782522499</v>
      </c>
      <c r="AV19" s="92">
        <v>36.604531735938501</v>
      </c>
      <c r="AW19" s="92"/>
      <c r="AX19" s="92">
        <v>2001.9978694204999</v>
      </c>
      <c r="AY19" s="92">
        <v>1628.3248436363999</v>
      </c>
      <c r="AZ19" s="92">
        <v>1265.3101444382601</v>
      </c>
      <c r="BA19" s="92">
        <v>948.18324152379103</v>
      </c>
      <c r="BB19" s="92">
        <v>668.78340286377602</v>
      </c>
      <c r="BC19" s="92">
        <v>420.37893956670899</v>
      </c>
      <c r="BD19" s="92">
        <v>197.907162161054</v>
      </c>
      <c r="BE19" s="92">
        <v>42.156616447601998</v>
      </c>
      <c r="BF19" s="92"/>
      <c r="BG19" s="25">
        <f>IF(OR($U19+B$52&lt;'Standard Settings'!$G14,$U19+B$52&gt;'Standard Settings'!$I14),-1,(EchelleFPAparam!$S$3/('crmcfgWLEN.txt'!$U19+B$52))*(SIN(EchelleFPAparam!$T$3-EchelleFPAparam!$M$3/2)+SIN('Standard Settings'!$F14+EchelleFPAparam!$M$3)))</f>
        <v>-1</v>
      </c>
      <c r="BH19" s="25">
        <f>IF(OR($U19+C$52&lt;'Standard Settings'!$G14,$U19+C$52&gt;'Standard Settings'!$I14),-1,(EchelleFPAparam!$S$3/('crmcfgWLEN.txt'!$U19+C$52))*(SIN(EchelleFPAparam!$T$3-EchelleFPAparam!$M$3/2)+SIN('Standard Settings'!$F14+EchelleFPAparam!$M$3)))</f>
        <v>3991.9440099483759</v>
      </c>
      <c r="BI19" s="25">
        <f>IF(OR($U19+D$52&lt;'Standard Settings'!$G14,$U19+D$52&gt;'Standard Settings'!$I14),-1,(EchelleFPAparam!$S$3/('crmcfgWLEN.txt'!$U19+D$52))*(SIN(EchelleFPAparam!$T$3-EchelleFPAparam!$M$3/2)+SIN('Standard Settings'!$F14+EchelleFPAparam!$M$3)))</f>
        <v>3725.8144092851508</v>
      </c>
      <c r="BJ19" s="25">
        <f>IF(OR($U19+E$52&lt;'Standard Settings'!$G14,$U19+E$52&gt;'Standard Settings'!$I14),-1,(EchelleFPAparam!$S$3/('crmcfgWLEN.txt'!$U19+E$52))*(SIN(EchelleFPAparam!$T$3-EchelleFPAparam!$M$3/2)+SIN('Standard Settings'!$F14+EchelleFPAparam!$M$3)))</f>
        <v>3492.9510087048293</v>
      </c>
      <c r="BK19" s="25">
        <f>IF(OR($U19+F$52&lt;'Standard Settings'!$G14,$U19+F$52&gt;'Standard Settings'!$I14),-1,(EchelleFPAparam!$S$3/('crmcfgWLEN.txt'!$U19+F$52))*(SIN(EchelleFPAparam!$T$3-EchelleFPAparam!$M$3/2)+SIN('Standard Settings'!$F14+EchelleFPAparam!$M$3)))</f>
        <v>3287.4833023104275</v>
      </c>
      <c r="BL19" s="25">
        <f>IF(OR($U19+G$52&lt;'Standard Settings'!$G14,$U19+G$52&gt;'Standard Settings'!$I14),-1,(EchelleFPAparam!$S$3/('crmcfgWLEN.txt'!$U19+G$52))*(SIN(EchelleFPAparam!$T$3-EchelleFPAparam!$M$3/2)+SIN('Standard Settings'!$F14+EchelleFPAparam!$M$3)))</f>
        <v>3104.8453410709594</v>
      </c>
      <c r="BM19" s="25">
        <f>IF(OR($U19+H$52&lt;'Standard Settings'!$G14,$U19+H$52&gt;'Standard Settings'!$I14),-1,(EchelleFPAparam!$S$3/('crmcfgWLEN.txt'!$U19+H$52))*(SIN(EchelleFPAparam!$T$3-EchelleFPAparam!$M$3/2)+SIN('Standard Settings'!$F14+EchelleFPAparam!$M$3)))</f>
        <v>2941.4324283830142</v>
      </c>
      <c r="BN19" s="25">
        <f>IF(OR($U19+K$52&lt;'Standard Settings'!$G14,$U19+K$52&gt;'Standard Settings'!$I14),-1,(EchelleFPAparam!$S$3/('crmcfgWLEN.txt'!$U19+K$52))*(SIN(EchelleFPAparam!$T$3-EchelleFPAparam!$M$3/2)+SIN('Standard Settings'!$F14+EchelleFPAparam!$M$3)))</f>
        <v>2794.3608069638635</v>
      </c>
      <c r="BO19" s="25">
        <f>IF(OR($U19+L$52&lt;'Standard Settings'!$G14,$U19+L$52&gt;'Standard Settings'!$I14),-1,(EchelleFPAparam!$S$3/('crmcfgWLEN.txt'!$U19+L$52))*(SIN(EchelleFPAparam!$T$3-EchelleFPAparam!$M$3/2)+SIN('Standard Settings'!$F14+EchelleFPAparam!$M$3)))</f>
        <v>-1</v>
      </c>
      <c r="BP19" s="26">
        <f>IF(OR($U19+B$52&lt;'Standard Settings'!$G14,$U19+B$52&gt;'Standard Settings'!$I14),-1,BG19*(($D19+B$52)/($D19+B$52+0.5)))</f>
        <v>-1</v>
      </c>
      <c r="BQ19" s="26">
        <f>IF(OR($U19+C$52&lt;'Standard Settings'!$G14,$U19+C$52&gt;'Standard Settings'!$I14),-1,BH19*(($D19+C$52)/($D19+C$52+0.5)))</f>
        <v>3884.0536313011226</v>
      </c>
      <c r="BR19" s="26">
        <f>IF(OR($U19+D$52&lt;'Standard Settings'!$G14,$U19+D$52&gt;'Standard Settings'!$I14),-1,BI19*(($D19+D$52)/($D19+D$52+0.5)))</f>
        <v>3630.2807064829672</v>
      </c>
      <c r="BS19" s="26">
        <f>IF(OR($U19+E$52&lt;'Standard Settings'!$G14,$U19+E$52&gt;'Standard Settings'!$I14),-1,BJ19*(($D19+E$52)/($D19+E$52+0.5)))</f>
        <v>3407.7570816632478</v>
      </c>
      <c r="BT19" s="26">
        <f>IF(OR($U19+F$52&lt;'Standard Settings'!$G14,$U19+F$52&gt;'Standard Settings'!$I14),-1,BK19*(($D19+F$52)/($D19+F$52+0.5)))</f>
        <v>3211.0302022566966</v>
      </c>
      <c r="BU19" s="26">
        <f>IF(OR($U19+G$52&lt;'Standard Settings'!$G14,$U19+G$52&gt;'Standard Settings'!$I14),-1,BL19*(($D19+G$52)/($D19+G$52+0.5)))</f>
        <v>3035.8487779360489</v>
      </c>
      <c r="BV19" s="26">
        <f>IF(OR($U19+H$52&lt;'Standard Settings'!$G14,$U19+H$52&gt;'Standard Settings'!$I14),-1,BM19*(($D19+H$52)/($D19+H$52+0.5)))</f>
        <v>2878.848759694014</v>
      </c>
      <c r="BW19" s="26">
        <f>IF(OR($U19+K$52&lt;'Standard Settings'!$G14,$U19+K$52&gt;'Standard Settings'!$I14),-1,BN19*(($D19+K$52)/($D19+K$52+0.5)))</f>
        <v>2737.3330353931724</v>
      </c>
      <c r="BX19" s="26">
        <f>IF(OR($U19+L$52&lt;'Standard Settings'!$G14,$U19+L$52&gt;'Standard Settings'!$I14),-1,BO19*(($D19+L$52)/($D19+L$52+0.5)))</f>
        <v>-1</v>
      </c>
      <c r="BY19" s="26">
        <f>IF(OR($U19+B$52&lt;'Standard Settings'!$G14,$U19+B$52&gt;'Standard Settings'!$I14),-1,BG19*(($D19+B$52)/($D19+B$52-0.5)))</f>
        <v>-1</v>
      </c>
      <c r="BZ19" s="26">
        <f>IF(OR($U19+C$52&lt;'Standard Settings'!$G14,$U19+C$52&gt;'Standard Settings'!$I14),-1,BH19*(($D19+C$52)/($D19+C$52-0.5)))</f>
        <v>4105.9995530897577</v>
      </c>
      <c r="CA19" s="26">
        <f>IF(OR($U19+D$52&lt;'Standard Settings'!$G14,$U19+D$52&gt;'Standard Settings'!$I14),-1,BI19*(($D19+D$52)/($D19+D$52-0.5)))</f>
        <v>3826.5120960225872</v>
      </c>
      <c r="CB19" s="26">
        <f>IF(OR($U19+E$52&lt;'Standard Settings'!$G14,$U19+E$52&gt;'Standard Settings'!$I14),-1,BJ19*(($D19+E$52)/($D19+E$52-0.5)))</f>
        <v>3582.513855081876</v>
      </c>
      <c r="CC19" s="26">
        <f>IF(OR($U19+F$52&lt;'Standard Settings'!$G14,$U19+F$52&gt;'Standard Settings'!$I14),-1,BK19*(($D19+F$52)/($D19+F$52-0.5)))</f>
        <v>3367.6658218789744</v>
      </c>
      <c r="CD19" s="26">
        <f>IF(OR($U19+G$52&lt;'Standard Settings'!$G14,$U19+G$52&gt;'Standard Settings'!$I14),-1,BL19*(($D19+G$52)/($D19+G$52-0.5)))</f>
        <v>3177.0510466772607</v>
      </c>
      <c r="CE19" s="26">
        <f>IF(OR($U19+H$52&lt;'Standard Settings'!$G14,$U19+H$52&gt;'Standard Settings'!$I14),-1,BM19*(($D19+H$52)/($D19+H$52-0.5)))</f>
        <v>3006.7975934581923</v>
      </c>
      <c r="CF19" s="26">
        <f>IF(OR($U19+K$52&lt;'Standard Settings'!$G14,$U19+K$52&gt;'Standard Settings'!$I14),-1,BN19*(($D19+K$52)/($D19+K$52-0.5)))</f>
        <v>2853.8152922184136</v>
      </c>
      <c r="CG19" s="26">
        <f>IF(OR($U19+L$52&lt;'Standard Settings'!$G14,$U19+L$52&gt;'Standard Settings'!$I14),-1,BO19*(($D19+L$52)/($D19+L$52-0.5)))</f>
        <v>-1</v>
      </c>
      <c r="CH19" s="27">
        <f>IF(OR($U19+B$52&lt;'Standard Settings'!$G14,$U19+B$52&gt;'Standard Settings'!$I14),-1,(EchelleFPAparam!$S$3/('crmcfgWLEN.txt'!$U19+B$52))*(SIN('Standard Settings'!$F14)+SIN('Standard Settings'!$F14+EchelleFPAparam!$M$3+EchelleFPAparam!$F$3)))</f>
        <v>-1</v>
      </c>
      <c r="CI19" s="27">
        <f>IF(OR($U19+C$52&lt;'Standard Settings'!$G14,$U19+C$52&gt;'Standard Settings'!$I14),-1,(EchelleFPAparam!$S$3/('crmcfgWLEN.txt'!$U19+C$52))*(SIN('Standard Settings'!$F14)+SIN('Standard Settings'!$F14+EchelleFPAparam!$M$3+EchelleFPAparam!$F$3)))</f>
        <v>3907.3524723915166</v>
      </c>
      <c r="CJ19" s="27">
        <f>IF(OR($U19+D$52&lt;'Standard Settings'!$G14,$U19+D$52&gt;'Standard Settings'!$I14),-1,(EchelleFPAparam!$S$3/('crmcfgWLEN.txt'!$U19+D$52))*(SIN('Standard Settings'!$F14)+SIN('Standard Settings'!$F14+EchelleFPAparam!$M$3+EchelleFPAparam!$F$3)))</f>
        <v>3646.8623075654154</v>
      </c>
      <c r="CK19" s="27">
        <f>IF(OR($U19+E$52&lt;'Standard Settings'!$G14,$U19+E$52&gt;'Standard Settings'!$I14),-1,(EchelleFPAparam!$S$3/('crmcfgWLEN.txt'!$U19+E$52))*(SIN('Standard Settings'!$F14)+SIN('Standard Settings'!$F14+EchelleFPAparam!$M$3+EchelleFPAparam!$F$3)))</f>
        <v>3418.9334133425773</v>
      </c>
      <c r="CL19" s="27">
        <f>IF(OR($U19+F$52&lt;'Standard Settings'!$G14,$U19+F$52&gt;'Standard Settings'!$I14),-1,(EchelleFPAparam!$S$3/('crmcfgWLEN.txt'!$U19+F$52))*(SIN('Standard Settings'!$F14)+SIN('Standard Settings'!$F14+EchelleFPAparam!$M$3+EchelleFPAparam!$F$3)))</f>
        <v>3217.819683145955</v>
      </c>
      <c r="CM19" s="27">
        <f>IF(OR($U19+G$52&lt;'Standard Settings'!$G14,$U19+G$52&gt;'Standard Settings'!$I14),-1,(EchelleFPAparam!$S$3/('crmcfgWLEN.txt'!$U19+G$52))*(SIN('Standard Settings'!$F14)+SIN('Standard Settings'!$F14+EchelleFPAparam!$M$3+EchelleFPAparam!$F$3)))</f>
        <v>3039.0519229711799</v>
      </c>
      <c r="CN19" s="27">
        <f>IF(OR($U19+H$52&lt;'Standard Settings'!$G14,$U19+H$52&gt;'Standard Settings'!$I14),-1,(EchelleFPAparam!$S$3/('crmcfgWLEN.txt'!$U19+H$52))*(SIN('Standard Settings'!$F14)+SIN('Standard Settings'!$F14+EchelleFPAparam!$M$3+EchelleFPAparam!$F$3)))</f>
        <v>2879.1018217621704</v>
      </c>
      <c r="CO19" s="27">
        <f>IF(OR($U19+K$52&lt;'Standard Settings'!$G14,$U19+K$52&gt;'Standard Settings'!$I14),-1,(EchelleFPAparam!$S$3/('crmcfgWLEN.txt'!$U19+K$52))*(SIN('Standard Settings'!$F14)+SIN('Standard Settings'!$F14+EchelleFPAparam!$M$3+EchelleFPAparam!$F$3)))</f>
        <v>2735.1467306740619</v>
      </c>
      <c r="CP19" s="27">
        <f>IF(OR($U19+L$52&lt;'Standard Settings'!$G14,$U19+L$52&gt;'Standard Settings'!$I14),-1,(EchelleFPAparam!$S$3/('crmcfgWLEN.txt'!$U19+L$52))*(SIN('Standard Settings'!$F14)+SIN('Standard Settings'!$F14+EchelleFPAparam!$M$3+EchelleFPAparam!$F$3)))</f>
        <v>-1</v>
      </c>
      <c r="CQ19" s="27">
        <f>IF(OR($U19+B$52&lt;'Standard Settings'!$G14,$U19+B$52&gt;'Standard Settings'!$I14),-1,(EchelleFPAparam!$S$3/('crmcfgWLEN.txt'!$U19+B$52))*(SIN('Standard Settings'!$F14)+SIN('Standard Settings'!$F14+EchelleFPAparam!$M$3+EchelleFPAparam!$G$3)))</f>
        <v>-1</v>
      </c>
      <c r="CR19" s="27">
        <f>IF(OR($U19+C$52&lt;'Standard Settings'!$G14,$U19+C$52&gt;'Standard Settings'!$I14),-1,(EchelleFPAparam!$S$3/('crmcfgWLEN.txt'!$U19+C$52))*(SIN('Standard Settings'!$F14)+SIN('Standard Settings'!$F14+EchelleFPAparam!$M$3+EchelleFPAparam!$G$3)))</f>
        <v>3936.1713880038751</v>
      </c>
      <c r="CS19" s="27">
        <f>IF(OR($U19+D$52&lt;'Standard Settings'!$G14,$U19+D$52&gt;'Standard Settings'!$I14),-1,(EchelleFPAparam!$S$3/('crmcfgWLEN.txt'!$U19+D$52))*(SIN('Standard Settings'!$F14)+SIN('Standard Settings'!$F14+EchelleFPAparam!$M$3+EchelleFPAparam!$G$3)))</f>
        <v>3673.75996213695</v>
      </c>
      <c r="CT19" s="27">
        <f>IF(OR($U19+E$52&lt;'Standard Settings'!$G14,$U19+E$52&gt;'Standard Settings'!$I14),-1,(EchelleFPAparam!$S$3/('crmcfgWLEN.txt'!$U19+E$52))*(SIN('Standard Settings'!$F14)+SIN('Standard Settings'!$F14+EchelleFPAparam!$M$3+EchelleFPAparam!$G$3)))</f>
        <v>3444.1499645033909</v>
      </c>
      <c r="CU19" s="27">
        <f>IF(OR($U19+F$52&lt;'Standard Settings'!$G14,$U19+F$52&gt;'Standard Settings'!$I14),-1,(EchelleFPAparam!$S$3/('crmcfgWLEN.txt'!$U19+F$52))*(SIN('Standard Settings'!$F14)+SIN('Standard Settings'!$F14+EchelleFPAparam!$M$3+EchelleFPAparam!$G$3)))</f>
        <v>3241.5529077678975</v>
      </c>
      <c r="CV19" s="27">
        <f>IF(OR($U19+G$52&lt;'Standard Settings'!$G14,$U19+G$52&gt;'Standard Settings'!$I14),-1,(EchelleFPAparam!$S$3/('crmcfgWLEN.txt'!$U19+G$52))*(SIN('Standard Settings'!$F14)+SIN('Standard Settings'!$F14+EchelleFPAparam!$M$3+EchelleFPAparam!$G$3)))</f>
        <v>3061.4666351141254</v>
      </c>
      <c r="CW19" s="27">
        <f>IF(OR($U19+H$52&lt;'Standard Settings'!$G14,$U19+H$52&gt;'Standard Settings'!$I14),-1,(EchelleFPAparam!$S$3/('crmcfgWLEN.txt'!$U19+H$52))*(SIN('Standard Settings'!$F14)+SIN('Standard Settings'!$F14+EchelleFPAparam!$M$3+EchelleFPAparam!$G$3)))</f>
        <v>2900.336812213382</v>
      </c>
      <c r="CX19" s="27">
        <f>IF(OR($U19+K$52&lt;'Standard Settings'!$G14,$U19+K$52&gt;'Standard Settings'!$I14),-1,(EchelleFPAparam!$S$3/('crmcfgWLEN.txt'!$U19+K$52))*(SIN('Standard Settings'!$F14)+SIN('Standard Settings'!$F14+EchelleFPAparam!$M$3+EchelleFPAparam!$G$3)))</f>
        <v>2755.3199716027129</v>
      </c>
      <c r="CY19" s="103">
        <f>IF(OR($U19+L$52&lt;'Standard Settings'!$G14,$U19+L$52&gt;'Standard Settings'!$I14),-1,(EchelleFPAparam!$S$3/('crmcfgWLEN.txt'!$U19+L$52))*(SIN('Standard Settings'!$F14)+SIN('Standard Settings'!$F14+EchelleFPAparam!$M$3+EchelleFPAparam!$G$3)))</f>
        <v>-1</v>
      </c>
      <c r="CZ19" s="27">
        <f>IF(OR($U19+B$52&lt;'Standard Settings'!$G14,$U19+B$52&gt;'Standard Settings'!$I14),-1,(EchelleFPAparam!$S$3/('crmcfgWLEN.txt'!$U19+B$52))*(SIN('Standard Settings'!$F14)+SIN('Standard Settings'!$F14+EchelleFPAparam!$M$3+EchelleFPAparam!$H$3)))</f>
        <v>-1</v>
      </c>
      <c r="DA19" s="27">
        <f>IF(OR($U19+C$52&lt;'Standard Settings'!$G14,$U19+C$52&gt;'Standard Settings'!$I14),-1,(EchelleFPAparam!$S$3/('crmcfgWLEN.txt'!$U19+C$52))*(SIN('Standard Settings'!$F14)+SIN('Standard Settings'!$F14+EchelleFPAparam!$M$3+EchelleFPAparam!$H$3)))</f>
        <v>3937.5493186502081</v>
      </c>
      <c r="DB19" s="27">
        <f>IF(OR($U19+D$52&lt;'Standard Settings'!$G14,$U19+D$52&gt;'Standard Settings'!$I14),-1,(EchelleFPAparam!$S$3/('crmcfgWLEN.txt'!$U19+D$52))*(SIN('Standard Settings'!$F14)+SIN('Standard Settings'!$F14+EchelleFPAparam!$M$3+EchelleFPAparam!$H$3)))</f>
        <v>3675.0460307401941</v>
      </c>
      <c r="DC19" s="27">
        <f>IF(OR($U19+E$52&lt;'Standard Settings'!$G14,$U19+E$52&gt;'Standard Settings'!$I14),-1,(EchelleFPAparam!$S$3/('crmcfgWLEN.txt'!$U19+E$52))*(SIN('Standard Settings'!$F14)+SIN('Standard Settings'!$F14+EchelleFPAparam!$M$3+EchelleFPAparam!$H$3)))</f>
        <v>3445.3556538189323</v>
      </c>
      <c r="DD19" s="27">
        <f>IF(OR($U19+F$52&lt;'Standard Settings'!$G14,$U19+F$52&gt;'Standard Settings'!$I14),-1,(EchelleFPAparam!$S$3/('crmcfgWLEN.txt'!$U19+F$52))*(SIN('Standard Settings'!$F14)+SIN('Standard Settings'!$F14+EchelleFPAparam!$M$3+EchelleFPAparam!$H$3)))</f>
        <v>3242.6876741825245</v>
      </c>
      <c r="DE19" s="27">
        <f>IF(OR($U19+G$52&lt;'Standard Settings'!$G14,$U19+G$52&gt;'Standard Settings'!$I14),-1,(EchelleFPAparam!$S$3/('crmcfgWLEN.txt'!$U19+G$52))*(SIN('Standard Settings'!$F14)+SIN('Standard Settings'!$F14+EchelleFPAparam!$M$3+EchelleFPAparam!$H$3)))</f>
        <v>3062.5383589501621</v>
      </c>
      <c r="DF19" s="27">
        <f>IF(OR($U19+H$52&lt;'Standard Settings'!$G14,$U19+H$52&gt;'Standard Settings'!$I14),-1,(EchelleFPAparam!$S$3/('crmcfgWLEN.txt'!$U19+H$52))*(SIN('Standard Settings'!$F14)+SIN('Standard Settings'!$F14+EchelleFPAparam!$M$3+EchelleFPAparam!$H$3)))</f>
        <v>2901.3521295317328</v>
      </c>
      <c r="DG19" s="27">
        <f>IF(OR($U19+K$52&lt;'Standard Settings'!$G14,$U19+K$52&gt;'Standard Settings'!$I14),-1,(EchelleFPAparam!$S$3/('crmcfgWLEN.txt'!$U19+K$52))*(SIN('Standard Settings'!$F14)+SIN('Standard Settings'!$F14+EchelleFPAparam!$M$3+EchelleFPAparam!$H$3)))</f>
        <v>2756.2845230551461</v>
      </c>
      <c r="DH19" s="27">
        <f>IF(OR($U19+L$52&lt;'Standard Settings'!$G14,$U19+L$52&gt;'Standard Settings'!$I14),-1,(EchelleFPAparam!$S$3/('crmcfgWLEN.txt'!$U19+L$52))*(SIN('Standard Settings'!$F14)+SIN('Standard Settings'!$F14+EchelleFPAparam!$M$3+EchelleFPAparam!$H$3)))</f>
        <v>-1</v>
      </c>
      <c r="DI19" s="27">
        <f>IF(OR($U19+B$52&lt;'Standard Settings'!$G14,$U19+B$52&gt;'Standard Settings'!$I14),-1,(EchelleFPAparam!$S$3/('crmcfgWLEN.txt'!$U19+B$52))*(SIN('Standard Settings'!$F14)+SIN('Standard Settings'!$F14+EchelleFPAparam!$M$3+EchelleFPAparam!$I$3)))</f>
        <v>-1</v>
      </c>
      <c r="DJ19" s="27">
        <f>IF(OR($U19+C$52&lt;'Standard Settings'!$G14,$U19+C$52&gt;'Standard Settings'!$I14),-1,(EchelleFPAparam!$S$3/('crmcfgWLEN.txt'!$U19+C$52))*(SIN('Standard Settings'!$F14)+SIN('Standard Settings'!$F14+EchelleFPAparam!$M$3+EchelleFPAparam!$I$3)))</f>
        <v>3965.1644346741573</v>
      </c>
      <c r="DK19" s="27">
        <f>IF(OR($U19+D$52&lt;'Standard Settings'!$G14,$U19+D$52&gt;'Standard Settings'!$I14),-1,(EchelleFPAparam!$S$3/('crmcfgWLEN.txt'!$U19+D$52))*(SIN('Standard Settings'!$F14)+SIN('Standard Settings'!$F14+EchelleFPAparam!$M$3+EchelleFPAparam!$I$3)))</f>
        <v>3700.8201390292134</v>
      </c>
      <c r="DL19" s="27">
        <f>IF(OR($U19+E$52&lt;'Standard Settings'!$G14,$U19+E$52&gt;'Standard Settings'!$I14),-1,(EchelleFPAparam!$S$3/('crmcfgWLEN.txt'!$U19+E$52))*(SIN('Standard Settings'!$F14)+SIN('Standard Settings'!$F14+EchelleFPAparam!$M$3+EchelleFPAparam!$I$3)))</f>
        <v>3469.5188803398878</v>
      </c>
      <c r="DM19" s="27">
        <f>IF(OR($U19+F$52&lt;'Standard Settings'!$G14,$U19+F$52&gt;'Standard Settings'!$I14),-1,(EchelleFPAparam!$S$3/('crmcfgWLEN.txt'!$U19+F$52))*(SIN('Standard Settings'!$F14)+SIN('Standard Settings'!$F14+EchelleFPAparam!$M$3+EchelleFPAparam!$I$3)))</f>
        <v>3265.4295344375414</v>
      </c>
      <c r="DN19" s="27">
        <f>IF(OR($U19+G$52&lt;'Standard Settings'!$G14,$U19+G$52&gt;'Standard Settings'!$I14),-1,(EchelleFPAparam!$S$3/('crmcfgWLEN.txt'!$U19+G$52))*(SIN('Standard Settings'!$F14)+SIN('Standard Settings'!$F14+EchelleFPAparam!$M$3+EchelleFPAparam!$I$3)))</f>
        <v>3084.0167825243448</v>
      </c>
      <c r="DO19" s="27">
        <f>IF(OR($U19+H$52&lt;'Standard Settings'!$G14,$U19+H$52&gt;'Standard Settings'!$I14),-1,(EchelleFPAparam!$S$3/('crmcfgWLEN.txt'!$U19+H$52))*(SIN('Standard Settings'!$F14)+SIN('Standard Settings'!$F14+EchelleFPAparam!$M$3+EchelleFPAparam!$I$3)))</f>
        <v>2921.7001097599054</v>
      </c>
      <c r="DP19" s="27">
        <f>IF(OR($U19+K$52&lt;'Standard Settings'!$G14,$U19+K$52&gt;'Standard Settings'!$I14),-1,(EchelleFPAparam!$S$3/('crmcfgWLEN.txt'!$U19+K$52))*(SIN('Standard Settings'!$F14)+SIN('Standard Settings'!$F14+EchelleFPAparam!$M$3+EchelleFPAparam!$I$3)))</f>
        <v>2775.6151042719102</v>
      </c>
      <c r="DQ19" s="27">
        <f>IF(OR($U19+L$52&lt;'Standard Settings'!$G14,$U19+L$52&gt;'Standard Settings'!$I14),-1,(EchelleFPAparam!$S$3/('crmcfgWLEN.txt'!$U19+L$52))*(SIN('Standard Settings'!$F14)+SIN('Standard Settings'!$F14+EchelleFPAparam!$M$3+EchelleFPAparam!$I$3)))</f>
        <v>-1</v>
      </c>
      <c r="DR19" s="27">
        <f>IF(OR($U19+B$52&lt;'Standard Settings'!$G14,$U19+B$52&gt;'Standard Settings'!$I14),-1,(EchelleFPAparam!$S$3/('crmcfgWLEN.txt'!$U19+B$52))*(SIN('Standard Settings'!$F14)+SIN('Standard Settings'!$F14+EchelleFPAparam!$M$3+EchelleFPAparam!$J$3)))</f>
        <v>-1</v>
      </c>
      <c r="DS19" s="27">
        <f>IF(OR($U19+C$52&lt;'Standard Settings'!$G14,$U19+C$52&gt;'Standard Settings'!$I14),-1,(EchelleFPAparam!$S$3/('crmcfgWLEN.txt'!$U19+C$52))*(SIN('Standard Settings'!$F14)+SIN('Standard Settings'!$F14+EchelleFPAparam!$M$3+EchelleFPAparam!$J$3)))</f>
        <v>3966.4831389073547</v>
      </c>
      <c r="DT19" s="27">
        <f>IF(OR($U19+D$52&lt;'Standard Settings'!$G14,$U19+D$52&gt;'Standard Settings'!$I14),-1,(EchelleFPAparam!$S$3/('crmcfgWLEN.txt'!$U19+D$52))*(SIN('Standard Settings'!$F14)+SIN('Standard Settings'!$F14+EchelleFPAparam!$M$3+EchelleFPAparam!$J$3)))</f>
        <v>3702.050929646864</v>
      </c>
      <c r="DU19" s="27">
        <f>IF(OR($U19+E$52&lt;'Standard Settings'!$G14,$U19+E$52&gt;'Standard Settings'!$I14),-1,(EchelleFPAparam!$S$3/('crmcfgWLEN.txt'!$U19+E$52))*(SIN('Standard Settings'!$F14)+SIN('Standard Settings'!$F14+EchelleFPAparam!$M$3+EchelleFPAparam!$J$3)))</f>
        <v>3470.6727465439353</v>
      </c>
      <c r="DV19" s="27">
        <f>IF(OR($U19+F$52&lt;'Standard Settings'!$G14,$U19+F$52&gt;'Standard Settings'!$I14),-1,(EchelleFPAparam!$S$3/('crmcfgWLEN.txt'!$U19+F$52))*(SIN('Standard Settings'!$F14)+SIN('Standard Settings'!$F14+EchelleFPAparam!$M$3+EchelleFPAparam!$J$3)))</f>
        <v>3266.515526158998</v>
      </c>
      <c r="DW19" s="27">
        <f>IF(OR($U19+G$52&lt;'Standard Settings'!$G14,$U19+G$52&gt;'Standard Settings'!$I14),-1,(EchelleFPAparam!$S$3/('crmcfgWLEN.txt'!$U19+G$52))*(SIN('Standard Settings'!$F14)+SIN('Standard Settings'!$F14+EchelleFPAparam!$M$3+EchelleFPAparam!$J$3)))</f>
        <v>3085.0424413723872</v>
      </c>
      <c r="DX19" s="27">
        <f>IF(OR($U19+H$52&lt;'Standard Settings'!$G14,$U19+H$52&gt;'Standard Settings'!$I14),-1,(EchelleFPAparam!$S$3/('crmcfgWLEN.txt'!$U19+H$52))*(SIN('Standard Settings'!$F14)+SIN('Standard Settings'!$F14+EchelleFPAparam!$M$3+EchelleFPAparam!$J$3)))</f>
        <v>2922.6717865633141</v>
      </c>
      <c r="DY19" s="27">
        <f>IF(OR($U19+K$52&lt;'Standard Settings'!$G14,$U19+K$52&gt;'Standard Settings'!$I14),-1,(EchelleFPAparam!$S$3/('crmcfgWLEN.txt'!$U19+K$52))*(SIN('Standard Settings'!$F14)+SIN('Standard Settings'!$F14+EchelleFPAparam!$M$3+EchelleFPAparam!$J$3)))</f>
        <v>2776.5381972351483</v>
      </c>
      <c r="DZ19" s="27">
        <f>IF(OR($U19+L$52&lt;'Standard Settings'!$G14,$U19+L$52&gt;'Standard Settings'!$I14),-1,(EchelleFPAparam!$S$3/('crmcfgWLEN.txt'!$U19+L$52))*(SIN('Standard Settings'!$F14)+SIN('Standard Settings'!$F14+EchelleFPAparam!$M$3+EchelleFPAparam!$J$3)))</f>
        <v>-1</v>
      </c>
      <c r="EA19" s="27">
        <f>IF(OR($U19+B$52&lt;$S19,$U19+B$52&gt;$T19),-1,(EchelleFPAparam!$S$3/('crmcfgWLEN.txt'!$U19+B$52))*(SIN('Standard Settings'!$F14)+SIN('Standard Settings'!$F14+EchelleFPAparam!$M$3+EchelleFPAparam!$K$3)))</f>
        <v>-1</v>
      </c>
      <c r="EB19" s="27">
        <f>IF(OR($U19+C$52&lt;$S19,$U19+C$52&gt;$T19),-1,(EchelleFPAparam!$S$3/('crmcfgWLEN.txt'!$U19+C$52))*(SIN('Standard Settings'!$F14)+SIN('Standard Settings'!$F14+EchelleFPAparam!$M$3+EchelleFPAparam!$K$3)))</f>
        <v>3992.8763988588416</v>
      </c>
      <c r="EC19" s="27">
        <f>IF(OR($U19+D$52&lt;$S19,$U19+D$52&gt;$T19),-1,(EchelleFPAparam!$S$3/('crmcfgWLEN.txt'!$U19+D$52))*(SIN('Standard Settings'!$F14)+SIN('Standard Settings'!$F14+EchelleFPAparam!$M$3+EchelleFPAparam!$K$3)))</f>
        <v>3726.6846389349184</v>
      </c>
      <c r="ED19" s="27">
        <f>IF(OR($U19+E$52&lt;$S19,$U19+E$52&gt;$T19),-1,(EchelleFPAparam!$S$3/('crmcfgWLEN.txt'!$U19+E$52))*(SIN('Standard Settings'!$F14)+SIN('Standard Settings'!$F14+EchelleFPAparam!$M$3+EchelleFPAparam!$K$3)))</f>
        <v>3493.7668490014862</v>
      </c>
      <c r="EE19" s="27">
        <f>IF(OR($U19+F$52&lt;$S19,$U19+F$52&gt;$T19),-1,(EchelleFPAparam!$S$3/('crmcfgWLEN.txt'!$U19+F$52))*(SIN('Standard Settings'!$F14)+SIN('Standard Settings'!$F14+EchelleFPAparam!$M$3+EchelleFPAparam!$K$3)))</f>
        <v>3288.2511520013991</v>
      </c>
      <c r="EF19" s="27">
        <f>IF(OR($U19+G$52&lt;$S19,$U19+G$52&gt;$T19),-1,(EchelleFPAparam!$S$3/('crmcfgWLEN.txt'!$U19+G$52))*(SIN('Standard Settings'!$F14)+SIN('Standard Settings'!$F14+EchelleFPAparam!$M$3+EchelleFPAparam!$K$3)))</f>
        <v>3105.5705324457658</v>
      </c>
      <c r="EG19" s="27">
        <f>IF(OR($U19+H$52&lt;$S19,$U19+H$52&gt;$T19),-1,(EchelleFPAparam!$S$3/('crmcfgWLEN.txt'!$U19+H$52))*(SIN('Standard Settings'!$F14)+SIN('Standard Settings'!$F14+EchelleFPAparam!$M$3+EchelleFPAparam!$K$3)))</f>
        <v>2942.1194517907256</v>
      </c>
      <c r="EH19" s="27">
        <f>IF(OR($U19+K$52&lt;$S19,$U19+K$52&gt;$T19),-1,(EchelleFPAparam!$S$3/('crmcfgWLEN.txt'!$U19+K$52))*(SIN('Standard Settings'!$F14)+SIN('Standard Settings'!$F14+EchelleFPAparam!$M$3+EchelleFPAparam!$K$3)))</f>
        <v>2795.0134792011891</v>
      </c>
      <c r="EI19" s="27">
        <f>IF(OR($U19+L$52&lt;$S19,$U19+L$52&gt;$T19),-1,(EchelleFPAparam!$S$3/('crmcfgWLEN.txt'!$U19+L$52))*(SIN('Standard Settings'!$F14)+SIN('Standard Settings'!$F14+EchelleFPAparam!$M$3+EchelleFPAparam!$K$3)))</f>
        <v>-1</v>
      </c>
      <c r="EJ19" s="64">
        <f t="shared" si="6"/>
        <v>2735.1467306740619</v>
      </c>
      <c r="EK19" s="64">
        <f t="shared" si="7"/>
        <v>3992.8763988588416</v>
      </c>
      <c r="EL19" s="96">
        <v>0</v>
      </c>
      <c r="EM19" s="96">
        <v>0</v>
      </c>
      <c r="EN19" s="104"/>
      <c r="EO19" s="104"/>
      <c r="EP19" s="104"/>
      <c r="EQ19" s="54"/>
      <c r="ER19" s="54"/>
      <c r="ES19" s="54"/>
      <c r="ET19" s="54"/>
      <c r="EU19" s="104"/>
      <c r="EV19" s="104"/>
      <c r="EW19" s="54"/>
      <c r="EX19" s="54"/>
      <c r="EY19" s="54"/>
      <c r="EZ19" s="54"/>
      <c r="FA19" s="54"/>
      <c r="FB19" s="97">
        <f>1/(F19*EchelleFPAparam!$Q$3)</f>
        <v>-2067.2931318717106</v>
      </c>
      <c r="FC19" s="97">
        <f>E19*FB19</f>
        <v>-22.956099370694705</v>
      </c>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6">
        <f t="shared" si="5"/>
        <v>2963.3610565040462</v>
      </c>
    </row>
    <row r="20" spans="1:270" x14ac:dyDescent="0.2">
      <c r="A20" s="57">
        <v>14</v>
      </c>
      <c r="B20" s="19">
        <f t="shared" si="0"/>
        <v>3269.5389242235492</v>
      </c>
      <c r="C20" s="28" t="str">
        <f>'Standard Settings'!B15</f>
        <v>L/2/7</v>
      </c>
      <c r="D20" s="28">
        <f>'Standard Settings'!H15</f>
        <v>17</v>
      </c>
      <c r="E20" s="20">
        <f t="shared" si="1"/>
        <v>1.0937551619463859E-2</v>
      </c>
      <c r="F20" s="18">
        <f>((EchelleFPAparam!$S$3/('crmcfgWLEN.txt'!$U20+E$52))*(SIN('Standard Settings'!$F15+0.0005)+SIN('Standard Settings'!$F15+0.0005+EchelleFPAparam!$M$3))-(EchelleFPAparam!$S$3/('crmcfgWLEN.txt'!$U20+E$52))*(SIN('Standard Settings'!$F15-0.0005)+SIN('Standard Settings'!$F15-0.0005+EchelleFPAparam!$M$3)))*1000*EchelleFPAparam!$O$3/180</f>
        <v>32.378554135356595</v>
      </c>
      <c r="G20" s="21" t="str">
        <f>'Standard Settings'!C15</f>
        <v>L</v>
      </c>
      <c r="H20" s="50"/>
      <c r="I20" s="63" t="s">
        <v>364</v>
      </c>
      <c r="J20" s="61"/>
      <c r="K20" s="28" t="str">
        <f>'Standard Settings'!$D15</f>
        <v>LM</v>
      </c>
      <c r="L20" s="50"/>
      <c r="M20" s="12">
        <v>0</v>
      </c>
      <c r="N20" s="12">
        <v>0</v>
      </c>
      <c r="O20" s="51" t="s">
        <v>387</v>
      </c>
      <c r="P20" s="51" t="s">
        <v>387</v>
      </c>
      <c r="Q20" s="28">
        <f>'Standard Settings'!$E15</f>
        <v>63.5</v>
      </c>
      <c r="R20" s="93">
        <f>535000+($Q20-65.672)/EchelleFPAparam!$Q$3</f>
        <v>682755.1020408161</v>
      </c>
      <c r="S20" s="22">
        <f>'Standard Settings'!$G15</f>
        <v>14</v>
      </c>
      <c r="T20" s="22">
        <f>'Standard Settings'!$I15</f>
        <v>20</v>
      </c>
      <c r="U20" s="23">
        <f t="shared" si="2"/>
        <v>13</v>
      </c>
      <c r="V20" s="23">
        <f t="shared" si="3"/>
        <v>21</v>
      </c>
      <c r="W20" s="24">
        <f>IF(OR($U20+B$52&lt;$S20,$U20+B$52&gt;$T20),-1,(EchelleFPAparam!$S$3/('crmcfgWLEN.txt'!$U20+B$52))*(SIN('Standard Settings'!$F15)+SIN('Standard Settings'!$F15+EchelleFPAparam!$M$3)))</f>
        <v>-1</v>
      </c>
      <c r="X20" s="24">
        <f>IF(OR($U20+C$52&lt;$S20,$U20+C$52&gt;$T20),-1,(EchelleFPAparam!$S$3/('crmcfgWLEN.txt'!$U20+C$52))*(SIN('Standard Settings'!$F15)+SIN('Standard Settings'!$F15+EchelleFPAparam!$M$3)))</f>
        <v>3970.1544079857381</v>
      </c>
      <c r="Y20" s="24">
        <f>IF(OR($U20+D$52&lt;$S20,$U20+D$52&gt;$T20),-1,(EchelleFPAparam!$S$3/('crmcfgWLEN.txt'!$U20+D$52))*(SIN('Standard Settings'!$F15)+SIN('Standard Settings'!$F15+EchelleFPAparam!$M$3)))</f>
        <v>3705.4774474533556</v>
      </c>
      <c r="Z20" s="24">
        <f>IF(OR($U20+E$52&lt;$S20,$U20+E$52&gt;$T20),-1,(EchelleFPAparam!$S$3/('crmcfgWLEN.txt'!$U20+E$52))*(SIN('Standard Settings'!$F15)+SIN('Standard Settings'!$F15+EchelleFPAparam!$M$3)))</f>
        <v>3473.8851069875209</v>
      </c>
      <c r="AA20" s="24">
        <f>IF(OR($U20+F$52&lt;$S20,$U20+F$52&gt;$T20),-1,(EchelleFPAparam!$S$3/('crmcfgWLEN.txt'!$U20+F$52))*(SIN('Standard Settings'!$F15)+SIN('Standard Settings'!$F15+EchelleFPAparam!$M$3)))</f>
        <v>3269.5389242235492</v>
      </c>
      <c r="AB20" s="24">
        <f>IF(OR($U20+G$52&lt;$S20,$U20+G$52&gt;$T20),-1,(EchelleFPAparam!$S$3/('crmcfgWLEN.txt'!$U20+G$52))*(SIN('Standard Settings'!$F15)+SIN('Standard Settings'!$F15+EchelleFPAparam!$M$3)))</f>
        <v>3087.8978728777965</v>
      </c>
      <c r="AC20" s="24">
        <f>IF(OR($U20+H$52&lt;$S20,$U20+H$52&gt;$T20),-1,(EchelleFPAparam!$S$3/('crmcfgWLEN.txt'!$U20+H$52))*(SIN('Standard Settings'!$F15)+SIN('Standard Settings'!$F15+EchelleFPAparam!$M$3)))</f>
        <v>2925.3769322000176</v>
      </c>
      <c r="AD20" s="24">
        <f>IF(OR($U20+K$52&lt;$S20,$U20+K$52&gt;$T20),-1,(EchelleFPAparam!$S$3/('crmcfgWLEN.txt'!$U20+K$52))*(SIN('Standard Settings'!$F15)+SIN('Standard Settings'!$F15+EchelleFPAparam!$M$3)))</f>
        <v>2779.1080855900168</v>
      </c>
      <c r="AE20" s="24">
        <f>IF(OR($U20+L$52&lt;$S20,$U20+L$52&gt;$T20),-1,(EchelleFPAparam!$S$3/('crmcfgWLEN.txt'!$U20+L$52))*(SIN('Standard Settings'!$F15)+SIN('Standard Settings'!$F15+EchelleFPAparam!$M$3)))</f>
        <v>-1</v>
      </c>
      <c r="AF20" s="92">
        <v>1991.00088740504</v>
      </c>
      <c r="AG20" s="92">
        <v>1609.5716062093099</v>
      </c>
      <c r="AH20" s="92">
        <v>1250.0879116779699</v>
      </c>
      <c r="AI20" s="92">
        <v>936.12334755297104</v>
      </c>
      <c r="AJ20" s="92">
        <v>659.37796887422996</v>
      </c>
      <c r="AK20" s="92">
        <v>413.298104229692</v>
      </c>
      <c r="AL20" s="92">
        <v>192.87006331333001</v>
      </c>
      <c r="AM20" s="92">
        <v>40.698609296295103</v>
      </c>
      <c r="AN20" s="92"/>
      <c r="AO20" s="92">
        <v>2002.60079485393</v>
      </c>
      <c r="AP20" s="92">
        <v>1630.54610337596</v>
      </c>
      <c r="AQ20" s="92">
        <v>1268.5332128194</v>
      </c>
      <c r="AR20" s="92">
        <v>952.38239573865201</v>
      </c>
      <c r="AS20" s="92">
        <v>673.77677541247101</v>
      </c>
      <c r="AT20" s="92">
        <v>426.12337026082702</v>
      </c>
      <c r="AU20" s="92">
        <v>204.26795151295801</v>
      </c>
      <c r="AV20" s="92">
        <v>45.541491291099597</v>
      </c>
      <c r="AW20" s="92"/>
      <c r="AX20" s="92">
        <v>2015.13048102056</v>
      </c>
      <c r="AY20" s="92">
        <v>1653.5058468397399</v>
      </c>
      <c r="AZ20" s="92">
        <v>1288.7017101251599</v>
      </c>
      <c r="BA20" s="92">
        <v>970.09809392506099</v>
      </c>
      <c r="BB20" s="92">
        <v>689.40648166412598</v>
      </c>
      <c r="BC20" s="92">
        <v>439.90361650158002</v>
      </c>
      <c r="BD20" s="92">
        <v>216.48234211035401</v>
      </c>
      <c r="BE20" s="92">
        <v>50.922289357103502</v>
      </c>
      <c r="BF20" s="92"/>
      <c r="BG20" s="25">
        <f>IF(OR($U20+B$52&lt;'Standard Settings'!$G15,$U20+B$52&gt;'Standard Settings'!$I15),-1,(EchelleFPAparam!$S$3/('crmcfgWLEN.txt'!$U20+B$52))*(SIN(EchelleFPAparam!$T$3-EchelleFPAparam!$M$3/2)+SIN('Standard Settings'!$F15+EchelleFPAparam!$M$3)))</f>
        <v>-1</v>
      </c>
      <c r="BH20" s="25">
        <f>IF(OR($U20+C$52&lt;'Standard Settings'!$G15,$U20+C$52&gt;'Standard Settings'!$I15),-1,(EchelleFPAparam!$S$3/('crmcfgWLEN.txt'!$U20+C$52))*(SIN(EchelleFPAparam!$T$3-EchelleFPAparam!$M$3/2)+SIN('Standard Settings'!$F15+EchelleFPAparam!$M$3)))</f>
        <v>4001.7542940367857</v>
      </c>
      <c r="BI20" s="25">
        <f>IF(OR($U20+D$52&lt;'Standard Settings'!$G15,$U20+D$52&gt;'Standard Settings'!$I15),-1,(EchelleFPAparam!$S$3/('crmcfgWLEN.txt'!$U20+D$52))*(SIN(EchelleFPAparam!$T$3-EchelleFPAparam!$M$3/2)+SIN('Standard Settings'!$F15+EchelleFPAparam!$M$3)))</f>
        <v>3734.970674434333</v>
      </c>
      <c r="BJ20" s="25">
        <f>IF(OR($U20+E$52&lt;'Standard Settings'!$G15,$U20+E$52&gt;'Standard Settings'!$I15),-1,(EchelleFPAparam!$S$3/('crmcfgWLEN.txt'!$U20+E$52))*(SIN(EchelleFPAparam!$T$3-EchelleFPAparam!$M$3/2)+SIN('Standard Settings'!$F15+EchelleFPAparam!$M$3)))</f>
        <v>3501.5350072821875</v>
      </c>
      <c r="BK20" s="25">
        <f>IF(OR($U20+F$52&lt;'Standard Settings'!$G15,$U20+F$52&gt;'Standard Settings'!$I15),-1,(EchelleFPAparam!$S$3/('crmcfgWLEN.txt'!$U20+F$52))*(SIN(EchelleFPAparam!$T$3-EchelleFPAparam!$M$3/2)+SIN('Standard Settings'!$F15+EchelleFPAparam!$M$3)))</f>
        <v>3295.5623597949998</v>
      </c>
      <c r="BL20" s="25">
        <f>IF(OR($U20+G$52&lt;'Standard Settings'!$G15,$U20+G$52&gt;'Standard Settings'!$I15),-1,(EchelleFPAparam!$S$3/('crmcfgWLEN.txt'!$U20+G$52))*(SIN(EchelleFPAparam!$T$3-EchelleFPAparam!$M$3/2)+SIN('Standard Settings'!$F15+EchelleFPAparam!$M$3)))</f>
        <v>3112.475562028611</v>
      </c>
      <c r="BM20" s="25">
        <f>IF(OR($U20+H$52&lt;'Standard Settings'!$G15,$U20+H$52&gt;'Standard Settings'!$I15),-1,(EchelleFPAparam!$S$3/('crmcfgWLEN.txt'!$U20+H$52))*(SIN(EchelleFPAparam!$T$3-EchelleFPAparam!$M$3/2)+SIN('Standard Settings'!$F15+EchelleFPAparam!$M$3)))</f>
        <v>2948.6610587639475</v>
      </c>
      <c r="BN20" s="25">
        <f>IF(OR($U20+K$52&lt;'Standard Settings'!$G15,$U20+K$52&gt;'Standard Settings'!$I15),-1,(EchelleFPAparam!$S$3/('crmcfgWLEN.txt'!$U20+K$52))*(SIN(EchelleFPAparam!$T$3-EchelleFPAparam!$M$3/2)+SIN('Standard Settings'!$F15+EchelleFPAparam!$M$3)))</f>
        <v>2801.2280058257502</v>
      </c>
      <c r="BO20" s="25">
        <f>IF(OR($U20+L$52&lt;'Standard Settings'!$G15,$U20+L$52&gt;'Standard Settings'!$I15),-1,(EchelleFPAparam!$S$3/('crmcfgWLEN.txt'!$U20+L$52))*(SIN(EchelleFPAparam!$T$3-EchelleFPAparam!$M$3/2)+SIN('Standard Settings'!$F15+EchelleFPAparam!$M$3)))</f>
        <v>-1</v>
      </c>
      <c r="BP20" s="26">
        <f>IF(OR($U20+B$52&lt;'Standard Settings'!$G15,$U20+B$52&gt;'Standard Settings'!$I15),-1,BG20*(($D20+B$52)/($D20+B$52+0.5)))</f>
        <v>-1</v>
      </c>
      <c r="BQ20" s="26">
        <f>IF(OR($U20+C$52&lt;'Standard Settings'!$G15,$U20+C$52&gt;'Standard Settings'!$I15),-1,BH20*(($D20+C$52)/($D20+C$52+0.5)))</f>
        <v>3893.5987725763321</v>
      </c>
      <c r="BR20" s="26">
        <f>IF(OR($U20+D$52&lt;'Standard Settings'!$G15,$U20+D$52&gt;'Standard Settings'!$I15),-1,BI20*(($D20+D$52)/($D20+D$52+0.5)))</f>
        <v>3639.2021956026833</v>
      </c>
      <c r="BS20" s="26">
        <f>IF(OR($U20+E$52&lt;'Standard Settings'!$G15,$U20+E$52&gt;'Standard Settings'!$I15),-1,BJ20*(($D20+E$52)/($D20+E$52+0.5)))</f>
        <v>3416.1317144216464</v>
      </c>
      <c r="BT20" s="26">
        <f>IF(OR($U20+F$52&lt;'Standard Settings'!$G15,$U20+F$52&gt;'Standard Settings'!$I15),-1,BK20*(($D20+F$52)/($D20+F$52+0.5)))</f>
        <v>3218.921374683488</v>
      </c>
      <c r="BU20" s="26">
        <f>IF(OR($U20+G$52&lt;'Standard Settings'!$G15,$U20+G$52&gt;'Standard Settings'!$I15),-1,BL20*(($D20+G$52)/($D20+G$52+0.5)))</f>
        <v>3043.3094384279752</v>
      </c>
      <c r="BV20" s="26">
        <f>IF(OR($U20+H$52&lt;'Standard Settings'!$G15,$U20+H$52&gt;'Standard Settings'!$I15),-1,BM20*(($D20+H$52)/($D20+H$52+0.5)))</f>
        <v>2885.9235894285443</v>
      </c>
      <c r="BW20" s="26">
        <f>IF(OR($U20+K$52&lt;'Standard Settings'!$G15,$U20+K$52&gt;'Standard Settings'!$I15),-1,BN20*(($D20+K$52)/($D20+K$52+0.5)))</f>
        <v>2744.0600873395101</v>
      </c>
      <c r="BX20" s="26">
        <f>IF(OR($U20+L$52&lt;'Standard Settings'!$G15,$U20+L$52&gt;'Standard Settings'!$I15),-1,BO20*(($D20+L$52)/($D20+L$52+0.5)))</f>
        <v>-1</v>
      </c>
      <c r="BY20" s="26">
        <f>IF(OR($U20+B$52&lt;'Standard Settings'!$G15,$U20+B$52&gt;'Standard Settings'!$I15),-1,BG20*(($D20+B$52)/($D20+B$52-0.5)))</f>
        <v>-1</v>
      </c>
      <c r="BZ20" s="26">
        <f>IF(OR($U20+C$52&lt;'Standard Settings'!$G15,$U20+C$52&gt;'Standard Settings'!$I15),-1,BH20*(($D20+C$52)/($D20+C$52-0.5)))</f>
        <v>4116.090131009265</v>
      </c>
      <c r="CA20" s="26">
        <f>IF(OR($U20+D$52&lt;'Standard Settings'!$G15,$U20+D$52&gt;'Standard Settings'!$I15),-1,BI20*(($D20+D$52)/($D20+D$52-0.5)))</f>
        <v>3835.9158277974229</v>
      </c>
      <c r="CB20" s="26">
        <f>IF(OR($U20+E$52&lt;'Standard Settings'!$G15,$U20+E$52&gt;'Standard Settings'!$I15),-1,BJ20*(($D20+E$52)/($D20+E$52-0.5)))</f>
        <v>3591.3179561868587</v>
      </c>
      <c r="CC20" s="26">
        <f>IF(OR($U20+F$52&lt;'Standard Settings'!$G15,$U20+F$52&gt;'Standard Settings'!$I15),-1,BK20*(($D20+F$52)/($D20+F$52-0.5)))</f>
        <v>3375.9419295460975</v>
      </c>
      <c r="CD20" s="26">
        <f>IF(OR($U20+G$52&lt;'Standard Settings'!$G15,$U20+G$52&gt;'Standard Settings'!$I15),-1,BL20*(($D20+G$52)/($D20+G$52-0.5)))</f>
        <v>3184.8587146339278</v>
      </c>
      <c r="CE20" s="26">
        <f>IF(OR($U20+H$52&lt;'Standard Settings'!$G15,$U20+H$52&gt;'Standard Settings'!$I15),-1,BM20*(($D20+H$52)/($D20+H$52-0.5)))</f>
        <v>3014.1868600698126</v>
      </c>
      <c r="CF20" s="26">
        <f>IF(OR($U20+K$52&lt;'Standard Settings'!$G15,$U20+K$52&gt;'Standard Settings'!$I15),-1,BN20*(($D20+K$52)/($D20+K$52-0.5)))</f>
        <v>2860.828601694383</v>
      </c>
      <c r="CG20" s="26">
        <f>IF(OR($U20+L$52&lt;'Standard Settings'!$G15,$U20+L$52&gt;'Standard Settings'!$I15),-1,BO20*(($D20+L$52)/($D20+L$52-0.5)))</f>
        <v>-1</v>
      </c>
      <c r="CH20" s="27">
        <f>IF(OR($U20+B$52&lt;'Standard Settings'!$G15,$U20+B$52&gt;'Standard Settings'!$I15),-1,(EchelleFPAparam!$S$3/('crmcfgWLEN.txt'!$U20+B$52))*(SIN('Standard Settings'!$F15)+SIN('Standard Settings'!$F15+EchelleFPAparam!$M$3+EchelleFPAparam!$F$3)))</f>
        <v>-1</v>
      </c>
      <c r="CI20" s="27">
        <f>IF(OR($U20+C$52&lt;'Standard Settings'!$G15,$U20+C$52&gt;'Standard Settings'!$I15),-1,(EchelleFPAparam!$S$3/('crmcfgWLEN.txt'!$U20+C$52))*(SIN('Standard Settings'!$F15)+SIN('Standard Settings'!$F15+EchelleFPAparam!$M$3+EchelleFPAparam!$F$3)))</f>
        <v>3926.6410545911435</v>
      </c>
      <c r="CJ20" s="27">
        <f>IF(OR($U20+D$52&lt;'Standard Settings'!$G15,$U20+D$52&gt;'Standard Settings'!$I15),-1,(EchelleFPAparam!$S$3/('crmcfgWLEN.txt'!$U20+D$52))*(SIN('Standard Settings'!$F15)+SIN('Standard Settings'!$F15+EchelleFPAparam!$M$3+EchelleFPAparam!$F$3)))</f>
        <v>3664.8649842850668</v>
      </c>
      <c r="CK20" s="27">
        <f>IF(OR($U20+E$52&lt;'Standard Settings'!$G15,$U20+E$52&gt;'Standard Settings'!$I15),-1,(EchelleFPAparam!$S$3/('crmcfgWLEN.txt'!$U20+E$52))*(SIN('Standard Settings'!$F15)+SIN('Standard Settings'!$F15+EchelleFPAparam!$M$3+EchelleFPAparam!$F$3)))</f>
        <v>3435.8109227672508</v>
      </c>
      <c r="CL20" s="27">
        <f>IF(OR($U20+F$52&lt;'Standard Settings'!$G15,$U20+F$52&gt;'Standard Settings'!$I15),-1,(EchelleFPAparam!$S$3/('crmcfgWLEN.txt'!$U20+F$52))*(SIN('Standard Settings'!$F15)+SIN('Standard Settings'!$F15+EchelleFPAparam!$M$3+EchelleFPAparam!$F$3)))</f>
        <v>3233.7043978985889</v>
      </c>
      <c r="CM20" s="27">
        <f>IF(OR($U20+G$52&lt;'Standard Settings'!$G15,$U20+G$52&gt;'Standard Settings'!$I15),-1,(EchelleFPAparam!$S$3/('crmcfgWLEN.txt'!$U20+G$52))*(SIN('Standard Settings'!$F15)+SIN('Standard Settings'!$F15+EchelleFPAparam!$M$3+EchelleFPAparam!$F$3)))</f>
        <v>3054.0541535708894</v>
      </c>
      <c r="CN20" s="27">
        <f>IF(OR($U20+H$52&lt;'Standard Settings'!$G15,$U20+H$52&gt;'Standard Settings'!$I15),-1,(EchelleFPAparam!$S$3/('crmcfgWLEN.txt'!$U20+H$52))*(SIN('Standard Settings'!$F15)+SIN('Standard Settings'!$F15+EchelleFPAparam!$M$3+EchelleFPAparam!$F$3)))</f>
        <v>2893.3144612776846</v>
      </c>
      <c r="CO20" s="27">
        <f>IF(OR($U20+K$52&lt;'Standard Settings'!$G15,$U20+K$52&gt;'Standard Settings'!$I15),-1,(EchelleFPAparam!$S$3/('crmcfgWLEN.txt'!$U20+K$52))*(SIN('Standard Settings'!$F15)+SIN('Standard Settings'!$F15+EchelleFPAparam!$M$3+EchelleFPAparam!$F$3)))</f>
        <v>2748.6487382138007</v>
      </c>
      <c r="CP20" s="27">
        <f>IF(OR($U20+L$52&lt;'Standard Settings'!$G15,$U20+L$52&gt;'Standard Settings'!$I15),-1,(EchelleFPAparam!$S$3/('crmcfgWLEN.txt'!$U20+L$52))*(SIN('Standard Settings'!$F15)+SIN('Standard Settings'!$F15+EchelleFPAparam!$M$3+EchelleFPAparam!$F$3)))</f>
        <v>-1</v>
      </c>
      <c r="CQ20" s="27">
        <f>IF(OR($U20+B$52&lt;'Standard Settings'!$G15,$U20+B$52&gt;'Standard Settings'!$I15),-1,(EchelleFPAparam!$S$3/('crmcfgWLEN.txt'!$U20+B$52))*(SIN('Standard Settings'!$F15)+SIN('Standard Settings'!$F15+EchelleFPAparam!$M$3+EchelleFPAparam!$G$3)))</f>
        <v>-1</v>
      </c>
      <c r="CR20" s="27">
        <f>IF(OR($U20+C$52&lt;'Standard Settings'!$G15,$U20+C$52&gt;'Standard Settings'!$I15),-1,(EchelleFPAparam!$S$3/('crmcfgWLEN.txt'!$U20+C$52))*(SIN('Standard Settings'!$F15)+SIN('Standard Settings'!$F15+EchelleFPAparam!$M$3+EchelleFPAparam!$G$3)))</f>
        <v>3955.0512336825041</v>
      </c>
      <c r="CS20" s="27">
        <f>IF(OR($U20+D$52&lt;'Standard Settings'!$G15,$U20+D$52&gt;'Standard Settings'!$I15),-1,(EchelleFPAparam!$S$3/('crmcfgWLEN.txt'!$U20+D$52))*(SIN('Standard Settings'!$F15)+SIN('Standard Settings'!$F15+EchelleFPAparam!$M$3+EchelleFPAparam!$G$3)))</f>
        <v>3691.3811514370036</v>
      </c>
      <c r="CT20" s="27">
        <f>IF(OR($U20+E$52&lt;'Standard Settings'!$G15,$U20+E$52&gt;'Standard Settings'!$I15),-1,(EchelleFPAparam!$S$3/('crmcfgWLEN.txt'!$U20+E$52))*(SIN('Standard Settings'!$F15)+SIN('Standard Settings'!$F15+EchelleFPAparam!$M$3+EchelleFPAparam!$G$3)))</f>
        <v>3460.6698294721914</v>
      </c>
      <c r="CU20" s="27">
        <f>IF(OR($U20+F$52&lt;'Standard Settings'!$G15,$U20+F$52&gt;'Standard Settings'!$I15),-1,(EchelleFPAparam!$S$3/('crmcfgWLEN.txt'!$U20+F$52))*(SIN('Standard Settings'!$F15)+SIN('Standard Settings'!$F15+EchelleFPAparam!$M$3+EchelleFPAparam!$G$3)))</f>
        <v>3257.1010159738271</v>
      </c>
      <c r="CV20" s="27">
        <f>IF(OR($U20+G$52&lt;'Standard Settings'!$G15,$U20+G$52&gt;'Standard Settings'!$I15),-1,(EchelleFPAparam!$S$3/('crmcfgWLEN.txt'!$U20+G$52))*(SIN('Standard Settings'!$F15)+SIN('Standard Settings'!$F15+EchelleFPAparam!$M$3+EchelleFPAparam!$G$3)))</f>
        <v>3076.1509595308366</v>
      </c>
      <c r="CW20" s="27">
        <f>IF(OR($U20+H$52&lt;'Standard Settings'!$G15,$U20+H$52&gt;'Standard Settings'!$I15),-1,(EchelleFPAparam!$S$3/('crmcfgWLEN.txt'!$U20+H$52))*(SIN('Standard Settings'!$F15)+SIN('Standard Settings'!$F15+EchelleFPAparam!$M$3+EchelleFPAparam!$G$3)))</f>
        <v>2914.2482774502664</v>
      </c>
      <c r="CX20" s="27">
        <f>IF(OR($U20+K$52&lt;'Standard Settings'!$G15,$U20+K$52&gt;'Standard Settings'!$I15),-1,(EchelleFPAparam!$S$3/('crmcfgWLEN.txt'!$U20+K$52))*(SIN('Standard Settings'!$F15)+SIN('Standard Settings'!$F15+EchelleFPAparam!$M$3+EchelleFPAparam!$G$3)))</f>
        <v>2768.5358635777529</v>
      </c>
      <c r="CY20" s="27">
        <f>IF(OR($U20+L$52&lt;'Standard Settings'!$G15,$U20+L$52&gt;'Standard Settings'!$I15),-1,(EchelleFPAparam!$S$3/('crmcfgWLEN.txt'!$U20+L$52))*(SIN('Standard Settings'!$F15)+SIN('Standard Settings'!$F15+EchelleFPAparam!$M$3+EchelleFPAparam!$G$3)))</f>
        <v>-1</v>
      </c>
      <c r="CZ20" s="27">
        <f>IF(OR($U20+B$52&lt;'Standard Settings'!$G15,$U20+B$52&gt;'Standard Settings'!$I15),-1,(EchelleFPAparam!$S$3/('crmcfgWLEN.txt'!$U20+B$52))*(SIN('Standard Settings'!$F15)+SIN('Standard Settings'!$F15+EchelleFPAparam!$M$3+EchelleFPAparam!$H$3)))</f>
        <v>-1</v>
      </c>
      <c r="DA20" s="27">
        <f>IF(OR($U20+C$52&lt;'Standard Settings'!$G15,$U20+C$52&gt;'Standard Settings'!$I15),-1,(EchelleFPAparam!$S$3/('crmcfgWLEN.txt'!$U20+C$52))*(SIN('Standard Settings'!$F15)+SIN('Standard Settings'!$F15+EchelleFPAparam!$M$3+EchelleFPAparam!$H$3)))</f>
        <v>3956.4090517345107</v>
      </c>
      <c r="DB20" s="27">
        <f>IF(OR($U20+D$52&lt;'Standard Settings'!$G15,$U20+D$52&gt;'Standard Settings'!$I15),-1,(EchelleFPAparam!$S$3/('crmcfgWLEN.txt'!$U20+D$52))*(SIN('Standard Settings'!$F15)+SIN('Standard Settings'!$F15+EchelleFPAparam!$M$3+EchelleFPAparam!$H$3)))</f>
        <v>3692.6484482855431</v>
      </c>
      <c r="DC20" s="27">
        <f>IF(OR($U20+E$52&lt;'Standard Settings'!$G15,$U20+E$52&gt;'Standard Settings'!$I15),-1,(EchelleFPAparam!$S$3/('crmcfgWLEN.txt'!$U20+E$52))*(SIN('Standard Settings'!$F15)+SIN('Standard Settings'!$F15+EchelleFPAparam!$M$3+EchelleFPAparam!$H$3)))</f>
        <v>3461.857920267697</v>
      </c>
      <c r="DD20" s="27">
        <f>IF(OR($U20+F$52&lt;'Standard Settings'!$G15,$U20+F$52&gt;'Standard Settings'!$I15),-1,(EchelleFPAparam!$S$3/('crmcfgWLEN.txt'!$U20+F$52))*(SIN('Standard Settings'!$F15)+SIN('Standard Settings'!$F15+EchelleFPAparam!$M$3+EchelleFPAparam!$H$3)))</f>
        <v>3258.2192190754795</v>
      </c>
      <c r="DE20" s="27">
        <f>IF(OR($U20+G$52&lt;'Standard Settings'!$G15,$U20+G$52&gt;'Standard Settings'!$I15),-1,(EchelleFPAparam!$S$3/('crmcfgWLEN.txt'!$U20+G$52))*(SIN('Standard Settings'!$F15)+SIN('Standard Settings'!$F15+EchelleFPAparam!$M$3+EchelleFPAparam!$H$3)))</f>
        <v>3077.2070402379527</v>
      </c>
      <c r="DF20" s="27">
        <f>IF(OR($U20+H$52&lt;'Standard Settings'!$G15,$U20+H$52&gt;'Standard Settings'!$I15),-1,(EchelleFPAparam!$S$3/('crmcfgWLEN.txt'!$U20+H$52))*(SIN('Standard Settings'!$F15)+SIN('Standard Settings'!$F15+EchelleFPAparam!$M$3+EchelleFPAparam!$H$3)))</f>
        <v>2915.248774962271</v>
      </c>
      <c r="DG20" s="27">
        <f>IF(OR($U20+K$52&lt;'Standard Settings'!$G15,$U20+K$52&gt;'Standard Settings'!$I15),-1,(EchelleFPAparam!$S$3/('crmcfgWLEN.txt'!$U20+K$52))*(SIN('Standard Settings'!$F15)+SIN('Standard Settings'!$F15+EchelleFPAparam!$M$3+EchelleFPAparam!$H$3)))</f>
        <v>2769.4863362141577</v>
      </c>
      <c r="DH20" s="27">
        <f>IF(OR($U20+L$52&lt;'Standard Settings'!$G15,$U20+L$52&gt;'Standard Settings'!$I15),-1,(EchelleFPAparam!$S$3/('crmcfgWLEN.txt'!$U20+L$52))*(SIN('Standard Settings'!$F15)+SIN('Standard Settings'!$F15+EchelleFPAparam!$M$3+EchelleFPAparam!$H$3)))</f>
        <v>-1</v>
      </c>
      <c r="DI20" s="27">
        <f>IF(OR($U20+B$52&lt;'Standard Settings'!$G15,$U20+B$52&gt;'Standard Settings'!$I15),-1,(EchelleFPAparam!$S$3/('crmcfgWLEN.txt'!$U20+B$52))*(SIN('Standard Settings'!$F15)+SIN('Standard Settings'!$F15+EchelleFPAparam!$M$3+EchelleFPAparam!$I$3)))</f>
        <v>-1</v>
      </c>
      <c r="DJ20" s="27">
        <f>IF(OR($U20+C$52&lt;'Standard Settings'!$G15,$U20+C$52&gt;'Standard Settings'!$I15),-1,(EchelleFPAparam!$S$3/('crmcfgWLEN.txt'!$U20+C$52))*(SIN('Standard Settings'!$F15)+SIN('Standard Settings'!$F15+EchelleFPAparam!$M$3+EchelleFPAparam!$I$3)))</f>
        <v>3983.6091801047432</v>
      </c>
      <c r="DK20" s="27">
        <f>IF(OR($U20+D$52&lt;'Standard Settings'!$G15,$U20+D$52&gt;'Standard Settings'!$I15),-1,(EchelleFPAparam!$S$3/('crmcfgWLEN.txt'!$U20+D$52))*(SIN('Standard Settings'!$F15)+SIN('Standard Settings'!$F15+EchelleFPAparam!$M$3+EchelleFPAparam!$I$3)))</f>
        <v>3718.0352347644271</v>
      </c>
      <c r="DL20" s="27">
        <f>IF(OR($U20+E$52&lt;'Standard Settings'!$G15,$U20+E$52&gt;'Standard Settings'!$I15),-1,(EchelleFPAparam!$S$3/('crmcfgWLEN.txt'!$U20+E$52))*(SIN('Standard Settings'!$F15)+SIN('Standard Settings'!$F15+EchelleFPAparam!$M$3+EchelleFPAparam!$I$3)))</f>
        <v>3485.6580325916507</v>
      </c>
      <c r="DM20" s="27">
        <f>IF(OR($U20+F$52&lt;'Standard Settings'!$G15,$U20+F$52&gt;'Standard Settings'!$I15),-1,(EchelleFPAparam!$S$3/('crmcfgWLEN.txt'!$U20+F$52))*(SIN('Standard Settings'!$F15)+SIN('Standard Settings'!$F15+EchelleFPAparam!$M$3+EchelleFPAparam!$I$3)))</f>
        <v>3280.6193247921415</v>
      </c>
      <c r="DN20" s="27">
        <f>IF(OR($U20+G$52&lt;'Standard Settings'!$G15,$U20+G$52&gt;'Standard Settings'!$I15),-1,(EchelleFPAparam!$S$3/('crmcfgWLEN.txt'!$U20+G$52))*(SIN('Standard Settings'!$F15)+SIN('Standard Settings'!$F15+EchelleFPAparam!$M$3+EchelleFPAparam!$I$3)))</f>
        <v>3098.3626956370226</v>
      </c>
      <c r="DO20" s="27">
        <f>IF(OR($U20+H$52&lt;'Standard Settings'!$G15,$U20+H$52&gt;'Standard Settings'!$I15),-1,(EchelleFPAparam!$S$3/('crmcfgWLEN.txt'!$U20+H$52))*(SIN('Standard Settings'!$F15)+SIN('Standard Settings'!$F15+EchelleFPAparam!$M$3+EchelleFPAparam!$I$3)))</f>
        <v>2935.2909748140214</v>
      </c>
      <c r="DP20" s="27">
        <f>IF(OR($U20+K$52&lt;'Standard Settings'!$G15,$U20+K$52&gt;'Standard Settings'!$I15),-1,(EchelleFPAparam!$S$3/('crmcfgWLEN.txt'!$U20+K$52))*(SIN('Standard Settings'!$F15)+SIN('Standard Settings'!$F15+EchelleFPAparam!$M$3+EchelleFPAparam!$I$3)))</f>
        <v>2788.5264260733206</v>
      </c>
      <c r="DQ20" s="27">
        <f>IF(OR($U20+L$52&lt;'Standard Settings'!$G15,$U20+L$52&gt;'Standard Settings'!$I15),-1,(EchelleFPAparam!$S$3/('crmcfgWLEN.txt'!$U20+L$52))*(SIN('Standard Settings'!$F15)+SIN('Standard Settings'!$F15+EchelleFPAparam!$M$3+EchelleFPAparam!$I$3)))</f>
        <v>-1</v>
      </c>
      <c r="DR20" s="27">
        <f>IF(OR($U20+B$52&lt;'Standard Settings'!$G15,$U20+B$52&gt;'Standard Settings'!$I15),-1,(EchelleFPAparam!$S$3/('crmcfgWLEN.txt'!$U20+B$52))*(SIN('Standard Settings'!$F15)+SIN('Standard Settings'!$F15+EchelleFPAparam!$M$3+EchelleFPAparam!$J$3)))</f>
        <v>-1</v>
      </c>
      <c r="DS20" s="27">
        <f>IF(OR($U20+C$52&lt;'Standard Settings'!$G15,$U20+C$52&gt;'Standard Settings'!$I15),-1,(EchelleFPAparam!$S$3/('crmcfgWLEN.txt'!$U20+C$52))*(SIN('Standard Settings'!$F15)+SIN('Standard Settings'!$F15+EchelleFPAparam!$M$3+EchelleFPAparam!$J$3)))</f>
        <v>3984.9074731053665</v>
      </c>
      <c r="DT20" s="27">
        <f>IF(OR($U20+D$52&lt;'Standard Settings'!$G15,$U20+D$52&gt;'Standard Settings'!$I15),-1,(EchelleFPAparam!$S$3/('crmcfgWLEN.txt'!$U20+D$52))*(SIN('Standard Settings'!$F15)+SIN('Standard Settings'!$F15+EchelleFPAparam!$M$3+EchelleFPAparam!$J$3)))</f>
        <v>3719.2469748983417</v>
      </c>
      <c r="DU20" s="27">
        <f>IF(OR($U20+E$52&lt;'Standard Settings'!$G15,$U20+E$52&gt;'Standard Settings'!$I15),-1,(EchelleFPAparam!$S$3/('crmcfgWLEN.txt'!$U20+E$52))*(SIN('Standard Settings'!$F15)+SIN('Standard Settings'!$F15+EchelleFPAparam!$M$3+EchelleFPAparam!$J$3)))</f>
        <v>3486.7940389671958</v>
      </c>
      <c r="DV20" s="27">
        <f>IF(OR($U20+F$52&lt;'Standard Settings'!$G15,$U20+F$52&gt;'Standard Settings'!$I15),-1,(EchelleFPAparam!$S$3/('crmcfgWLEN.txt'!$U20+F$52))*(SIN('Standard Settings'!$F15)+SIN('Standard Settings'!$F15+EchelleFPAparam!$M$3+EchelleFPAparam!$J$3)))</f>
        <v>3281.6885072632431</v>
      </c>
      <c r="DW20" s="27">
        <f>IF(OR($U20+G$52&lt;'Standard Settings'!$G15,$U20+G$52&gt;'Standard Settings'!$I15),-1,(EchelleFPAparam!$S$3/('crmcfgWLEN.txt'!$U20+G$52))*(SIN('Standard Settings'!$F15)+SIN('Standard Settings'!$F15+EchelleFPAparam!$M$3+EchelleFPAparam!$J$3)))</f>
        <v>3099.3724790819515</v>
      </c>
      <c r="DX20" s="27">
        <f>IF(OR($U20+H$52&lt;'Standard Settings'!$G15,$U20+H$52&gt;'Standard Settings'!$I15),-1,(EchelleFPAparam!$S$3/('crmcfgWLEN.txt'!$U20+H$52))*(SIN('Standard Settings'!$F15)+SIN('Standard Settings'!$F15+EchelleFPAparam!$M$3+EchelleFPAparam!$J$3)))</f>
        <v>2936.2476117618489</v>
      </c>
      <c r="DY20" s="27">
        <f>IF(OR($U20+K$52&lt;'Standard Settings'!$G15,$U20+K$52&gt;'Standard Settings'!$I15),-1,(EchelleFPAparam!$S$3/('crmcfgWLEN.txt'!$U20+K$52))*(SIN('Standard Settings'!$F15)+SIN('Standard Settings'!$F15+EchelleFPAparam!$M$3+EchelleFPAparam!$J$3)))</f>
        <v>2789.4352311737566</v>
      </c>
      <c r="DZ20" s="27">
        <f>IF(OR($U20+L$52&lt;'Standard Settings'!$G15,$U20+L$52&gt;'Standard Settings'!$I15),-1,(EchelleFPAparam!$S$3/('crmcfgWLEN.txt'!$U20+L$52))*(SIN('Standard Settings'!$F15)+SIN('Standard Settings'!$F15+EchelleFPAparam!$M$3+EchelleFPAparam!$J$3)))</f>
        <v>-1</v>
      </c>
      <c r="EA20" s="27">
        <f>IF(OR($U20+B$52&lt;$S20,$U20+B$52&gt;$T20),-1,(EchelleFPAparam!$S$3/('crmcfgWLEN.txt'!$U20+B$52))*(SIN('Standard Settings'!$F15)+SIN('Standard Settings'!$F15+EchelleFPAparam!$M$3+EchelleFPAparam!$K$3)))</f>
        <v>-1</v>
      </c>
      <c r="EB20" s="27">
        <f>IF(OR($U20+C$52&lt;$S20,$U20+C$52&gt;$T20),-1,(EchelleFPAparam!$S$3/('crmcfgWLEN.txt'!$U20+C$52))*(SIN('Standard Settings'!$F15)+SIN('Standard Settings'!$F15+EchelleFPAparam!$M$3+EchelleFPAparam!$K$3)))</f>
        <v>4010.8797656152101</v>
      </c>
      <c r="EC20" s="27">
        <f>IF(OR($U20+D$52&lt;$S20,$U20+D$52&gt;$T20),-1,(EchelleFPAparam!$S$3/('crmcfgWLEN.txt'!$U20+D$52))*(SIN('Standard Settings'!$F15)+SIN('Standard Settings'!$F15+EchelleFPAparam!$M$3+EchelleFPAparam!$K$3)))</f>
        <v>3743.4877812408627</v>
      </c>
      <c r="ED20" s="27">
        <f>IF(OR($U20+E$52&lt;$S20,$U20+E$52&gt;$T20),-1,(EchelleFPAparam!$S$3/('crmcfgWLEN.txt'!$U20+E$52))*(SIN('Standard Settings'!$F15)+SIN('Standard Settings'!$F15+EchelleFPAparam!$M$3+EchelleFPAparam!$K$3)))</f>
        <v>3509.5197949133089</v>
      </c>
      <c r="EE20" s="27">
        <f>IF(OR($U20+F$52&lt;$S20,$U20+F$52&gt;$T20),-1,(EchelleFPAparam!$S$3/('crmcfgWLEN.txt'!$U20+F$52))*(SIN('Standard Settings'!$F15)+SIN('Standard Settings'!$F15+EchelleFPAparam!$M$3+EchelleFPAparam!$K$3)))</f>
        <v>3303.0774540360553</v>
      </c>
      <c r="EF20" s="27">
        <f>IF(OR($U20+G$52&lt;$S20,$U20+G$52&gt;$T20),-1,(EchelleFPAparam!$S$3/('crmcfgWLEN.txt'!$U20+G$52))*(SIN('Standard Settings'!$F15)+SIN('Standard Settings'!$F15+EchelleFPAparam!$M$3+EchelleFPAparam!$K$3)))</f>
        <v>3119.5731510340524</v>
      </c>
      <c r="EG20" s="27">
        <f>IF(OR($U20+H$52&lt;$S20,$U20+H$52&gt;$T20),-1,(EchelleFPAparam!$S$3/('crmcfgWLEN.txt'!$U20+H$52))*(SIN('Standard Settings'!$F15)+SIN('Standard Settings'!$F15+EchelleFPAparam!$M$3+EchelleFPAparam!$K$3)))</f>
        <v>2955.3850904533128</v>
      </c>
      <c r="EH20" s="27">
        <f>IF(OR($U20+K$52&lt;$S20,$U20+K$52&gt;$T20),-1,(EchelleFPAparam!$S$3/('crmcfgWLEN.txt'!$U20+K$52))*(SIN('Standard Settings'!$F15)+SIN('Standard Settings'!$F15+EchelleFPAparam!$M$3+EchelleFPAparam!$K$3)))</f>
        <v>2807.6158359306473</v>
      </c>
      <c r="EI20" s="27">
        <f>IF(OR($U20+L$52&lt;$S20,$U20+L$52&gt;$T20),-1,(EchelleFPAparam!$S$3/('crmcfgWLEN.txt'!$U20+L$52))*(SIN('Standard Settings'!$F15)+SIN('Standard Settings'!$F15+EchelleFPAparam!$M$3+EchelleFPAparam!$K$3)))</f>
        <v>-1</v>
      </c>
      <c r="EJ20" s="64">
        <f t="shared" si="6"/>
        <v>2748.6487382138007</v>
      </c>
      <c r="EK20" s="64">
        <f t="shared" si="7"/>
        <v>4010.8797656152101</v>
      </c>
      <c r="EL20" s="96">
        <v>0</v>
      </c>
      <c r="EM20" s="96">
        <v>0</v>
      </c>
      <c r="EN20" s="104"/>
      <c r="EO20" s="104"/>
      <c r="EP20" s="104"/>
      <c r="EQ20" s="54"/>
      <c r="ER20" s="54"/>
      <c r="ES20" s="54"/>
      <c r="ET20" s="54"/>
      <c r="EU20" s="104"/>
      <c r="EV20" s="104"/>
      <c r="EW20" s="54"/>
      <c r="EX20" s="54"/>
      <c r="EY20" s="54"/>
      <c r="EZ20" s="54"/>
      <c r="FA20" s="54"/>
      <c r="FB20" s="97">
        <f>1/(F20*EchelleFPAparam!$Q$3)</f>
        <v>-2100.9959431780089</v>
      </c>
      <c r="FC20" s="97">
        <f>E20*FB20</f>
        <v>-22.979751580793629</v>
      </c>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6">
        <f t="shared" si="5"/>
        <v>2960.3109783488949</v>
      </c>
    </row>
    <row r="21" spans="1:270" x14ac:dyDescent="0.2">
      <c r="A21" s="57">
        <v>15</v>
      </c>
      <c r="B21" s="19">
        <f t="shared" si="0"/>
        <v>3328.4827021045508</v>
      </c>
      <c r="C21" s="28" t="str">
        <f>'Standard Settings'!B16</f>
        <v>L/3/7</v>
      </c>
      <c r="D21" s="28">
        <f>'Standard Settings'!H16</f>
        <v>17</v>
      </c>
      <c r="E21" s="20">
        <f t="shared" si="1"/>
        <v>1.0261860942846646E-2</v>
      </c>
      <c r="F21" s="18">
        <f>((EchelleFPAparam!$S$3/('crmcfgWLEN.txt'!$U21+E$52))*(SIN('Standard Settings'!$F16+0.0005)+SIN('Standard Settings'!$F16+0.0005+EchelleFPAparam!$M$3))-(EchelleFPAparam!$S$3/('crmcfgWLEN.txt'!$U21+E$52))*(SIN('Standard Settings'!$F16-0.0005)+SIN('Standard Settings'!$F16-0.0005+EchelleFPAparam!$M$3)))*1000*EchelleFPAparam!$O$3/180</f>
        <v>30.242847955326539</v>
      </c>
      <c r="G21" s="21" t="str">
        <f>'Standard Settings'!C16</f>
        <v>L</v>
      </c>
      <c r="H21" s="50"/>
      <c r="I21" s="63" t="s">
        <v>364</v>
      </c>
      <c r="J21" s="61"/>
      <c r="K21" s="28" t="str">
        <f>'Standard Settings'!$D16</f>
        <v>LM</v>
      </c>
      <c r="L21" s="50"/>
      <c r="M21" s="12">
        <v>0</v>
      </c>
      <c r="N21" s="12">
        <v>0</v>
      </c>
      <c r="O21" s="51" t="s">
        <v>387</v>
      </c>
      <c r="P21" s="51" t="s">
        <v>387</v>
      </c>
      <c r="Q21" s="28">
        <f>'Standard Settings'!$E16</f>
        <v>65.5</v>
      </c>
      <c r="R21" s="93">
        <f>535000+($Q21-65.672)/EchelleFPAparam!$Q$3</f>
        <v>546700.68027210864</v>
      </c>
      <c r="S21" s="22">
        <f>'Standard Settings'!$G16</f>
        <v>14</v>
      </c>
      <c r="T21" s="22">
        <f>'Standard Settings'!$I16</f>
        <v>20</v>
      </c>
      <c r="U21" s="23">
        <f t="shared" si="2"/>
        <v>13</v>
      </c>
      <c r="V21" s="23">
        <f t="shared" si="3"/>
        <v>21</v>
      </c>
      <c r="W21" s="24">
        <f>IF(OR($U21+B$52&lt;$S21,$U21+B$52&gt;$T21),-1,(EchelleFPAparam!$S$3/('crmcfgWLEN.txt'!$U21+B$52))*(SIN('Standard Settings'!$F16)+SIN('Standard Settings'!$F16+EchelleFPAparam!$M$3)))</f>
        <v>-1</v>
      </c>
      <c r="X21" s="24">
        <f>IF(OR($U21+C$52&lt;$S21,$U21+C$52&gt;$T21),-1,(EchelleFPAparam!$S$3/('crmcfgWLEN.txt'!$U21+C$52))*(SIN('Standard Settings'!$F16)+SIN('Standard Settings'!$F16+EchelleFPAparam!$M$3)))</f>
        <v>4041.7289954126686</v>
      </c>
      <c r="Y21" s="24">
        <f>IF(OR($U21+D$52&lt;$S21,$U21+D$52&gt;$T21),-1,(EchelleFPAparam!$S$3/('crmcfgWLEN.txt'!$U21+D$52))*(SIN('Standard Settings'!$F16)+SIN('Standard Settings'!$F16+EchelleFPAparam!$M$3)))</f>
        <v>3772.2803957184906</v>
      </c>
      <c r="Z21" s="24">
        <f>IF(OR($U21+E$52&lt;$S21,$U21+E$52&gt;$T21),-1,(EchelleFPAparam!$S$3/('crmcfgWLEN.txt'!$U21+E$52))*(SIN('Standard Settings'!$F16)+SIN('Standard Settings'!$F16+EchelleFPAparam!$M$3)))</f>
        <v>3536.5128709860851</v>
      </c>
      <c r="AA21" s="24">
        <f>IF(OR($U21+F$52&lt;$S21,$U21+F$52&gt;$T21),-1,(EchelleFPAparam!$S$3/('crmcfgWLEN.txt'!$U21+F$52))*(SIN('Standard Settings'!$F16)+SIN('Standard Settings'!$F16+EchelleFPAparam!$M$3)))</f>
        <v>3328.4827021045508</v>
      </c>
      <c r="AB21" s="24">
        <f>IF(OR($U21+G$52&lt;$S21,$U21+G$52&gt;$T21),-1,(EchelleFPAparam!$S$3/('crmcfgWLEN.txt'!$U21+G$52))*(SIN('Standard Settings'!$F16)+SIN('Standard Settings'!$F16+EchelleFPAparam!$M$3)))</f>
        <v>3143.5669964320755</v>
      </c>
      <c r="AC21" s="24">
        <f>IF(OR($U21+H$52&lt;$S21,$U21+H$52&gt;$T21),-1,(EchelleFPAparam!$S$3/('crmcfgWLEN.txt'!$U21+H$52))*(SIN('Standard Settings'!$F16)+SIN('Standard Settings'!$F16+EchelleFPAparam!$M$3)))</f>
        <v>2978.1161018830189</v>
      </c>
      <c r="AD21" s="24">
        <f>IF(OR($U21+K$52&lt;$S21,$U21+K$52&gt;$T21),-1,(EchelleFPAparam!$S$3/('crmcfgWLEN.txt'!$U21+K$52))*(SIN('Standard Settings'!$F16)+SIN('Standard Settings'!$F16+EchelleFPAparam!$M$3)))</f>
        <v>2829.2102967888682</v>
      </c>
      <c r="AE21" s="24">
        <f>IF(OR($U21+L$52&lt;$S21,$U21+L$52&gt;$T21),-1,(EchelleFPAparam!$S$3/('crmcfgWLEN.txt'!$U21+L$52))*(SIN('Standard Settings'!$F16)+SIN('Standard Settings'!$F16+EchelleFPAparam!$M$3)))</f>
        <v>-1</v>
      </c>
      <c r="AF21" s="92">
        <v>2018.1480226230101</v>
      </c>
      <c r="AG21" s="92">
        <v>1710.8596142367801</v>
      </c>
      <c r="AH21" s="92">
        <v>1344.40702181751</v>
      </c>
      <c r="AI21" s="92">
        <v>1024.3689466549599</v>
      </c>
      <c r="AJ21" s="92">
        <v>742.42435832384194</v>
      </c>
      <c r="AK21" s="92">
        <v>491.92094066154999</v>
      </c>
      <c r="AL21" s="92">
        <v>267.56051756642501</v>
      </c>
      <c r="AM21" s="92">
        <v>75.868693493976707</v>
      </c>
      <c r="AN21" s="92"/>
      <c r="AO21" s="92">
        <v>2025.63003264093</v>
      </c>
      <c r="AP21" s="92">
        <v>1729.3634705673601</v>
      </c>
      <c r="AQ21" s="92">
        <v>1360.5459387102201</v>
      </c>
      <c r="AR21" s="92">
        <v>1038.45418375226</v>
      </c>
      <c r="AS21" s="92">
        <v>754.75487339762799</v>
      </c>
      <c r="AT21" s="92">
        <v>502.64474612934299</v>
      </c>
      <c r="AU21" s="92">
        <v>276.95207192022599</v>
      </c>
      <c r="AV21" s="92">
        <v>79.934839705751898</v>
      </c>
      <c r="AW21" s="92"/>
      <c r="AX21" s="92">
        <v>2036.0153964472699</v>
      </c>
      <c r="AY21" s="92">
        <v>1749.95517724563</v>
      </c>
      <c r="AZ21" s="92">
        <v>1378.47104549593</v>
      </c>
      <c r="BA21" s="92">
        <v>1054.08015439874</v>
      </c>
      <c r="BB21" s="92">
        <v>768.37600055190796</v>
      </c>
      <c r="BC21" s="92">
        <v>514.51634799695603</v>
      </c>
      <c r="BD21" s="92">
        <v>287.29939548105301</v>
      </c>
      <c r="BE21" s="92">
        <v>84.572936372376105</v>
      </c>
      <c r="BF21" s="92"/>
      <c r="BG21" s="25">
        <f>IF(OR($U21+B$52&lt;'Standard Settings'!$G16,$U21+B$52&gt;'Standard Settings'!$I16),-1,(EchelleFPAparam!$S$3/('crmcfgWLEN.txt'!$U21+B$52))*(SIN(EchelleFPAparam!$T$3-EchelleFPAparam!$M$3/2)+SIN('Standard Settings'!$F16+EchelleFPAparam!$M$3)))</f>
        <v>-1</v>
      </c>
      <c r="BH21" s="25">
        <f>IF(OR($U21+C$52&lt;'Standard Settings'!$G16,$U21+C$52&gt;'Standard Settings'!$I16),-1,(EchelleFPAparam!$S$3/('crmcfgWLEN.txt'!$U21+C$52))*(SIN(EchelleFPAparam!$T$3-EchelleFPAparam!$M$3/2)+SIN('Standard Settings'!$F16+EchelleFPAparam!$M$3)))</f>
        <v>4039.4990159639319</v>
      </c>
      <c r="BI21" s="25">
        <f>IF(OR($U21+D$52&lt;'Standard Settings'!$G16,$U21+D$52&gt;'Standard Settings'!$I16),-1,(EchelleFPAparam!$S$3/('crmcfgWLEN.txt'!$U21+D$52))*(SIN(EchelleFPAparam!$T$3-EchelleFPAparam!$M$3/2)+SIN('Standard Settings'!$F16+EchelleFPAparam!$M$3)))</f>
        <v>3770.1990815663362</v>
      </c>
      <c r="BJ21" s="25">
        <f>IF(OR($U21+E$52&lt;'Standard Settings'!$G16,$U21+E$52&gt;'Standard Settings'!$I16),-1,(EchelleFPAparam!$S$3/('crmcfgWLEN.txt'!$U21+E$52))*(SIN(EchelleFPAparam!$T$3-EchelleFPAparam!$M$3/2)+SIN('Standard Settings'!$F16+EchelleFPAparam!$M$3)))</f>
        <v>3534.5616389684405</v>
      </c>
      <c r="BK21" s="25">
        <f>IF(OR($U21+F$52&lt;'Standard Settings'!$G16,$U21+F$52&gt;'Standard Settings'!$I16),-1,(EchelleFPAparam!$S$3/('crmcfgWLEN.txt'!$U21+F$52))*(SIN(EchelleFPAparam!$T$3-EchelleFPAparam!$M$3/2)+SIN('Standard Settings'!$F16+EchelleFPAparam!$M$3)))</f>
        <v>3326.6462484408853</v>
      </c>
      <c r="BL21" s="25">
        <f>IF(OR($U21+G$52&lt;'Standard Settings'!$G16,$U21+G$52&gt;'Standard Settings'!$I16),-1,(EchelleFPAparam!$S$3/('crmcfgWLEN.txt'!$U21+G$52))*(SIN(EchelleFPAparam!$T$3-EchelleFPAparam!$M$3/2)+SIN('Standard Settings'!$F16+EchelleFPAparam!$M$3)))</f>
        <v>3141.8325679719474</v>
      </c>
      <c r="BM21" s="25">
        <f>IF(OR($U21+H$52&lt;'Standard Settings'!$G16,$U21+H$52&gt;'Standard Settings'!$I16),-1,(EchelleFPAparam!$S$3/('crmcfgWLEN.txt'!$U21+H$52))*(SIN(EchelleFPAparam!$T$3-EchelleFPAparam!$M$3/2)+SIN('Standard Settings'!$F16+EchelleFPAparam!$M$3)))</f>
        <v>2976.4729591313185</v>
      </c>
      <c r="BN21" s="25">
        <f>IF(OR($U21+K$52&lt;'Standard Settings'!$G16,$U21+K$52&gt;'Standard Settings'!$I16),-1,(EchelleFPAparam!$S$3/('crmcfgWLEN.txt'!$U21+K$52))*(SIN(EchelleFPAparam!$T$3-EchelleFPAparam!$M$3/2)+SIN('Standard Settings'!$F16+EchelleFPAparam!$M$3)))</f>
        <v>2827.6493111747527</v>
      </c>
      <c r="BO21" s="25">
        <f>IF(OR($U21+L$52&lt;'Standard Settings'!$G16,$U21+L$52&gt;'Standard Settings'!$I16),-1,(EchelleFPAparam!$S$3/('crmcfgWLEN.txt'!$U21+L$52))*(SIN(EchelleFPAparam!$T$3-EchelleFPAparam!$M$3/2)+SIN('Standard Settings'!$F16+EchelleFPAparam!$M$3)))</f>
        <v>-1</v>
      </c>
      <c r="BP21" s="26">
        <f>IF(OR($U21+B$52&lt;'Standard Settings'!$G16,$U21+B$52&gt;'Standard Settings'!$I16),-1,BG21*(($D21+B$52)/($D21+B$52+0.5)))</f>
        <v>-1</v>
      </c>
      <c r="BQ21" s="26">
        <f>IF(OR($U21+C$52&lt;'Standard Settings'!$G16,$U21+C$52&gt;'Standard Settings'!$I16),-1,BH21*(($D21+C$52)/($D21+C$52+0.5)))</f>
        <v>3930.3233668838257</v>
      </c>
      <c r="BR21" s="26">
        <f>IF(OR($U21+D$52&lt;'Standard Settings'!$G16,$U21+D$52&gt;'Standard Settings'!$I16),-1,BI21*(($D21+D$52)/($D21+D$52+0.5)))</f>
        <v>3673.5273102441224</v>
      </c>
      <c r="BS21" s="26">
        <f>IF(OR($U21+E$52&lt;'Standard Settings'!$G16,$U21+E$52&gt;'Standard Settings'!$I16),-1,BJ21*(($D21+E$52)/($D21+E$52+0.5)))</f>
        <v>3448.3528185057958</v>
      </c>
      <c r="BT21" s="26">
        <f>IF(OR($U21+F$52&lt;'Standard Settings'!$G16,$U21+F$52&gt;'Standard Settings'!$I16),-1,BK21*(($D21+F$52)/($D21+F$52+0.5)))</f>
        <v>3249.2823821980737</v>
      </c>
      <c r="BU21" s="26">
        <f>IF(OR($U21+G$52&lt;'Standard Settings'!$G16,$U21+G$52&gt;'Standard Settings'!$I16),-1,BL21*(($D21+G$52)/($D21+G$52+0.5)))</f>
        <v>3072.0140664614596</v>
      </c>
      <c r="BV21" s="26">
        <f>IF(OR($U21+H$52&lt;'Standard Settings'!$G16,$U21+H$52&gt;'Standard Settings'!$I16),-1,BM21*(($D21+H$52)/($D21+H$52+0.5)))</f>
        <v>2913.1437472349076</v>
      </c>
      <c r="BW21" s="26">
        <f>IF(OR($U21+K$52&lt;'Standard Settings'!$G16,$U21+K$52&gt;'Standard Settings'!$I16),-1,BN21*(($D21+K$52)/($D21+K$52+0.5)))</f>
        <v>2769.9421823752677</v>
      </c>
      <c r="BX21" s="26">
        <f>IF(OR($U21+L$52&lt;'Standard Settings'!$G16,$U21+L$52&gt;'Standard Settings'!$I16),-1,BO21*(($D21+L$52)/($D21+L$52+0.5)))</f>
        <v>-1</v>
      </c>
      <c r="BY21" s="26">
        <f>IF(OR($U21+B$52&lt;'Standard Settings'!$G16,$U21+B$52&gt;'Standard Settings'!$I16),-1,BG21*(($D21+B$52)/($D21+B$52-0.5)))</f>
        <v>-1</v>
      </c>
      <c r="BZ21" s="26">
        <f>IF(OR($U21+C$52&lt;'Standard Settings'!$G16,$U21+C$52&gt;'Standard Settings'!$I16),-1,BH21*(($D21+C$52)/($D21+C$52-0.5)))</f>
        <v>4154.9132735629009</v>
      </c>
      <c r="CA21" s="26">
        <f>IF(OR($U21+D$52&lt;'Standard Settings'!$G16,$U21+D$52&gt;'Standard Settings'!$I16),-1,BI21*(($D21+D$52)/($D21+D$52-0.5)))</f>
        <v>3872.0963540411017</v>
      </c>
      <c r="CB21" s="26">
        <f>IF(OR($U21+E$52&lt;'Standard Settings'!$G16,$U21+E$52&gt;'Standard Settings'!$I16),-1,BJ21*(($D21+E$52)/($D21+E$52-0.5)))</f>
        <v>3625.1914245830158</v>
      </c>
      <c r="CC21" s="26">
        <f>IF(OR($U21+F$52&lt;'Standard Settings'!$G16,$U21+F$52&gt;'Standard Settings'!$I16),-1,BK21*(($D21+F$52)/($D21+F$52-0.5)))</f>
        <v>3407.7839618174921</v>
      </c>
      <c r="CD21" s="26">
        <f>IF(OR($U21+G$52&lt;'Standard Settings'!$G16,$U21+G$52&gt;'Standard Settings'!$I16),-1,BL21*(($D21+G$52)/($D21+G$52-0.5)))</f>
        <v>3214.8984416457138</v>
      </c>
      <c r="CE21" s="26">
        <f>IF(OR($U21+H$52&lt;'Standard Settings'!$G16,$U21+H$52&gt;'Standard Settings'!$I16),-1,BM21*(($D21+H$52)/($D21+H$52-0.5)))</f>
        <v>3042.6168026675696</v>
      </c>
      <c r="CF21" s="26">
        <f>IF(OR($U21+K$52&lt;'Standard Settings'!$G16,$U21+K$52&gt;'Standard Settings'!$I16),-1,BN21*(($D21+K$52)/($D21+K$52-0.5)))</f>
        <v>2887.8120624763428</v>
      </c>
      <c r="CG21" s="26">
        <f>IF(OR($U21+L$52&lt;'Standard Settings'!$G16,$U21+L$52&gt;'Standard Settings'!$I16),-1,BO21*(($D21+L$52)/($D21+L$52-0.5)))</f>
        <v>-1</v>
      </c>
      <c r="CH21" s="27">
        <f>IF(OR($U21+B$52&lt;'Standard Settings'!$G16,$U21+B$52&gt;'Standard Settings'!$I16),-1,(EchelleFPAparam!$S$3/('crmcfgWLEN.txt'!$U21+B$52))*(SIN('Standard Settings'!$F16)+SIN('Standard Settings'!$F16+EchelleFPAparam!$M$3+EchelleFPAparam!$F$3)))</f>
        <v>-1</v>
      </c>
      <c r="CI21" s="27">
        <f>IF(OR($U21+C$52&lt;'Standard Settings'!$G16,$U21+C$52&gt;'Standard Settings'!$I16),-1,(EchelleFPAparam!$S$3/('crmcfgWLEN.txt'!$U21+C$52))*(SIN('Standard Settings'!$F16)+SIN('Standard Settings'!$F16+EchelleFPAparam!$M$3+EchelleFPAparam!$F$3)))</f>
        <v>4000.790747351768</v>
      </c>
      <c r="CJ21" s="27">
        <f>IF(OR($U21+D$52&lt;'Standard Settings'!$G16,$U21+D$52&gt;'Standard Settings'!$I16),-1,(EchelleFPAparam!$S$3/('crmcfgWLEN.txt'!$U21+D$52))*(SIN('Standard Settings'!$F16)+SIN('Standard Settings'!$F16+EchelleFPAparam!$M$3+EchelleFPAparam!$F$3)))</f>
        <v>3734.0713641949833</v>
      </c>
      <c r="CK21" s="27">
        <f>IF(OR($U21+E$52&lt;'Standard Settings'!$G16,$U21+E$52&gt;'Standard Settings'!$I16),-1,(EchelleFPAparam!$S$3/('crmcfgWLEN.txt'!$U21+E$52))*(SIN('Standard Settings'!$F16)+SIN('Standard Settings'!$F16+EchelleFPAparam!$M$3+EchelleFPAparam!$F$3)))</f>
        <v>3500.6919039327968</v>
      </c>
      <c r="CL21" s="27">
        <f>IF(OR($U21+F$52&lt;'Standard Settings'!$G16,$U21+F$52&gt;'Standard Settings'!$I16),-1,(EchelleFPAparam!$S$3/('crmcfgWLEN.txt'!$U21+F$52))*(SIN('Standard Settings'!$F16)+SIN('Standard Settings'!$F16+EchelleFPAparam!$M$3+EchelleFPAparam!$F$3)))</f>
        <v>3294.7688507602793</v>
      </c>
      <c r="CM21" s="27">
        <f>IF(OR($U21+G$52&lt;'Standard Settings'!$G16,$U21+G$52&gt;'Standard Settings'!$I16),-1,(EchelleFPAparam!$S$3/('crmcfgWLEN.txt'!$U21+G$52))*(SIN('Standard Settings'!$F16)+SIN('Standard Settings'!$F16+EchelleFPAparam!$M$3+EchelleFPAparam!$F$3)))</f>
        <v>3111.7261368291529</v>
      </c>
      <c r="CN21" s="27">
        <f>IF(OR($U21+H$52&lt;'Standard Settings'!$G16,$U21+H$52&gt;'Standard Settings'!$I16),-1,(EchelleFPAparam!$S$3/('crmcfgWLEN.txt'!$U21+H$52))*(SIN('Standard Settings'!$F16)+SIN('Standard Settings'!$F16+EchelleFPAparam!$M$3+EchelleFPAparam!$F$3)))</f>
        <v>2947.9510769960398</v>
      </c>
      <c r="CO21" s="27">
        <f>IF(OR($U21+K$52&lt;'Standard Settings'!$G16,$U21+K$52&gt;'Standard Settings'!$I16),-1,(EchelleFPAparam!$S$3/('crmcfgWLEN.txt'!$U21+K$52))*(SIN('Standard Settings'!$F16)+SIN('Standard Settings'!$F16+EchelleFPAparam!$M$3+EchelleFPAparam!$F$3)))</f>
        <v>2800.5535231462377</v>
      </c>
      <c r="CP21" s="27">
        <f>IF(OR($U21+L$52&lt;'Standard Settings'!$G16,$U21+L$52&gt;'Standard Settings'!$I16),-1,(EchelleFPAparam!$S$3/('crmcfgWLEN.txt'!$U21+L$52))*(SIN('Standard Settings'!$F16)+SIN('Standard Settings'!$F16+EchelleFPAparam!$M$3+EchelleFPAparam!$F$3)))</f>
        <v>-1</v>
      </c>
      <c r="CQ21" s="27">
        <f>IF(OR($U21+B$52&lt;'Standard Settings'!$G16,$U21+B$52&gt;'Standard Settings'!$I16),-1,(EchelleFPAparam!$S$3/('crmcfgWLEN.txt'!$U21+B$52))*(SIN('Standard Settings'!$F16)+SIN('Standard Settings'!$F16+EchelleFPAparam!$M$3+EchelleFPAparam!$G$3)))</f>
        <v>-1</v>
      </c>
      <c r="CR21" s="27">
        <f>IF(OR($U21+C$52&lt;'Standard Settings'!$G16,$U21+C$52&gt;'Standard Settings'!$I16),-1,(EchelleFPAparam!$S$3/('crmcfgWLEN.txt'!$U21+C$52))*(SIN('Standard Settings'!$F16)+SIN('Standard Settings'!$F16+EchelleFPAparam!$M$3+EchelleFPAparam!$G$3)))</f>
        <v>4027.5446586329954</v>
      </c>
      <c r="CS21" s="27">
        <f>IF(OR($U21+D$52&lt;'Standard Settings'!$G16,$U21+D$52&gt;'Standard Settings'!$I16),-1,(EchelleFPAparam!$S$3/('crmcfgWLEN.txt'!$U21+D$52))*(SIN('Standard Settings'!$F16)+SIN('Standard Settings'!$F16+EchelleFPAparam!$M$3+EchelleFPAparam!$G$3)))</f>
        <v>3759.0416813907955</v>
      </c>
      <c r="CT21" s="27">
        <f>IF(OR($U21+E$52&lt;'Standard Settings'!$G16,$U21+E$52&gt;'Standard Settings'!$I16),-1,(EchelleFPAparam!$S$3/('crmcfgWLEN.txt'!$U21+E$52))*(SIN('Standard Settings'!$F16)+SIN('Standard Settings'!$F16+EchelleFPAparam!$M$3+EchelleFPAparam!$G$3)))</f>
        <v>3524.1015763038708</v>
      </c>
      <c r="CU21" s="27">
        <f>IF(OR($U21+F$52&lt;'Standard Settings'!$G16,$U21+F$52&gt;'Standard Settings'!$I16),-1,(EchelleFPAparam!$S$3/('crmcfgWLEN.txt'!$U21+F$52))*(SIN('Standard Settings'!$F16)+SIN('Standard Settings'!$F16+EchelleFPAparam!$M$3+EchelleFPAparam!$G$3)))</f>
        <v>3316.8014835801137</v>
      </c>
      <c r="CV21" s="27">
        <f>IF(OR($U21+G$52&lt;'Standard Settings'!$G16,$U21+G$52&gt;'Standard Settings'!$I16),-1,(EchelleFPAparam!$S$3/('crmcfgWLEN.txt'!$U21+G$52))*(SIN('Standard Settings'!$F16)+SIN('Standard Settings'!$F16+EchelleFPAparam!$M$3+EchelleFPAparam!$G$3)))</f>
        <v>3132.5347344923298</v>
      </c>
      <c r="CW21" s="27">
        <f>IF(OR($U21+H$52&lt;'Standard Settings'!$G16,$U21+H$52&gt;'Standard Settings'!$I16),-1,(EchelleFPAparam!$S$3/('crmcfgWLEN.txt'!$U21+H$52))*(SIN('Standard Settings'!$F16)+SIN('Standard Settings'!$F16+EchelleFPAparam!$M$3+EchelleFPAparam!$G$3)))</f>
        <v>2967.6644853085231</v>
      </c>
      <c r="CX21" s="27">
        <f>IF(OR($U21+K$52&lt;'Standard Settings'!$G16,$U21+K$52&gt;'Standard Settings'!$I16),-1,(EchelleFPAparam!$S$3/('crmcfgWLEN.txt'!$U21+K$52))*(SIN('Standard Settings'!$F16)+SIN('Standard Settings'!$F16+EchelleFPAparam!$M$3+EchelleFPAparam!$G$3)))</f>
        <v>2819.2812610430969</v>
      </c>
      <c r="CY21" s="27">
        <f>IF(OR($U21+L$52&lt;'Standard Settings'!$G16,$U21+L$52&gt;'Standard Settings'!$I16),-1,(EchelleFPAparam!$S$3/('crmcfgWLEN.txt'!$U21+L$52))*(SIN('Standard Settings'!$F16)+SIN('Standard Settings'!$F16+EchelleFPAparam!$M$3+EchelleFPAparam!$G$3)))</f>
        <v>-1</v>
      </c>
      <c r="CZ21" s="27">
        <f>IF(OR($U21+B$52&lt;'Standard Settings'!$G16,$U21+B$52&gt;'Standard Settings'!$I16),-1,(EchelleFPAparam!$S$3/('crmcfgWLEN.txt'!$U21+B$52))*(SIN('Standard Settings'!$F16)+SIN('Standard Settings'!$F16+EchelleFPAparam!$M$3+EchelleFPAparam!$H$3)))</f>
        <v>-1</v>
      </c>
      <c r="DA21" s="27">
        <f>IF(OR($U21+C$52&lt;'Standard Settings'!$G16,$U21+C$52&gt;'Standard Settings'!$I16),-1,(EchelleFPAparam!$S$3/('crmcfgWLEN.txt'!$U21+C$52))*(SIN('Standard Settings'!$F16)+SIN('Standard Settings'!$F16+EchelleFPAparam!$M$3+EchelleFPAparam!$H$3)))</f>
        <v>4028.8210077105859</v>
      </c>
      <c r="DB21" s="27">
        <f>IF(OR($U21+D$52&lt;'Standard Settings'!$G16,$U21+D$52&gt;'Standard Settings'!$I16),-1,(EchelleFPAparam!$S$3/('crmcfgWLEN.txt'!$U21+D$52))*(SIN('Standard Settings'!$F16)+SIN('Standard Settings'!$F16+EchelleFPAparam!$M$3+EchelleFPAparam!$H$3)))</f>
        <v>3760.2329405298801</v>
      </c>
      <c r="DC21" s="27">
        <f>IF(OR($U21+E$52&lt;'Standard Settings'!$G16,$U21+E$52&gt;'Standard Settings'!$I16),-1,(EchelleFPAparam!$S$3/('crmcfgWLEN.txt'!$U21+E$52))*(SIN('Standard Settings'!$F16)+SIN('Standard Settings'!$F16+EchelleFPAparam!$M$3+EchelleFPAparam!$H$3)))</f>
        <v>3525.218381746763</v>
      </c>
      <c r="DD21" s="27">
        <f>IF(OR($U21+F$52&lt;'Standard Settings'!$G16,$U21+F$52&gt;'Standard Settings'!$I16),-1,(EchelleFPAparam!$S$3/('crmcfgWLEN.txt'!$U21+F$52))*(SIN('Standard Settings'!$F16)+SIN('Standard Settings'!$F16+EchelleFPAparam!$M$3+EchelleFPAparam!$H$3)))</f>
        <v>3317.8525945851884</v>
      </c>
      <c r="DE21" s="27">
        <f>IF(OR($U21+G$52&lt;'Standard Settings'!$G16,$U21+G$52&gt;'Standard Settings'!$I16),-1,(EchelleFPAparam!$S$3/('crmcfgWLEN.txt'!$U21+G$52))*(SIN('Standard Settings'!$F16)+SIN('Standard Settings'!$F16+EchelleFPAparam!$M$3+EchelleFPAparam!$H$3)))</f>
        <v>3133.527450441567</v>
      </c>
      <c r="DF21" s="27">
        <f>IF(OR($U21+H$52&lt;'Standard Settings'!$G16,$U21+H$52&gt;'Standard Settings'!$I16),-1,(EchelleFPAparam!$S$3/('crmcfgWLEN.txt'!$U21+H$52))*(SIN('Standard Settings'!$F16)+SIN('Standard Settings'!$F16+EchelleFPAparam!$M$3+EchelleFPAparam!$H$3)))</f>
        <v>2968.6049530499058</v>
      </c>
      <c r="DG21" s="27">
        <f>IF(OR($U21+K$52&lt;'Standard Settings'!$G16,$U21+K$52&gt;'Standard Settings'!$I16),-1,(EchelleFPAparam!$S$3/('crmcfgWLEN.txt'!$U21+K$52))*(SIN('Standard Settings'!$F16)+SIN('Standard Settings'!$F16+EchelleFPAparam!$M$3+EchelleFPAparam!$H$3)))</f>
        <v>2820.1747053974104</v>
      </c>
      <c r="DH21" s="27">
        <f>IF(OR($U21+L$52&lt;'Standard Settings'!$G16,$U21+L$52&gt;'Standard Settings'!$I16),-1,(EchelleFPAparam!$S$3/('crmcfgWLEN.txt'!$U21+L$52))*(SIN('Standard Settings'!$F16)+SIN('Standard Settings'!$F16+EchelleFPAparam!$M$3+EchelleFPAparam!$H$3)))</f>
        <v>-1</v>
      </c>
      <c r="DI21" s="27">
        <f>IF(OR($U21+B$52&lt;'Standard Settings'!$G16,$U21+B$52&gt;'Standard Settings'!$I16),-1,(EchelleFPAparam!$S$3/('crmcfgWLEN.txt'!$U21+B$52))*(SIN('Standard Settings'!$F16)+SIN('Standard Settings'!$F16+EchelleFPAparam!$M$3+EchelleFPAparam!$I$3)))</f>
        <v>-1</v>
      </c>
      <c r="DJ21" s="27">
        <f>IF(OR($U21+C$52&lt;'Standard Settings'!$G16,$U21+C$52&gt;'Standard Settings'!$I16),-1,(EchelleFPAparam!$S$3/('crmcfgWLEN.txt'!$U21+C$52))*(SIN('Standard Settings'!$F16)+SIN('Standard Settings'!$F16+EchelleFPAparam!$M$3+EchelleFPAparam!$I$3)))</f>
        <v>4054.3407898953105</v>
      </c>
      <c r="DK21" s="27">
        <f>IF(OR($U21+D$52&lt;'Standard Settings'!$G16,$U21+D$52&gt;'Standard Settings'!$I16),-1,(EchelleFPAparam!$S$3/('crmcfgWLEN.txt'!$U21+D$52))*(SIN('Standard Settings'!$F16)+SIN('Standard Settings'!$F16+EchelleFPAparam!$M$3+EchelleFPAparam!$I$3)))</f>
        <v>3784.0514039022896</v>
      </c>
      <c r="DL21" s="27">
        <f>IF(OR($U21+E$52&lt;'Standard Settings'!$G16,$U21+E$52&gt;'Standard Settings'!$I16),-1,(EchelleFPAparam!$S$3/('crmcfgWLEN.txt'!$U21+E$52))*(SIN('Standard Settings'!$F16)+SIN('Standard Settings'!$F16+EchelleFPAparam!$M$3+EchelleFPAparam!$I$3)))</f>
        <v>3547.548191158397</v>
      </c>
      <c r="DM21" s="27">
        <f>IF(OR($U21+F$52&lt;'Standard Settings'!$G16,$U21+F$52&gt;'Standard Settings'!$I16),-1,(EchelleFPAparam!$S$3/('crmcfgWLEN.txt'!$U21+F$52))*(SIN('Standard Settings'!$F16)+SIN('Standard Settings'!$F16+EchelleFPAparam!$M$3+EchelleFPAparam!$I$3)))</f>
        <v>3338.8688857961383</v>
      </c>
      <c r="DN21" s="27">
        <f>IF(OR($U21+G$52&lt;'Standard Settings'!$G16,$U21+G$52&gt;'Standard Settings'!$I16),-1,(EchelleFPAparam!$S$3/('crmcfgWLEN.txt'!$U21+G$52))*(SIN('Standard Settings'!$F16)+SIN('Standard Settings'!$F16+EchelleFPAparam!$M$3+EchelleFPAparam!$I$3)))</f>
        <v>3153.3761699185752</v>
      </c>
      <c r="DO21" s="27">
        <f>IF(OR($U21+H$52&lt;'Standard Settings'!$G16,$U21+H$52&gt;'Standard Settings'!$I16),-1,(EchelleFPAparam!$S$3/('crmcfgWLEN.txt'!$U21+H$52))*(SIN('Standard Settings'!$F16)+SIN('Standard Settings'!$F16+EchelleFPAparam!$M$3+EchelleFPAparam!$I$3)))</f>
        <v>2987.4090030807552</v>
      </c>
      <c r="DP21" s="27">
        <f>IF(OR($U21+K$52&lt;'Standard Settings'!$G16,$U21+K$52&gt;'Standard Settings'!$I16),-1,(EchelleFPAparam!$S$3/('crmcfgWLEN.txt'!$U21+K$52))*(SIN('Standard Settings'!$F16)+SIN('Standard Settings'!$F16+EchelleFPAparam!$M$3+EchelleFPAparam!$I$3)))</f>
        <v>2838.0385529267178</v>
      </c>
      <c r="DQ21" s="27">
        <f>IF(OR($U21+L$52&lt;'Standard Settings'!$G16,$U21+L$52&gt;'Standard Settings'!$I16),-1,(EchelleFPAparam!$S$3/('crmcfgWLEN.txt'!$U21+L$52))*(SIN('Standard Settings'!$F16)+SIN('Standard Settings'!$F16+EchelleFPAparam!$M$3+EchelleFPAparam!$I$3)))</f>
        <v>-1</v>
      </c>
      <c r="DR21" s="27">
        <f>IF(OR($U21+B$52&lt;'Standard Settings'!$G16,$U21+B$52&gt;'Standard Settings'!$I16),-1,(EchelleFPAparam!$S$3/('crmcfgWLEN.txt'!$U21+B$52))*(SIN('Standard Settings'!$F16)+SIN('Standard Settings'!$F16+EchelleFPAparam!$M$3+EchelleFPAparam!$J$3)))</f>
        <v>-1</v>
      </c>
      <c r="DS21" s="27">
        <f>IF(OR($U21+C$52&lt;'Standard Settings'!$G16,$U21+C$52&gt;'Standard Settings'!$I16),-1,(EchelleFPAparam!$S$3/('crmcfgWLEN.txt'!$U21+C$52))*(SIN('Standard Settings'!$F16)+SIN('Standard Settings'!$F16+EchelleFPAparam!$M$3+EchelleFPAparam!$J$3)))</f>
        <v>4055.5564649213911</v>
      </c>
      <c r="DT21" s="27">
        <f>IF(OR($U21+D$52&lt;'Standard Settings'!$G16,$U21+D$52&gt;'Standard Settings'!$I16),-1,(EchelleFPAparam!$S$3/('crmcfgWLEN.txt'!$U21+D$52))*(SIN('Standard Settings'!$F16)+SIN('Standard Settings'!$F16+EchelleFPAparam!$M$3+EchelleFPAparam!$J$3)))</f>
        <v>3785.1860339266314</v>
      </c>
      <c r="DU21" s="27">
        <f>IF(OR($U21+E$52&lt;'Standard Settings'!$G16,$U21+E$52&gt;'Standard Settings'!$I16),-1,(EchelleFPAparam!$S$3/('crmcfgWLEN.txt'!$U21+E$52))*(SIN('Standard Settings'!$F16)+SIN('Standard Settings'!$F16+EchelleFPAparam!$M$3+EchelleFPAparam!$J$3)))</f>
        <v>3548.6119068062171</v>
      </c>
      <c r="DV21" s="27">
        <f>IF(OR($U21+F$52&lt;'Standard Settings'!$G16,$U21+F$52&gt;'Standard Settings'!$I16),-1,(EchelleFPAparam!$S$3/('crmcfgWLEN.txt'!$U21+F$52))*(SIN('Standard Settings'!$F16)+SIN('Standard Settings'!$F16+EchelleFPAparam!$M$3+EchelleFPAparam!$J$3)))</f>
        <v>3339.8700299352631</v>
      </c>
      <c r="DW21" s="27">
        <f>IF(OR($U21+G$52&lt;'Standard Settings'!$G16,$U21+G$52&gt;'Standard Settings'!$I16),-1,(EchelleFPAparam!$S$3/('crmcfgWLEN.txt'!$U21+G$52))*(SIN('Standard Settings'!$F16)+SIN('Standard Settings'!$F16+EchelleFPAparam!$M$3+EchelleFPAparam!$J$3)))</f>
        <v>3154.3216949388598</v>
      </c>
      <c r="DX21" s="27">
        <f>IF(OR($U21+H$52&lt;'Standard Settings'!$G16,$U21+H$52&gt;'Standard Settings'!$I16),-1,(EchelleFPAparam!$S$3/('crmcfgWLEN.txt'!$U21+H$52))*(SIN('Standard Settings'!$F16)+SIN('Standard Settings'!$F16+EchelleFPAparam!$M$3+EchelleFPAparam!$J$3)))</f>
        <v>2988.3047636262881</v>
      </c>
      <c r="DY21" s="27">
        <f>IF(OR($U21+K$52&lt;'Standard Settings'!$G16,$U21+K$52&gt;'Standard Settings'!$I16),-1,(EchelleFPAparam!$S$3/('crmcfgWLEN.txt'!$U21+K$52))*(SIN('Standard Settings'!$F16)+SIN('Standard Settings'!$F16+EchelleFPAparam!$M$3+EchelleFPAparam!$J$3)))</f>
        <v>2838.889525444974</v>
      </c>
      <c r="DZ21" s="27">
        <f>IF(OR($U21+L$52&lt;'Standard Settings'!$G16,$U21+L$52&gt;'Standard Settings'!$I16),-1,(EchelleFPAparam!$S$3/('crmcfgWLEN.txt'!$U21+L$52))*(SIN('Standard Settings'!$F16)+SIN('Standard Settings'!$F16+EchelleFPAparam!$M$3+EchelleFPAparam!$J$3)))</f>
        <v>-1</v>
      </c>
      <c r="EA21" s="27">
        <f>IF(OR($U21+B$52&lt;$S21,$U21+B$52&gt;$T21),-1,(EchelleFPAparam!$S$3/('crmcfgWLEN.txt'!$U21+B$52))*(SIN('Standard Settings'!$F16)+SIN('Standard Settings'!$F16+EchelleFPAparam!$M$3+EchelleFPAparam!$K$3)))</f>
        <v>-1</v>
      </c>
      <c r="EB21" s="27">
        <f>IF(OR($U21+C$52&lt;$S21,$U21+C$52&gt;$T21),-1,(EchelleFPAparam!$S$3/('crmcfgWLEN.txt'!$U21+C$52))*(SIN('Standard Settings'!$F16)+SIN('Standard Settings'!$F16+EchelleFPAparam!$M$3+EchelleFPAparam!$K$3)))</f>
        <v>4079.8254315854219</v>
      </c>
      <c r="EC21" s="27">
        <f>IF(OR($U21+D$52&lt;$S21,$U21+D$52&gt;$T21),-1,(EchelleFPAparam!$S$3/('crmcfgWLEN.txt'!$U21+D$52))*(SIN('Standard Settings'!$F16)+SIN('Standard Settings'!$F16+EchelleFPAparam!$M$3+EchelleFPAparam!$K$3)))</f>
        <v>3807.8370694797268</v>
      </c>
      <c r="ED21" s="27">
        <f>IF(OR($U21+E$52&lt;$S21,$U21+E$52&gt;$T21),-1,(EchelleFPAparam!$S$3/('crmcfgWLEN.txt'!$U21+E$52))*(SIN('Standard Settings'!$F16)+SIN('Standard Settings'!$F16+EchelleFPAparam!$M$3+EchelleFPAparam!$K$3)))</f>
        <v>3569.8472526372443</v>
      </c>
      <c r="EE21" s="27">
        <f>IF(OR($U21+F$52&lt;$S21,$U21+F$52&gt;$T21),-1,(EchelleFPAparam!$S$3/('crmcfgWLEN.txt'!$U21+F$52))*(SIN('Standard Settings'!$F16)+SIN('Standard Settings'!$F16+EchelleFPAparam!$M$3+EchelleFPAparam!$K$3)))</f>
        <v>3359.85623777623</v>
      </c>
      <c r="EF21" s="27">
        <f>IF(OR($U21+G$52&lt;$S21,$U21+G$52&gt;$T21),-1,(EchelleFPAparam!$S$3/('crmcfgWLEN.txt'!$U21+G$52))*(SIN('Standard Settings'!$F16)+SIN('Standard Settings'!$F16+EchelleFPAparam!$M$3+EchelleFPAparam!$K$3)))</f>
        <v>3173.1975578997726</v>
      </c>
      <c r="EG21" s="27">
        <f>IF(OR($U21+H$52&lt;$S21,$U21+H$52&gt;$T21),-1,(EchelleFPAparam!$S$3/('crmcfgWLEN.txt'!$U21+H$52))*(SIN('Standard Settings'!$F16)+SIN('Standard Settings'!$F16+EchelleFPAparam!$M$3+EchelleFPAparam!$K$3)))</f>
        <v>3006.187160115574</v>
      </c>
      <c r="EH21" s="27">
        <f>IF(OR($U21+K$52&lt;$S21,$U21+K$52&gt;$T21),-1,(EchelleFPAparam!$S$3/('crmcfgWLEN.txt'!$U21+K$52))*(SIN('Standard Settings'!$F16)+SIN('Standard Settings'!$F16+EchelleFPAparam!$M$3+EchelleFPAparam!$K$3)))</f>
        <v>2855.8778021097955</v>
      </c>
      <c r="EI21" s="27">
        <f>IF(OR($U21+L$52&lt;$S21,$U21+L$52&gt;$T21),-1,(EchelleFPAparam!$S$3/('crmcfgWLEN.txt'!$U21+L$52))*(SIN('Standard Settings'!$F16)+SIN('Standard Settings'!$F16+EchelleFPAparam!$M$3+EchelleFPAparam!$K$3)))</f>
        <v>-1</v>
      </c>
      <c r="EJ21" s="64">
        <f t="shared" si="6"/>
        <v>2800.5535231462377</v>
      </c>
      <c r="EK21" s="64">
        <f t="shared" si="7"/>
        <v>4079.8254315854219</v>
      </c>
      <c r="EL21" s="96">
        <v>0</v>
      </c>
      <c r="EM21" s="96">
        <v>0</v>
      </c>
      <c r="EN21" s="104"/>
      <c r="EO21" s="104"/>
      <c r="EP21" s="104"/>
      <c r="EQ21" s="54"/>
      <c r="ER21" s="54"/>
      <c r="ES21" s="54"/>
      <c r="ET21" s="54"/>
      <c r="EU21" s="104"/>
      <c r="EV21" s="104"/>
      <c r="EW21" s="54"/>
      <c r="EX21" s="54"/>
      <c r="EY21" s="54"/>
      <c r="EZ21" s="54"/>
      <c r="FA21" s="54"/>
      <c r="FB21" s="97">
        <f>1/(F21*EchelleFPAparam!$Q$3)</f>
        <v>-2249.36523785196</v>
      </c>
      <c r="FC21" s="97">
        <f>E21*FB21</f>
        <v>-23.082673280509983</v>
      </c>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6">
        <f t="shared" si="5"/>
        <v>2947.1114570509039</v>
      </c>
    </row>
    <row r="22" spans="1:270" x14ac:dyDescent="0.2">
      <c r="A22" s="57">
        <v>16</v>
      </c>
      <c r="B22" s="19">
        <f t="shared" si="0"/>
        <v>3342.5877120845757</v>
      </c>
      <c r="C22" s="28" t="str">
        <f>'Standard Settings'!B17</f>
        <v>L/4/7</v>
      </c>
      <c r="D22" s="28">
        <f>'Standard Settings'!H17</f>
        <v>17</v>
      </c>
      <c r="E22" s="20">
        <f t="shared" si="1"/>
        <v>1.0090952258787311E-2</v>
      </c>
      <c r="F22" s="18">
        <f>((EchelleFPAparam!$S$3/('crmcfgWLEN.txt'!$U22+E$52))*(SIN('Standard Settings'!$F17+0.0005)+SIN('Standard Settings'!$F17+0.0005+EchelleFPAparam!$M$3))-(EchelleFPAparam!$S$3/('crmcfgWLEN.txt'!$U22+E$52))*(SIN('Standard Settings'!$F17-0.0005)+SIN('Standard Settings'!$F17-0.0005+EchelleFPAparam!$M$3)))*1000*EchelleFPAparam!$O$3/180</f>
        <v>29.703061530573514</v>
      </c>
      <c r="G22" s="21" t="str">
        <f>'Standard Settings'!C17</f>
        <v>L</v>
      </c>
      <c r="H22" s="50"/>
      <c r="I22" s="63" t="s">
        <v>364</v>
      </c>
      <c r="J22" s="61"/>
      <c r="K22" s="28" t="str">
        <f>'Standard Settings'!$D17</f>
        <v>LM</v>
      </c>
      <c r="L22" s="50"/>
      <c r="M22" s="12">
        <v>0</v>
      </c>
      <c r="N22" s="12">
        <v>0</v>
      </c>
      <c r="O22" s="51" t="s">
        <v>387</v>
      </c>
      <c r="P22" s="51" t="s">
        <v>387</v>
      </c>
      <c r="Q22" s="28">
        <f>'Standard Settings'!$E17</f>
        <v>66</v>
      </c>
      <c r="R22" s="93">
        <f>535000+($Q22-65.672)/EchelleFPAparam!$Q$3</f>
        <v>512687.07482993178</v>
      </c>
      <c r="S22" s="22">
        <f>'Standard Settings'!$G17</f>
        <v>14</v>
      </c>
      <c r="T22" s="22">
        <f>'Standard Settings'!$I17</f>
        <v>20</v>
      </c>
      <c r="U22" s="23">
        <f t="shared" si="2"/>
        <v>13</v>
      </c>
      <c r="V22" s="23">
        <f t="shared" si="3"/>
        <v>21</v>
      </c>
      <c r="W22" s="24">
        <f>IF(OR($U22+B$52&lt;$S22,$U22+B$52&gt;$T22),-1,(EchelleFPAparam!$S$3/('crmcfgWLEN.txt'!$U22+B$52))*(SIN('Standard Settings'!$F17)+SIN('Standard Settings'!$F17+EchelleFPAparam!$M$3)))</f>
        <v>-1</v>
      </c>
      <c r="X22" s="24">
        <f>IF(OR($U22+C$52&lt;$S22,$U22+C$52&gt;$T22),-1,(EchelleFPAparam!$S$3/('crmcfgWLEN.txt'!$U22+C$52))*(SIN('Standard Settings'!$F17)+SIN('Standard Settings'!$F17+EchelleFPAparam!$M$3)))</f>
        <v>4058.8565075312704</v>
      </c>
      <c r="Y22" s="24">
        <f>IF(OR($U22+D$52&lt;$S22,$U22+D$52&gt;$T22),-1,(EchelleFPAparam!$S$3/('crmcfgWLEN.txt'!$U22+D$52))*(SIN('Standard Settings'!$F17)+SIN('Standard Settings'!$F17+EchelleFPAparam!$M$3)))</f>
        <v>3788.2660736958519</v>
      </c>
      <c r="Z22" s="24">
        <f>IF(OR($U22+E$52&lt;$S22,$U22+E$52&gt;$T22),-1,(EchelleFPAparam!$S$3/('crmcfgWLEN.txt'!$U22+E$52))*(SIN('Standard Settings'!$F17)+SIN('Standard Settings'!$F17+EchelleFPAparam!$M$3)))</f>
        <v>3551.4994440898618</v>
      </c>
      <c r="AA22" s="24">
        <f>IF(OR($U22+F$52&lt;$S22,$U22+F$52&gt;$T22),-1,(EchelleFPAparam!$S$3/('crmcfgWLEN.txt'!$U22+F$52))*(SIN('Standard Settings'!$F17)+SIN('Standard Settings'!$F17+EchelleFPAparam!$M$3)))</f>
        <v>3342.5877120845757</v>
      </c>
      <c r="AB22" s="24">
        <f>IF(OR($U22+G$52&lt;$S22,$U22+G$52&gt;$T22),-1,(EchelleFPAparam!$S$3/('crmcfgWLEN.txt'!$U22+G$52))*(SIN('Standard Settings'!$F17)+SIN('Standard Settings'!$F17+EchelleFPAparam!$M$3)))</f>
        <v>3156.8883947465438</v>
      </c>
      <c r="AC22" s="24">
        <f>IF(OR($U22+H$52&lt;$S22,$U22+H$52&gt;$T22),-1,(EchelleFPAparam!$S$3/('crmcfgWLEN.txt'!$U22+H$52))*(SIN('Standard Settings'!$F17)+SIN('Standard Settings'!$F17+EchelleFPAparam!$M$3)))</f>
        <v>2990.7363739704097</v>
      </c>
      <c r="AD22" s="24">
        <f>IF(OR($U22+K$52&lt;$S22,$U22+K$52&gt;$T22),-1,(EchelleFPAparam!$S$3/('crmcfgWLEN.txt'!$U22+K$52))*(SIN('Standard Settings'!$F17)+SIN('Standard Settings'!$F17+EchelleFPAparam!$M$3)))</f>
        <v>2841.1995552718895</v>
      </c>
      <c r="AE22" s="24">
        <f>IF(OR($U22+L$52&lt;$S22,$U22+L$52&gt;$T22),-1,(EchelleFPAparam!$S$3/('crmcfgWLEN.txt'!$U22+L$52))*(SIN('Standard Settings'!$F17)+SIN('Standard Settings'!$F17+EchelleFPAparam!$M$3)))</f>
        <v>-1</v>
      </c>
      <c r="AF22" s="92">
        <v>2028.9629173179401</v>
      </c>
      <c r="AG22" s="92">
        <v>1735.11802174888</v>
      </c>
      <c r="AH22" s="92">
        <v>1367.02529348644</v>
      </c>
      <c r="AI22" s="92">
        <v>1045.52629008095</v>
      </c>
      <c r="AJ22" s="92">
        <v>762.31558387386997</v>
      </c>
      <c r="AK22" s="92">
        <v>510.67841405478498</v>
      </c>
      <c r="AL22" s="92">
        <v>285.39944887876197</v>
      </c>
      <c r="AM22" s="92">
        <v>84.302685821281202</v>
      </c>
      <c r="AN22" s="92"/>
      <c r="AO22" s="92">
        <v>2038.0563597287901</v>
      </c>
      <c r="AP22" s="92">
        <v>1753.0414248274899</v>
      </c>
      <c r="AQ22" s="92">
        <v>1382.5595960242399</v>
      </c>
      <c r="AR22" s="92">
        <v>1059.06627219348</v>
      </c>
      <c r="AS22" s="92">
        <v>774.14524871569699</v>
      </c>
      <c r="AT22" s="92">
        <v>520.98994061980102</v>
      </c>
      <c r="AU22" s="92">
        <v>294.33173742725501</v>
      </c>
      <c r="AV22" s="92">
        <v>89.7421958213354</v>
      </c>
      <c r="AW22" s="92"/>
      <c r="AX22" s="92">
        <v>1772.9566892658299</v>
      </c>
      <c r="AY22" s="92">
        <v>1399.96362311543</v>
      </c>
      <c r="AZ22" s="92">
        <v>1074.18417495739</v>
      </c>
      <c r="BA22" s="92">
        <v>787.24004118156495</v>
      </c>
      <c r="BB22" s="92">
        <v>532.29692860162595</v>
      </c>
      <c r="BC22" s="92">
        <v>304.200154941314</v>
      </c>
      <c r="BD22" s="92">
        <v>98.243365769058101</v>
      </c>
      <c r="BE22" s="92"/>
      <c r="BF22" s="92"/>
      <c r="BG22" s="25">
        <f>IF(OR($U22+B$52&lt;'Standard Settings'!$G17,$U22+B$52&gt;'Standard Settings'!$I17),-1,(EchelleFPAparam!$S$3/('crmcfgWLEN.txt'!$U22+B$52))*(SIN(EchelleFPAparam!$T$3-EchelleFPAparam!$M$3/2)+SIN('Standard Settings'!$F17+EchelleFPAparam!$M$3)))</f>
        <v>-1</v>
      </c>
      <c r="BH22" s="25">
        <f>IF(OR($U22+C$52&lt;'Standard Settings'!$G17,$U22+C$52&gt;'Standard Settings'!$I17),-1,(EchelleFPAparam!$S$3/('crmcfgWLEN.txt'!$U22+C$52))*(SIN(EchelleFPAparam!$T$3-EchelleFPAparam!$M$3/2)+SIN('Standard Settings'!$F17+EchelleFPAparam!$M$3)))</f>
        <v>4048.5574998032398</v>
      </c>
      <c r="BI22" s="25">
        <f>IF(OR($U22+D$52&lt;'Standard Settings'!$G17,$U22+D$52&gt;'Standard Settings'!$I17),-1,(EchelleFPAparam!$S$3/('crmcfgWLEN.txt'!$U22+D$52))*(SIN(EchelleFPAparam!$T$3-EchelleFPAparam!$M$3/2)+SIN('Standard Settings'!$F17+EchelleFPAparam!$M$3)))</f>
        <v>3778.6536664830237</v>
      </c>
      <c r="BJ22" s="25">
        <f>IF(OR($U22+E$52&lt;'Standard Settings'!$G17,$U22+E$52&gt;'Standard Settings'!$I17),-1,(EchelleFPAparam!$S$3/('crmcfgWLEN.txt'!$U22+E$52))*(SIN(EchelleFPAparam!$T$3-EchelleFPAparam!$M$3/2)+SIN('Standard Settings'!$F17+EchelleFPAparam!$M$3)))</f>
        <v>3542.4878123278349</v>
      </c>
      <c r="BK22" s="25">
        <f>IF(OR($U22+F$52&lt;'Standard Settings'!$G17,$U22+F$52&gt;'Standard Settings'!$I17),-1,(EchelleFPAparam!$S$3/('crmcfgWLEN.txt'!$U22+F$52))*(SIN(EchelleFPAparam!$T$3-EchelleFPAparam!$M$3/2)+SIN('Standard Settings'!$F17+EchelleFPAparam!$M$3)))</f>
        <v>3334.1061763085504</v>
      </c>
      <c r="BL22" s="25">
        <f>IF(OR($U22+G$52&lt;'Standard Settings'!$G17,$U22+G$52&gt;'Standard Settings'!$I17),-1,(EchelleFPAparam!$S$3/('crmcfgWLEN.txt'!$U22+G$52))*(SIN(EchelleFPAparam!$T$3-EchelleFPAparam!$M$3/2)+SIN('Standard Settings'!$F17+EchelleFPAparam!$M$3)))</f>
        <v>3148.8780554025202</v>
      </c>
      <c r="BM22" s="25">
        <f>IF(OR($U22+H$52&lt;'Standard Settings'!$G17,$U22+H$52&gt;'Standard Settings'!$I17),-1,(EchelleFPAparam!$S$3/('crmcfgWLEN.txt'!$U22+H$52))*(SIN(EchelleFPAparam!$T$3-EchelleFPAparam!$M$3/2)+SIN('Standard Settings'!$F17+EchelleFPAparam!$M$3)))</f>
        <v>2983.1476314339661</v>
      </c>
      <c r="BN22" s="25">
        <f>IF(OR($U22+K$52&lt;'Standard Settings'!$G17,$U22+K$52&gt;'Standard Settings'!$I17),-1,(EchelleFPAparam!$S$3/('crmcfgWLEN.txt'!$U22+K$52))*(SIN(EchelleFPAparam!$T$3-EchelleFPAparam!$M$3/2)+SIN('Standard Settings'!$F17+EchelleFPAparam!$M$3)))</f>
        <v>2833.9902498622682</v>
      </c>
      <c r="BO22" s="25">
        <f>IF(OR($U22+L$52&lt;'Standard Settings'!$G17,$U22+L$52&gt;'Standard Settings'!$I17),-1,(EchelleFPAparam!$S$3/('crmcfgWLEN.txt'!$U22+L$52))*(SIN(EchelleFPAparam!$T$3-EchelleFPAparam!$M$3/2)+SIN('Standard Settings'!$F17+EchelleFPAparam!$M$3)))</f>
        <v>-1</v>
      </c>
      <c r="BP22" s="26">
        <f>IF(OR($U22+B$52&lt;'Standard Settings'!$G17,$U22+B$52&gt;'Standard Settings'!$I17),-1,BG22*(($D22+B$52)/($D22+B$52+0.5)))</f>
        <v>-1</v>
      </c>
      <c r="BQ22" s="26">
        <f>IF(OR($U22+C$52&lt;'Standard Settings'!$G17,$U22+C$52&gt;'Standard Settings'!$I17),-1,BH22*(($D22+C$52)/($D22+C$52+0.5)))</f>
        <v>3939.1370268355849</v>
      </c>
      <c r="BR22" s="26">
        <f>IF(OR($U22+D$52&lt;'Standard Settings'!$G17,$U22+D$52&gt;'Standard Settings'!$I17),-1,BI22*(($D22+D$52)/($D22+D$52+0.5)))</f>
        <v>3681.7651109321769</v>
      </c>
      <c r="BS22" s="26">
        <f>IF(OR($U22+E$52&lt;'Standard Settings'!$G17,$U22+E$52&gt;'Standard Settings'!$I17),-1,BJ22*(($D22+E$52)/($D22+E$52+0.5)))</f>
        <v>3456.0856705637411</v>
      </c>
      <c r="BT22" s="26">
        <f>IF(OR($U22+F$52&lt;'Standard Settings'!$G17,$U22+F$52&gt;'Standard Settings'!$I17),-1,BK22*(($D22+F$52)/($D22+F$52+0.5)))</f>
        <v>3256.5688233711421</v>
      </c>
      <c r="BU22" s="26">
        <f>IF(OR($U22+G$52&lt;'Standard Settings'!$G17,$U22+G$52&gt;'Standard Settings'!$I17),-1,BL22*(($D22+G$52)/($D22+G$52+0.5)))</f>
        <v>3078.9029875046863</v>
      </c>
      <c r="BV22" s="26">
        <f>IF(OR($U22+H$52&lt;'Standard Settings'!$G17,$U22+H$52&gt;'Standard Settings'!$I17),-1,BM22*(($D22+H$52)/($D22+H$52+0.5)))</f>
        <v>2919.6764052332433</v>
      </c>
      <c r="BW22" s="26">
        <f>IF(OR($U22+K$52&lt;'Standard Settings'!$G17,$U22+K$52&gt;'Standard Settings'!$I17),-1,BN22*(($D22+K$52)/($D22+K$52+0.5)))</f>
        <v>2776.1537141507933</v>
      </c>
      <c r="BX22" s="26">
        <f>IF(OR($U22+L$52&lt;'Standard Settings'!$G17,$U22+L$52&gt;'Standard Settings'!$I17),-1,BO22*(($D22+L$52)/($D22+L$52+0.5)))</f>
        <v>-1</v>
      </c>
      <c r="BY22" s="26">
        <f>IF(OR($U22+B$52&lt;'Standard Settings'!$G17,$U22+B$52&gt;'Standard Settings'!$I17),-1,BG22*(($D22+B$52)/($D22+B$52-0.5)))</f>
        <v>-1</v>
      </c>
      <c r="BZ22" s="26">
        <f>IF(OR($U22+C$52&lt;'Standard Settings'!$G17,$U22+C$52&gt;'Standard Settings'!$I17),-1,BH22*(($D22+C$52)/($D22+C$52-0.5)))</f>
        <v>4164.2305712261887</v>
      </c>
      <c r="CA22" s="26">
        <f>IF(OR($U22+D$52&lt;'Standard Settings'!$G17,$U22+D$52&gt;'Standard Settings'!$I17),-1,BI22*(($D22+D$52)/($D22+D$52-0.5)))</f>
        <v>3880.7794412528351</v>
      </c>
      <c r="CB22" s="26">
        <f>IF(OR($U22+E$52&lt;'Standard Settings'!$G17,$U22+E$52&gt;'Standard Settings'!$I17),-1,BJ22*(($D22+E$52)/($D22+E$52-0.5)))</f>
        <v>3633.3208331567535</v>
      </c>
      <c r="CC22" s="26">
        <f>IF(OR($U22+F$52&lt;'Standard Settings'!$G17,$U22+F$52&gt;'Standard Settings'!$I17),-1,BK22*(($D22+F$52)/($D22+F$52-0.5)))</f>
        <v>3415.4258391453445</v>
      </c>
      <c r="CD22" s="26">
        <f>IF(OR($U22+G$52&lt;'Standard Settings'!$G17,$U22+G$52&gt;'Standard Settings'!$I17),-1,BL22*(($D22+G$52)/($D22+G$52-0.5)))</f>
        <v>3222.1077776211837</v>
      </c>
      <c r="CE22" s="26">
        <f>IF(OR($U22+H$52&lt;'Standard Settings'!$G17,$U22+H$52&gt;'Standard Settings'!$I17),-1,BM22*(($D22+H$52)/($D22+H$52-0.5)))</f>
        <v>3049.4398010213872</v>
      </c>
      <c r="CF22" s="26">
        <f>IF(OR($U22+K$52&lt;'Standard Settings'!$G17,$U22+K$52&gt;'Standard Settings'!$I17),-1,BN22*(($D22+K$52)/($D22+K$52-0.5)))</f>
        <v>2894.2879147529547</v>
      </c>
      <c r="CG22" s="26">
        <f>IF(OR($U22+L$52&lt;'Standard Settings'!$G17,$U22+L$52&gt;'Standard Settings'!$I17),-1,BO22*(($D22+L$52)/($D22+L$52-0.5)))</f>
        <v>-1</v>
      </c>
      <c r="CH22" s="27">
        <f>IF(OR($U22+B$52&lt;'Standard Settings'!$G17,$U22+B$52&gt;'Standard Settings'!$I17),-1,(EchelleFPAparam!$S$3/('crmcfgWLEN.txt'!$U22+B$52))*(SIN('Standard Settings'!$F17)+SIN('Standard Settings'!$F17+EchelleFPAparam!$M$3+EchelleFPAparam!$F$3)))</f>
        <v>-1</v>
      </c>
      <c r="CI22" s="27">
        <f>IF(OR($U22+C$52&lt;'Standard Settings'!$G17,$U22+C$52&gt;'Standard Settings'!$I17),-1,(EchelleFPAparam!$S$3/('crmcfgWLEN.txt'!$U22+C$52))*(SIN('Standard Settings'!$F17)+SIN('Standard Settings'!$F17+EchelleFPAparam!$M$3+EchelleFPAparam!$F$3)))</f>
        <v>4018.5699529957578</v>
      </c>
      <c r="CJ22" s="27">
        <f>IF(OR($U22+D$52&lt;'Standard Settings'!$G17,$U22+D$52&gt;'Standard Settings'!$I17),-1,(EchelleFPAparam!$S$3/('crmcfgWLEN.txt'!$U22+D$52))*(SIN('Standard Settings'!$F17)+SIN('Standard Settings'!$F17+EchelleFPAparam!$M$3+EchelleFPAparam!$F$3)))</f>
        <v>3750.6652894627068</v>
      </c>
      <c r="CK22" s="27">
        <f>IF(OR($U22+E$52&lt;'Standard Settings'!$G17,$U22+E$52&gt;'Standard Settings'!$I17),-1,(EchelleFPAparam!$S$3/('crmcfgWLEN.txt'!$U22+E$52))*(SIN('Standard Settings'!$F17)+SIN('Standard Settings'!$F17+EchelleFPAparam!$M$3+EchelleFPAparam!$F$3)))</f>
        <v>3516.2487088712883</v>
      </c>
      <c r="CL22" s="27">
        <f>IF(OR($U22+F$52&lt;'Standard Settings'!$G17,$U22+F$52&gt;'Standard Settings'!$I17),-1,(EchelleFPAparam!$S$3/('crmcfgWLEN.txt'!$U22+F$52))*(SIN('Standard Settings'!$F17)+SIN('Standard Settings'!$F17+EchelleFPAparam!$M$3+EchelleFPAparam!$F$3)))</f>
        <v>3309.4105495259182</v>
      </c>
      <c r="CM22" s="27">
        <f>IF(OR($U22+G$52&lt;'Standard Settings'!$G17,$U22+G$52&gt;'Standard Settings'!$I17),-1,(EchelleFPAparam!$S$3/('crmcfgWLEN.txt'!$U22+G$52))*(SIN('Standard Settings'!$F17)+SIN('Standard Settings'!$F17+EchelleFPAparam!$M$3+EchelleFPAparam!$F$3)))</f>
        <v>3125.5544078855896</v>
      </c>
      <c r="CN22" s="27">
        <f>IF(OR($U22+H$52&lt;'Standard Settings'!$G17,$U22+H$52&gt;'Standard Settings'!$I17),-1,(EchelleFPAparam!$S$3/('crmcfgWLEN.txt'!$U22+H$52))*(SIN('Standard Settings'!$F17)+SIN('Standard Settings'!$F17+EchelleFPAparam!$M$3+EchelleFPAparam!$F$3)))</f>
        <v>2961.0515443126637</v>
      </c>
      <c r="CO22" s="27">
        <f>IF(OR($U22+K$52&lt;'Standard Settings'!$G17,$U22+K$52&gt;'Standard Settings'!$I17),-1,(EchelleFPAparam!$S$3/('crmcfgWLEN.txt'!$U22+K$52))*(SIN('Standard Settings'!$F17)+SIN('Standard Settings'!$F17+EchelleFPAparam!$M$3+EchelleFPAparam!$F$3)))</f>
        <v>2812.9989670970308</v>
      </c>
      <c r="CP22" s="27">
        <f>IF(OR($U22+L$52&lt;'Standard Settings'!$G17,$U22+L$52&gt;'Standard Settings'!$I17),-1,(EchelleFPAparam!$S$3/('crmcfgWLEN.txt'!$U22+L$52))*(SIN('Standard Settings'!$F17)+SIN('Standard Settings'!$F17+EchelleFPAparam!$M$3+EchelleFPAparam!$F$3)))</f>
        <v>-1</v>
      </c>
      <c r="CQ22" s="27">
        <f>IF(OR($U22+B$52&lt;'Standard Settings'!$G17,$U22+B$52&gt;'Standard Settings'!$I17),-1,(EchelleFPAparam!$S$3/('crmcfgWLEN.txt'!$U22+B$52))*(SIN('Standard Settings'!$F17)+SIN('Standard Settings'!$F17+EchelleFPAparam!$M$3+EchelleFPAparam!$G$3)))</f>
        <v>-1</v>
      </c>
      <c r="CR22" s="27">
        <f>IF(OR($U22+C$52&lt;'Standard Settings'!$G17,$U22+C$52&gt;'Standard Settings'!$I17),-1,(EchelleFPAparam!$S$3/('crmcfgWLEN.txt'!$U22+C$52))*(SIN('Standard Settings'!$F17)+SIN('Standard Settings'!$F17+EchelleFPAparam!$M$3+EchelleFPAparam!$G$3)))</f>
        <v>4044.9046245581289</v>
      </c>
      <c r="CS22" s="27">
        <f>IF(OR($U22+D$52&lt;'Standard Settings'!$G17,$U22+D$52&gt;'Standard Settings'!$I17),-1,(EchelleFPAparam!$S$3/('crmcfgWLEN.txt'!$U22+D$52))*(SIN('Standard Settings'!$F17)+SIN('Standard Settings'!$F17+EchelleFPAparam!$M$3+EchelleFPAparam!$G$3)))</f>
        <v>3775.2443162542536</v>
      </c>
      <c r="CT22" s="27">
        <f>IF(OR($U22+E$52&lt;'Standard Settings'!$G17,$U22+E$52&gt;'Standard Settings'!$I17),-1,(EchelleFPAparam!$S$3/('crmcfgWLEN.txt'!$U22+E$52))*(SIN('Standard Settings'!$F17)+SIN('Standard Settings'!$F17+EchelleFPAparam!$M$3+EchelleFPAparam!$G$3)))</f>
        <v>3539.2915464883631</v>
      </c>
      <c r="CU22" s="27">
        <f>IF(OR($U22+F$52&lt;'Standard Settings'!$G17,$U22+F$52&gt;'Standard Settings'!$I17),-1,(EchelleFPAparam!$S$3/('crmcfgWLEN.txt'!$U22+F$52))*(SIN('Standard Settings'!$F17)+SIN('Standard Settings'!$F17+EchelleFPAparam!$M$3+EchelleFPAparam!$G$3)))</f>
        <v>3331.0979261066946</v>
      </c>
      <c r="CV22" s="27">
        <f>IF(OR($U22+G$52&lt;'Standard Settings'!$G17,$U22+G$52&gt;'Standard Settings'!$I17),-1,(EchelleFPAparam!$S$3/('crmcfgWLEN.txt'!$U22+G$52))*(SIN('Standard Settings'!$F17)+SIN('Standard Settings'!$F17+EchelleFPAparam!$M$3+EchelleFPAparam!$G$3)))</f>
        <v>3146.0369302118784</v>
      </c>
      <c r="CW22" s="27">
        <f>IF(OR($U22+H$52&lt;'Standard Settings'!$G17,$U22+H$52&gt;'Standard Settings'!$I17),-1,(EchelleFPAparam!$S$3/('crmcfgWLEN.txt'!$U22+H$52))*(SIN('Standard Settings'!$F17)+SIN('Standard Settings'!$F17+EchelleFPAparam!$M$3+EchelleFPAparam!$G$3)))</f>
        <v>2980.456039148095</v>
      </c>
      <c r="CX22" s="27">
        <f>IF(OR($U22+K$52&lt;'Standard Settings'!$G17,$U22+K$52&gt;'Standard Settings'!$I17),-1,(EchelleFPAparam!$S$3/('crmcfgWLEN.txt'!$U22+K$52))*(SIN('Standard Settings'!$F17)+SIN('Standard Settings'!$F17+EchelleFPAparam!$M$3+EchelleFPAparam!$G$3)))</f>
        <v>2831.4332371906908</v>
      </c>
      <c r="CY22" s="27">
        <f>IF(OR($U22+L$52&lt;'Standard Settings'!$G17,$U22+L$52&gt;'Standard Settings'!$I17),-1,(EchelleFPAparam!$S$3/('crmcfgWLEN.txt'!$U22+L$52))*(SIN('Standard Settings'!$F17)+SIN('Standard Settings'!$F17+EchelleFPAparam!$M$3+EchelleFPAparam!$G$3)))</f>
        <v>-1</v>
      </c>
      <c r="CZ22" s="27">
        <f>IF(OR($U22+B$52&lt;'Standard Settings'!$G17,$U22+B$52&gt;'Standard Settings'!$I17),-1,(EchelleFPAparam!$S$3/('crmcfgWLEN.txt'!$U22+B$52))*(SIN('Standard Settings'!$F17)+SIN('Standard Settings'!$F17+EchelleFPAparam!$M$3+EchelleFPAparam!$H$3)))</f>
        <v>-1</v>
      </c>
      <c r="DA22" s="27">
        <f>IF(OR($U22+C$52&lt;'Standard Settings'!$G17,$U22+C$52&gt;'Standard Settings'!$I17),-1,(EchelleFPAparam!$S$3/('crmcfgWLEN.txt'!$U22+C$52))*(SIN('Standard Settings'!$F17)+SIN('Standard Settings'!$F17+EchelleFPAparam!$M$3+EchelleFPAparam!$H$3)))</f>
        <v>4046.1603594981193</v>
      </c>
      <c r="DB22" s="27">
        <f>IF(OR($U22+D$52&lt;'Standard Settings'!$G17,$U22+D$52&gt;'Standard Settings'!$I17),-1,(EchelleFPAparam!$S$3/('crmcfgWLEN.txt'!$U22+D$52))*(SIN('Standard Settings'!$F17)+SIN('Standard Settings'!$F17+EchelleFPAparam!$M$3+EchelleFPAparam!$H$3)))</f>
        <v>3776.4163355315777</v>
      </c>
      <c r="DC22" s="27">
        <f>IF(OR($U22+E$52&lt;'Standard Settings'!$G17,$U22+E$52&gt;'Standard Settings'!$I17),-1,(EchelleFPAparam!$S$3/('crmcfgWLEN.txt'!$U22+E$52))*(SIN('Standard Settings'!$F17)+SIN('Standard Settings'!$F17+EchelleFPAparam!$M$3+EchelleFPAparam!$H$3)))</f>
        <v>3540.3903145608547</v>
      </c>
      <c r="DD22" s="27">
        <f>IF(OR($U22+F$52&lt;'Standard Settings'!$G17,$U22+F$52&gt;'Standard Settings'!$I17),-1,(EchelleFPAparam!$S$3/('crmcfgWLEN.txt'!$U22+F$52))*(SIN('Standard Settings'!$F17)+SIN('Standard Settings'!$F17+EchelleFPAparam!$M$3+EchelleFPAparam!$H$3)))</f>
        <v>3332.1320607631569</v>
      </c>
      <c r="DE22" s="27">
        <f>IF(OR($U22+G$52&lt;'Standard Settings'!$G17,$U22+G$52&gt;'Standard Settings'!$I17),-1,(EchelleFPAparam!$S$3/('crmcfgWLEN.txt'!$U22+G$52))*(SIN('Standard Settings'!$F17)+SIN('Standard Settings'!$F17+EchelleFPAparam!$M$3+EchelleFPAparam!$H$3)))</f>
        <v>3147.0136129429816</v>
      </c>
      <c r="DF22" s="27">
        <f>IF(OR($U22+H$52&lt;'Standard Settings'!$G17,$U22+H$52&gt;'Standard Settings'!$I17),-1,(EchelleFPAparam!$S$3/('crmcfgWLEN.txt'!$U22+H$52))*(SIN('Standard Settings'!$F17)+SIN('Standard Settings'!$F17+EchelleFPAparam!$M$3+EchelleFPAparam!$H$3)))</f>
        <v>2981.3813175249302</v>
      </c>
      <c r="DG22" s="27">
        <f>IF(OR($U22+K$52&lt;'Standard Settings'!$G17,$U22+K$52&gt;'Standard Settings'!$I17),-1,(EchelleFPAparam!$S$3/('crmcfgWLEN.txt'!$U22+K$52))*(SIN('Standard Settings'!$F17)+SIN('Standard Settings'!$F17+EchelleFPAparam!$M$3+EchelleFPAparam!$H$3)))</f>
        <v>2832.3122516486837</v>
      </c>
      <c r="DH22" s="27">
        <f>IF(OR($U22+L$52&lt;'Standard Settings'!$G17,$U22+L$52&gt;'Standard Settings'!$I17),-1,(EchelleFPAparam!$S$3/('crmcfgWLEN.txt'!$U22+L$52))*(SIN('Standard Settings'!$F17)+SIN('Standard Settings'!$F17+EchelleFPAparam!$M$3+EchelleFPAparam!$H$3)))</f>
        <v>-1</v>
      </c>
      <c r="DI22" s="27">
        <f>IF(OR($U22+B$52&lt;'Standard Settings'!$G17,$U22+B$52&gt;'Standard Settings'!$I17),-1,(EchelleFPAparam!$S$3/('crmcfgWLEN.txt'!$U22+B$52))*(SIN('Standard Settings'!$F17)+SIN('Standard Settings'!$F17+EchelleFPAparam!$M$3+EchelleFPAparam!$I$3)))</f>
        <v>-1</v>
      </c>
      <c r="DJ22" s="27">
        <f>IF(OR($U22+C$52&lt;'Standard Settings'!$G17,$U22+C$52&gt;'Standard Settings'!$I17),-1,(EchelleFPAparam!$S$3/('crmcfgWLEN.txt'!$U22+C$52))*(SIN('Standard Settings'!$F17)+SIN('Standard Settings'!$F17+EchelleFPAparam!$M$3+EchelleFPAparam!$I$3)))</f>
        <v>4071.2551162011146</v>
      </c>
      <c r="DK22" s="27">
        <f>IF(OR($U22+D$52&lt;'Standard Settings'!$G17,$U22+D$52&gt;'Standard Settings'!$I17),-1,(EchelleFPAparam!$S$3/('crmcfgWLEN.txt'!$U22+D$52))*(SIN('Standard Settings'!$F17)+SIN('Standard Settings'!$F17+EchelleFPAparam!$M$3+EchelleFPAparam!$I$3)))</f>
        <v>3799.8381084543735</v>
      </c>
      <c r="DL22" s="27">
        <f>IF(OR($U22+E$52&lt;'Standard Settings'!$G17,$U22+E$52&gt;'Standard Settings'!$I17),-1,(EchelleFPAparam!$S$3/('crmcfgWLEN.txt'!$U22+E$52))*(SIN('Standard Settings'!$F17)+SIN('Standard Settings'!$F17+EchelleFPAparam!$M$3+EchelleFPAparam!$I$3)))</f>
        <v>3562.3482266759756</v>
      </c>
      <c r="DM22" s="27">
        <f>IF(OR($U22+F$52&lt;'Standard Settings'!$G17,$U22+F$52&gt;'Standard Settings'!$I17),-1,(EchelleFPAparam!$S$3/('crmcfgWLEN.txt'!$U22+F$52))*(SIN('Standard Settings'!$F17)+SIN('Standard Settings'!$F17+EchelleFPAparam!$M$3+EchelleFPAparam!$I$3)))</f>
        <v>3352.7983309891533</v>
      </c>
      <c r="DN22" s="27">
        <f>IF(OR($U22+G$52&lt;'Standard Settings'!$G17,$U22+G$52&gt;'Standard Settings'!$I17),-1,(EchelleFPAparam!$S$3/('crmcfgWLEN.txt'!$U22+G$52))*(SIN('Standard Settings'!$F17)+SIN('Standard Settings'!$F17+EchelleFPAparam!$M$3+EchelleFPAparam!$I$3)))</f>
        <v>3166.5317570453117</v>
      </c>
      <c r="DO22" s="27">
        <f>IF(OR($U22+H$52&lt;'Standard Settings'!$G17,$U22+H$52&gt;'Standard Settings'!$I17),-1,(EchelleFPAparam!$S$3/('crmcfgWLEN.txt'!$U22+H$52))*(SIN('Standard Settings'!$F17)+SIN('Standard Settings'!$F17+EchelleFPAparam!$M$3+EchelleFPAparam!$I$3)))</f>
        <v>2999.8721908850321</v>
      </c>
      <c r="DP22" s="27">
        <f>IF(OR($U22+K$52&lt;'Standard Settings'!$G17,$U22+K$52&gt;'Standard Settings'!$I17),-1,(EchelleFPAparam!$S$3/('crmcfgWLEN.txt'!$U22+K$52))*(SIN('Standard Settings'!$F17)+SIN('Standard Settings'!$F17+EchelleFPAparam!$M$3+EchelleFPAparam!$I$3)))</f>
        <v>2849.8785813407808</v>
      </c>
      <c r="DQ22" s="27">
        <f>IF(OR($U22+L$52&lt;'Standard Settings'!$G17,$U22+L$52&gt;'Standard Settings'!$I17),-1,(EchelleFPAparam!$S$3/('crmcfgWLEN.txt'!$U22+L$52))*(SIN('Standard Settings'!$F17)+SIN('Standard Settings'!$F17+EchelleFPAparam!$M$3+EchelleFPAparam!$I$3)))</f>
        <v>-1</v>
      </c>
      <c r="DR22" s="27">
        <f>IF(OR($U22+B$52&lt;'Standard Settings'!$G17,$U22+B$52&gt;'Standard Settings'!$I17),-1,(EchelleFPAparam!$S$3/('crmcfgWLEN.txt'!$U22+B$52))*(SIN('Standard Settings'!$F17)+SIN('Standard Settings'!$F17+EchelleFPAparam!$M$3+EchelleFPAparam!$J$3)))</f>
        <v>-1</v>
      </c>
      <c r="DS22" s="27">
        <f>IF(OR($U22+C$52&lt;'Standard Settings'!$G17,$U22+C$52&gt;'Standard Settings'!$I17),-1,(EchelleFPAparam!$S$3/('crmcfgWLEN.txt'!$U22+C$52))*(SIN('Standard Settings'!$F17)+SIN('Standard Settings'!$F17+EchelleFPAparam!$M$3+EchelleFPAparam!$J$3)))</f>
        <v>4072.449901337156</v>
      </c>
      <c r="DT22" s="27">
        <f>IF(OR($U22+D$52&lt;'Standard Settings'!$G17,$U22+D$52&gt;'Standard Settings'!$I17),-1,(EchelleFPAparam!$S$3/('crmcfgWLEN.txt'!$U22+D$52))*(SIN('Standard Settings'!$F17)+SIN('Standard Settings'!$F17+EchelleFPAparam!$M$3+EchelleFPAparam!$J$3)))</f>
        <v>3800.9532412480121</v>
      </c>
      <c r="DU22" s="27">
        <f>IF(OR($U22+E$52&lt;'Standard Settings'!$G17,$U22+E$52&gt;'Standard Settings'!$I17),-1,(EchelleFPAparam!$S$3/('crmcfgWLEN.txt'!$U22+E$52))*(SIN('Standard Settings'!$F17)+SIN('Standard Settings'!$F17+EchelleFPAparam!$M$3+EchelleFPAparam!$J$3)))</f>
        <v>3563.3936636700114</v>
      </c>
      <c r="DV22" s="27">
        <f>IF(OR($U22+F$52&lt;'Standard Settings'!$G17,$U22+F$52&gt;'Standard Settings'!$I17),-1,(EchelleFPAparam!$S$3/('crmcfgWLEN.txt'!$U22+F$52))*(SIN('Standard Settings'!$F17)+SIN('Standard Settings'!$F17+EchelleFPAparam!$M$3+EchelleFPAparam!$J$3)))</f>
        <v>3353.7822716894225</v>
      </c>
      <c r="DW22" s="27">
        <f>IF(OR($U22+G$52&lt;'Standard Settings'!$G17,$U22+G$52&gt;'Standard Settings'!$I17),-1,(EchelleFPAparam!$S$3/('crmcfgWLEN.txt'!$U22+G$52))*(SIN('Standard Settings'!$F17)+SIN('Standard Settings'!$F17+EchelleFPAparam!$M$3+EchelleFPAparam!$J$3)))</f>
        <v>3167.4610343733434</v>
      </c>
      <c r="DX22" s="27">
        <f>IF(OR($U22+H$52&lt;'Standard Settings'!$G17,$U22+H$52&gt;'Standard Settings'!$I17),-1,(EchelleFPAparam!$S$3/('crmcfgWLEN.txt'!$U22+H$52))*(SIN('Standard Settings'!$F17)+SIN('Standard Settings'!$F17+EchelleFPAparam!$M$3+EchelleFPAparam!$J$3)))</f>
        <v>3000.7525588800099</v>
      </c>
      <c r="DY22" s="27">
        <f>IF(OR($U22+K$52&lt;'Standard Settings'!$G17,$U22+K$52&gt;'Standard Settings'!$I17),-1,(EchelleFPAparam!$S$3/('crmcfgWLEN.txt'!$U22+K$52))*(SIN('Standard Settings'!$F17)+SIN('Standard Settings'!$F17+EchelleFPAparam!$M$3+EchelleFPAparam!$J$3)))</f>
        <v>2850.7149309360093</v>
      </c>
      <c r="DZ22" s="27">
        <f>IF(OR($U22+L$52&lt;'Standard Settings'!$G17,$U22+L$52&gt;'Standard Settings'!$I17),-1,(EchelleFPAparam!$S$3/('crmcfgWLEN.txt'!$U22+L$52))*(SIN('Standard Settings'!$F17)+SIN('Standard Settings'!$F17+EchelleFPAparam!$M$3+EchelleFPAparam!$J$3)))</f>
        <v>-1</v>
      </c>
      <c r="EA22" s="27">
        <f>IF(OR($U22+B$52&lt;$S22,$U22+B$52&gt;$T22),-1,(EchelleFPAparam!$S$3/('crmcfgWLEN.txt'!$U22+B$52))*(SIN('Standard Settings'!$F17)+SIN('Standard Settings'!$F17+EchelleFPAparam!$M$3+EchelleFPAparam!$K$3)))</f>
        <v>-1</v>
      </c>
      <c r="EB22" s="27">
        <f>IF(OR($U22+C$52&lt;$S22,$U22+C$52&gt;$T22),-1,(EchelleFPAparam!$S$3/('crmcfgWLEN.txt'!$U22+C$52))*(SIN('Standard Settings'!$F17)+SIN('Standard Settings'!$F17+EchelleFPAparam!$M$3+EchelleFPAparam!$K$3)))</f>
        <v>4096.2883346647359</v>
      </c>
      <c r="EC22" s="27">
        <f>IF(OR($U22+D$52&lt;$S22,$U22+D$52&gt;$T22),-1,(EchelleFPAparam!$S$3/('crmcfgWLEN.txt'!$U22+D$52))*(SIN('Standard Settings'!$F17)+SIN('Standard Settings'!$F17+EchelleFPAparam!$M$3+EchelleFPAparam!$K$3)))</f>
        <v>3823.2024456870863</v>
      </c>
      <c r="ED22" s="27">
        <f>IF(OR($U22+E$52&lt;$S22,$U22+E$52&gt;$T22),-1,(EchelleFPAparam!$S$3/('crmcfgWLEN.txt'!$U22+E$52))*(SIN('Standard Settings'!$F17)+SIN('Standard Settings'!$F17+EchelleFPAparam!$M$3+EchelleFPAparam!$K$3)))</f>
        <v>3584.2522928316439</v>
      </c>
      <c r="EE22" s="27">
        <f>IF(OR($U22+F$52&lt;$S22,$U22+F$52&gt;$T22),-1,(EchelleFPAparam!$S$3/('crmcfgWLEN.txt'!$U22+F$52))*(SIN('Standard Settings'!$F17)+SIN('Standard Settings'!$F17+EchelleFPAparam!$M$3+EchelleFPAparam!$K$3)))</f>
        <v>3373.4139226650764</v>
      </c>
      <c r="EF22" s="27">
        <f>IF(OR($U22+G$52&lt;$S22,$U22+G$52&gt;$T22),-1,(EchelleFPAparam!$S$3/('crmcfgWLEN.txt'!$U22+G$52))*(SIN('Standard Settings'!$F17)+SIN('Standard Settings'!$F17+EchelleFPAparam!$M$3+EchelleFPAparam!$K$3)))</f>
        <v>3186.0020380725723</v>
      </c>
      <c r="EG22" s="27">
        <f>IF(OR($U22+H$52&lt;$S22,$U22+H$52&gt;$T22),-1,(EchelleFPAparam!$S$3/('crmcfgWLEN.txt'!$U22+H$52))*(SIN('Standard Settings'!$F17)+SIN('Standard Settings'!$F17+EchelleFPAparam!$M$3+EchelleFPAparam!$K$3)))</f>
        <v>3018.317720279279</v>
      </c>
      <c r="EH22" s="27">
        <f>IF(OR($U22+K$52&lt;$S22,$U22+K$52&gt;$T22),-1,(EchelleFPAparam!$S$3/('crmcfgWLEN.txt'!$U22+K$52))*(SIN('Standard Settings'!$F17)+SIN('Standard Settings'!$F17+EchelleFPAparam!$M$3+EchelleFPAparam!$K$3)))</f>
        <v>2867.4018342653153</v>
      </c>
      <c r="EI22" s="27">
        <f>IF(OR($U22+L$52&lt;$S22,$U22+L$52&gt;$T22),-1,(EchelleFPAparam!$S$3/('crmcfgWLEN.txt'!$U22+L$52))*(SIN('Standard Settings'!$F17)+SIN('Standard Settings'!$F17+EchelleFPAparam!$M$3+EchelleFPAparam!$K$3)))</f>
        <v>-1</v>
      </c>
      <c r="EJ22" s="64">
        <f t="shared" si="6"/>
        <v>2812.9989670970308</v>
      </c>
      <c r="EK22" s="64">
        <f t="shared" si="7"/>
        <v>4096.2883346647359</v>
      </c>
      <c r="EL22" s="96">
        <v>0</v>
      </c>
      <c r="EM22" s="96">
        <v>0</v>
      </c>
      <c r="EN22" s="104"/>
      <c r="EO22" s="104"/>
      <c r="EP22" s="104"/>
      <c r="EQ22" s="54"/>
      <c r="ER22" s="54"/>
      <c r="ES22" s="54"/>
      <c r="ET22" s="54"/>
      <c r="EU22" s="104"/>
      <c r="EV22" s="104"/>
      <c r="EW22" s="54"/>
      <c r="EX22" s="54"/>
      <c r="EY22" s="54"/>
      <c r="EZ22" s="54"/>
      <c r="FA22" s="54"/>
      <c r="FB22" s="97">
        <f>1/(F22*EchelleFPAparam!$Q$3)</f>
        <v>-2290.2423985599257</v>
      </c>
      <c r="FC22" s="97">
        <f>E22*FB22</f>
        <v>-23.110726704918751</v>
      </c>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c r="IW22" s="54"/>
      <c r="IX22" s="54"/>
      <c r="IY22" s="54"/>
      <c r="IZ22" s="54"/>
      <c r="JA22" s="54"/>
      <c r="JB22" s="54"/>
      <c r="JC22" s="54"/>
      <c r="JD22" s="54"/>
      <c r="JE22" s="54"/>
      <c r="JF22" s="54"/>
      <c r="JG22" s="54"/>
      <c r="JH22" s="54"/>
      <c r="JI22" s="54"/>
      <c r="JJ22" s="56">
        <f t="shared" si="5"/>
        <v>2943.5340460270004</v>
      </c>
    </row>
    <row r="23" spans="1:270" x14ac:dyDescent="0.2">
      <c r="A23" s="57">
        <v>17</v>
      </c>
      <c r="B23" s="19">
        <f t="shared" si="0"/>
        <v>3356.4381710614498</v>
      </c>
      <c r="C23" s="28" t="str">
        <f>'Standard Settings'!B18</f>
        <v>L/5/7</v>
      </c>
      <c r="D23" s="28">
        <f>'Standard Settings'!H18</f>
        <v>17</v>
      </c>
      <c r="E23" s="20">
        <f t="shared" si="1"/>
        <v>9.9192751096219833E-3</v>
      </c>
      <c r="F23" s="18">
        <f>((EchelleFPAparam!$S$3/('crmcfgWLEN.txt'!$U23+E$52))*(SIN('Standard Settings'!$F18+0.0005)+SIN('Standard Settings'!$F18+0.0005+EchelleFPAparam!$M$3))-(EchelleFPAparam!$S$3/('crmcfgWLEN.txt'!$U23+E$52))*(SIN('Standard Settings'!$F18-0.0005)+SIN('Standard Settings'!$F18-0.0005+EchelleFPAparam!$M$3)))*1000*EchelleFPAparam!$O$3/180</f>
        <v>29.161013102621123</v>
      </c>
      <c r="G23" s="21" t="str">
        <f>'Standard Settings'!C18</f>
        <v>L</v>
      </c>
      <c r="H23" s="50"/>
      <c r="I23" s="63" t="s">
        <v>364</v>
      </c>
      <c r="J23" s="61"/>
      <c r="K23" s="28" t="str">
        <f>'Standard Settings'!$D18</f>
        <v>LM</v>
      </c>
      <c r="L23" s="50"/>
      <c r="M23" s="12">
        <v>0</v>
      </c>
      <c r="N23" s="12">
        <v>0</v>
      </c>
      <c r="O23" s="51" t="s">
        <v>387</v>
      </c>
      <c r="P23" s="51" t="s">
        <v>387</v>
      </c>
      <c r="Q23" s="28">
        <f>'Standard Settings'!$E18</f>
        <v>66.5</v>
      </c>
      <c r="R23" s="93">
        <f>535000+($Q23-65.672)/EchelleFPAparam!$Q$3</f>
        <v>478673.46938775491</v>
      </c>
      <c r="S23" s="22">
        <f>'Standard Settings'!$G18</f>
        <v>14</v>
      </c>
      <c r="T23" s="22">
        <f>'Standard Settings'!$I18</f>
        <v>20</v>
      </c>
      <c r="U23" s="23">
        <f t="shared" si="2"/>
        <v>13</v>
      </c>
      <c r="V23" s="23">
        <f t="shared" si="3"/>
        <v>21</v>
      </c>
      <c r="W23" s="24">
        <f>IF(OR($U23+B$52&lt;$S23,$U23+B$52&gt;$T23),-1,(EchelleFPAparam!$S$3/('crmcfgWLEN.txt'!$U23+B$52))*(SIN('Standard Settings'!$F18)+SIN('Standard Settings'!$F18+EchelleFPAparam!$M$3)))</f>
        <v>-1</v>
      </c>
      <c r="X23" s="24">
        <f>IF(OR($U23+C$52&lt;$S23,$U23+C$52&gt;$T23),-1,(EchelleFPAparam!$S$3/('crmcfgWLEN.txt'!$U23+C$52))*(SIN('Standard Settings'!$F18)+SIN('Standard Settings'!$F18+EchelleFPAparam!$M$3)))</f>
        <v>4075.6749220031888</v>
      </c>
      <c r="Y23" s="24">
        <f>IF(OR($U23+D$52&lt;$S23,$U23+D$52&gt;$T23),-1,(EchelleFPAparam!$S$3/('crmcfgWLEN.txt'!$U23+D$52))*(SIN('Standard Settings'!$F18)+SIN('Standard Settings'!$F18+EchelleFPAparam!$M$3)))</f>
        <v>3803.9632605363095</v>
      </c>
      <c r="Z23" s="24">
        <f>IF(OR($U23+E$52&lt;$S23,$U23+E$52&gt;$T23),-1,(EchelleFPAparam!$S$3/('crmcfgWLEN.txt'!$U23+E$52))*(SIN('Standard Settings'!$F18)+SIN('Standard Settings'!$F18+EchelleFPAparam!$M$3)))</f>
        <v>3566.2155567527907</v>
      </c>
      <c r="AA23" s="24">
        <f>IF(OR($U23+F$52&lt;$S23,$U23+F$52&gt;$T23),-1,(EchelleFPAparam!$S$3/('crmcfgWLEN.txt'!$U23+F$52))*(SIN('Standard Settings'!$F18)+SIN('Standard Settings'!$F18+EchelleFPAparam!$M$3)))</f>
        <v>3356.4381710614498</v>
      </c>
      <c r="AB23" s="24">
        <f>IF(OR($U23+G$52&lt;$S23,$U23+G$52&gt;$T23),-1,(EchelleFPAparam!$S$3/('crmcfgWLEN.txt'!$U23+G$52))*(SIN('Standard Settings'!$F18)+SIN('Standard Settings'!$F18+EchelleFPAparam!$M$3)))</f>
        <v>3169.9693837802583</v>
      </c>
      <c r="AC23" s="24">
        <f>IF(OR($U23+H$52&lt;$S23,$U23+H$52&gt;$T23),-1,(EchelleFPAparam!$S$3/('crmcfgWLEN.txt'!$U23+H$52))*(SIN('Standard Settings'!$F18)+SIN('Standard Settings'!$F18+EchelleFPAparam!$M$3)))</f>
        <v>3003.128889897087</v>
      </c>
      <c r="AD23" s="24">
        <f>IF(OR($U23+K$52&lt;$S23,$U23+K$52&gt;$T23),-1,(EchelleFPAparam!$S$3/('crmcfgWLEN.txt'!$U23+K$52))*(SIN('Standard Settings'!$F18)+SIN('Standard Settings'!$F18+EchelleFPAparam!$M$3)))</f>
        <v>2852.9724454022326</v>
      </c>
      <c r="AE23" s="24">
        <f>IF(OR($U23+L$52&lt;$S23,$U23+L$52&gt;$T23),-1,(EchelleFPAparam!$S$3/('crmcfgWLEN.txt'!$U23+L$52))*(SIN('Standard Settings'!$F18)+SIN('Standard Settings'!$F18+EchelleFPAparam!$M$3)))</f>
        <v>-1</v>
      </c>
      <c r="AF23" s="92">
        <v>2041.55927153631</v>
      </c>
      <c r="AG23" s="92">
        <v>1758.9672329708601</v>
      </c>
      <c r="AH23" s="92">
        <v>1389.2109684329901</v>
      </c>
      <c r="AI23" s="92">
        <v>1066.3250350343999</v>
      </c>
      <c r="AJ23" s="92">
        <v>781.88174965267604</v>
      </c>
      <c r="AK23" s="92">
        <v>529.16060294616295</v>
      </c>
      <c r="AL23" s="92">
        <v>302.92329470242697</v>
      </c>
      <c r="AM23" s="92">
        <v>98.601222196653893</v>
      </c>
      <c r="AN23" s="92"/>
      <c r="AO23" s="92">
        <v>1776.20583304561</v>
      </c>
      <c r="AP23" s="92">
        <v>1404.18987174418</v>
      </c>
      <c r="AQ23" s="92">
        <v>1079.31962981072</v>
      </c>
      <c r="AR23" s="92">
        <v>793.17162368831805</v>
      </c>
      <c r="AS23" s="92">
        <v>538.93724931844702</v>
      </c>
      <c r="AT23" s="92">
        <v>311.37506364007101</v>
      </c>
      <c r="AU23" s="92">
        <v>105.89472145147499</v>
      </c>
      <c r="AV23" s="92"/>
      <c r="AW23" s="92"/>
      <c r="AX23" s="92">
        <v>1795.43013020073</v>
      </c>
      <c r="AY23" s="92">
        <v>1421.0200714949101</v>
      </c>
      <c r="AZ23" s="92">
        <v>1093.8716615977901</v>
      </c>
      <c r="BA23" s="92">
        <v>805.77109071816403</v>
      </c>
      <c r="BB23" s="92">
        <v>549.78231905543601</v>
      </c>
      <c r="BC23" s="92">
        <v>320.76124426117701</v>
      </c>
      <c r="BD23" s="92">
        <v>113.97732286110499</v>
      </c>
      <c r="BE23" s="92"/>
      <c r="BF23" s="92"/>
      <c r="BG23" s="25">
        <f>IF(OR($U23+B$52&lt;'Standard Settings'!$G18,$U23+B$52&gt;'Standard Settings'!$I18),-1,(EchelleFPAparam!$S$3/('crmcfgWLEN.txt'!$U23+B$52))*(SIN(EchelleFPAparam!$T$3-EchelleFPAparam!$M$3/2)+SIN('Standard Settings'!$F18+EchelleFPAparam!$M$3)))</f>
        <v>-1</v>
      </c>
      <c r="BH23" s="25">
        <f>IF(OR($U23+C$52&lt;'Standard Settings'!$G18,$U23+C$52&gt;'Standard Settings'!$I18),-1,(EchelleFPAparam!$S$3/('crmcfgWLEN.txt'!$U23+C$52))*(SIN(EchelleFPAparam!$T$3-EchelleFPAparam!$M$3/2)+SIN('Standard Settings'!$F18+EchelleFPAparam!$M$3)))</f>
        <v>4057.4635080018052</v>
      </c>
      <c r="BI23" s="25">
        <f>IF(OR($U23+D$52&lt;'Standard Settings'!$G18,$U23+D$52&gt;'Standard Settings'!$I18),-1,(EchelleFPAparam!$S$3/('crmcfgWLEN.txt'!$U23+D$52))*(SIN(EchelleFPAparam!$T$3-EchelleFPAparam!$M$3/2)+SIN('Standard Settings'!$F18+EchelleFPAparam!$M$3)))</f>
        <v>3786.9659408016846</v>
      </c>
      <c r="BJ23" s="25">
        <f>IF(OR($U23+E$52&lt;'Standard Settings'!$G18,$U23+E$52&gt;'Standard Settings'!$I18),-1,(EchelleFPAparam!$S$3/('crmcfgWLEN.txt'!$U23+E$52))*(SIN(EchelleFPAparam!$T$3-EchelleFPAparam!$M$3/2)+SIN('Standard Settings'!$F18+EchelleFPAparam!$M$3)))</f>
        <v>3550.2805695015795</v>
      </c>
      <c r="BK23" s="25">
        <f>IF(OR($U23+F$52&lt;'Standard Settings'!$G18,$U23+F$52&gt;'Standard Settings'!$I18),-1,(EchelleFPAparam!$S$3/('crmcfgWLEN.txt'!$U23+F$52))*(SIN(EchelleFPAparam!$T$3-EchelleFPAparam!$M$3/2)+SIN('Standard Settings'!$F18+EchelleFPAparam!$M$3)))</f>
        <v>3341.4405360014866</v>
      </c>
      <c r="BL23" s="25">
        <f>IF(OR($U23+G$52&lt;'Standard Settings'!$G18,$U23+G$52&gt;'Standard Settings'!$I18),-1,(EchelleFPAparam!$S$3/('crmcfgWLEN.txt'!$U23+G$52))*(SIN(EchelleFPAparam!$T$3-EchelleFPAparam!$M$3/2)+SIN('Standard Settings'!$F18+EchelleFPAparam!$M$3)))</f>
        <v>3155.8049506680709</v>
      </c>
      <c r="BM23" s="25">
        <f>IF(OR($U23+H$52&lt;'Standard Settings'!$G18,$U23+H$52&gt;'Standard Settings'!$I18),-1,(EchelleFPAparam!$S$3/('crmcfgWLEN.txt'!$U23+H$52))*(SIN(EchelleFPAparam!$T$3-EchelleFPAparam!$M$3/2)+SIN('Standard Settings'!$F18+EchelleFPAparam!$M$3)))</f>
        <v>2989.7099532644879</v>
      </c>
      <c r="BN23" s="25">
        <f>IF(OR($U23+K$52&lt;'Standard Settings'!$G18,$U23+K$52&gt;'Standard Settings'!$I18),-1,(EchelleFPAparam!$S$3/('crmcfgWLEN.txt'!$U23+K$52))*(SIN(EchelleFPAparam!$T$3-EchelleFPAparam!$M$3/2)+SIN('Standard Settings'!$F18+EchelleFPAparam!$M$3)))</f>
        <v>2840.2244556012638</v>
      </c>
      <c r="BO23" s="25">
        <f>IF(OR($U23+L$52&lt;'Standard Settings'!$G18,$U23+L$52&gt;'Standard Settings'!$I18),-1,(EchelleFPAparam!$S$3/('crmcfgWLEN.txt'!$U23+L$52))*(SIN(EchelleFPAparam!$T$3-EchelleFPAparam!$M$3/2)+SIN('Standard Settings'!$F18+EchelleFPAparam!$M$3)))</f>
        <v>-1</v>
      </c>
      <c r="BP23" s="26">
        <f>IF(OR($U23+B$52&lt;'Standard Settings'!$G18,$U23+B$52&gt;'Standard Settings'!$I18),-1,BG23*(($D23+B$52)/($D23+B$52+0.5)))</f>
        <v>-1</v>
      </c>
      <c r="BQ23" s="26">
        <f>IF(OR($U23+C$52&lt;'Standard Settings'!$G18,$U23+C$52&gt;'Standard Settings'!$I18),-1,BH23*(($D23+C$52)/($D23+C$52+0.5)))</f>
        <v>3947.8023321098649</v>
      </c>
      <c r="BR23" s="26">
        <f>IF(OR($U23+D$52&lt;'Standard Settings'!$G18,$U23+D$52&gt;'Standard Settings'!$I18),-1,BI23*(($D23+D$52)/($D23+D$52+0.5)))</f>
        <v>3689.8642500118976</v>
      </c>
      <c r="BS23" s="26">
        <f>IF(OR($U23+E$52&lt;'Standard Settings'!$G18,$U23+E$52&gt;'Standard Settings'!$I18),-1,BJ23*(($D23+E$52)/($D23+E$52+0.5)))</f>
        <v>3463.688360489346</v>
      </c>
      <c r="BT23" s="26">
        <f>IF(OR($U23+F$52&lt;'Standard Settings'!$G18,$U23+F$52&gt;'Standard Settings'!$I18),-1,BK23*(($D23+F$52)/($D23+F$52+0.5)))</f>
        <v>3263.7326165595914</v>
      </c>
      <c r="BU23" s="26">
        <f>IF(OR($U23+G$52&lt;'Standard Settings'!$G18,$U23+G$52&gt;'Standard Settings'!$I18),-1,BL23*(($D23+G$52)/($D23+G$52+0.5)))</f>
        <v>3085.6759517643359</v>
      </c>
      <c r="BV23" s="26">
        <f>IF(OR($U23+H$52&lt;'Standard Settings'!$G18,$U23+H$52&gt;'Standard Settings'!$I18),-1,BM23*(($D23+H$52)/($D23+H$52+0.5)))</f>
        <v>2926.0991031950307</v>
      </c>
      <c r="BW23" s="26">
        <f>IF(OR($U23+K$52&lt;'Standard Settings'!$G18,$U23+K$52&gt;'Standard Settings'!$I18),-1,BN23*(($D23+K$52)/($D23+K$52+0.5)))</f>
        <v>2782.2606912012379</v>
      </c>
      <c r="BX23" s="26">
        <f>IF(OR($U23+L$52&lt;'Standard Settings'!$G18,$U23+L$52&gt;'Standard Settings'!$I18),-1,BO23*(($D23+L$52)/($D23+L$52+0.5)))</f>
        <v>-1</v>
      </c>
      <c r="BY23" s="26">
        <f>IF(OR($U23+B$52&lt;'Standard Settings'!$G18,$U23+B$52&gt;'Standard Settings'!$I18),-1,BG23*(($D23+B$52)/($D23+B$52-0.5)))</f>
        <v>-1</v>
      </c>
      <c r="BZ23" s="26">
        <f>IF(OR($U23+C$52&lt;'Standard Settings'!$G18,$U23+C$52&gt;'Standard Settings'!$I18),-1,BH23*(($D23+C$52)/($D23+C$52-0.5)))</f>
        <v>4173.391036801856</v>
      </c>
      <c r="CA23" s="26">
        <f>IF(OR($U23+D$52&lt;'Standard Settings'!$G18,$U23+D$52&gt;'Standard Settings'!$I18),-1,BI23*(($D23+D$52)/($D23+D$52-0.5)))</f>
        <v>3889.3163716341624</v>
      </c>
      <c r="CB23" s="26">
        <f>IF(OR($U23+E$52&lt;'Standard Settings'!$G18,$U23+E$52&gt;'Standard Settings'!$I18),-1,BJ23*(($D23+E$52)/($D23+E$52-0.5)))</f>
        <v>3641.3134046170044</v>
      </c>
      <c r="CC23" s="26">
        <f>IF(OR($U23+F$52&lt;'Standard Settings'!$G18,$U23+F$52&gt;'Standard Settings'!$I18),-1,BK23*(($D23+F$52)/($D23+F$52-0.5)))</f>
        <v>3422.9390856600594</v>
      </c>
      <c r="CD23" s="26">
        <f>IF(OR($U23+G$52&lt;'Standard Settings'!$G18,$U23+G$52&gt;'Standard Settings'!$I18),-1,BL23*(($D23+G$52)/($D23+G$52-0.5)))</f>
        <v>3229.1957634743053</v>
      </c>
      <c r="CE23" s="26">
        <f>IF(OR($U23+H$52&lt;'Standard Settings'!$G18,$U23+H$52&gt;'Standard Settings'!$I18),-1,BM23*(($D23+H$52)/($D23+H$52-0.5)))</f>
        <v>3056.1479522259206</v>
      </c>
      <c r="CF23" s="26">
        <f>IF(OR($U23+K$52&lt;'Standard Settings'!$G18,$U23+K$52&gt;'Standard Settings'!$I18),-1,BN23*(($D23+K$52)/($D23+K$52-0.5)))</f>
        <v>2900.6547631672479</v>
      </c>
      <c r="CG23" s="26">
        <f>IF(OR($U23+L$52&lt;'Standard Settings'!$G18,$U23+L$52&gt;'Standard Settings'!$I18),-1,BO23*(($D23+L$52)/($D23+L$52-0.5)))</f>
        <v>-1</v>
      </c>
      <c r="CH23" s="27">
        <f>IF(OR($U23+B$52&lt;'Standard Settings'!$G18,$U23+B$52&gt;'Standard Settings'!$I18),-1,(EchelleFPAparam!$S$3/('crmcfgWLEN.txt'!$U23+B$52))*(SIN('Standard Settings'!$F18)+SIN('Standard Settings'!$F18+EchelleFPAparam!$M$3+EchelleFPAparam!$F$3)))</f>
        <v>-1</v>
      </c>
      <c r="CI23" s="27">
        <f>IF(OR($U23+C$52&lt;'Standard Settings'!$G18,$U23+C$52&gt;'Standard Settings'!$I18),-1,(EchelleFPAparam!$S$3/('crmcfgWLEN.txt'!$U23+C$52))*(SIN('Standard Settings'!$F18)+SIN('Standard Settings'!$F18+EchelleFPAparam!$M$3+EchelleFPAparam!$F$3)))</f>
        <v>4036.0431289702587</v>
      </c>
      <c r="CJ23" s="27">
        <f>IF(OR($U23+D$52&lt;'Standard Settings'!$G18,$U23+D$52&gt;'Standard Settings'!$I18),-1,(EchelleFPAparam!$S$3/('crmcfgWLEN.txt'!$U23+D$52))*(SIN('Standard Settings'!$F18)+SIN('Standard Settings'!$F18+EchelleFPAparam!$M$3+EchelleFPAparam!$F$3)))</f>
        <v>3766.9735870389077</v>
      </c>
      <c r="CK23" s="27">
        <f>IF(OR($U23+E$52&lt;'Standard Settings'!$G18,$U23+E$52&gt;'Standard Settings'!$I18),-1,(EchelleFPAparam!$S$3/('crmcfgWLEN.txt'!$U23+E$52))*(SIN('Standard Settings'!$F18)+SIN('Standard Settings'!$F18+EchelleFPAparam!$M$3+EchelleFPAparam!$F$3)))</f>
        <v>3531.5377378489766</v>
      </c>
      <c r="CL23" s="27">
        <f>IF(OR($U23+F$52&lt;'Standard Settings'!$G18,$U23+F$52&gt;'Standard Settings'!$I18),-1,(EchelleFPAparam!$S$3/('crmcfgWLEN.txt'!$U23+F$52))*(SIN('Standard Settings'!$F18)+SIN('Standard Settings'!$F18+EchelleFPAparam!$M$3+EchelleFPAparam!$F$3)))</f>
        <v>3323.8002238578601</v>
      </c>
      <c r="CM23" s="27">
        <f>IF(OR($U23+G$52&lt;'Standard Settings'!$G18,$U23+G$52&gt;'Standard Settings'!$I18),-1,(EchelleFPAparam!$S$3/('crmcfgWLEN.txt'!$U23+G$52))*(SIN('Standard Settings'!$F18)+SIN('Standard Settings'!$F18+EchelleFPAparam!$M$3+EchelleFPAparam!$F$3)))</f>
        <v>3139.1446558657567</v>
      </c>
      <c r="CN23" s="27">
        <f>IF(OR($U23+H$52&lt;'Standard Settings'!$G18,$U23+H$52&gt;'Standard Settings'!$I18),-1,(EchelleFPAparam!$S$3/('crmcfgWLEN.txt'!$U23+H$52))*(SIN('Standard Settings'!$F18)+SIN('Standard Settings'!$F18+EchelleFPAparam!$M$3+EchelleFPAparam!$F$3)))</f>
        <v>2973.9265160833484</v>
      </c>
      <c r="CO23" s="27">
        <f>IF(OR($U23+K$52&lt;'Standard Settings'!$G18,$U23+K$52&gt;'Standard Settings'!$I18),-1,(EchelleFPAparam!$S$3/('crmcfgWLEN.txt'!$U23+K$52))*(SIN('Standard Settings'!$F18)+SIN('Standard Settings'!$F18+EchelleFPAparam!$M$3+EchelleFPAparam!$F$3)))</f>
        <v>2825.2301902791814</v>
      </c>
      <c r="CP23" s="27">
        <f>IF(OR($U23+L$52&lt;'Standard Settings'!$G18,$U23+L$52&gt;'Standard Settings'!$I18),-1,(EchelleFPAparam!$S$3/('crmcfgWLEN.txt'!$U23+L$52))*(SIN('Standard Settings'!$F18)+SIN('Standard Settings'!$F18+EchelleFPAparam!$M$3+EchelleFPAparam!$F$3)))</f>
        <v>-1</v>
      </c>
      <c r="CQ23" s="27">
        <f>IF(OR($U23+B$52&lt;'Standard Settings'!$G18,$U23+B$52&gt;'Standard Settings'!$I18),-1,(EchelleFPAparam!$S$3/('crmcfgWLEN.txt'!$U23+B$52))*(SIN('Standard Settings'!$F18)+SIN('Standard Settings'!$F18+EchelleFPAparam!$M$3+EchelleFPAparam!$G$3)))</f>
        <v>-1</v>
      </c>
      <c r="CR23" s="27">
        <f>IF(OR($U23+C$52&lt;'Standard Settings'!$G18,$U23+C$52&gt;'Standard Settings'!$I18),-1,(EchelleFPAparam!$S$3/('crmcfgWLEN.txt'!$U23+C$52))*(SIN('Standard Settings'!$F18)+SIN('Standard Settings'!$F18+EchelleFPAparam!$M$3+EchelleFPAparam!$G$3)))</f>
        <v>4061.9565553265165</v>
      </c>
      <c r="CS23" s="27">
        <f>IF(OR($U23+D$52&lt;'Standard Settings'!$G18,$U23+D$52&gt;'Standard Settings'!$I18),-1,(EchelleFPAparam!$S$3/('crmcfgWLEN.txt'!$U23+D$52))*(SIN('Standard Settings'!$F18)+SIN('Standard Settings'!$F18+EchelleFPAparam!$M$3+EchelleFPAparam!$G$3)))</f>
        <v>3791.1594516380819</v>
      </c>
      <c r="CT23" s="27">
        <f>IF(OR($U23+E$52&lt;'Standard Settings'!$G18,$U23+E$52&gt;'Standard Settings'!$I18),-1,(EchelleFPAparam!$S$3/('crmcfgWLEN.txt'!$U23+E$52))*(SIN('Standard Settings'!$F18)+SIN('Standard Settings'!$F18+EchelleFPAparam!$M$3+EchelleFPAparam!$G$3)))</f>
        <v>3554.211985910702</v>
      </c>
      <c r="CU23" s="27">
        <f>IF(OR($U23+F$52&lt;'Standard Settings'!$G18,$U23+F$52&gt;'Standard Settings'!$I18),-1,(EchelleFPAparam!$S$3/('crmcfgWLEN.txt'!$U23+F$52))*(SIN('Standard Settings'!$F18)+SIN('Standard Settings'!$F18+EchelleFPAparam!$M$3+EchelleFPAparam!$G$3)))</f>
        <v>3345.1406926218374</v>
      </c>
      <c r="CV23" s="27">
        <f>IF(OR($U23+G$52&lt;'Standard Settings'!$G18,$U23+G$52&gt;'Standard Settings'!$I18),-1,(EchelleFPAparam!$S$3/('crmcfgWLEN.txt'!$U23+G$52))*(SIN('Standard Settings'!$F18)+SIN('Standard Settings'!$F18+EchelleFPAparam!$M$3+EchelleFPAparam!$G$3)))</f>
        <v>3159.2995430317351</v>
      </c>
      <c r="CW23" s="27">
        <f>IF(OR($U23+H$52&lt;'Standard Settings'!$G18,$U23+H$52&gt;'Standard Settings'!$I18),-1,(EchelleFPAparam!$S$3/('crmcfgWLEN.txt'!$U23+H$52))*(SIN('Standard Settings'!$F18)+SIN('Standard Settings'!$F18+EchelleFPAparam!$M$3+EchelleFPAparam!$G$3)))</f>
        <v>2993.0206197142757</v>
      </c>
      <c r="CX23" s="27">
        <f>IF(OR($U23+K$52&lt;'Standard Settings'!$G18,$U23+K$52&gt;'Standard Settings'!$I18),-1,(EchelleFPAparam!$S$3/('crmcfgWLEN.txt'!$U23+K$52))*(SIN('Standard Settings'!$F18)+SIN('Standard Settings'!$F18+EchelleFPAparam!$M$3+EchelleFPAparam!$G$3)))</f>
        <v>2843.3695887285621</v>
      </c>
      <c r="CY23" s="27">
        <f>IF(OR($U23+L$52&lt;'Standard Settings'!$G18,$U23+L$52&gt;'Standard Settings'!$I18),-1,(EchelleFPAparam!$S$3/('crmcfgWLEN.txt'!$U23+L$52))*(SIN('Standard Settings'!$F18)+SIN('Standard Settings'!$F18+EchelleFPAparam!$M$3+EchelleFPAparam!$G$3)))</f>
        <v>-1</v>
      </c>
      <c r="CZ23" s="27">
        <f>IF(OR($U23+B$52&lt;'Standard Settings'!$G18,$U23+B$52&gt;'Standard Settings'!$I18),-1,(EchelleFPAparam!$S$3/('crmcfgWLEN.txt'!$U23+B$52))*(SIN('Standard Settings'!$F18)+SIN('Standard Settings'!$F18+EchelleFPAparam!$M$3+EchelleFPAparam!$H$3)))</f>
        <v>-1</v>
      </c>
      <c r="DA23" s="27">
        <f>IF(OR($U23+C$52&lt;'Standard Settings'!$G18,$U23+C$52&gt;'Standard Settings'!$I18),-1,(EchelleFPAparam!$S$3/('crmcfgWLEN.txt'!$U23+C$52))*(SIN('Standard Settings'!$F18)+SIN('Standard Settings'!$F18+EchelleFPAparam!$M$3+EchelleFPAparam!$H$3)))</f>
        <v>4063.1915804998257</v>
      </c>
      <c r="DB23" s="27">
        <f>IF(OR($U23+D$52&lt;'Standard Settings'!$G18,$U23+D$52&gt;'Standard Settings'!$I18),-1,(EchelleFPAparam!$S$3/('crmcfgWLEN.txt'!$U23+D$52))*(SIN('Standard Settings'!$F18)+SIN('Standard Settings'!$F18+EchelleFPAparam!$M$3+EchelleFPAparam!$H$3)))</f>
        <v>3792.3121417998368</v>
      </c>
      <c r="DC23" s="27">
        <f>IF(OR($U23+E$52&lt;'Standard Settings'!$G18,$U23+E$52&gt;'Standard Settings'!$I18),-1,(EchelleFPAparam!$S$3/('crmcfgWLEN.txt'!$U23+E$52))*(SIN('Standard Settings'!$F18)+SIN('Standard Settings'!$F18+EchelleFPAparam!$M$3+EchelleFPAparam!$H$3)))</f>
        <v>3555.2926329373472</v>
      </c>
      <c r="DD23" s="27">
        <f>IF(OR($U23+F$52&lt;'Standard Settings'!$G18,$U23+F$52&gt;'Standard Settings'!$I18),-1,(EchelleFPAparam!$S$3/('crmcfgWLEN.txt'!$U23+F$52))*(SIN('Standard Settings'!$F18)+SIN('Standard Settings'!$F18+EchelleFPAparam!$M$3+EchelleFPAparam!$H$3)))</f>
        <v>3346.1577721763269</v>
      </c>
      <c r="DE23" s="27">
        <f>IF(OR($U23+G$52&lt;'Standard Settings'!$G18,$U23+G$52&gt;'Standard Settings'!$I18),-1,(EchelleFPAparam!$S$3/('crmcfgWLEN.txt'!$U23+G$52))*(SIN('Standard Settings'!$F18)+SIN('Standard Settings'!$F18+EchelleFPAparam!$M$3+EchelleFPAparam!$H$3)))</f>
        <v>3160.2601181665309</v>
      </c>
      <c r="DF23" s="27">
        <f>IF(OR($U23+H$52&lt;'Standard Settings'!$G18,$U23+H$52&gt;'Standard Settings'!$I18),-1,(EchelleFPAparam!$S$3/('crmcfgWLEN.txt'!$U23+H$52))*(SIN('Standard Settings'!$F18)+SIN('Standard Settings'!$F18+EchelleFPAparam!$M$3+EchelleFPAparam!$H$3)))</f>
        <v>2993.9306382630293</v>
      </c>
      <c r="DG23" s="27">
        <f>IF(OR($U23+K$52&lt;'Standard Settings'!$G18,$U23+K$52&gt;'Standard Settings'!$I18),-1,(EchelleFPAparam!$S$3/('crmcfgWLEN.txt'!$U23+K$52))*(SIN('Standard Settings'!$F18)+SIN('Standard Settings'!$F18+EchelleFPAparam!$M$3+EchelleFPAparam!$H$3)))</f>
        <v>2844.2341063498779</v>
      </c>
      <c r="DH23" s="27">
        <f>IF(OR($U23+L$52&lt;'Standard Settings'!$G18,$U23+L$52&gt;'Standard Settings'!$I18),-1,(EchelleFPAparam!$S$3/('crmcfgWLEN.txt'!$U23+L$52))*(SIN('Standard Settings'!$F18)+SIN('Standard Settings'!$F18+EchelleFPAparam!$M$3+EchelleFPAparam!$H$3)))</f>
        <v>-1</v>
      </c>
      <c r="DI23" s="27">
        <f>IF(OR($U23+B$52&lt;'Standard Settings'!$G18,$U23+B$52&gt;'Standard Settings'!$I18),-1,(EchelleFPAparam!$S$3/('crmcfgWLEN.txt'!$U23+B$52))*(SIN('Standard Settings'!$F18)+SIN('Standard Settings'!$F18+EchelleFPAparam!$M$3+EchelleFPAparam!$I$3)))</f>
        <v>-1</v>
      </c>
      <c r="DJ23" s="27">
        <f>IF(OR($U23+C$52&lt;'Standard Settings'!$G18,$U23+C$52&gt;'Standard Settings'!$I18),-1,(EchelleFPAparam!$S$3/('crmcfgWLEN.txt'!$U23+C$52))*(SIN('Standard Settings'!$F18)+SIN('Standard Settings'!$F18+EchelleFPAparam!$M$3+EchelleFPAparam!$I$3)))</f>
        <v>4087.8594006581543</v>
      </c>
      <c r="DK23" s="27">
        <f>IF(OR($U23+D$52&lt;'Standard Settings'!$G18,$U23+D$52&gt;'Standard Settings'!$I18),-1,(EchelleFPAparam!$S$3/('crmcfgWLEN.txt'!$U23+D$52))*(SIN('Standard Settings'!$F18)+SIN('Standard Settings'!$F18+EchelleFPAparam!$M$3+EchelleFPAparam!$I$3)))</f>
        <v>3815.3354406142771</v>
      </c>
      <c r="DL23" s="27">
        <f>IF(OR($U23+E$52&lt;'Standard Settings'!$G18,$U23+E$52&gt;'Standard Settings'!$I18),-1,(EchelleFPAparam!$S$3/('crmcfgWLEN.txt'!$U23+E$52))*(SIN('Standard Settings'!$F18)+SIN('Standard Settings'!$F18+EchelleFPAparam!$M$3+EchelleFPAparam!$I$3)))</f>
        <v>3576.8769755758849</v>
      </c>
      <c r="DM23" s="27">
        <f>IF(OR($U23+F$52&lt;'Standard Settings'!$G18,$U23+F$52&gt;'Standard Settings'!$I18),-1,(EchelleFPAparam!$S$3/('crmcfgWLEN.txt'!$U23+F$52))*(SIN('Standard Settings'!$F18)+SIN('Standard Settings'!$F18+EchelleFPAparam!$M$3+EchelleFPAparam!$I$3)))</f>
        <v>3366.4724476008328</v>
      </c>
      <c r="DN23" s="27">
        <f>IF(OR($U23+G$52&lt;'Standard Settings'!$G18,$U23+G$52&gt;'Standard Settings'!$I18),-1,(EchelleFPAparam!$S$3/('crmcfgWLEN.txt'!$U23+G$52))*(SIN('Standard Settings'!$F18)+SIN('Standard Settings'!$F18+EchelleFPAparam!$M$3+EchelleFPAparam!$I$3)))</f>
        <v>3179.4462005118976</v>
      </c>
      <c r="DO23" s="27">
        <f>IF(OR($U23+H$52&lt;'Standard Settings'!$G18,$U23+H$52&gt;'Standard Settings'!$I18),-1,(EchelleFPAparam!$S$3/('crmcfgWLEN.txt'!$U23+H$52))*(SIN('Standard Settings'!$F18)+SIN('Standard Settings'!$F18+EchelleFPAparam!$M$3+EchelleFPAparam!$I$3)))</f>
        <v>3012.1069268007454</v>
      </c>
      <c r="DP23" s="27">
        <f>IF(OR($U23+K$52&lt;'Standard Settings'!$G18,$U23+K$52&gt;'Standard Settings'!$I18),-1,(EchelleFPAparam!$S$3/('crmcfgWLEN.txt'!$U23+K$52))*(SIN('Standard Settings'!$F18)+SIN('Standard Settings'!$F18+EchelleFPAparam!$M$3+EchelleFPAparam!$I$3)))</f>
        <v>2861.5015804607083</v>
      </c>
      <c r="DQ23" s="27">
        <f>IF(OR($U23+L$52&lt;'Standard Settings'!$G18,$U23+L$52&gt;'Standard Settings'!$I18),-1,(EchelleFPAparam!$S$3/('crmcfgWLEN.txt'!$U23+L$52))*(SIN('Standard Settings'!$F18)+SIN('Standard Settings'!$F18+EchelleFPAparam!$M$3+EchelleFPAparam!$I$3)))</f>
        <v>-1</v>
      </c>
      <c r="DR23" s="27">
        <f>IF(OR($U23+B$52&lt;'Standard Settings'!$G18,$U23+B$52&gt;'Standard Settings'!$I18),-1,(EchelleFPAparam!$S$3/('crmcfgWLEN.txt'!$U23+B$52))*(SIN('Standard Settings'!$F18)+SIN('Standard Settings'!$F18+EchelleFPAparam!$M$3+EchelleFPAparam!$J$3)))</f>
        <v>-1</v>
      </c>
      <c r="DS23" s="27">
        <f>IF(OR($U23+C$52&lt;'Standard Settings'!$G18,$U23+C$52&gt;'Standard Settings'!$I18),-1,(EchelleFPAparam!$S$3/('crmcfgWLEN.txt'!$U23+C$52))*(SIN('Standard Settings'!$F18)+SIN('Standard Settings'!$F18+EchelleFPAparam!$M$3+EchelleFPAparam!$J$3)))</f>
        <v>4089.0332049166409</v>
      </c>
      <c r="DT23" s="27">
        <f>IF(OR($U23+D$52&lt;'Standard Settings'!$G18,$U23+D$52&gt;'Standard Settings'!$I18),-1,(EchelleFPAparam!$S$3/('crmcfgWLEN.txt'!$U23+D$52))*(SIN('Standard Settings'!$F18)+SIN('Standard Settings'!$F18+EchelleFPAparam!$M$3+EchelleFPAparam!$J$3)))</f>
        <v>3816.4309912555314</v>
      </c>
      <c r="DU23" s="27">
        <f>IF(OR($U23+E$52&lt;'Standard Settings'!$G18,$U23+E$52&gt;'Standard Settings'!$I18),-1,(EchelleFPAparam!$S$3/('crmcfgWLEN.txt'!$U23+E$52))*(SIN('Standard Settings'!$F18)+SIN('Standard Settings'!$F18+EchelleFPAparam!$M$3+EchelleFPAparam!$J$3)))</f>
        <v>3577.904054302061</v>
      </c>
      <c r="DV23" s="27">
        <f>IF(OR($U23+F$52&lt;'Standard Settings'!$G18,$U23+F$52&gt;'Standard Settings'!$I18),-1,(EchelleFPAparam!$S$3/('crmcfgWLEN.txt'!$U23+F$52))*(SIN('Standard Settings'!$F18)+SIN('Standard Settings'!$F18+EchelleFPAparam!$M$3+EchelleFPAparam!$J$3)))</f>
        <v>3367.4391099313511</v>
      </c>
      <c r="DW23" s="27">
        <f>IF(OR($U23+G$52&lt;'Standard Settings'!$G18,$U23+G$52&gt;'Standard Settings'!$I18),-1,(EchelleFPAparam!$S$3/('crmcfgWLEN.txt'!$U23+G$52))*(SIN('Standard Settings'!$F18)+SIN('Standard Settings'!$F18+EchelleFPAparam!$M$3+EchelleFPAparam!$J$3)))</f>
        <v>3180.3591593796095</v>
      </c>
      <c r="DX23" s="27">
        <f>IF(OR($U23+H$52&lt;'Standard Settings'!$G18,$U23+H$52&gt;'Standard Settings'!$I18),-1,(EchelleFPAparam!$S$3/('crmcfgWLEN.txt'!$U23+H$52))*(SIN('Standard Settings'!$F18)+SIN('Standard Settings'!$F18+EchelleFPAparam!$M$3+EchelleFPAparam!$J$3)))</f>
        <v>3012.9718352017353</v>
      </c>
      <c r="DY23" s="27">
        <f>IF(OR($U23+K$52&lt;'Standard Settings'!$G18,$U23+K$52&gt;'Standard Settings'!$I18),-1,(EchelleFPAparam!$S$3/('crmcfgWLEN.txt'!$U23+K$52))*(SIN('Standard Settings'!$F18)+SIN('Standard Settings'!$F18+EchelleFPAparam!$M$3+EchelleFPAparam!$J$3)))</f>
        <v>2862.3232434416486</v>
      </c>
      <c r="DZ23" s="27">
        <f>IF(OR($U23+L$52&lt;'Standard Settings'!$G18,$U23+L$52&gt;'Standard Settings'!$I18),-1,(EchelleFPAparam!$S$3/('crmcfgWLEN.txt'!$U23+L$52))*(SIN('Standard Settings'!$F18)+SIN('Standard Settings'!$F18+EchelleFPAparam!$M$3+EchelleFPAparam!$J$3)))</f>
        <v>-1</v>
      </c>
      <c r="EA23" s="27">
        <f>IF(OR($U23+B$52&lt;$S23,$U23+B$52&gt;$T23),-1,(EchelleFPAparam!$S$3/('crmcfgWLEN.txt'!$U23+B$52))*(SIN('Standard Settings'!$F18)+SIN('Standard Settings'!$F18+EchelleFPAparam!$M$3+EchelleFPAparam!$K$3)))</f>
        <v>-1</v>
      </c>
      <c r="EB23" s="27">
        <f>IF(OR($U23+C$52&lt;$S23,$U23+C$52&gt;$T23),-1,(EchelleFPAparam!$S$3/('crmcfgWLEN.txt'!$U23+C$52))*(SIN('Standard Settings'!$F18)+SIN('Standard Settings'!$F18+EchelleFPAparam!$M$3+EchelleFPAparam!$K$3)))</f>
        <v>4112.4392895187229</v>
      </c>
      <c r="EC23" s="27">
        <f>IF(OR($U23+D$52&lt;$S23,$U23+D$52&gt;$T23),-1,(EchelleFPAparam!$S$3/('crmcfgWLEN.txt'!$U23+D$52))*(SIN('Standard Settings'!$F18)+SIN('Standard Settings'!$F18+EchelleFPAparam!$M$3+EchelleFPAparam!$K$3)))</f>
        <v>3838.2766702174745</v>
      </c>
      <c r="ED23" s="27">
        <f>IF(OR($U23+E$52&lt;$S23,$U23+E$52&gt;$T23),-1,(EchelleFPAparam!$S$3/('crmcfgWLEN.txt'!$U23+E$52))*(SIN('Standard Settings'!$F18)+SIN('Standard Settings'!$F18+EchelleFPAparam!$M$3+EchelleFPAparam!$K$3)))</f>
        <v>3598.3843783288826</v>
      </c>
      <c r="EE23" s="27">
        <f>IF(OR($U23+F$52&lt;$S23,$U23+F$52&gt;$T23),-1,(EchelleFPAparam!$S$3/('crmcfgWLEN.txt'!$U23+F$52))*(SIN('Standard Settings'!$F18)+SIN('Standard Settings'!$F18+EchelleFPAparam!$M$3+EchelleFPAparam!$K$3)))</f>
        <v>3386.714709015419</v>
      </c>
      <c r="EF23" s="27">
        <f>IF(OR($U23+G$52&lt;$S23,$U23+G$52&gt;$T23),-1,(EchelleFPAparam!$S$3/('crmcfgWLEN.txt'!$U23+G$52))*(SIN('Standard Settings'!$F18)+SIN('Standard Settings'!$F18+EchelleFPAparam!$M$3+EchelleFPAparam!$K$3)))</f>
        <v>3198.5638918478953</v>
      </c>
      <c r="EG23" s="27">
        <f>IF(OR($U23+H$52&lt;$S23,$U23+H$52&gt;$T23),-1,(EchelleFPAparam!$S$3/('crmcfgWLEN.txt'!$U23+H$52))*(SIN('Standard Settings'!$F18)+SIN('Standard Settings'!$F18+EchelleFPAparam!$M$3+EchelleFPAparam!$K$3)))</f>
        <v>3030.2184238559012</v>
      </c>
      <c r="EH23" s="27">
        <f>IF(OR($U23+K$52&lt;$S23,$U23+K$52&gt;$T23),-1,(EchelleFPAparam!$S$3/('crmcfgWLEN.txt'!$U23+K$52))*(SIN('Standard Settings'!$F18)+SIN('Standard Settings'!$F18+EchelleFPAparam!$M$3+EchelleFPAparam!$K$3)))</f>
        <v>2878.707502663106</v>
      </c>
      <c r="EI23" s="27">
        <f>IF(OR($U23+L$52&lt;$S23,$U23+L$52&gt;$T23),-1,(EchelleFPAparam!$S$3/('crmcfgWLEN.txt'!$U23+L$52))*(SIN('Standard Settings'!$F18)+SIN('Standard Settings'!$F18+EchelleFPAparam!$M$3+EchelleFPAparam!$K$3)))</f>
        <v>-1</v>
      </c>
      <c r="EJ23" s="64">
        <f t="shared" si="6"/>
        <v>2825.2301902791814</v>
      </c>
      <c r="EK23" s="64">
        <f t="shared" si="7"/>
        <v>4112.4392895187229</v>
      </c>
      <c r="EL23" s="96">
        <v>0</v>
      </c>
      <c r="EM23" s="96">
        <v>0</v>
      </c>
      <c r="EN23" s="104"/>
      <c r="EO23" s="104"/>
      <c r="EP23" s="104"/>
      <c r="EQ23" s="54"/>
      <c r="ER23" s="54"/>
      <c r="ES23" s="54"/>
      <c r="ET23" s="54"/>
      <c r="EU23" s="104"/>
      <c r="EV23" s="104"/>
      <c r="EW23" s="54"/>
      <c r="EX23" s="54"/>
      <c r="EY23" s="54"/>
      <c r="EZ23" s="54"/>
      <c r="FA23" s="54"/>
      <c r="FB23" s="97">
        <f>1/(F23*EchelleFPAparam!$Q$3)</f>
        <v>-2332.8137004348159</v>
      </c>
      <c r="FC23" s="97">
        <f>E23*FB23</f>
        <v>-23.139820874108224</v>
      </c>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6">
        <f t="shared" si="5"/>
        <v>2939.8330805780452</v>
      </c>
    </row>
    <row r="24" spans="1:270" x14ac:dyDescent="0.2">
      <c r="A24" s="57">
        <v>18</v>
      </c>
      <c r="B24" s="19">
        <f t="shared" si="0"/>
        <v>3409.2736940674199</v>
      </c>
      <c r="C24" s="28" t="str">
        <f>'Standard Settings'!B19</f>
        <v>L/6/7</v>
      </c>
      <c r="D24" s="28">
        <f>'Standard Settings'!H19</f>
        <v>17</v>
      </c>
      <c r="E24" s="20">
        <f t="shared" si="1"/>
        <v>9.2251441963864256E-3</v>
      </c>
      <c r="F24" s="18">
        <f>((EchelleFPAparam!$S$3/('crmcfgWLEN.txt'!$U24+E$52))*(SIN('Standard Settings'!$F19+0.0005)+SIN('Standard Settings'!$F19+0.0005+EchelleFPAparam!$M$3))-(EchelleFPAparam!$S$3/('crmcfgWLEN.txt'!$U24+E$52))*(SIN('Standard Settings'!$F19-0.0005)+SIN('Standard Settings'!$F19-0.0005+EchelleFPAparam!$M$3)))*1000*EchelleFPAparam!$O$3/180</f>
        <v>26.971027458284063</v>
      </c>
      <c r="G24" s="21" t="str">
        <f>'Standard Settings'!C19</f>
        <v>L</v>
      </c>
      <c r="H24" s="50"/>
      <c r="I24" s="63" t="s">
        <v>364</v>
      </c>
      <c r="J24" s="61"/>
      <c r="K24" s="28" t="str">
        <f>'Standard Settings'!$D19</f>
        <v>LM</v>
      </c>
      <c r="L24" s="50"/>
      <c r="M24" s="12">
        <v>0</v>
      </c>
      <c r="N24" s="12">
        <v>0</v>
      </c>
      <c r="O24" s="51" t="s">
        <v>387</v>
      </c>
      <c r="P24" s="51" t="s">
        <v>387</v>
      </c>
      <c r="Q24" s="28">
        <f>'Standard Settings'!$E19</f>
        <v>68.5</v>
      </c>
      <c r="R24" s="93">
        <f>535000+($Q24-65.672)/EchelleFPAparam!$Q$3</f>
        <v>342619.04761904746</v>
      </c>
      <c r="S24" s="22">
        <f>'Standard Settings'!$G19</f>
        <v>14</v>
      </c>
      <c r="T24" s="22">
        <f>'Standard Settings'!$I19</f>
        <v>20</v>
      </c>
      <c r="U24" s="23">
        <f t="shared" si="2"/>
        <v>13</v>
      </c>
      <c r="V24" s="23">
        <f t="shared" si="3"/>
        <v>21</v>
      </c>
      <c r="W24" s="24">
        <f>IF(OR($U24+B$52&lt;$S24,$U24+B$52&gt;$T24),-1,(EchelleFPAparam!$S$3/('crmcfgWLEN.txt'!$U24+B$52))*(SIN('Standard Settings'!$F19)+SIN('Standard Settings'!$F19+EchelleFPAparam!$M$3)))</f>
        <v>-1</v>
      </c>
      <c r="X24" s="24">
        <f>IF(OR($U24+C$52&lt;$S24,$U24+C$52&gt;$T24),-1,(EchelleFPAparam!$S$3/('crmcfgWLEN.txt'!$U24+C$52))*(SIN('Standard Settings'!$F19)+SIN('Standard Settings'!$F19+EchelleFPAparam!$M$3)))</f>
        <v>4139.8323427961523</v>
      </c>
      <c r="Y24" s="24">
        <f>IF(OR($U24+D$52&lt;$S24,$U24+D$52&gt;$T24),-1,(EchelleFPAparam!$S$3/('crmcfgWLEN.txt'!$U24+D$52))*(SIN('Standard Settings'!$F19)+SIN('Standard Settings'!$F19+EchelleFPAparam!$M$3)))</f>
        <v>3863.8435199430755</v>
      </c>
      <c r="Z24" s="24">
        <f>IF(OR($U24+E$52&lt;$S24,$U24+E$52&gt;$T24),-1,(EchelleFPAparam!$S$3/('crmcfgWLEN.txt'!$U24+E$52))*(SIN('Standard Settings'!$F19)+SIN('Standard Settings'!$F19+EchelleFPAparam!$M$3)))</f>
        <v>3622.3532999466333</v>
      </c>
      <c r="AA24" s="24">
        <f>IF(OR($U24+F$52&lt;$S24,$U24+F$52&gt;$T24),-1,(EchelleFPAparam!$S$3/('crmcfgWLEN.txt'!$U24+F$52))*(SIN('Standard Settings'!$F19)+SIN('Standard Settings'!$F19+EchelleFPAparam!$M$3)))</f>
        <v>3409.2736940674199</v>
      </c>
      <c r="AB24" s="24">
        <f>IF(OR($U24+G$52&lt;$S24,$U24+G$52&gt;$T24),-1,(EchelleFPAparam!$S$3/('crmcfgWLEN.txt'!$U24+G$52))*(SIN('Standard Settings'!$F19)+SIN('Standard Settings'!$F19+EchelleFPAparam!$M$3)))</f>
        <v>3219.869599952563</v>
      </c>
      <c r="AC24" s="24">
        <f>IF(OR($U24+H$52&lt;$S24,$U24+H$52&gt;$T24),-1,(EchelleFPAparam!$S$3/('crmcfgWLEN.txt'!$U24+H$52))*(SIN('Standard Settings'!$F19)+SIN('Standard Settings'!$F19+EchelleFPAparam!$M$3)))</f>
        <v>3050.4027789024285</v>
      </c>
      <c r="AD24" s="24">
        <f>IF(OR($U24+K$52&lt;$S24,$U24+K$52&gt;$T24),-1,(EchelleFPAparam!$S$3/('crmcfgWLEN.txt'!$U24+K$52))*(SIN('Standard Settings'!$F19)+SIN('Standard Settings'!$F19+EchelleFPAparam!$M$3)))</f>
        <v>2897.8826399573072</v>
      </c>
      <c r="AE24" s="24">
        <f>IF(OR($U24+L$52&lt;$S24,$U24+L$52&gt;$T24),-1,(EchelleFPAparam!$S$3/('crmcfgWLEN.txt'!$U24+L$52))*(SIN('Standard Settings'!$F19)+SIN('Standard Settings'!$F19+EchelleFPAparam!$M$3)))</f>
        <v>-1</v>
      </c>
      <c r="AF24" s="92">
        <v>1849.76962714364</v>
      </c>
      <c r="AG24" s="92">
        <v>1474.1674389110201</v>
      </c>
      <c r="AH24" s="92">
        <v>1145.74756818939</v>
      </c>
      <c r="AI24" s="92">
        <v>856.55631289054895</v>
      </c>
      <c r="AJ24" s="92">
        <v>599.66591449807299</v>
      </c>
      <c r="AK24" s="92">
        <v>369.68852244039698</v>
      </c>
      <c r="AL24" s="92">
        <v>161.54406748829999</v>
      </c>
      <c r="AM24" s="92"/>
      <c r="AN24" s="92"/>
      <c r="AO24" s="92">
        <v>1864.31173905121</v>
      </c>
      <c r="AP24" s="92">
        <v>1486.8399702517399</v>
      </c>
      <c r="AQ24" s="92">
        <v>1156.5557269358201</v>
      </c>
      <c r="AR24" s="92">
        <v>865.72441032591905</v>
      </c>
      <c r="AS24" s="92">
        <v>607.451212183454</v>
      </c>
      <c r="AT24" s="92">
        <v>376.20065517774901</v>
      </c>
      <c r="AU24" s="92">
        <v>167.01241723185299</v>
      </c>
      <c r="AV24" s="92"/>
      <c r="AW24" s="92"/>
      <c r="AX24" s="92">
        <v>1880.9837875764299</v>
      </c>
      <c r="AY24" s="92">
        <v>1501.36556702598</v>
      </c>
      <c r="AZ24" s="92">
        <v>1168.9283527139901</v>
      </c>
      <c r="BA24" s="92">
        <v>876.29509954196999</v>
      </c>
      <c r="BB24" s="92">
        <v>616.32817817048704</v>
      </c>
      <c r="BC24" s="92">
        <v>383.73518610354</v>
      </c>
      <c r="BD24" s="92">
        <v>173.27116023431901</v>
      </c>
      <c r="BE24" s="92"/>
      <c r="BF24" s="92"/>
      <c r="BG24" s="25">
        <f>IF(OR($U24+B$52&lt;'Standard Settings'!$G19,$U24+B$52&gt;'Standard Settings'!$I19),-1,(EchelleFPAparam!$S$3/('crmcfgWLEN.txt'!$U24+B$52))*(SIN(EchelleFPAparam!$T$3-EchelleFPAparam!$M$3/2)+SIN('Standard Settings'!$F19+EchelleFPAparam!$M$3)))</f>
        <v>-1</v>
      </c>
      <c r="BH24" s="25">
        <f>IF(OR($U24+C$52&lt;'Standard Settings'!$G19,$U24+C$52&gt;'Standard Settings'!$I19),-1,(EchelleFPAparam!$S$3/('crmcfgWLEN.txt'!$U24+C$52))*(SIN(EchelleFPAparam!$T$3-EchelleFPAparam!$M$3/2)+SIN('Standard Settings'!$F19+EchelleFPAparam!$M$3)))</f>
        <v>4091.5493951007084</v>
      </c>
      <c r="BI24" s="25">
        <f>IF(OR($U24+D$52&lt;'Standard Settings'!$G19,$U24+D$52&gt;'Standard Settings'!$I19),-1,(EchelleFPAparam!$S$3/('crmcfgWLEN.txt'!$U24+D$52))*(SIN(EchelleFPAparam!$T$3-EchelleFPAparam!$M$3/2)+SIN('Standard Settings'!$F19+EchelleFPAparam!$M$3)))</f>
        <v>3818.7794354273278</v>
      </c>
      <c r="BJ24" s="25">
        <f>IF(OR($U24+E$52&lt;'Standard Settings'!$G19,$U24+E$52&gt;'Standard Settings'!$I19),-1,(EchelleFPAparam!$S$3/('crmcfgWLEN.txt'!$U24+E$52))*(SIN(EchelleFPAparam!$T$3-EchelleFPAparam!$M$3/2)+SIN('Standard Settings'!$F19+EchelleFPAparam!$M$3)))</f>
        <v>3580.1057207131198</v>
      </c>
      <c r="BK24" s="25">
        <f>IF(OR($U24+F$52&lt;'Standard Settings'!$G19,$U24+F$52&gt;'Standard Settings'!$I19),-1,(EchelleFPAparam!$S$3/('crmcfgWLEN.txt'!$U24+F$52))*(SIN(EchelleFPAparam!$T$3-EchelleFPAparam!$M$3/2)+SIN('Standard Settings'!$F19+EchelleFPAparam!$M$3)))</f>
        <v>3369.5112665535248</v>
      </c>
      <c r="BL24" s="25">
        <f>IF(OR($U24+G$52&lt;'Standard Settings'!$G19,$U24+G$52&gt;'Standard Settings'!$I19),-1,(EchelleFPAparam!$S$3/('crmcfgWLEN.txt'!$U24+G$52))*(SIN(EchelleFPAparam!$T$3-EchelleFPAparam!$M$3/2)+SIN('Standard Settings'!$F19+EchelleFPAparam!$M$3)))</f>
        <v>3182.3161961894402</v>
      </c>
      <c r="BM24" s="25">
        <f>IF(OR($U24+H$52&lt;'Standard Settings'!$G19,$U24+H$52&gt;'Standard Settings'!$I19),-1,(EchelleFPAparam!$S$3/('crmcfgWLEN.txt'!$U24+H$52))*(SIN(EchelleFPAparam!$T$3-EchelleFPAparam!$M$3/2)+SIN('Standard Settings'!$F19+EchelleFPAparam!$M$3)))</f>
        <v>3014.8258700742063</v>
      </c>
      <c r="BN24" s="25">
        <f>IF(OR($U24+K$52&lt;'Standard Settings'!$G19,$U24+K$52&gt;'Standard Settings'!$I19),-1,(EchelleFPAparam!$S$3/('crmcfgWLEN.txt'!$U24+K$52))*(SIN(EchelleFPAparam!$T$3-EchelleFPAparam!$M$3/2)+SIN('Standard Settings'!$F19+EchelleFPAparam!$M$3)))</f>
        <v>2864.0845765704962</v>
      </c>
      <c r="BO24" s="25">
        <f>IF(OR($U24+L$52&lt;'Standard Settings'!$G19,$U24+L$52&gt;'Standard Settings'!$I19),-1,(EchelleFPAparam!$S$3/('crmcfgWLEN.txt'!$U24+L$52))*(SIN(EchelleFPAparam!$T$3-EchelleFPAparam!$M$3/2)+SIN('Standard Settings'!$F19+EchelleFPAparam!$M$3)))</f>
        <v>-1</v>
      </c>
      <c r="BP24" s="26">
        <f>IF(OR($U24+B$52&lt;'Standard Settings'!$G19,$U24+B$52&gt;'Standard Settings'!$I19),-1,BG24*(($D24+B$52)/($D24+B$52+0.5)))</f>
        <v>-1</v>
      </c>
      <c r="BQ24" s="26">
        <f>IF(OR($U24+C$52&lt;'Standard Settings'!$G19,$U24+C$52&gt;'Standard Settings'!$I19),-1,BH24*(($D24+C$52)/($D24+C$52+0.5)))</f>
        <v>3980.9669790169055</v>
      </c>
      <c r="BR24" s="26">
        <f>IF(OR($U24+D$52&lt;'Standard Settings'!$G19,$U24+D$52&gt;'Standard Settings'!$I19),-1,BI24*(($D24+D$52)/($D24+D$52+0.5)))</f>
        <v>3720.8620140061144</v>
      </c>
      <c r="BS24" s="26">
        <f>IF(OR($U24+E$52&lt;'Standard Settings'!$G19,$U24+E$52&gt;'Standard Settings'!$I19),-1,BJ24*(($D24+E$52)/($D24+E$52+0.5)))</f>
        <v>3492.7860689884096</v>
      </c>
      <c r="BT24" s="26">
        <f>IF(OR($U24+F$52&lt;'Standard Settings'!$G19,$U24+F$52&gt;'Standard Settings'!$I19),-1,BK24*(($D24+F$52)/($D24+F$52+0.5)))</f>
        <v>3291.1505394243732</v>
      </c>
      <c r="BU24" s="26">
        <f>IF(OR($U24+G$52&lt;'Standard Settings'!$G19,$U24+G$52&gt;'Standard Settings'!$I19),-1,BL24*(($D24+G$52)/($D24+G$52+0.5)))</f>
        <v>3111.5980584963413</v>
      </c>
      <c r="BV24" s="26">
        <f>IF(OR($U24+H$52&lt;'Standard Settings'!$G19,$U24+H$52&gt;'Standard Settings'!$I19),-1,BM24*(($D24+H$52)/($D24+H$52+0.5)))</f>
        <v>2950.6806387960314</v>
      </c>
      <c r="BW24" s="26">
        <f>IF(OR($U24+K$52&lt;'Standard Settings'!$G19,$U24+K$52&gt;'Standard Settings'!$I19),-1,BN24*(($D24+K$52)/($D24+K$52+0.5)))</f>
        <v>2805.6338709262004</v>
      </c>
      <c r="BX24" s="26">
        <f>IF(OR($U24+L$52&lt;'Standard Settings'!$G19,$U24+L$52&gt;'Standard Settings'!$I19),-1,BO24*(($D24+L$52)/($D24+L$52+0.5)))</f>
        <v>-1</v>
      </c>
      <c r="BY24" s="26">
        <f>IF(OR($U24+B$52&lt;'Standard Settings'!$G19,$U24+B$52&gt;'Standard Settings'!$I19),-1,BG24*(($D24+B$52)/($D24+B$52-0.5)))</f>
        <v>-1</v>
      </c>
      <c r="BZ24" s="26">
        <f>IF(OR($U24+C$52&lt;'Standard Settings'!$G19,$U24+C$52&gt;'Standard Settings'!$I19),-1,BH24*(($D24+C$52)/($D24+C$52-0.5)))</f>
        <v>4208.4508063892999</v>
      </c>
      <c r="CA24" s="26">
        <f>IF(OR($U24+D$52&lt;'Standard Settings'!$G19,$U24+D$52&gt;'Standard Settings'!$I19),-1,BI24*(($D24+D$52)/($D24+D$52-0.5)))</f>
        <v>3921.989690438877</v>
      </c>
      <c r="CB24" s="26">
        <f>IF(OR($U24+E$52&lt;'Standard Settings'!$G19,$U24+E$52&gt;'Standard Settings'!$I19),-1,BJ24*(($D24+E$52)/($D24+E$52-0.5)))</f>
        <v>3671.9033032955072</v>
      </c>
      <c r="CC24" s="26">
        <f>IF(OR($U24+F$52&lt;'Standard Settings'!$G19,$U24+F$52&gt;'Standard Settings'!$I19),-1,BK24*(($D24+F$52)/($D24+F$52-0.5)))</f>
        <v>3451.6944681767818</v>
      </c>
      <c r="CD24" s="26">
        <f>IF(OR($U24+G$52&lt;'Standard Settings'!$G19,$U24+G$52&gt;'Standard Settings'!$I19),-1,BL24*(($D24+G$52)/($D24+G$52-0.5)))</f>
        <v>3256.323549589195</v>
      </c>
      <c r="CE24" s="26">
        <f>IF(OR($U24+H$52&lt;'Standard Settings'!$G19,$U24+H$52&gt;'Standard Settings'!$I19),-1,BM24*(($D24+H$52)/($D24+H$52-0.5)))</f>
        <v>3081.8220005202993</v>
      </c>
      <c r="CF24" s="26">
        <f>IF(OR($U24+K$52&lt;'Standard Settings'!$G19,$U24+K$52&gt;'Standard Settings'!$I19),-1,BN24*(($D24+K$52)/($D24+K$52-0.5)))</f>
        <v>2925.022546284762</v>
      </c>
      <c r="CG24" s="26">
        <f>IF(OR($U24+L$52&lt;'Standard Settings'!$G19,$U24+L$52&gt;'Standard Settings'!$I19),-1,BO24*(($D24+L$52)/($D24+L$52-0.5)))</f>
        <v>-1</v>
      </c>
      <c r="CH24" s="27">
        <f>IF(OR($U24+B$52&lt;'Standard Settings'!$G19,$U24+B$52&gt;'Standard Settings'!$I19),-1,(EchelleFPAparam!$S$3/('crmcfgWLEN.txt'!$U24+B$52))*(SIN('Standard Settings'!$F19)+SIN('Standard Settings'!$F19+EchelleFPAparam!$M$3+EchelleFPAparam!$F$3)))</f>
        <v>-1</v>
      </c>
      <c r="CI24" s="27">
        <f>IF(OR($U24+C$52&lt;'Standard Settings'!$G19,$U24+C$52&gt;'Standard Settings'!$I19),-1,(EchelleFPAparam!$S$3/('crmcfgWLEN.txt'!$U24+C$52))*(SIN('Standard Settings'!$F19)+SIN('Standard Settings'!$F19+EchelleFPAparam!$M$3+EchelleFPAparam!$F$3)))</f>
        <v>4102.8492748682838</v>
      </c>
      <c r="CJ24" s="27">
        <f>IF(OR($U24+D$52&lt;'Standard Settings'!$G19,$U24+D$52&gt;'Standard Settings'!$I19),-1,(EchelleFPAparam!$S$3/('crmcfgWLEN.txt'!$U24+D$52))*(SIN('Standard Settings'!$F19)+SIN('Standard Settings'!$F19+EchelleFPAparam!$M$3+EchelleFPAparam!$F$3)))</f>
        <v>3829.3259898770648</v>
      </c>
      <c r="CK24" s="27">
        <f>IF(OR($U24+E$52&lt;'Standard Settings'!$G19,$U24+E$52&gt;'Standard Settings'!$I19),-1,(EchelleFPAparam!$S$3/('crmcfgWLEN.txt'!$U24+E$52))*(SIN('Standard Settings'!$F19)+SIN('Standard Settings'!$F19+EchelleFPAparam!$M$3+EchelleFPAparam!$F$3)))</f>
        <v>3589.9931155097483</v>
      </c>
      <c r="CL24" s="27">
        <f>IF(OR($U24+F$52&lt;'Standard Settings'!$G19,$U24+F$52&gt;'Standard Settings'!$I19),-1,(EchelleFPAparam!$S$3/('crmcfgWLEN.txt'!$U24+F$52))*(SIN('Standard Settings'!$F19)+SIN('Standard Settings'!$F19+EchelleFPAparam!$M$3+EchelleFPAparam!$F$3)))</f>
        <v>3378.8170498915279</v>
      </c>
      <c r="CM24" s="27">
        <f>IF(OR($U24+G$52&lt;'Standard Settings'!$G19,$U24+G$52&gt;'Standard Settings'!$I19),-1,(EchelleFPAparam!$S$3/('crmcfgWLEN.txt'!$U24+G$52))*(SIN('Standard Settings'!$F19)+SIN('Standard Settings'!$F19+EchelleFPAparam!$M$3+EchelleFPAparam!$F$3)))</f>
        <v>3191.1049915642207</v>
      </c>
      <c r="CN24" s="27">
        <f>IF(OR($U24+H$52&lt;'Standard Settings'!$G19,$U24+H$52&gt;'Standard Settings'!$I19),-1,(EchelleFPAparam!$S$3/('crmcfgWLEN.txt'!$U24+H$52))*(SIN('Standard Settings'!$F19)+SIN('Standard Settings'!$F19+EchelleFPAparam!$M$3+EchelleFPAparam!$F$3)))</f>
        <v>3023.152097271367</v>
      </c>
      <c r="CO24" s="27">
        <f>IF(OR($U24+K$52&lt;'Standard Settings'!$G19,$U24+K$52&gt;'Standard Settings'!$I19),-1,(EchelleFPAparam!$S$3/('crmcfgWLEN.txt'!$U24+K$52))*(SIN('Standard Settings'!$F19)+SIN('Standard Settings'!$F19+EchelleFPAparam!$M$3+EchelleFPAparam!$F$3)))</f>
        <v>2871.994492407799</v>
      </c>
      <c r="CP24" s="27">
        <f>IF(OR($U24+L$52&lt;'Standard Settings'!$G19,$U24+L$52&gt;'Standard Settings'!$I19),-1,(EchelleFPAparam!$S$3/('crmcfgWLEN.txt'!$U24+L$52))*(SIN('Standard Settings'!$F19)+SIN('Standard Settings'!$F19+EchelleFPAparam!$M$3+EchelleFPAparam!$F$3)))</f>
        <v>-1</v>
      </c>
      <c r="CQ24" s="27">
        <f>IF(OR($U24+B$52&lt;'Standard Settings'!$G19,$U24+B$52&gt;'Standard Settings'!$I19),-1,(EchelleFPAparam!$S$3/('crmcfgWLEN.txt'!$U24+B$52))*(SIN('Standard Settings'!$F19)+SIN('Standard Settings'!$F19+EchelleFPAparam!$M$3+EchelleFPAparam!$G$3)))</f>
        <v>-1</v>
      </c>
      <c r="CR24" s="27">
        <f>IF(OR($U24+C$52&lt;'Standard Settings'!$G19,$U24+C$52&gt;'Standard Settings'!$I19),-1,(EchelleFPAparam!$S$3/('crmcfgWLEN.txt'!$U24+C$52))*(SIN('Standard Settings'!$F19)+SIN('Standard Settings'!$F19+EchelleFPAparam!$M$3+EchelleFPAparam!$G$3)))</f>
        <v>4127.0583093561017</v>
      </c>
      <c r="CS24" s="27">
        <f>IF(OR($U24+D$52&lt;'Standard Settings'!$G19,$U24+D$52&gt;'Standard Settings'!$I19),-1,(EchelleFPAparam!$S$3/('crmcfgWLEN.txt'!$U24+D$52))*(SIN('Standard Settings'!$F19)+SIN('Standard Settings'!$F19+EchelleFPAparam!$M$3+EchelleFPAparam!$G$3)))</f>
        <v>3851.9210887323616</v>
      </c>
      <c r="CT24" s="27">
        <f>IF(OR($U24+E$52&lt;'Standard Settings'!$G19,$U24+E$52&gt;'Standard Settings'!$I19),-1,(EchelleFPAparam!$S$3/('crmcfgWLEN.txt'!$U24+E$52))*(SIN('Standard Settings'!$F19)+SIN('Standard Settings'!$F19+EchelleFPAparam!$M$3+EchelleFPAparam!$G$3)))</f>
        <v>3611.1760206865893</v>
      </c>
      <c r="CU24" s="27">
        <f>IF(OR($U24+F$52&lt;'Standard Settings'!$G19,$U24+F$52&gt;'Standard Settings'!$I19),-1,(EchelleFPAparam!$S$3/('crmcfgWLEN.txt'!$U24+F$52))*(SIN('Standard Settings'!$F19)+SIN('Standard Settings'!$F19+EchelleFPAparam!$M$3+EchelleFPAparam!$G$3)))</f>
        <v>3398.7539018226726</v>
      </c>
      <c r="CV24" s="27">
        <f>IF(OR($U24+G$52&lt;'Standard Settings'!$G19,$U24+G$52&gt;'Standard Settings'!$I19),-1,(EchelleFPAparam!$S$3/('crmcfgWLEN.txt'!$U24+G$52))*(SIN('Standard Settings'!$F19)+SIN('Standard Settings'!$F19+EchelleFPAparam!$M$3+EchelleFPAparam!$G$3)))</f>
        <v>3209.9342406103015</v>
      </c>
      <c r="CW24" s="27">
        <f>IF(OR($U24+H$52&lt;'Standard Settings'!$G19,$U24+H$52&gt;'Standard Settings'!$I19),-1,(EchelleFPAparam!$S$3/('crmcfgWLEN.txt'!$U24+H$52))*(SIN('Standard Settings'!$F19)+SIN('Standard Settings'!$F19+EchelleFPAparam!$M$3+EchelleFPAparam!$G$3)))</f>
        <v>3040.9903332097597</v>
      </c>
      <c r="CX24" s="27">
        <f>IF(OR($U24+K$52&lt;'Standard Settings'!$G19,$U24+K$52&gt;'Standard Settings'!$I19),-1,(EchelleFPAparam!$S$3/('crmcfgWLEN.txt'!$U24+K$52))*(SIN('Standard Settings'!$F19)+SIN('Standard Settings'!$F19+EchelleFPAparam!$M$3+EchelleFPAparam!$G$3)))</f>
        <v>2888.9408165492719</v>
      </c>
      <c r="CY24" s="27">
        <f>IF(OR($U24+L$52&lt;'Standard Settings'!$G19,$U24+L$52&gt;'Standard Settings'!$I19),-1,(EchelleFPAparam!$S$3/('crmcfgWLEN.txt'!$U24+L$52))*(SIN('Standard Settings'!$F19)+SIN('Standard Settings'!$F19+EchelleFPAparam!$M$3+EchelleFPAparam!$G$3)))</f>
        <v>-1</v>
      </c>
      <c r="CZ24" s="27">
        <f>IF(OR($U24+B$52&lt;'Standard Settings'!$G19,$U24+B$52&gt;'Standard Settings'!$I19),-1,(EchelleFPAparam!$S$3/('crmcfgWLEN.txt'!$U24+B$52))*(SIN('Standard Settings'!$F19)+SIN('Standard Settings'!$F19+EchelleFPAparam!$M$3+EchelleFPAparam!$H$3)))</f>
        <v>-1</v>
      </c>
      <c r="DA24" s="27">
        <f>IF(OR($U24+C$52&lt;'Standard Settings'!$G19,$U24+C$52&gt;'Standard Settings'!$I19),-1,(EchelleFPAparam!$S$3/('crmcfgWLEN.txt'!$U24+C$52))*(SIN('Standard Settings'!$F19)+SIN('Standard Settings'!$F19+EchelleFPAparam!$M$3+EchelleFPAparam!$H$3)))</f>
        <v>4128.2095708211746</v>
      </c>
      <c r="DB24" s="27">
        <f>IF(OR($U24+D$52&lt;'Standard Settings'!$G19,$U24+D$52&gt;'Standard Settings'!$I19),-1,(EchelleFPAparam!$S$3/('crmcfgWLEN.txt'!$U24+D$52))*(SIN('Standard Settings'!$F19)+SIN('Standard Settings'!$F19+EchelleFPAparam!$M$3+EchelleFPAparam!$H$3)))</f>
        <v>3852.9955994330962</v>
      </c>
      <c r="DC24" s="27">
        <f>IF(OR($U24+E$52&lt;'Standard Settings'!$G19,$U24+E$52&gt;'Standard Settings'!$I19),-1,(EchelleFPAparam!$S$3/('crmcfgWLEN.txt'!$U24+E$52))*(SIN('Standard Settings'!$F19)+SIN('Standard Settings'!$F19+EchelleFPAparam!$M$3+EchelleFPAparam!$H$3)))</f>
        <v>3612.1833744685282</v>
      </c>
      <c r="DD24" s="27">
        <f>IF(OR($U24+F$52&lt;'Standard Settings'!$G19,$U24+F$52&gt;'Standard Settings'!$I19),-1,(EchelleFPAparam!$S$3/('crmcfgWLEN.txt'!$U24+F$52))*(SIN('Standard Settings'!$F19)+SIN('Standard Settings'!$F19+EchelleFPAparam!$M$3+EchelleFPAparam!$H$3)))</f>
        <v>3399.7019994997913</v>
      </c>
      <c r="DE24" s="27">
        <f>IF(OR($U24+G$52&lt;'Standard Settings'!$G19,$U24+G$52&gt;'Standard Settings'!$I19),-1,(EchelleFPAparam!$S$3/('crmcfgWLEN.txt'!$U24+G$52))*(SIN('Standard Settings'!$F19)+SIN('Standard Settings'!$F19+EchelleFPAparam!$M$3+EchelleFPAparam!$H$3)))</f>
        <v>3210.8296661942472</v>
      </c>
      <c r="DF24" s="27">
        <f>IF(OR($U24+H$52&lt;'Standard Settings'!$G19,$U24+H$52&gt;'Standard Settings'!$I19),-1,(EchelleFPAparam!$S$3/('crmcfgWLEN.txt'!$U24+H$52))*(SIN('Standard Settings'!$F19)+SIN('Standard Settings'!$F19+EchelleFPAparam!$M$3+EchelleFPAparam!$H$3)))</f>
        <v>3041.838631131392</v>
      </c>
      <c r="DG24" s="27">
        <f>IF(OR($U24+K$52&lt;'Standard Settings'!$G19,$U24+K$52&gt;'Standard Settings'!$I19),-1,(EchelleFPAparam!$S$3/('crmcfgWLEN.txt'!$U24+K$52))*(SIN('Standard Settings'!$F19)+SIN('Standard Settings'!$F19+EchelleFPAparam!$M$3+EchelleFPAparam!$H$3)))</f>
        <v>2889.7466995748227</v>
      </c>
      <c r="DH24" s="27">
        <f>IF(OR($U24+L$52&lt;'Standard Settings'!$G19,$U24+L$52&gt;'Standard Settings'!$I19),-1,(EchelleFPAparam!$S$3/('crmcfgWLEN.txt'!$U24+L$52))*(SIN('Standard Settings'!$F19)+SIN('Standard Settings'!$F19+EchelleFPAparam!$M$3+EchelleFPAparam!$H$3)))</f>
        <v>-1</v>
      </c>
      <c r="DI24" s="27">
        <f>IF(OR($U24+B$52&lt;'Standard Settings'!$G19,$U24+B$52&gt;'Standard Settings'!$I19),-1,(EchelleFPAparam!$S$3/('crmcfgWLEN.txt'!$U24+B$52))*(SIN('Standard Settings'!$F19)+SIN('Standard Settings'!$F19+EchelleFPAparam!$M$3+EchelleFPAparam!$I$3)))</f>
        <v>-1</v>
      </c>
      <c r="DJ24" s="27">
        <f>IF(OR($U24+C$52&lt;'Standard Settings'!$G19,$U24+C$52&gt;'Standard Settings'!$I19),-1,(EchelleFPAparam!$S$3/('crmcfgWLEN.txt'!$U24+C$52))*(SIN('Standard Settings'!$F19)+SIN('Standard Settings'!$F19+EchelleFPAparam!$M$3+EchelleFPAparam!$I$3)))</f>
        <v>4151.1511865598459</v>
      </c>
      <c r="DK24" s="27">
        <f>IF(OR($U24+D$52&lt;'Standard Settings'!$G19,$U24+D$52&gt;'Standard Settings'!$I19),-1,(EchelleFPAparam!$S$3/('crmcfgWLEN.txt'!$U24+D$52))*(SIN('Standard Settings'!$F19)+SIN('Standard Settings'!$F19+EchelleFPAparam!$M$3+EchelleFPAparam!$I$3)))</f>
        <v>3874.4077741225224</v>
      </c>
      <c r="DL24" s="27">
        <f>IF(OR($U24+E$52&lt;'Standard Settings'!$G19,$U24+E$52&gt;'Standard Settings'!$I19),-1,(EchelleFPAparam!$S$3/('crmcfgWLEN.txt'!$U24+E$52))*(SIN('Standard Settings'!$F19)+SIN('Standard Settings'!$F19+EchelleFPAparam!$M$3+EchelleFPAparam!$I$3)))</f>
        <v>3632.2572882398649</v>
      </c>
      <c r="DM24" s="27">
        <f>IF(OR($U24+F$52&lt;'Standard Settings'!$G19,$U24+F$52&gt;'Standard Settings'!$I19),-1,(EchelleFPAparam!$S$3/('crmcfgWLEN.txt'!$U24+F$52))*(SIN('Standard Settings'!$F19)+SIN('Standard Settings'!$F19+EchelleFPAparam!$M$3+EchelleFPAparam!$I$3)))</f>
        <v>3418.5950948139907</v>
      </c>
      <c r="DN24" s="27">
        <f>IF(OR($U24+G$52&lt;'Standard Settings'!$G19,$U24+G$52&gt;'Standard Settings'!$I19),-1,(EchelleFPAparam!$S$3/('crmcfgWLEN.txt'!$U24+G$52))*(SIN('Standard Settings'!$F19)+SIN('Standard Settings'!$F19+EchelleFPAparam!$M$3+EchelleFPAparam!$I$3)))</f>
        <v>3228.6731451021024</v>
      </c>
      <c r="DO24" s="27">
        <f>IF(OR($U24+H$52&lt;'Standard Settings'!$G19,$U24+H$52&gt;'Standard Settings'!$I19),-1,(EchelleFPAparam!$S$3/('crmcfgWLEN.txt'!$U24+H$52))*(SIN('Standard Settings'!$F19)+SIN('Standard Settings'!$F19+EchelleFPAparam!$M$3+EchelleFPAparam!$I$3)))</f>
        <v>3058.7429795704129</v>
      </c>
      <c r="DP24" s="27">
        <f>IF(OR($U24+K$52&lt;'Standard Settings'!$G19,$U24+K$52&gt;'Standard Settings'!$I19),-1,(EchelleFPAparam!$S$3/('crmcfgWLEN.txt'!$U24+K$52))*(SIN('Standard Settings'!$F19)+SIN('Standard Settings'!$F19+EchelleFPAparam!$M$3+EchelleFPAparam!$I$3)))</f>
        <v>2905.8058305918921</v>
      </c>
      <c r="DQ24" s="27">
        <f>IF(OR($U24+L$52&lt;'Standard Settings'!$G19,$U24+L$52&gt;'Standard Settings'!$I19),-1,(EchelleFPAparam!$S$3/('crmcfgWLEN.txt'!$U24+L$52))*(SIN('Standard Settings'!$F19)+SIN('Standard Settings'!$F19+EchelleFPAparam!$M$3+EchelleFPAparam!$I$3)))</f>
        <v>-1</v>
      </c>
      <c r="DR24" s="27">
        <f>IF(OR($U24+B$52&lt;'Standard Settings'!$G19,$U24+B$52&gt;'Standard Settings'!$I19),-1,(EchelleFPAparam!$S$3/('crmcfgWLEN.txt'!$U24+B$52))*(SIN('Standard Settings'!$F19)+SIN('Standard Settings'!$F19+EchelleFPAparam!$M$3+EchelleFPAparam!$J$3)))</f>
        <v>-1</v>
      </c>
      <c r="DS24" s="27">
        <f>IF(OR($U24+C$52&lt;'Standard Settings'!$G19,$U24+C$52&gt;'Standard Settings'!$I19),-1,(EchelleFPAparam!$S$3/('crmcfgWLEN.txt'!$U24+C$52))*(SIN('Standard Settings'!$F19)+SIN('Standard Settings'!$F19+EchelleFPAparam!$M$3+EchelleFPAparam!$J$3)))</f>
        <v>4152.2401894898239</v>
      </c>
      <c r="DT24" s="27">
        <f>IF(OR($U24+D$52&lt;'Standard Settings'!$G19,$U24+D$52&gt;'Standard Settings'!$I19),-1,(EchelleFPAparam!$S$3/('crmcfgWLEN.txt'!$U24+D$52))*(SIN('Standard Settings'!$F19)+SIN('Standard Settings'!$F19+EchelleFPAparam!$M$3+EchelleFPAparam!$J$3)))</f>
        <v>3875.4241768571692</v>
      </c>
      <c r="DU24" s="27">
        <f>IF(OR($U24+E$52&lt;'Standard Settings'!$G19,$U24+E$52&gt;'Standard Settings'!$I19),-1,(EchelleFPAparam!$S$3/('crmcfgWLEN.txt'!$U24+E$52))*(SIN('Standard Settings'!$F19)+SIN('Standard Settings'!$F19+EchelleFPAparam!$M$3+EchelleFPAparam!$J$3)))</f>
        <v>3633.2101658035963</v>
      </c>
      <c r="DV24" s="27">
        <f>IF(OR($U24+F$52&lt;'Standard Settings'!$G19,$U24+F$52&gt;'Standard Settings'!$I19),-1,(EchelleFPAparam!$S$3/('crmcfgWLEN.txt'!$U24+F$52))*(SIN('Standard Settings'!$F19)+SIN('Standard Settings'!$F19+EchelleFPAparam!$M$3+EchelleFPAparam!$J$3)))</f>
        <v>3419.4919207563257</v>
      </c>
      <c r="DW24" s="27">
        <f>IF(OR($U24+G$52&lt;'Standard Settings'!$G19,$U24+G$52&gt;'Standard Settings'!$I19),-1,(EchelleFPAparam!$S$3/('crmcfgWLEN.txt'!$U24+G$52))*(SIN('Standard Settings'!$F19)+SIN('Standard Settings'!$F19+EchelleFPAparam!$M$3+EchelleFPAparam!$J$3)))</f>
        <v>3229.5201473809743</v>
      </c>
      <c r="DX24" s="27">
        <f>IF(OR($U24+H$52&lt;'Standard Settings'!$G19,$U24+H$52&gt;'Standard Settings'!$I19),-1,(EchelleFPAparam!$S$3/('crmcfgWLEN.txt'!$U24+H$52))*(SIN('Standard Settings'!$F19)+SIN('Standard Settings'!$F19+EchelleFPAparam!$M$3+EchelleFPAparam!$J$3)))</f>
        <v>3059.545402781976</v>
      </c>
      <c r="DY24" s="27">
        <f>IF(OR($U24+K$52&lt;'Standard Settings'!$G19,$U24+K$52&gt;'Standard Settings'!$I19),-1,(EchelleFPAparam!$S$3/('crmcfgWLEN.txt'!$U24+K$52))*(SIN('Standard Settings'!$F19)+SIN('Standard Settings'!$F19+EchelleFPAparam!$M$3+EchelleFPAparam!$J$3)))</f>
        <v>2906.5681326428771</v>
      </c>
      <c r="DZ24" s="27">
        <f>IF(OR($U24+L$52&lt;'Standard Settings'!$G19,$U24+L$52&gt;'Standard Settings'!$I19),-1,(EchelleFPAparam!$S$3/('crmcfgWLEN.txt'!$U24+L$52))*(SIN('Standard Settings'!$F19)+SIN('Standard Settings'!$F19+EchelleFPAparam!$M$3+EchelleFPAparam!$J$3)))</f>
        <v>-1</v>
      </c>
      <c r="EA24" s="27">
        <f>IF(OR($U24+B$52&lt;$S24,$U24+B$52&gt;$T24),-1,(EchelleFPAparam!$S$3/('crmcfgWLEN.txt'!$U24+B$52))*(SIN('Standard Settings'!$F19)+SIN('Standard Settings'!$F19+EchelleFPAparam!$M$3+EchelleFPAparam!$K$3)))</f>
        <v>-1</v>
      </c>
      <c r="EB24" s="27">
        <f>IF(OR($U24+C$52&lt;$S24,$U24+C$52&gt;$T24),-1,(EchelleFPAparam!$S$3/('crmcfgWLEN.txt'!$U24+C$52))*(SIN('Standard Settings'!$F19)+SIN('Standard Settings'!$F19+EchelleFPAparam!$M$3+EchelleFPAparam!$K$3)))</f>
        <v>4173.8993858210715</v>
      </c>
      <c r="EC24" s="27">
        <f>IF(OR($U24+D$52&lt;$S24,$U24+D$52&gt;$T24),-1,(EchelleFPAparam!$S$3/('crmcfgWLEN.txt'!$U24+D$52))*(SIN('Standard Settings'!$F19)+SIN('Standard Settings'!$F19+EchelleFPAparam!$M$3+EchelleFPAparam!$K$3)))</f>
        <v>3895.6394267663336</v>
      </c>
      <c r="ED24" s="27">
        <f>IF(OR($U24+E$52&lt;$S24,$U24+E$52&gt;$T24),-1,(EchelleFPAparam!$S$3/('crmcfgWLEN.txt'!$U24+E$52))*(SIN('Standard Settings'!$F19)+SIN('Standard Settings'!$F19+EchelleFPAparam!$M$3+EchelleFPAparam!$K$3)))</f>
        <v>3652.1619625934381</v>
      </c>
      <c r="EE24" s="27">
        <f>IF(OR($U24+F$52&lt;$S24,$U24+F$52&gt;$T24),-1,(EchelleFPAparam!$S$3/('crmcfgWLEN.txt'!$U24+F$52))*(SIN('Standard Settings'!$F19)+SIN('Standard Settings'!$F19+EchelleFPAparam!$M$3+EchelleFPAparam!$K$3)))</f>
        <v>3437.3289059702947</v>
      </c>
      <c r="EF24" s="27">
        <f>IF(OR($U24+G$52&lt;$S24,$U24+G$52&gt;$T24),-1,(EchelleFPAparam!$S$3/('crmcfgWLEN.txt'!$U24+G$52))*(SIN('Standard Settings'!$F19)+SIN('Standard Settings'!$F19+EchelleFPAparam!$M$3+EchelleFPAparam!$K$3)))</f>
        <v>3246.3661889719447</v>
      </c>
      <c r="EG24" s="27">
        <f>IF(OR($U24+H$52&lt;$S24,$U24+H$52&gt;$T24),-1,(EchelleFPAparam!$S$3/('crmcfgWLEN.txt'!$U24+H$52))*(SIN('Standard Settings'!$F19)+SIN('Standard Settings'!$F19+EchelleFPAparam!$M$3+EchelleFPAparam!$K$3)))</f>
        <v>3075.5048106050003</v>
      </c>
      <c r="EH24" s="27">
        <f>IF(OR($U24+K$52&lt;$S24,$U24+K$52&gt;$T24),-1,(EchelleFPAparam!$S$3/('crmcfgWLEN.txt'!$U24+K$52))*(SIN('Standard Settings'!$F19)+SIN('Standard Settings'!$F19+EchelleFPAparam!$M$3+EchelleFPAparam!$K$3)))</f>
        <v>2921.7295700747504</v>
      </c>
      <c r="EI24" s="27">
        <f>IF(OR($U24+L$52&lt;$S24,$U24+L$52&gt;$T24),-1,(EchelleFPAparam!$S$3/('crmcfgWLEN.txt'!$U24+L$52))*(SIN('Standard Settings'!$F19)+SIN('Standard Settings'!$F19+EchelleFPAparam!$M$3+EchelleFPAparam!$K$3)))</f>
        <v>-1</v>
      </c>
      <c r="EJ24" s="64">
        <f t="shared" si="6"/>
        <v>2871.994492407799</v>
      </c>
      <c r="EK24" s="64">
        <f t="shared" si="7"/>
        <v>4173.8993858210715</v>
      </c>
      <c r="EL24" s="96">
        <v>0</v>
      </c>
      <c r="EM24" s="96">
        <v>0</v>
      </c>
      <c r="EN24" s="104"/>
      <c r="EO24" s="104"/>
      <c r="EP24" s="104"/>
      <c r="EQ24" s="54"/>
      <c r="ER24" s="54"/>
      <c r="ES24" s="54"/>
      <c r="ET24" s="54"/>
      <c r="EU24" s="104"/>
      <c r="EV24" s="104"/>
      <c r="EW24" s="54"/>
      <c r="EX24" s="54"/>
      <c r="EY24" s="54"/>
      <c r="EZ24" s="54"/>
      <c r="FA24" s="54"/>
      <c r="FB24" s="97">
        <f>1/(F24*EchelleFPAparam!$Q$3)</f>
        <v>-2522.2328288965277</v>
      </c>
      <c r="FC24" s="97">
        <f>E24*FB24</f>
        <v>-23.267961543430118</v>
      </c>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6">
        <f t="shared" si="5"/>
        <v>2923.6429137713494</v>
      </c>
    </row>
    <row r="25" spans="1:270" x14ac:dyDescent="0.2">
      <c r="A25" s="57">
        <v>19</v>
      </c>
      <c r="B25" s="19">
        <f t="shared" si="0"/>
        <v>3421.8359670180307</v>
      </c>
      <c r="C25" s="28" t="str">
        <f>'Standard Settings'!B20</f>
        <v>L/7/7</v>
      </c>
      <c r="D25" s="28">
        <f>'Standard Settings'!H20</f>
        <v>17</v>
      </c>
      <c r="E25" s="20">
        <f t="shared" si="1"/>
        <v>9.04982196538473E-3</v>
      </c>
      <c r="F25" s="18">
        <f>((EchelleFPAparam!$S$3/('crmcfgWLEN.txt'!$U25+E$52))*(SIN('Standard Settings'!$F20+0.0005)+SIN('Standard Settings'!$F20+0.0005+EchelleFPAparam!$M$3))-(EchelleFPAparam!$S$3/('crmcfgWLEN.txt'!$U25+E$52))*(SIN('Standard Settings'!$F20-0.0005)+SIN('Standard Settings'!$F20-0.0005+EchelleFPAparam!$M$3)))*1000*EchelleFPAparam!$O$3/180</f>
        <v>26.418291535536419</v>
      </c>
      <c r="G25" s="21" t="str">
        <f>'Standard Settings'!C20</f>
        <v>L</v>
      </c>
      <c r="H25" s="50"/>
      <c r="I25" s="63" t="s">
        <v>364</v>
      </c>
      <c r="J25" s="61"/>
      <c r="K25" s="28" t="str">
        <f>'Standard Settings'!$D20</f>
        <v>LM</v>
      </c>
      <c r="L25" s="50"/>
      <c r="M25" s="12">
        <v>0</v>
      </c>
      <c r="N25" s="12">
        <v>0</v>
      </c>
      <c r="O25" s="51" t="s">
        <v>387</v>
      </c>
      <c r="P25" s="51" t="s">
        <v>387</v>
      </c>
      <c r="Q25" s="28">
        <f>'Standard Settings'!$E20</f>
        <v>69</v>
      </c>
      <c r="R25" s="93">
        <f>535000+($Q25-65.672)/EchelleFPAparam!$Q$3</f>
        <v>308605.44217687054</v>
      </c>
      <c r="S25" s="22">
        <f>'Standard Settings'!$G20</f>
        <v>14</v>
      </c>
      <c r="T25" s="22">
        <f>'Standard Settings'!$I20</f>
        <v>20</v>
      </c>
      <c r="U25" s="23">
        <f t="shared" si="2"/>
        <v>13</v>
      </c>
      <c r="V25" s="23">
        <f t="shared" si="3"/>
        <v>21</v>
      </c>
      <c r="W25" s="24">
        <f>IF(OR($U25+B$52&lt;$S25,$U25+B$52&gt;$T25),-1,(EchelleFPAparam!$S$3/('crmcfgWLEN.txt'!$U25+B$52))*(SIN('Standard Settings'!$F20)+SIN('Standard Settings'!$F20+EchelleFPAparam!$M$3)))</f>
        <v>-1</v>
      </c>
      <c r="X25" s="24">
        <f>IF(OR($U25+C$52&lt;$S25,$U25+C$52&gt;$T25),-1,(EchelleFPAparam!$S$3/('crmcfgWLEN.txt'!$U25+C$52))*(SIN('Standard Settings'!$F20)+SIN('Standard Settings'!$F20+EchelleFPAparam!$M$3)))</f>
        <v>4155.0865313790373</v>
      </c>
      <c r="Y25" s="24">
        <f>IF(OR($U25+D$52&lt;$S25,$U25+D$52&gt;$T25),-1,(EchelleFPAparam!$S$3/('crmcfgWLEN.txt'!$U25+D$52))*(SIN('Standard Settings'!$F20)+SIN('Standard Settings'!$F20+EchelleFPAparam!$M$3)))</f>
        <v>3878.0807626204346</v>
      </c>
      <c r="Z25" s="24">
        <f>IF(OR($U25+E$52&lt;$S25,$U25+E$52&gt;$T25),-1,(EchelleFPAparam!$S$3/('crmcfgWLEN.txt'!$U25+E$52))*(SIN('Standard Settings'!$F20)+SIN('Standard Settings'!$F20+EchelleFPAparam!$M$3)))</f>
        <v>3635.7007149566575</v>
      </c>
      <c r="AA25" s="24">
        <f>IF(OR($U25+F$52&lt;$S25,$U25+F$52&gt;$T25),-1,(EchelleFPAparam!$S$3/('crmcfgWLEN.txt'!$U25+F$52))*(SIN('Standard Settings'!$F20)+SIN('Standard Settings'!$F20+EchelleFPAparam!$M$3)))</f>
        <v>3421.8359670180307</v>
      </c>
      <c r="AB25" s="24">
        <f>IF(OR($U25+G$52&lt;$S25,$U25+G$52&gt;$T25),-1,(EchelleFPAparam!$S$3/('crmcfgWLEN.txt'!$U25+G$52))*(SIN('Standard Settings'!$F20)+SIN('Standard Settings'!$F20+EchelleFPAparam!$M$3)))</f>
        <v>3231.7339688503625</v>
      </c>
      <c r="AC25" s="24">
        <f>IF(OR($U25+H$52&lt;$S25,$U25+H$52&gt;$T25),-1,(EchelleFPAparam!$S$3/('crmcfgWLEN.txt'!$U25+H$52))*(SIN('Standard Settings'!$F20)+SIN('Standard Settings'!$F20+EchelleFPAparam!$M$3)))</f>
        <v>3061.6427073319223</v>
      </c>
      <c r="AD25" s="24">
        <f>IF(OR($U25+K$52&lt;$S25,$U25+K$52&gt;$T25),-1,(EchelleFPAparam!$S$3/('crmcfgWLEN.txt'!$U25+K$52))*(SIN('Standard Settings'!$F20)+SIN('Standard Settings'!$F20+EchelleFPAparam!$M$3)))</f>
        <v>2908.5605719653263</v>
      </c>
      <c r="AE25" s="24">
        <f>IF(OR($U25+L$52&lt;$S25,$U25+L$52&gt;$T25),-1,(EchelleFPAparam!$S$3/('crmcfgWLEN.txt'!$U25+L$52))*(SIN('Standard Settings'!$F20)+SIN('Standard Settings'!$F20+EchelleFPAparam!$M$3)))</f>
        <v>-1</v>
      </c>
      <c r="AF25" s="92">
        <v>1871.3413919443101</v>
      </c>
      <c r="AG25" s="92">
        <v>1494.42095809277</v>
      </c>
      <c r="AH25" s="92">
        <v>1164.6730987676899</v>
      </c>
      <c r="AI25" s="92">
        <v>874.32577401844901</v>
      </c>
      <c r="AJ25" s="92">
        <v>616.41821639192904</v>
      </c>
      <c r="AK25" s="92">
        <v>385.60637137397299</v>
      </c>
      <c r="AL25" s="92">
        <v>176.585124295817</v>
      </c>
      <c r="AM25" s="92"/>
      <c r="AN25" s="92"/>
      <c r="AO25" s="92">
        <v>1885.21399992478</v>
      </c>
      <c r="AP25" s="92">
        <v>1506.48456274307</v>
      </c>
      <c r="AQ25" s="92">
        <v>1174.89267084326</v>
      </c>
      <c r="AR25" s="92">
        <v>882.97701039753099</v>
      </c>
      <c r="AS25" s="92">
        <v>623.70374325323803</v>
      </c>
      <c r="AT25" s="92">
        <v>391.68187662403301</v>
      </c>
      <c r="AU25" s="92">
        <v>181.564151447987</v>
      </c>
      <c r="AV25" s="92"/>
      <c r="AW25" s="92"/>
      <c r="AX25" s="92">
        <v>1901.13101954083</v>
      </c>
      <c r="AY25" s="92">
        <v>1520.44804385767</v>
      </c>
      <c r="AZ25" s="92">
        <v>1186.76922448505</v>
      </c>
      <c r="BA25" s="92">
        <v>893.00695203831594</v>
      </c>
      <c r="BB25" s="92">
        <v>632.15383439453501</v>
      </c>
      <c r="BC25" s="92">
        <v>398.64760142043701</v>
      </c>
      <c r="BD25" s="92">
        <v>188.36870766194701</v>
      </c>
      <c r="BE25" s="92"/>
      <c r="BF25" s="92"/>
      <c r="BG25" s="25">
        <f>IF(OR($U25+B$52&lt;'Standard Settings'!$G20,$U25+B$52&gt;'Standard Settings'!$I20),-1,(EchelleFPAparam!$S$3/('crmcfgWLEN.txt'!$U25+B$52))*(SIN(EchelleFPAparam!$T$3-EchelleFPAparam!$M$3/2)+SIN('Standard Settings'!$F20+EchelleFPAparam!$M$3)))</f>
        <v>-1</v>
      </c>
      <c r="BH25" s="25">
        <f>IF(OR($U25+C$52&lt;'Standard Settings'!$G20,$U25+C$52&gt;'Standard Settings'!$I20),-1,(EchelleFPAparam!$S$3/('crmcfgWLEN.txt'!$U25+C$52))*(SIN(EchelleFPAparam!$T$3-EchelleFPAparam!$M$3/2)+SIN('Standard Settings'!$F20+EchelleFPAparam!$M$3)))</f>
        <v>4099.6830857114501</v>
      </c>
      <c r="BI25" s="25">
        <f>IF(OR($U25+D$52&lt;'Standard Settings'!$G20,$U25+D$52&gt;'Standard Settings'!$I20),-1,(EchelleFPAparam!$S$3/('crmcfgWLEN.txt'!$U25+D$52))*(SIN(EchelleFPAparam!$T$3-EchelleFPAparam!$M$3/2)+SIN('Standard Settings'!$F20+EchelleFPAparam!$M$3)))</f>
        <v>3826.3708799973533</v>
      </c>
      <c r="BJ25" s="25">
        <f>IF(OR($U25+E$52&lt;'Standard Settings'!$G20,$U25+E$52&gt;'Standard Settings'!$I20),-1,(EchelleFPAparam!$S$3/('crmcfgWLEN.txt'!$U25+E$52))*(SIN(EchelleFPAparam!$T$3-EchelleFPAparam!$M$3/2)+SIN('Standard Settings'!$F20+EchelleFPAparam!$M$3)))</f>
        <v>3587.2226999975192</v>
      </c>
      <c r="BK25" s="25">
        <f>IF(OR($U25+F$52&lt;'Standard Settings'!$G20,$U25+F$52&gt;'Standard Settings'!$I20),-1,(EchelleFPAparam!$S$3/('crmcfgWLEN.txt'!$U25+F$52))*(SIN(EchelleFPAparam!$T$3-EchelleFPAparam!$M$3/2)+SIN('Standard Settings'!$F20+EchelleFPAparam!$M$3)))</f>
        <v>3376.209599997665</v>
      </c>
      <c r="BL25" s="25">
        <f>IF(OR($U25+G$52&lt;'Standard Settings'!$G20,$U25+G$52&gt;'Standard Settings'!$I20),-1,(EchelleFPAparam!$S$3/('crmcfgWLEN.txt'!$U25+G$52))*(SIN(EchelleFPAparam!$T$3-EchelleFPAparam!$M$3/2)+SIN('Standard Settings'!$F20+EchelleFPAparam!$M$3)))</f>
        <v>3188.6423999977947</v>
      </c>
      <c r="BM25" s="25">
        <f>IF(OR($U25+H$52&lt;'Standard Settings'!$G20,$U25+H$52&gt;'Standard Settings'!$I20),-1,(EchelleFPAparam!$S$3/('crmcfgWLEN.txt'!$U25+H$52))*(SIN(EchelleFPAparam!$T$3-EchelleFPAparam!$M$3/2)+SIN('Standard Settings'!$F20+EchelleFPAparam!$M$3)))</f>
        <v>3020.8191157873844</v>
      </c>
      <c r="BN25" s="25">
        <f>IF(OR($U25+K$52&lt;'Standard Settings'!$G20,$U25+K$52&gt;'Standard Settings'!$I20),-1,(EchelleFPAparam!$S$3/('crmcfgWLEN.txt'!$U25+K$52))*(SIN(EchelleFPAparam!$T$3-EchelleFPAparam!$M$3/2)+SIN('Standard Settings'!$F20+EchelleFPAparam!$M$3)))</f>
        <v>2869.7781599980153</v>
      </c>
      <c r="BO25" s="25">
        <f>IF(OR($U25+L$52&lt;'Standard Settings'!$G20,$U25+L$52&gt;'Standard Settings'!$I20),-1,(EchelleFPAparam!$S$3/('crmcfgWLEN.txt'!$U25+L$52))*(SIN(EchelleFPAparam!$T$3-EchelleFPAparam!$M$3/2)+SIN('Standard Settings'!$F20+EchelleFPAparam!$M$3)))</f>
        <v>-1</v>
      </c>
      <c r="BP25" s="26">
        <f>IF(OR($U25+B$52&lt;'Standard Settings'!$G20,$U25+B$52&gt;'Standard Settings'!$I20),-1,BG25*(($D25+B$52)/($D25+B$52+0.5)))</f>
        <v>-1</v>
      </c>
      <c r="BQ25" s="26">
        <f>IF(OR($U25+C$52&lt;'Standard Settings'!$G20,$U25+C$52&gt;'Standard Settings'!$I20),-1,BH25*(($D25+C$52)/($D25+C$52+0.5)))</f>
        <v>3988.8808401516812</v>
      </c>
      <c r="BR25" s="26">
        <f>IF(OR($U25+D$52&lt;'Standard Settings'!$G20,$U25+D$52&gt;'Standard Settings'!$I20),-1,BI25*(($D25+D$52)/($D25+D$52+0.5)))</f>
        <v>3728.2588061512674</v>
      </c>
      <c r="BS25" s="26">
        <f>IF(OR($U25+E$52&lt;'Standard Settings'!$G20,$U25+E$52&gt;'Standard Settings'!$I20),-1,BJ25*(($D25+E$52)/($D25+E$52+0.5)))</f>
        <v>3499.7294634122136</v>
      </c>
      <c r="BT25" s="26">
        <f>IF(OR($U25+F$52&lt;'Standard Settings'!$G20,$U25+F$52&gt;'Standard Settings'!$I20),-1,BK25*(($D25+F$52)/($D25+F$52+0.5)))</f>
        <v>3297.6930976721378</v>
      </c>
      <c r="BU25" s="26">
        <f>IF(OR($U25+G$52&lt;'Standard Settings'!$G20,$U25+G$52&gt;'Standard Settings'!$I20),-1,BL25*(($D25+G$52)/($D25+G$52+0.5)))</f>
        <v>3117.7836799978436</v>
      </c>
      <c r="BV25" s="26">
        <f>IF(OR($U25+H$52&lt;'Standard Settings'!$G20,$U25+H$52&gt;'Standard Settings'!$I20),-1,BM25*(($D25+H$52)/($D25+H$52+0.5)))</f>
        <v>2956.5463686429716</v>
      </c>
      <c r="BW25" s="26">
        <f>IF(OR($U25+K$52&lt;'Standard Settings'!$G20,$U25+K$52&gt;'Standard Settings'!$I20),-1,BN25*(($D25+K$52)/($D25+K$52+0.5)))</f>
        <v>2811.211258773566</v>
      </c>
      <c r="BX25" s="26">
        <f>IF(OR($U25+L$52&lt;'Standard Settings'!$G20,$U25+L$52&gt;'Standard Settings'!$I20),-1,BO25*(($D25+L$52)/($D25+L$52+0.5)))</f>
        <v>-1</v>
      </c>
      <c r="BY25" s="26">
        <f>IF(OR($U25+B$52&lt;'Standard Settings'!$G20,$U25+B$52&gt;'Standard Settings'!$I20),-1,BG25*(($D25+B$52)/($D25+B$52-0.5)))</f>
        <v>-1</v>
      </c>
      <c r="BZ25" s="26">
        <f>IF(OR($U25+C$52&lt;'Standard Settings'!$G20,$U25+C$52&gt;'Standard Settings'!$I20),-1,BH25*(($D25+C$52)/($D25+C$52-0.5)))</f>
        <v>4216.8168881603478</v>
      </c>
      <c r="CA25" s="26">
        <f>IF(OR($U25+D$52&lt;'Standard Settings'!$G20,$U25+D$52&gt;'Standard Settings'!$I20),-1,BI25*(($D25+D$52)/($D25+D$52-0.5)))</f>
        <v>3929.7863091864706</v>
      </c>
      <c r="CB25" s="26">
        <f>IF(OR($U25+E$52&lt;'Standard Settings'!$G20,$U25+E$52&gt;'Standard Settings'!$I20),-1,BJ25*(($D25+E$52)/($D25+E$52-0.5)))</f>
        <v>3679.2027692282245</v>
      </c>
      <c r="CC25" s="26">
        <f>IF(OR($U25+F$52&lt;'Standard Settings'!$G20,$U25+F$52&gt;'Standard Settings'!$I20),-1,BK25*(($D25+F$52)/($D25+F$52-0.5)))</f>
        <v>3458.5561756073644</v>
      </c>
      <c r="CD25" s="26">
        <f>IF(OR($U25+G$52&lt;'Standard Settings'!$G20,$U25+G$52&gt;'Standard Settings'!$I20),-1,BL25*(($D25+G$52)/($D25+G$52-0.5)))</f>
        <v>3262.7968744163481</v>
      </c>
      <c r="CE25" s="26">
        <f>IF(OR($U25+H$52&lt;'Standard Settings'!$G20,$U25+H$52&gt;'Standard Settings'!$I20),-1,BM25*(($D25+H$52)/($D25+H$52-0.5)))</f>
        <v>3087.948429471548</v>
      </c>
      <c r="CF25" s="26">
        <f>IF(OR($U25+K$52&lt;'Standard Settings'!$G20,$U25+K$52&gt;'Standard Settings'!$I20),-1,BN25*(($D25+K$52)/($D25+K$52-0.5)))</f>
        <v>2930.8372697852069</v>
      </c>
      <c r="CG25" s="26">
        <f>IF(OR($U25+L$52&lt;'Standard Settings'!$G20,$U25+L$52&gt;'Standard Settings'!$I20),-1,BO25*(($D25+L$52)/($D25+L$52-0.5)))</f>
        <v>-1</v>
      </c>
      <c r="CH25" s="27">
        <f>IF(OR($U25+B$52&lt;'Standard Settings'!$G20,$U25+B$52&gt;'Standard Settings'!$I20),-1,(EchelleFPAparam!$S$3/('crmcfgWLEN.txt'!$U25+B$52))*(SIN('Standard Settings'!$F20)+SIN('Standard Settings'!$F20+EchelleFPAparam!$M$3+EchelleFPAparam!$F$3)))</f>
        <v>-1</v>
      </c>
      <c r="CI25" s="27">
        <f>IF(OR($U25+C$52&lt;'Standard Settings'!$G20,$U25+C$52&gt;'Standard Settings'!$I20),-1,(EchelleFPAparam!$S$3/('crmcfgWLEN.txt'!$U25+C$52))*(SIN('Standard Settings'!$F20)+SIN('Standard Settings'!$F20+EchelleFPAparam!$M$3+EchelleFPAparam!$F$3)))</f>
        <v>4118.7728123608504</v>
      </c>
      <c r="CJ25" s="27">
        <f>IF(OR($U25+D$52&lt;'Standard Settings'!$G20,$U25+D$52&gt;'Standard Settings'!$I20),-1,(EchelleFPAparam!$S$3/('crmcfgWLEN.txt'!$U25+D$52))*(SIN('Standard Settings'!$F20)+SIN('Standard Settings'!$F20+EchelleFPAparam!$M$3+EchelleFPAparam!$F$3)))</f>
        <v>3844.1879582034599</v>
      </c>
      <c r="CK25" s="27">
        <f>IF(OR($U25+E$52&lt;'Standard Settings'!$G20,$U25+E$52&gt;'Standard Settings'!$I20),-1,(EchelleFPAparam!$S$3/('crmcfgWLEN.txt'!$U25+E$52))*(SIN('Standard Settings'!$F20)+SIN('Standard Settings'!$F20+EchelleFPAparam!$M$3+EchelleFPAparam!$F$3)))</f>
        <v>3603.9262108157441</v>
      </c>
      <c r="CL25" s="27">
        <f>IF(OR($U25+F$52&lt;'Standard Settings'!$G20,$U25+F$52&gt;'Standard Settings'!$I20),-1,(EchelleFPAparam!$S$3/('crmcfgWLEN.txt'!$U25+F$52))*(SIN('Standard Settings'!$F20)+SIN('Standard Settings'!$F20+EchelleFPAparam!$M$3+EchelleFPAparam!$F$3)))</f>
        <v>3391.9305513559943</v>
      </c>
      <c r="CM25" s="27">
        <f>IF(OR($U25+G$52&lt;'Standard Settings'!$G20,$U25+G$52&gt;'Standard Settings'!$I20),-1,(EchelleFPAparam!$S$3/('crmcfgWLEN.txt'!$U25+G$52))*(SIN('Standard Settings'!$F20)+SIN('Standard Settings'!$F20+EchelleFPAparam!$M$3+EchelleFPAparam!$F$3)))</f>
        <v>3203.48996516955</v>
      </c>
      <c r="CN25" s="27">
        <f>IF(OR($U25+H$52&lt;'Standard Settings'!$G20,$U25+H$52&gt;'Standard Settings'!$I20),-1,(EchelleFPAparam!$S$3/('crmcfgWLEN.txt'!$U25+H$52))*(SIN('Standard Settings'!$F20)+SIN('Standard Settings'!$F20+EchelleFPAparam!$M$3+EchelleFPAparam!$F$3)))</f>
        <v>3034.8852301606266</v>
      </c>
      <c r="CO25" s="27">
        <f>IF(OR($U25+K$52&lt;'Standard Settings'!$G20,$U25+K$52&gt;'Standard Settings'!$I20),-1,(EchelleFPAparam!$S$3/('crmcfgWLEN.txt'!$U25+K$52))*(SIN('Standard Settings'!$F20)+SIN('Standard Settings'!$F20+EchelleFPAparam!$M$3+EchelleFPAparam!$F$3)))</f>
        <v>2883.1409686525953</v>
      </c>
      <c r="CP25" s="27">
        <f>IF(OR($U25+L$52&lt;'Standard Settings'!$G20,$U25+L$52&gt;'Standard Settings'!$I20),-1,(EchelleFPAparam!$S$3/('crmcfgWLEN.txt'!$U25+L$52))*(SIN('Standard Settings'!$F20)+SIN('Standard Settings'!$F20+EchelleFPAparam!$M$3+EchelleFPAparam!$F$3)))</f>
        <v>-1</v>
      </c>
      <c r="CQ25" s="27">
        <f>IF(OR($U25+B$52&lt;'Standard Settings'!$G20,$U25+B$52&gt;'Standard Settings'!$I20),-1,(EchelleFPAparam!$S$3/('crmcfgWLEN.txt'!$U25+B$52))*(SIN('Standard Settings'!$F20)+SIN('Standard Settings'!$F20+EchelleFPAparam!$M$3+EchelleFPAparam!$G$3)))</f>
        <v>-1</v>
      </c>
      <c r="CR25" s="27">
        <f>IF(OR($U25+C$52&lt;'Standard Settings'!$G20,$U25+C$52&gt;'Standard Settings'!$I20),-1,(EchelleFPAparam!$S$3/('crmcfgWLEN.txt'!$U25+C$52))*(SIN('Standard Settings'!$F20)+SIN('Standard Settings'!$F20+EchelleFPAparam!$M$3+EchelleFPAparam!$G$3)))</f>
        <v>4142.5510583668511</v>
      </c>
      <c r="CS25" s="27">
        <f>IF(OR($U25+D$52&lt;'Standard Settings'!$G20,$U25+D$52&gt;'Standard Settings'!$I20),-1,(EchelleFPAparam!$S$3/('crmcfgWLEN.txt'!$U25+D$52))*(SIN('Standard Settings'!$F20)+SIN('Standard Settings'!$F20+EchelleFPAparam!$M$3+EchelleFPAparam!$G$3)))</f>
        <v>3866.3809878090606</v>
      </c>
      <c r="CT25" s="27">
        <f>IF(OR($U25+E$52&lt;'Standard Settings'!$G20,$U25+E$52&gt;'Standard Settings'!$I20),-1,(EchelleFPAparam!$S$3/('crmcfgWLEN.txt'!$U25+E$52))*(SIN('Standard Settings'!$F20)+SIN('Standard Settings'!$F20+EchelleFPAparam!$M$3+EchelleFPAparam!$G$3)))</f>
        <v>3624.7321760709947</v>
      </c>
      <c r="CU25" s="27">
        <f>IF(OR($U25+F$52&lt;'Standard Settings'!$G20,$U25+F$52&gt;'Standard Settings'!$I20),-1,(EchelleFPAparam!$S$3/('crmcfgWLEN.txt'!$U25+F$52))*(SIN('Standard Settings'!$F20)+SIN('Standard Settings'!$F20+EchelleFPAparam!$M$3+EchelleFPAparam!$G$3)))</f>
        <v>3411.5126363021127</v>
      </c>
      <c r="CV25" s="27">
        <f>IF(OR($U25+G$52&lt;'Standard Settings'!$G20,$U25+G$52&gt;'Standard Settings'!$I20),-1,(EchelleFPAparam!$S$3/('crmcfgWLEN.txt'!$U25+G$52))*(SIN('Standard Settings'!$F20)+SIN('Standard Settings'!$F20+EchelleFPAparam!$M$3+EchelleFPAparam!$G$3)))</f>
        <v>3221.9841565075508</v>
      </c>
      <c r="CW25" s="27">
        <f>IF(OR($U25+H$52&lt;'Standard Settings'!$G20,$U25+H$52&gt;'Standard Settings'!$I20),-1,(EchelleFPAparam!$S$3/('crmcfgWLEN.txt'!$U25+H$52))*(SIN('Standard Settings'!$F20)+SIN('Standard Settings'!$F20+EchelleFPAparam!$M$3+EchelleFPAparam!$G$3)))</f>
        <v>3052.4060430071531</v>
      </c>
      <c r="CX25" s="27">
        <f>IF(OR($U25+K$52&lt;'Standard Settings'!$G20,$U25+K$52&gt;'Standard Settings'!$I20),-1,(EchelleFPAparam!$S$3/('crmcfgWLEN.txt'!$U25+K$52))*(SIN('Standard Settings'!$F20)+SIN('Standard Settings'!$F20+EchelleFPAparam!$M$3+EchelleFPAparam!$G$3)))</f>
        <v>2899.7857408567957</v>
      </c>
      <c r="CY25" s="27">
        <f>IF(OR($U25+L$52&lt;'Standard Settings'!$G20,$U25+L$52&gt;'Standard Settings'!$I20),-1,(EchelleFPAparam!$S$3/('crmcfgWLEN.txt'!$U25+L$52))*(SIN('Standard Settings'!$F20)+SIN('Standard Settings'!$F20+EchelleFPAparam!$M$3+EchelleFPAparam!$G$3)))</f>
        <v>-1</v>
      </c>
      <c r="CZ25" s="27">
        <f>IF(OR($U25+B$52&lt;'Standard Settings'!$G20,$U25+B$52&gt;'Standard Settings'!$I20),-1,(EchelleFPAparam!$S$3/('crmcfgWLEN.txt'!$U25+B$52))*(SIN('Standard Settings'!$F20)+SIN('Standard Settings'!$F20+EchelleFPAparam!$M$3+EchelleFPAparam!$H$3)))</f>
        <v>-1</v>
      </c>
      <c r="DA25" s="27">
        <f>IF(OR($U25+C$52&lt;'Standard Settings'!$G20,$U25+C$52&gt;'Standard Settings'!$I20),-1,(EchelleFPAparam!$S$3/('crmcfgWLEN.txt'!$U25+C$52))*(SIN('Standard Settings'!$F20)+SIN('Standard Settings'!$F20+EchelleFPAparam!$M$3+EchelleFPAparam!$H$3)))</f>
        <v>4143.6811557182109</v>
      </c>
      <c r="DB25" s="27">
        <f>IF(OR($U25+D$52&lt;'Standard Settings'!$G20,$U25+D$52&gt;'Standard Settings'!$I20),-1,(EchelleFPAparam!$S$3/('crmcfgWLEN.txt'!$U25+D$52))*(SIN('Standard Settings'!$F20)+SIN('Standard Settings'!$F20+EchelleFPAparam!$M$3+EchelleFPAparam!$H$3)))</f>
        <v>3867.4357453369967</v>
      </c>
      <c r="DC25" s="27">
        <f>IF(OR($U25+E$52&lt;'Standard Settings'!$G20,$U25+E$52&gt;'Standard Settings'!$I20),-1,(EchelleFPAparam!$S$3/('crmcfgWLEN.txt'!$U25+E$52))*(SIN('Standard Settings'!$F20)+SIN('Standard Settings'!$F20+EchelleFPAparam!$M$3+EchelleFPAparam!$H$3)))</f>
        <v>3625.7210112534349</v>
      </c>
      <c r="DD25" s="27">
        <f>IF(OR($U25+F$52&lt;'Standard Settings'!$G20,$U25+F$52&gt;'Standard Settings'!$I20),-1,(EchelleFPAparam!$S$3/('crmcfgWLEN.txt'!$U25+F$52))*(SIN('Standard Settings'!$F20)+SIN('Standard Settings'!$F20+EchelleFPAparam!$M$3+EchelleFPAparam!$H$3)))</f>
        <v>3412.4433047091152</v>
      </c>
      <c r="DE25" s="27">
        <f>IF(OR($U25+G$52&lt;'Standard Settings'!$G20,$U25+G$52&gt;'Standard Settings'!$I20),-1,(EchelleFPAparam!$S$3/('crmcfgWLEN.txt'!$U25+G$52))*(SIN('Standard Settings'!$F20)+SIN('Standard Settings'!$F20+EchelleFPAparam!$M$3+EchelleFPAparam!$H$3)))</f>
        <v>3222.8631211141642</v>
      </c>
      <c r="DF25" s="27">
        <f>IF(OR($U25+H$52&lt;'Standard Settings'!$G20,$U25+H$52&gt;'Standard Settings'!$I20),-1,(EchelleFPAparam!$S$3/('crmcfgWLEN.txt'!$U25+H$52))*(SIN('Standard Settings'!$F20)+SIN('Standard Settings'!$F20+EchelleFPAparam!$M$3+EchelleFPAparam!$H$3)))</f>
        <v>3053.2387463186819</v>
      </c>
      <c r="DG25" s="27">
        <f>IF(OR($U25+K$52&lt;'Standard Settings'!$G20,$U25+K$52&gt;'Standard Settings'!$I20),-1,(EchelleFPAparam!$S$3/('crmcfgWLEN.txt'!$U25+K$52))*(SIN('Standard Settings'!$F20)+SIN('Standard Settings'!$F20+EchelleFPAparam!$M$3+EchelleFPAparam!$H$3)))</f>
        <v>2900.5768090027482</v>
      </c>
      <c r="DH25" s="27">
        <f>IF(OR($U25+L$52&lt;'Standard Settings'!$G20,$U25+L$52&gt;'Standard Settings'!$I20),-1,(EchelleFPAparam!$S$3/('crmcfgWLEN.txt'!$U25+L$52))*(SIN('Standard Settings'!$F20)+SIN('Standard Settings'!$F20+EchelleFPAparam!$M$3+EchelleFPAparam!$H$3)))</f>
        <v>-1</v>
      </c>
      <c r="DI25" s="27">
        <f>IF(OR($U25+B$52&lt;'Standard Settings'!$G20,$U25+B$52&gt;'Standard Settings'!$I20),-1,(EchelleFPAparam!$S$3/('crmcfgWLEN.txt'!$U25+B$52))*(SIN('Standard Settings'!$F20)+SIN('Standard Settings'!$F20+EchelleFPAparam!$M$3+EchelleFPAparam!$I$3)))</f>
        <v>-1</v>
      </c>
      <c r="DJ25" s="27">
        <f>IF(OR($U25+C$52&lt;'Standard Settings'!$G20,$U25+C$52&gt;'Standard Settings'!$I20),-1,(EchelleFPAparam!$S$3/('crmcfgWLEN.txt'!$U25+C$52))*(SIN('Standard Settings'!$F20)+SIN('Standard Settings'!$F20+EchelleFPAparam!$M$3+EchelleFPAparam!$I$3)))</f>
        <v>4166.1867701144138</v>
      </c>
      <c r="DK25" s="27">
        <f>IF(OR($U25+D$52&lt;'Standard Settings'!$G20,$U25+D$52&gt;'Standard Settings'!$I20),-1,(EchelleFPAparam!$S$3/('crmcfgWLEN.txt'!$U25+D$52))*(SIN('Standard Settings'!$F20)+SIN('Standard Settings'!$F20+EchelleFPAparam!$M$3+EchelleFPAparam!$I$3)))</f>
        <v>3888.4409854401192</v>
      </c>
      <c r="DL25" s="27">
        <f>IF(OR($U25+E$52&lt;'Standard Settings'!$G20,$U25+E$52&gt;'Standard Settings'!$I20),-1,(EchelleFPAparam!$S$3/('crmcfgWLEN.txt'!$U25+E$52))*(SIN('Standard Settings'!$F20)+SIN('Standard Settings'!$F20+EchelleFPAparam!$M$3+EchelleFPAparam!$I$3)))</f>
        <v>3645.4134238501119</v>
      </c>
      <c r="DM25" s="27">
        <f>IF(OR($U25+F$52&lt;'Standard Settings'!$G20,$U25+F$52&gt;'Standard Settings'!$I20),-1,(EchelleFPAparam!$S$3/('crmcfgWLEN.txt'!$U25+F$52))*(SIN('Standard Settings'!$F20)+SIN('Standard Settings'!$F20+EchelleFPAparam!$M$3+EchelleFPAparam!$I$3)))</f>
        <v>3430.9773400942231</v>
      </c>
      <c r="DN25" s="27">
        <f>IF(OR($U25+G$52&lt;'Standard Settings'!$G20,$U25+G$52&gt;'Standard Settings'!$I20),-1,(EchelleFPAparam!$S$3/('crmcfgWLEN.txt'!$U25+G$52))*(SIN('Standard Settings'!$F20)+SIN('Standard Settings'!$F20+EchelleFPAparam!$M$3+EchelleFPAparam!$I$3)))</f>
        <v>3240.3674878667662</v>
      </c>
      <c r="DO25" s="27">
        <f>IF(OR($U25+H$52&lt;'Standard Settings'!$G20,$U25+H$52&gt;'Standard Settings'!$I20),-1,(EchelleFPAparam!$S$3/('crmcfgWLEN.txt'!$U25+H$52))*(SIN('Standard Settings'!$F20)+SIN('Standard Settings'!$F20+EchelleFPAparam!$M$3+EchelleFPAparam!$I$3)))</f>
        <v>3069.821830610621</v>
      </c>
      <c r="DP25" s="27">
        <f>IF(OR($U25+K$52&lt;'Standard Settings'!$G20,$U25+K$52&gt;'Standard Settings'!$I20),-1,(EchelleFPAparam!$S$3/('crmcfgWLEN.txt'!$U25+K$52))*(SIN('Standard Settings'!$F20)+SIN('Standard Settings'!$F20+EchelleFPAparam!$M$3+EchelleFPAparam!$I$3)))</f>
        <v>2916.3307390800901</v>
      </c>
      <c r="DQ25" s="27">
        <f>IF(OR($U25+L$52&lt;'Standard Settings'!$G20,$U25+L$52&gt;'Standard Settings'!$I20),-1,(EchelleFPAparam!$S$3/('crmcfgWLEN.txt'!$U25+L$52))*(SIN('Standard Settings'!$F20)+SIN('Standard Settings'!$F20+EchelleFPAparam!$M$3+EchelleFPAparam!$I$3)))</f>
        <v>-1</v>
      </c>
      <c r="DR25" s="27">
        <f>IF(OR($U25+B$52&lt;'Standard Settings'!$G20,$U25+B$52&gt;'Standard Settings'!$I20),-1,(EchelleFPAparam!$S$3/('crmcfgWLEN.txt'!$U25+B$52))*(SIN('Standard Settings'!$F20)+SIN('Standard Settings'!$F20+EchelleFPAparam!$M$3+EchelleFPAparam!$J$3)))</f>
        <v>-1</v>
      </c>
      <c r="DS25" s="27">
        <f>IF(OR($U25+C$52&lt;'Standard Settings'!$G20,$U25+C$52&gt;'Standard Settings'!$I20),-1,(EchelleFPAparam!$S$3/('crmcfgWLEN.txt'!$U25+C$52))*(SIN('Standard Settings'!$F20)+SIN('Standard Settings'!$F20+EchelleFPAparam!$M$3+EchelleFPAparam!$J$3)))</f>
        <v>4167.2543613301923</v>
      </c>
      <c r="DT25" s="27">
        <f>IF(OR($U25+D$52&lt;'Standard Settings'!$G20,$U25+D$52&gt;'Standard Settings'!$I20),-1,(EchelleFPAparam!$S$3/('crmcfgWLEN.txt'!$U25+D$52))*(SIN('Standard Settings'!$F20)+SIN('Standard Settings'!$F20+EchelleFPAparam!$M$3+EchelleFPAparam!$J$3)))</f>
        <v>3889.4374039081795</v>
      </c>
      <c r="DU25" s="27">
        <f>IF(OR($U25+E$52&lt;'Standard Settings'!$G20,$U25+E$52&gt;'Standard Settings'!$I20),-1,(EchelleFPAparam!$S$3/('crmcfgWLEN.txt'!$U25+E$52))*(SIN('Standard Settings'!$F20)+SIN('Standard Settings'!$F20+EchelleFPAparam!$M$3+EchelleFPAparam!$J$3)))</f>
        <v>3646.3475661639186</v>
      </c>
      <c r="DV25" s="27">
        <f>IF(OR($U25+F$52&lt;'Standard Settings'!$G20,$U25+F$52&gt;'Standard Settings'!$I20),-1,(EchelleFPAparam!$S$3/('crmcfgWLEN.txt'!$U25+F$52))*(SIN('Standard Settings'!$F20)+SIN('Standard Settings'!$F20+EchelleFPAparam!$M$3+EchelleFPAparam!$J$3)))</f>
        <v>3431.8565328601585</v>
      </c>
      <c r="DW25" s="27">
        <f>IF(OR($U25+G$52&lt;'Standard Settings'!$G20,$U25+G$52&gt;'Standard Settings'!$I20),-1,(EchelleFPAparam!$S$3/('crmcfgWLEN.txt'!$U25+G$52))*(SIN('Standard Settings'!$F20)+SIN('Standard Settings'!$F20+EchelleFPAparam!$M$3+EchelleFPAparam!$J$3)))</f>
        <v>3241.1978365901496</v>
      </c>
      <c r="DX25" s="27">
        <f>IF(OR($U25+H$52&lt;'Standard Settings'!$G20,$U25+H$52&gt;'Standard Settings'!$I20),-1,(EchelleFPAparam!$S$3/('crmcfgWLEN.txt'!$U25+H$52))*(SIN('Standard Settings'!$F20)+SIN('Standard Settings'!$F20+EchelleFPAparam!$M$3+EchelleFPAparam!$J$3)))</f>
        <v>3070.6084767696157</v>
      </c>
      <c r="DY25" s="27">
        <f>IF(OR($U25+K$52&lt;'Standard Settings'!$G20,$U25+K$52&gt;'Standard Settings'!$I20),-1,(EchelleFPAparam!$S$3/('crmcfgWLEN.txt'!$U25+K$52))*(SIN('Standard Settings'!$F20)+SIN('Standard Settings'!$F20+EchelleFPAparam!$M$3+EchelleFPAparam!$J$3)))</f>
        <v>2917.0780529311351</v>
      </c>
      <c r="DZ25" s="27">
        <f>IF(OR($U25+L$52&lt;'Standard Settings'!$G20,$U25+L$52&gt;'Standard Settings'!$I20),-1,(EchelleFPAparam!$S$3/('crmcfgWLEN.txt'!$U25+L$52))*(SIN('Standard Settings'!$F20)+SIN('Standard Settings'!$F20+EchelleFPAparam!$M$3+EchelleFPAparam!$J$3)))</f>
        <v>-1</v>
      </c>
      <c r="EA25" s="27">
        <f>IF(OR($U25+B$52&lt;$S25,$U25+B$52&gt;$T25),-1,(EchelleFPAparam!$S$3/('crmcfgWLEN.txt'!$U25+B$52))*(SIN('Standard Settings'!$F20)+SIN('Standard Settings'!$F20+EchelleFPAparam!$M$3+EchelleFPAparam!$K$3)))</f>
        <v>-1</v>
      </c>
      <c r="EB25" s="27">
        <f>IF(OR($U25+C$52&lt;$S25,$U25+C$52&gt;$T25),-1,(EchelleFPAparam!$S$3/('crmcfgWLEN.txt'!$U25+C$52))*(SIN('Standard Settings'!$F20)+SIN('Standard Settings'!$F20+EchelleFPAparam!$M$3+EchelleFPAparam!$K$3)))</f>
        <v>4188.4726285431734</v>
      </c>
      <c r="EC25" s="27">
        <f>IF(OR($U25+D$52&lt;$S25,$U25+D$52&gt;$T25),-1,(EchelleFPAparam!$S$3/('crmcfgWLEN.txt'!$U25+D$52))*(SIN('Standard Settings'!$F20)+SIN('Standard Settings'!$F20+EchelleFPAparam!$M$3+EchelleFPAparam!$K$3)))</f>
        <v>3909.241119973628</v>
      </c>
      <c r="ED25" s="27">
        <f>IF(OR($U25+E$52&lt;$S25,$U25+E$52&gt;$T25),-1,(EchelleFPAparam!$S$3/('crmcfgWLEN.txt'!$U25+E$52))*(SIN('Standard Settings'!$F20)+SIN('Standard Settings'!$F20+EchelleFPAparam!$M$3+EchelleFPAparam!$K$3)))</f>
        <v>3664.9135499752765</v>
      </c>
      <c r="EE25" s="27">
        <f>IF(OR($U25+F$52&lt;$S25,$U25+F$52&gt;$T25),-1,(EchelleFPAparam!$S$3/('crmcfgWLEN.txt'!$U25+F$52))*(SIN('Standard Settings'!$F20)+SIN('Standard Settings'!$F20+EchelleFPAparam!$M$3+EchelleFPAparam!$K$3)))</f>
        <v>3449.3303999767309</v>
      </c>
      <c r="EF25" s="27">
        <f>IF(OR($U25+G$52&lt;$S25,$U25+G$52&gt;$T25),-1,(EchelleFPAparam!$S$3/('crmcfgWLEN.txt'!$U25+G$52))*(SIN('Standard Settings'!$F20)+SIN('Standard Settings'!$F20+EchelleFPAparam!$M$3+EchelleFPAparam!$K$3)))</f>
        <v>3257.7009333113569</v>
      </c>
      <c r="EG25" s="27">
        <f>IF(OR($U25+H$52&lt;$S25,$U25+H$52&gt;$T25),-1,(EchelleFPAparam!$S$3/('crmcfgWLEN.txt'!$U25+H$52))*(SIN('Standard Settings'!$F20)+SIN('Standard Settings'!$F20+EchelleFPAparam!$M$3+EchelleFPAparam!$K$3)))</f>
        <v>3086.2429894528645</v>
      </c>
      <c r="EH25" s="27">
        <f>IF(OR($U25+K$52&lt;$S25,$U25+K$52&gt;$T25),-1,(EchelleFPAparam!$S$3/('crmcfgWLEN.txt'!$U25+K$52))*(SIN('Standard Settings'!$F20)+SIN('Standard Settings'!$F20+EchelleFPAparam!$M$3+EchelleFPAparam!$K$3)))</f>
        <v>2931.9308399802217</v>
      </c>
      <c r="EI25" s="27">
        <f>IF(OR($U25+L$52&lt;$S25,$U25+L$52&gt;$T25),-1,(EchelleFPAparam!$S$3/('crmcfgWLEN.txt'!$U25+L$52))*(SIN('Standard Settings'!$F20)+SIN('Standard Settings'!$F20+EchelleFPAparam!$M$3+EchelleFPAparam!$K$3)))</f>
        <v>-1</v>
      </c>
      <c r="EJ25" s="64">
        <f t="shared" si="6"/>
        <v>2883.1409686525953</v>
      </c>
      <c r="EK25" s="64">
        <f t="shared" si="7"/>
        <v>4188.4726285431734</v>
      </c>
      <c r="EL25" s="96">
        <v>0</v>
      </c>
      <c r="EM25" s="96">
        <v>0</v>
      </c>
      <c r="EN25" s="104"/>
      <c r="EO25" s="104"/>
      <c r="EP25" s="104"/>
      <c r="EQ25" s="54"/>
      <c r="ER25" s="54"/>
      <c r="ES25" s="54"/>
      <c r="ET25" s="54"/>
      <c r="EU25" s="104"/>
      <c r="EV25" s="104"/>
      <c r="EW25" s="54"/>
      <c r="EX25" s="54"/>
      <c r="EY25" s="54"/>
      <c r="EZ25" s="54"/>
      <c r="FA25" s="54"/>
      <c r="FB25" s="97">
        <f>1/(F25*EchelleFPAparam!$Q$3)</f>
        <v>-2575.0041706083575</v>
      </c>
      <c r="FC25" s="97">
        <f>E25*FB25</f>
        <v>-23.303329304128802</v>
      </c>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6">
        <f t="shared" si="5"/>
        <v>2919.2056635573067</v>
      </c>
    </row>
    <row r="26" spans="1:270" x14ac:dyDescent="0.2">
      <c r="A26" s="57">
        <v>20</v>
      </c>
      <c r="B26" s="19">
        <f t="shared" si="0"/>
        <v>4193.2614756578905</v>
      </c>
      <c r="C26" s="28" t="str">
        <f>'Standard Settings'!B21</f>
        <v>M/1/9</v>
      </c>
      <c r="D26" s="28">
        <f>'Standard Settings'!H21</f>
        <v>13</v>
      </c>
      <c r="E26" s="20">
        <f t="shared" si="1"/>
        <v>1.5169121673482611E-2</v>
      </c>
      <c r="F26" s="18">
        <f>((EchelleFPAparam!$S$3/('crmcfgWLEN.txt'!$U26+E$52))*(SIN('Standard Settings'!$F21+0.0005)+SIN('Standard Settings'!$F21+0.0005+EchelleFPAparam!$M$3))-(EchelleFPAparam!$S$3/('crmcfgWLEN.txt'!$U26+E$52))*(SIN('Standard Settings'!$F21-0.0005)+SIN('Standard Settings'!$F21-0.0005+EchelleFPAparam!$M$3)))*1000*EchelleFPAparam!$O$3/180</f>
        <v>45.966416044711153</v>
      </c>
      <c r="G26" s="21" t="str">
        <f>'Standard Settings'!C21</f>
        <v>M</v>
      </c>
      <c r="H26" s="50"/>
      <c r="I26" s="63" t="s">
        <v>364</v>
      </c>
      <c r="J26" s="61"/>
      <c r="K26" s="28" t="str">
        <f>'Standard Settings'!$D21</f>
        <v>LM</v>
      </c>
      <c r="L26" s="50"/>
      <c r="M26" s="12">
        <v>0</v>
      </c>
      <c r="N26" s="12">
        <v>0</v>
      </c>
      <c r="O26" s="51" t="s">
        <v>387</v>
      </c>
      <c r="P26" s="51" t="s">
        <v>387</v>
      </c>
      <c r="Q26" s="28">
        <f>'Standard Settings'!$E21</f>
        <v>61.5</v>
      </c>
      <c r="R26" s="93">
        <f>535000+($Q26-65.672)/EchelleFPAparam!$Q$3</f>
        <v>818809.52380952355</v>
      </c>
      <c r="S26" s="22">
        <f>'Standard Settings'!$G21</f>
        <v>10</v>
      </c>
      <c r="T26" s="22">
        <f>'Standard Settings'!$I21</f>
        <v>16</v>
      </c>
      <c r="U26" s="23">
        <f t="shared" si="2"/>
        <v>9</v>
      </c>
      <c r="V26" s="23">
        <f t="shared" si="3"/>
        <v>17</v>
      </c>
      <c r="W26" s="24">
        <f>IF(OR($U26+B$52&lt;$S26,$U26+B$52&gt;$T26),-1,(EchelleFPAparam!$S$3/('crmcfgWLEN.txt'!$U26+B$52))*(SIN('Standard Settings'!$F21)+SIN('Standard Settings'!$F21+EchelleFPAparam!$M$3)))</f>
        <v>-1</v>
      </c>
      <c r="X26" s="24">
        <f>IF(OR($U26+C$52&lt;$S26,$U26+C$52&gt;$T26),-1,(EchelleFPAparam!$S$3/('crmcfgWLEN.txt'!$U26+C$52))*(SIN('Standard Settings'!$F21)+SIN('Standard Settings'!$F21+EchelleFPAparam!$M$3)))</f>
        <v>5451.2399183552579</v>
      </c>
      <c r="Y26" s="24">
        <f>IF(OR($U26+D$52&lt;$S26,$U26+D$52&gt;$T26),-1,(EchelleFPAparam!$S$3/('crmcfgWLEN.txt'!$U26+D$52))*(SIN('Standard Settings'!$F21)+SIN('Standard Settings'!$F21+EchelleFPAparam!$M$3)))</f>
        <v>4955.6726530502347</v>
      </c>
      <c r="Z26" s="24">
        <f>IF(OR($U26+E$52&lt;$S26,$U26+E$52&gt;$T26),-1,(EchelleFPAparam!$S$3/('crmcfgWLEN.txt'!$U26+E$52))*(SIN('Standard Settings'!$F21)+SIN('Standard Settings'!$F21+EchelleFPAparam!$M$3)))</f>
        <v>4542.6999319627148</v>
      </c>
      <c r="AA26" s="24">
        <f>IF(OR($U26+F$52&lt;$S26,$U26+F$52&gt;$T26),-1,(EchelleFPAparam!$S$3/('crmcfgWLEN.txt'!$U26+F$52))*(SIN('Standard Settings'!$F21)+SIN('Standard Settings'!$F21+EchelleFPAparam!$M$3)))</f>
        <v>4193.2614756578905</v>
      </c>
      <c r="AB26" s="24">
        <f>IF(OR($U26+G$52&lt;$S26,$U26+G$52&gt;$T26),-1,(EchelleFPAparam!$S$3/('crmcfgWLEN.txt'!$U26+G$52))*(SIN('Standard Settings'!$F21)+SIN('Standard Settings'!$F21+EchelleFPAparam!$M$3)))</f>
        <v>3893.7427988251839</v>
      </c>
      <c r="AC26" s="24">
        <f>IF(OR($U26+H$52&lt;$S26,$U26+H$52&gt;$T26),-1,(EchelleFPAparam!$S$3/('crmcfgWLEN.txt'!$U26+H$52))*(SIN('Standard Settings'!$F21)+SIN('Standard Settings'!$F21+EchelleFPAparam!$M$3)))</f>
        <v>3634.1599455701712</v>
      </c>
      <c r="AD26" s="24">
        <f>IF(OR($U26+K$52&lt;$S26,$U26+K$52&gt;$T26),-1,(EchelleFPAparam!$S$3/('crmcfgWLEN.txt'!$U26+K$52))*(SIN('Standard Settings'!$F21)+SIN('Standard Settings'!$F21+EchelleFPAparam!$M$3)))</f>
        <v>3407.0249489720359</v>
      </c>
      <c r="AE26" s="24">
        <f>IF(OR($U26+L$52&lt;$S26,$U26+L$52&gt;$T26),-1,(EchelleFPAparam!$S$3/('crmcfgWLEN.txt'!$U26+L$52))*(SIN('Standard Settings'!$F21)+SIN('Standard Settings'!$F21+EchelleFPAparam!$M$3)))</f>
        <v>-1</v>
      </c>
      <c r="AF26" s="92">
        <v>2038.4499336735701</v>
      </c>
      <c r="AG26" s="92">
        <v>1764.47870837597</v>
      </c>
      <c r="AH26" s="92">
        <v>1322.65404723085</v>
      </c>
      <c r="AI26" s="92">
        <v>953.61288403525805</v>
      </c>
      <c r="AJ26" s="92">
        <v>640.18928131999405</v>
      </c>
      <c r="AK26" s="92">
        <v>370.75976184741199</v>
      </c>
      <c r="AL26" s="92">
        <v>123.51077617112701</v>
      </c>
      <c r="AM26" s="92"/>
      <c r="AN26" s="92"/>
      <c r="AO26" s="92">
        <v>1783.98558059534</v>
      </c>
      <c r="AP26" s="92">
        <v>1339.1444492252101</v>
      </c>
      <c r="AQ26" s="92">
        <v>967.49087716801898</v>
      </c>
      <c r="AR26" s="92">
        <v>651.91563795520801</v>
      </c>
      <c r="AS26" s="92">
        <v>380.64777076564002</v>
      </c>
      <c r="AT26" s="92">
        <v>144.986155227052</v>
      </c>
      <c r="AU26" s="92">
        <v>13.1951674849015</v>
      </c>
      <c r="AV26" s="92"/>
      <c r="AW26" s="92"/>
      <c r="AX26" s="92">
        <v>1805.7610816850399</v>
      </c>
      <c r="AY26" s="92">
        <v>1357.55445506519</v>
      </c>
      <c r="AZ26" s="92">
        <v>983.02488877537701</v>
      </c>
      <c r="BA26" s="92">
        <v>665.02031940221696</v>
      </c>
      <c r="BB26" s="92">
        <v>391.74814881705299</v>
      </c>
      <c r="BC26" s="92">
        <v>154.203932693415</v>
      </c>
      <c r="BD26" s="92">
        <v>16.6701150098855</v>
      </c>
      <c r="BE26" s="92"/>
      <c r="BF26" s="92"/>
      <c r="BG26" s="25">
        <f>IF(OR($U26+B$52&lt;'Standard Settings'!$G21,$U26+B$52&gt;'Standard Settings'!$I21),-1,(EchelleFPAparam!$S$3/('crmcfgWLEN.txt'!$U26+B$52))*(SIN(EchelleFPAparam!$T$3-EchelleFPAparam!$M$3/2)+SIN('Standard Settings'!$F21+EchelleFPAparam!$M$3)))</f>
        <v>-1</v>
      </c>
      <c r="BH26" s="25">
        <f>IF(OR($U26+C$52&lt;'Standard Settings'!$G21,$U26+C$52&gt;'Standard Settings'!$I21),-1,(EchelleFPAparam!$S$3/('crmcfgWLEN.txt'!$U26+C$52))*(SIN(EchelleFPAparam!$T$3-EchelleFPAparam!$M$3/2)+SIN('Standard Settings'!$F21+EchelleFPAparam!$M$3)))</f>
        <v>5546.278103213851</v>
      </c>
      <c r="BI26" s="25">
        <f>IF(OR($U26+D$52&lt;'Standard Settings'!$G21,$U26+D$52&gt;'Standard Settings'!$I21),-1,(EchelleFPAparam!$S$3/('crmcfgWLEN.txt'!$U26+D$52))*(SIN(EchelleFPAparam!$T$3-EchelleFPAparam!$M$3/2)+SIN('Standard Settings'!$F21+EchelleFPAparam!$M$3)))</f>
        <v>5042.0710029216825</v>
      </c>
      <c r="BJ26" s="25">
        <f>IF(OR($U26+E$52&lt;'Standard Settings'!$G21,$U26+E$52&gt;'Standard Settings'!$I21),-1,(EchelleFPAparam!$S$3/('crmcfgWLEN.txt'!$U26+E$52))*(SIN(EchelleFPAparam!$T$3-EchelleFPAparam!$M$3/2)+SIN('Standard Settings'!$F21+EchelleFPAparam!$M$3)))</f>
        <v>4621.898419344875</v>
      </c>
      <c r="BK26" s="25">
        <f>IF(OR($U26+F$52&lt;'Standard Settings'!$G21,$U26+F$52&gt;'Standard Settings'!$I21),-1,(EchelleFPAparam!$S$3/('crmcfgWLEN.txt'!$U26+F$52))*(SIN(EchelleFPAparam!$T$3-EchelleFPAparam!$M$3/2)+SIN('Standard Settings'!$F21+EchelleFPAparam!$M$3)))</f>
        <v>4266.3677717029623</v>
      </c>
      <c r="BL26" s="25">
        <f>IF(OR($U26+G$52&lt;'Standard Settings'!$G21,$U26+G$52&gt;'Standard Settings'!$I21),-1,(EchelleFPAparam!$S$3/('crmcfgWLEN.txt'!$U26+G$52))*(SIN(EchelleFPAparam!$T$3-EchelleFPAparam!$M$3/2)+SIN('Standard Settings'!$F21+EchelleFPAparam!$M$3)))</f>
        <v>3961.6272165813216</v>
      </c>
      <c r="BM26" s="25">
        <f>IF(OR($U26+H$52&lt;'Standard Settings'!$G21,$U26+H$52&gt;'Standard Settings'!$I21),-1,(EchelleFPAparam!$S$3/('crmcfgWLEN.txt'!$U26+H$52))*(SIN(EchelleFPAparam!$T$3-EchelleFPAparam!$M$3/2)+SIN('Standard Settings'!$F21+EchelleFPAparam!$M$3)))</f>
        <v>3697.5187354759</v>
      </c>
      <c r="BN26" s="25">
        <f>IF(OR($U26+K$52&lt;'Standard Settings'!$G21,$U26+K$52&gt;'Standard Settings'!$I21),-1,(EchelleFPAparam!$S$3/('crmcfgWLEN.txt'!$U26+K$52))*(SIN(EchelleFPAparam!$T$3-EchelleFPAparam!$M$3/2)+SIN('Standard Settings'!$F21+EchelleFPAparam!$M$3)))</f>
        <v>3466.4238145086565</v>
      </c>
      <c r="BO26" s="25">
        <f>IF(OR($U26+L$52&lt;'Standard Settings'!$G21,$U26+L$52&gt;'Standard Settings'!$I21),-1,(EchelleFPAparam!$S$3/('crmcfgWLEN.txt'!$U26+L$52))*(SIN(EchelleFPAparam!$T$3-EchelleFPAparam!$M$3/2)+SIN('Standard Settings'!$F21+EchelleFPAparam!$M$3)))</f>
        <v>-1</v>
      </c>
      <c r="BP26" s="26">
        <f>IF(OR($U26+B$52&lt;'Standard Settings'!$G21,$U26+B$52&gt;'Standard Settings'!$I21),-1,BG26*(($D26+B$52)/($D26+B$52+0.5)))</f>
        <v>-1</v>
      </c>
      <c r="BQ26" s="26">
        <f>IF(OR($U26+C$52&lt;'Standard Settings'!$G21,$U26+C$52&gt;'Standard Settings'!$I21),-1,BH26*(($D26+C$52)/($D26+C$52+0.5)))</f>
        <v>5355.0271341375119</v>
      </c>
      <c r="BR26" s="26">
        <f>IF(OR($U26+D$52&lt;'Standard Settings'!$G21,$U26+D$52&gt;'Standard Settings'!$I21),-1,BI26*(($D26+D$52)/($D26+D$52+0.5)))</f>
        <v>4879.4235512145315</v>
      </c>
      <c r="BS26" s="26">
        <f>IF(OR($U26+E$52&lt;'Standard Settings'!$G21,$U26+E$52&gt;'Standard Settings'!$I21),-1,BJ26*(($D26+E$52)/($D26+E$52+0.5)))</f>
        <v>4481.8408914859392</v>
      </c>
      <c r="BT26" s="26">
        <f>IF(OR($U26+F$52&lt;'Standard Settings'!$G21,$U26+F$52&gt;'Standard Settings'!$I21),-1,BK26*(($D26+F$52)/($D26+F$52+0.5)))</f>
        <v>4144.4715496543058</v>
      </c>
      <c r="BU26" s="26">
        <f>IF(OR($U26+G$52&lt;'Standard Settings'!$G21,$U26+G$52&gt;'Standard Settings'!$I21),-1,BL26*(($D26+G$52)/($D26+G$52+0.5)))</f>
        <v>3854.5562107277724</v>
      </c>
      <c r="BV26" s="26">
        <f>IF(OR($U26+H$52&lt;'Standard Settings'!$G21,$U26+H$52&gt;'Standard Settings'!$I21),-1,BM26*(($D26+H$52)/($D26+H$52+0.5)))</f>
        <v>3602.7105627713895</v>
      </c>
      <c r="BW26" s="26">
        <f>IF(OR($U26+K$52&lt;'Standard Settings'!$G21,$U26+K$52&gt;'Standard Settings'!$I21),-1,BN26*(($D26+K$52)/($D26+K$52+0.5)))</f>
        <v>3381.8768922035674</v>
      </c>
      <c r="BX26" s="26">
        <f>IF(OR($U26+L$52&lt;'Standard Settings'!$G21,$U26+L$52&gt;'Standard Settings'!$I21),-1,BO26*(($D26+L$52)/($D26+L$52+0.5)))</f>
        <v>-1</v>
      </c>
      <c r="BY26" s="26">
        <f>IF(OR($U26+B$52&lt;'Standard Settings'!$G21,$U26+B$52&gt;'Standard Settings'!$I21),-1,BG26*(($D26+B$52)/($D26+B$52-0.5)))</f>
        <v>-1</v>
      </c>
      <c r="BZ26" s="26">
        <f>IF(OR($U26+C$52&lt;'Standard Settings'!$G21,$U26+C$52&gt;'Standard Settings'!$I21),-1,BH26*(($D26+C$52)/($D26+C$52-0.5)))</f>
        <v>5751.6958107402897</v>
      </c>
      <c r="CA26" s="26">
        <f>IF(OR($U26+D$52&lt;'Standard Settings'!$G21,$U26+D$52&gt;'Standard Settings'!$I21),-1,BI26*(($D26+D$52)/($D26+D$52-0.5)))</f>
        <v>5215.9355202638098</v>
      </c>
      <c r="CB26" s="26">
        <f>IF(OR($U26+E$52&lt;'Standard Settings'!$G21,$U26+E$52&gt;'Standard Settings'!$I21),-1,BJ26*(($D26+E$52)/($D26+E$52-0.5)))</f>
        <v>4770.9919167430962</v>
      </c>
      <c r="CC26" s="26">
        <f>IF(OR($U26+F$52&lt;'Standard Settings'!$G21,$U26+F$52&gt;'Standard Settings'!$I21),-1,BK26*(($D26+F$52)/($D26+F$52-0.5)))</f>
        <v>4395.651643572749</v>
      </c>
      <c r="CD26" s="26">
        <f>IF(OR($U26+G$52&lt;'Standard Settings'!$G21,$U26+G$52&gt;'Standard Settings'!$I21),-1,BL26*(($D26+G$52)/($D26+G$52-0.5)))</f>
        <v>4074.8165656265019</v>
      </c>
      <c r="CE26" s="26">
        <f>IF(OR($U26+H$52&lt;'Standard Settings'!$G21,$U26+H$52&gt;'Standard Settings'!$I21),-1,BM26*(($D26+H$52)/($D26+H$52-0.5)))</f>
        <v>3797.4516742725459</v>
      </c>
      <c r="CF26" s="26">
        <f>IF(OR($U26+K$52&lt;'Standard Settings'!$G21,$U26+K$52&gt;'Standard Settings'!$I21),-1,BN26*(($D26+K$52)/($D26+K$52-0.5)))</f>
        <v>3555.3064764191345</v>
      </c>
      <c r="CG26" s="26">
        <f>IF(OR($U26+L$52&lt;'Standard Settings'!$G21,$U26+L$52&gt;'Standard Settings'!$I21),-1,BO26*(($D26+L$52)/($D26+L$52-0.5)))</f>
        <v>-1</v>
      </c>
      <c r="CH26" s="27">
        <f>IF(OR($U26+B$52&lt;'Standard Settings'!$G21,$U26+B$52&gt;'Standard Settings'!$I21),-1,(EchelleFPAparam!$S$3/('crmcfgWLEN.txt'!$U26+B$52))*(SIN('Standard Settings'!$F21)+SIN('Standard Settings'!$F21+EchelleFPAparam!$M$3+EchelleFPAparam!$F$3)))</f>
        <v>-1</v>
      </c>
      <c r="CI26" s="27">
        <f>IF(OR($U26+C$52&lt;'Standard Settings'!$G21,$U26+C$52&gt;'Standard Settings'!$I21),-1,(EchelleFPAparam!$S$3/('crmcfgWLEN.txt'!$U26+C$52))*(SIN('Standard Settings'!$F21)+SIN('Standard Settings'!$F21+EchelleFPAparam!$M$3+EchelleFPAparam!$F$3)))</f>
        <v>5386.7902961835953</v>
      </c>
      <c r="CJ26" s="27">
        <f>IF(OR($U26+D$52&lt;'Standard Settings'!$G21,$U26+D$52&gt;'Standard Settings'!$I21),-1,(EchelleFPAparam!$S$3/('crmcfgWLEN.txt'!$U26+D$52))*(SIN('Standard Settings'!$F21)+SIN('Standard Settings'!$F21+EchelleFPAparam!$M$3+EchelleFPAparam!$F$3)))</f>
        <v>4897.0820874396322</v>
      </c>
      <c r="CK26" s="27">
        <f>IF(OR($U26+E$52&lt;'Standard Settings'!$G21,$U26+E$52&gt;'Standard Settings'!$I21),-1,(EchelleFPAparam!$S$3/('crmcfgWLEN.txt'!$U26+E$52))*(SIN('Standard Settings'!$F21)+SIN('Standard Settings'!$F21+EchelleFPAparam!$M$3+EchelleFPAparam!$F$3)))</f>
        <v>4488.9919134863285</v>
      </c>
      <c r="CL26" s="27">
        <f>IF(OR($U26+F$52&lt;'Standard Settings'!$G21,$U26+F$52&gt;'Standard Settings'!$I21),-1,(EchelleFPAparam!$S$3/('crmcfgWLEN.txt'!$U26+F$52))*(SIN('Standard Settings'!$F21)+SIN('Standard Settings'!$F21+EchelleFPAparam!$M$3+EchelleFPAparam!$F$3)))</f>
        <v>4143.6848432181496</v>
      </c>
      <c r="CM26" s="27">
        <f>IF(OR($U26+G$52&lt;'Standard Settings'!$G21,$U26+G$52&gt;'Standard Settings'!$I21),-1,(EchelleFPAparam!$S$3/('crmcfgWLEN.txt'!$U26+G$52))*(SIN('Standard Settings'!$F21)+SIN('Standard Settings'!$F21+EchelleFPAparam!$M$3+EchelleFPAparam!$F$3)))</f>
        <v>3847.7073544168534</v>
      </c>
      <c r="CN26" s="27">
        <f>IF(OR($U26+H$52&lt;'Standard Settings'!$G21,$U26+H$52&gt;'Standard Settings'!$I21),-1,(EchelleFPAparam!$S$3/('crmcfgWLEN.txt'!$U26+H$52))*(SIN('Standard Settings'!$F21)+SIN('Standard Settings'!$F21+EchelleFPAparam!$M$3+EchelleFPAparam!$F$3)))</f>
        <v>3591.1935307890626</v>
      </c>
      <c r="CO26" s="27">
        <f>IF(OR($U26+K$52&lt;'Standard Settings'!$G21,$U26+K$52&gt;'Standard Settings'!$I21),-1,(EchelleFPAparam!$S$3/('crmcfgWLEN.txt'!$U26+K$52))*(SIN('Standard Settings'!$F21)+SIN('Standard Settings'!$F21+EchelleFPAparam!$M$3+EchelleFPAparam!$F$3)))</f>
        <v>3366.7439351147468</v>
      </c>
      <c r="CP26" s="27">
        <f>IF(OR($U26+L$52&lt;'Standard Settings'!$G21,$U26+L$52&gt;'Standard Settings'!$I21),-1,(EchelleFPAparam!$S$3/('crmcfgWLEN.txt'!$U26+L$52))*(SIN('Standard Settings'!$F21)+SIN('Standard Settings'!$F21+EchelleFPAparam!$M$3+EchelleFPAparam!$F$3)))</f>
        <v>-1</v>
      </c>
      <c r="CQ26" s="27">
        <f>IF(OR($U26+B$52&lt;'Standard Settings'!$G21,$U26+B$52&gt;'Standard Settings'!$I21),-1,(EchelleFPAparam!$S$3/('crmcfgWLEN.txt'!$U26+B$52))*(SIN('Standard Settings'!$F21)+SIN('Standard Settings'!$F21+EchelleFPAparam!$M$3+EchelleFPAparam!$G$3)))</f>
        <v>-1</v>
      </c>
      <c r="CR26" s="27">
        <f>IF(OR($U26+C$52&lt;'Standard Settings'!$G21,$U26+C$52&gt;'Standard Settings'!$I21),-1,(EchelleFPAparam!$S$3/('crmcfgWLEN.txt'!$U26+C$52))*(SIN('Standard Settings'!$F21)+SIN('Standard Settings'!$F21+EchelleFPAparam!$M$3+EchelleFPAparam!$G$3)))</f>
        <v>5428.834863046497</v>
      </c>
      <c r="CS26" s="27">
        <f>IF(OR($U26+D$52&lt;'Standard Settings'!$G21,$U26+D$52&gt;'Standard Settings'!$I21),-1,(EchelleFPAparam!$S$3/('crmcfgWLEN.txt'!$U26+D$52))*(SIN('Standard Settings'!$F21)+SIN('Standard Settings'!$F21+EchelleFPAparam!$M$3+EchelleFPAparam!$G$3)))</f>
        <v>4935.304420951361</v>
      </c>
      <c r="CT26" s="27">
        <f>IF(OR($U26+E$52&lt;'Standard Settings'!$G21,$U26+E$52&gt;'Standard Settings'!$I21),-1,(EchelleFPAparam!$S$3/('crmcfgWLEN.txt'!$U26+E$52))*(SIN('Standard Settings'!$F21)+SIN('Standard Settings'!$F21+EchelleFPAparam!$M$3+EchelleFPAparam!$G$3)))</f>
        <v>4524.0290525387472</v>
      </c>
      <c r="CU26" s="27">
        <f>IF(OR($U26+F$52&lt;'Standard Settings'!$G21,$U26+F$52&gt;'Standard Settings'!$I21),-1,(EchelleFPAparam!$S$3/('crmcfgWLEN.txt'!$U26+F$52))*(SIN('Standard Settings'!$F21)+SIN('Standard Settings'!$F21+EchelleFPAparam!$M$3+EchelleFPAparam!$G$3)))</f>
        <v>4176.0268177280741</v>
      </c>
      <c r="CV26" s="27">
        <f>IF(OR($U26+G$52&lt;'Standard Settings'!$G21,$U26+G$52&gt;'Standard Settings'!$I21),-1,(EchelleFPAparam!$S$3/('crmcfgWLEN.txt'!$U26+G$52))*(SIN('Standard Settings'!$F21)+SIN('Standard Settings'!$F21+EchelleFPAparam!$M$3+EchelleFPAparam!$G$3)))</f>
        <v>3877.7391878903545</v>
      </c>
      <c r="CW26" s="27">
        <f>IF(OR($U26+H$52&lt;'Standard Settings'!$G21,$U26+H$52&gt;'Standard Settings'!$I21),-1,(EchelleFPAparam!$S$3/('crmcfgWLEN.txt'!$U26+H$52))*(SIN('Standard Settings'!$F21)+SIN('Standard Settings'!$F21+EchelleFPAparam!$M$3+EchelleFPAparam!$G$3)))</f>
        <v>3619.2232420309974</v>
      </c>
      <c r="CX26" s="27">
        <f>IF(OR($U26+K$52&lt;'Standard Settings'!$G21,$U26+K$52&gt;'Standard Settings'!$I21),-1,(EchelleFPAparam!$S$3/('crmcfgWLEN.txt'!$U26+K$52))*(SIN('Standard Settings'!$F21)+SIN('Standard Settings'!$F21+EchelleFPAparam!$M$3+EchelleFPAparam!$G$3)))</f>
        <v>3393.0217894040602</v>
      </c>
      <c r="CY26" s="27">
        <f>IF(OR($U26+L$52&lt;'Standard Settings'!$G21,$U26+L$52&gt;'Standard Settings'!$I21),-1,(EchelleFPAparam!$S$3/('crmcfgWLEN.txt'!$U26+L$52))*(SIN('Standard Settings'!$F21)+SIN('Standard Settings'!$F21+EchelleFPAparam!$M$3+EchelleFPAparam!$G$3)))</f>
        <v>-1</v>
      </c>
      <c r="CZ26" s="27">
        <f>IF(OR($U26+B$52&lt;'Standard Settings'!$G21,$U26+B$52&gt;'Standard Settings'!$I21),-1,(EchelleFPAparam!$S$3/('crmcfgWLEN.txt'!$U26+B$52))*(SIN('Standard Settings'!$F21)+SIN('Standard Settings'!$F21+EchelleFPAparam!$M$3+EchelleFPAparam!$H$3)))</f>
        <v>-1</v>
      </c>
      <c r="DA26" s="27">
        <f>IF(OR($U26+C$52&lt;'Standard Settings'!$G21,$U26+C$52&gt;'Standard Settings'!$I21),-1,(EchelleFPAparam!$S$3/('crmcfgWLEN.txt'!$U26+C$52))*(SIN('Standard Settings'!$F21)+SIN('Standard Settings'!$F21+EchelleFPAparam!$M$3+EchelleFPAparam!$H$3)))</f>
        <v>5430.8475488744243</v>
      </c>
      <c r="DB26" s="27">
        <f>IF(OR($U26+D$52&lt;'Standard Settings'!$G21,$U26+D$52&gt;'Standard Settings'!$I21),-1,(EchelleFPAparam!$S$3/('crmcfgWLEN.txt'!$U26+D$52))*(SIN('Standard Settings'!$F21)+SIN('Standard Settings'!$F21+EchelleFPAparam!$M$3+EchelleFPAparam!$H$3)))</f>
        <v>4937.1341353403859</v>
      </c>
      <c r="DC26" s="27">
        <f>IF(OR($U26+E$52&lt;'Standard Settings'!$G21,$U26+E$52&gt;'Standard Settings'!$I21),-1,(EchelleFPAparam!$S$3/('crmcfgWLEN.txt'!$U26+E$52))*(SIN('Standard Settings'!$F21)+SIN('Standard Settings'!$F21+EchelleFPAparam!$M$3+EchelleFPAparam!$H$3)))</f>
        <v>4525.7062907286863</v>
      </c>
      <c r="DD26" s="27">
        <f>IF(OR($U26+F$52&lt;'Standard Settings'!$G21,$U26+F$52&gt;'Standard Settings'!$I21),-1,(EchelleFPAparam!$S$3/('crmcfgWLEN.txt'!$U26+F$52))*(SIN('Standard Settings'!$F21)+SIN('Standard Settings'!$F21+EchelleFPAparam!$M$3+EchelleFPAparam!$H$3)))</f>
        <v>4177.5750375957105</v>
      </c>
      <c r="DE26" s="27">
        <f>IF(OR($U26+G$52&lt;'Standard Settings'!$G21,$U26+G$52&gt;'Standard Settings'!$I21),-1,(EchelleFPAparam!$S$3/('crmcfgWLEN.txt'!$U26+G$52))*(SIN('Standard Settings'!$F21)+SIN('Standard Settings'!$F21+EchelleFPAparam!$M$3+EchelleFPAparam!$H$3)))</f>
        <v>3879.1768206245883</v>
      </c>
      <c r="DF26" s="27">
        <f>IF(OR($U26+H$52&lt;'Standard Settings'!$G21,$U26+H$52&gt;'Standard Settings'!$I21),-1,(EchelleFPAparam!$S$3/('crmcfgWLEN.txt'!$U26+H$52))*(SIN('Standard Settings'!$F21)+SIN('Standard Settings'!$F21+EchelleFPAparam!$M$3+EchelleFPAparam!$H$3)))</f>
        <v>3620.5650325829488</v>
      </c>
      <c r="DG26" s="27">
        <f>IF(OR($U26+K$52&lt;'Standard Settings'!$G21,$U26+K$52&gt;'Standard Settings'!$I21),-1,(EchelleFPAparam!$S$3/('crmcfgWLEN.txt'!$U26+K$52))*(SIN('Standard Settings'!$F21)+SIN('Standard Settings'!$F21+EchelleFPAparam!$M$3+EchelleFPAparam!$H$3)))</f>
        <v>3394.279718046515</v>
      </c>
      <c r="DH26" s="27">
        <f>IF(OR($U26+L$52&lt;'Standard Settings'!$G21,$U26+L$52&gt;'Standard Settings'!$I21),-1,(EchelleFPAparam!$S$3/('crmcfgWLEN.txt'!$U26+L$52))*(SIN('Standard Settings'!$F21)+SIN('Standard Settings'!$F21+EchelleFPAparam!$M$3+EchelleFPAparam!$H$3)))</f>
        <v>-1</v>
      </c>
      <c r="DI26" s="27">
        <f>IF(OR($U26+B$52&lt;'Standard Settings'!$G21,$U26+B$52&gt;'Standard Settings'!$I21),-1,(EchelleFPAparam!$S$3/('crmcfgWLEN.txt'!$U26+B$52))*(SIN('Standard Settings'!$F21)+SIN('Standard Settings'!$F21+EchelleFPAparam!$M$3+EchelleFPAparam!$I$3)))</f>
        <v>-1</v>
      </c>
      <c r="DJ26" s="27">
        <f>IF(OR($U26+C$52&lt;'Standard Settings'!$G21,$U26+C$52&gt;'Standard Settings'!$I21),-1,(EchelleFPAparam!$S$3/('crmcfgWLEN.txt'!$U26+C$52))*(SIN('Standard Settings'!$F21)+SIN('Standard Settings'!$F21+EchelleFPAparam!$M$3+EchelleFPAparam!$I$3)))</f>
        <v>5471.2338184179043</v>
      </c>
      <c r="DK26" s="27">
        <f>IF(OR($U26+D$52&lt;'Standard Settings'!$G21,$U26+D$52&gt;'Standard Settings'!$I21),-1,(EchelleFPAparam!$S$3/('crmcfgWLEN.txt'!$U26+D$52))*(SIN('Standard Settings'!$F21)+SIN('Standard Settings'!$F21+EchelleFPAparam!$M$3+EchelleFPAparam!$I$3)))</f>
        <v>4973.8489258344589</v>
      </c>
      <c r="DL26" s="27">
        <f>IF(OR($U26+E$52&lt;'Standard Settings'!$G21,$U26+E$52&gt;'Standard Settings'!$I21),-1,(EchelleFPAparam!$S$3/('crmcfgWLEN.txt'!$U26+E$52))*(SIN('Standard Settings'!$F21)+SIN('Standard Settings'!$F21+EchelleFPAparam!$M$3+EchelleFPAparam!$I$3)))</f>
        <v>4559.3615153482533</v>
      </c>
      <c r="DM26" s="27">
        <f>IF(OR($U26+F$52&lt;'Standard Settings'!$G21,$U26+F$52&gt;'Standard Settings'!$I21),-1,(EchelleFPAparam!$S$3/('crmcfgWLEN.txt'!$U26+F$52))*(SIN('Standard Settings'!$F21)+SIN('Standard Settings'!$F21+EchelleFPAparam!$M$3+EchelleFPAparam!$I$3)))</f>
        <v>4208.6413987830028</v>
      </c>
      <c r="DN26" s="27">
        <f>IF(OR($U26+G$52&lt;'Standard Settings'!$G21,$U26+G$52&gt;'Standard Settings'!$I21),-1,(EchelleFPAparam!$S$3/('crmcfgWLEN.txt'!$U26+G$52))*(SIN('Standard Settings'!$F21)+SIN('Standard Settings'!$F21+EchelleFPAparam!$M$3+EchelleFPAparam!$I$3)))</f>
        <v>3908.0241560127884</v>
      </c>
      <c r="DO26" s="27">
        <f>IF(OR($U26+H$52&lt;'Standard Settings'!$G21,$U26+H$52&gt;'Standard Settings'!$I21),-1,(EchelleFPAparam!$S$3/('crmcfgWLEN.txt'!$U26+H$52))*(SIN('Standard Settings'!$F21)+SIN('Standard Settings'!$F21+EchelleFPAparam!$M$3+EchelleFPAparam!$I$3)))</f>
        <v>3647.4892122786023</v>
      </c>
      <c r="DP26" s="27">
        <f>IF(OR($U26+K$52&lt;'Standard Settings'!$G21,$U26+K$52&gt;'Standard Settings'!$I21),-1,(EchelleFPAparam!$S$3/('crmcfgWLEN.txt'!$U26+K$52))*(SIN('Standard Settings'!$F21)+SIN('Standard Settings'!$F21+EchelleFPAparam!$M$3+EchelleFPAparam!$I$3)))</f>
        <v>3419.52113651119</v>
      </c>
      <c r="DQ26" s="27">
        <f>IF(OR($U26+L$52&lt;'Standard Settings'!$G21,$U26+L$52&gt;'Standard Settings'!$I21),-1,(EchelleFPAparam!$S$3/('crmcfgWLEN.txt'!$U26+L$52))*(SIN('Standard Settings'!$F21)+SIN('Standard Settings'!$F21+EchelleFPAparam!$M$3+EchelleFPAparam!$I$3)))</f>
        <v>-1</v>
      </c>
      <c r="DR26" s="27">
        <f>IF(OR($U26+B$52&lt;'Standard Settings'!$G21,$U26+B$52&gt;'Standard Settings'!$I21),-1,(EchelleFPAparam!$S$3/('crmcfgWLEN.txt'!$U26+B$52))*(SIN('Standard Settings'!$F21)+SIN('Standard Settings'!$F21+EchelleFPAparam!$M$3+EchelleFPAparam!$J$3)))</f>
        <v>-1</v>
      </c>
      <c r="DS26" s="27">
        <f>IF(OR($U26+C$52&lt;'Standard Settings'!$G21,$U26+C$52&gt;'Standard Settings'!$I21),-1,(EchelleFPAparam!$S$3/('crmcfgWLEN.txt'!$U26+C$52))*(SIN('Standard Settings'!$F21)+SIN('Standard Settings'!$F21+EchelleFPAparam!$M$3+EchelleFPAparam!$J$3)))</f>
        <v>5473.1648793050226</v>
      </c>
      <c r="DT26" s="27">
        <f>IF(OR($U26+D$52&lt;'Standard Settings'!$G21,$U26+D$52&gt;'Standard Settings'!$I21),-1,(EchelleFPAparam!$S$3/('crmcfgWLEN.txt'!$U26+D$52))*(SIN('Standard Settings'!$F21)+SIN('Standard Settings'!$F21+EchelleFPAparam!$M$3+EchelleFPAparam!$J$3)))</f>
        <v>4975.6044357318387</v>
      </c>
      <c r="DU26" s="27">
        <f>IF(OR($U26+E$52&lt;'Standard Settings'!$G21,$U26+E$52&gt;'Standard Settings'!$I21),-1,(EchelleFPAparam!$S$3/('crmcfgWLEN.txt'!$U26+E$52))*(SIN('Standard Settings'!$F21)+SIN('Standard Settings'!$F21+EchelleFPAparam!$M$3+EchelleFPAparam!$J$3)))</f>
        <v>4560.9707327541855</v>
      </c>
      <c r="DV26" s="27">
        <f>IF(OR($U26+F$52&lt;'Standard Settings'!$G21,$U26+F$52&gt;'Standard Settings'!$I21),-1,(EchelleFPAparam!$S$3/('crmcfgWLEN.txt'!$U26+F$52))*(SIN('Standard Settings'!$F21)+SIN('Standard Settings'!$F21+EchelleFPAparam!$M$3+EchelleFPAparam!$J$3)))</f>
        <v>4210.1268302346334</v>
      </c>
      <c r="DW26" s="27">
        <f>IF(OR($U26+G$52&lt;'Standard Settings'!$G21,$U26+G$52&gt;'Standard Settings'!$I21),-1,(EchelleFPAparam!$S$3/('crmcfgWLEN.txt'!$U26+G$52))*(SIN('Standard Settings'!$F21)+SIN('Standard Settings'!$F21+EchelleFPAparam!$M$3+EchelleFPAparam!$J$3)))</f>
        <v>3909.4034852178734</v>
      </c>
      <c r="DX26" s="27">
        <f>IF(OR($U26+H$52&lt;'Standard Settings'!$G21,$U26+H$52&gt;'Standard Settings'!$I21),-1,(EchelleFPAparam!$S$3/('crmcfgWLEN.txt'!$U26+H$52))*(SIN('Standard Settings'!$F21)+SIN('Standard Settings'!$F21+EchelleFPAparam!$M$3+EchelleFPAparam!$J$3)))</f>
        <v>3648.776586203348</v>
      </c>
      <c r="DY26" s="27">
        <f>IF(OR($U26+K$52&lt;'Standard Settings'!$G21,$U26+K$52&gt;'Standard Settings'!$I21),-1,(EchelleFPAparam!$S$3/('crmcfgWLEN.txt'!$U26+K$52))*(SIN('Standard Settings'!$F21)+SIN('Standard Settings'!$F21+EchelleFPAparam!$M$3+EchelleFPAparam!$J$3)))</f>
        <v>3420.7280495656391</v>
      </c>
      <c r="DZ26" s="27">
        <f>IF(OR($U26+L$52&lt;'Standard Settings'!$G21,$U26+L$52&gt;'Standard Settings'!$I21),-1,(EchelleFPAparam!$S$3/('crmcfgWLEN.txt'!$U26+L$52))*(SIN('Standard Settings'!$F21)+SIN('Standard Settings'!$F21+EchelleFPAparam!$M$3+EchelleFPAparam!$J$3)))</f>
        <v>-1</v>
      </c>
      <c r="EA26" s="27">
        <f>IF(OR($U26+B$52&lt;$S26,$U26+B$52&gt;$T26),-1,(EchelleFPAparam!$S$3/('crmcfgWLEN.txt'!$U26+B$52))*(SIN('Standard Settings'!$F21)+SIN('Standard Settings'!$F21+EchelleFPAparam!$M$3+EchelleFPAparam!$K$3)))</f>
        <v>-1</v>
      </c>
      <c r="EB26" s="27">
        <f>IF(OR($U26+C$52&lt;$S26,$U26+C$52&gt;$T26),-1,(EchelleFPAparam!$S$3/('crmcfgWLEN.txt'!$U26+C$52))*(SIN('Standard Settings'!$F21)+SIN('Standard Settings'!$F21+EchelleFPAparam!$M$3+EchelleFPAparam!$K$3)))</f>
        <v>5511.8664444688566</v>
      </c>
      <c r="EC26" s="27">
        <f>IF(OR($U26+D$52&lt;$S26,$U26+D$52&gt;$T26),-1,(EchelleFPAparam!$S$3/('crmcfgWLEN.txt'!$U26+D$52))*(SIN('Standard Settings'!$F21)+SIN('Standard Settings'!$F21+EchelleFPAparam!$M$3+EchelleFPAparam!$K$3)))</f>
        <v>5010.7876767898697</v>
      </c>
      <c r="ED26" s="27">
        <f>IF(OR($U26+E$52&lt;$S26,$U26+E$52&gt;$T26),-1,(EchelleFPAparam!$S$3/('crmcfgWLEN.txt'!$U26+E$52))*(SIN('Standard Settings'!$F21)+SIN('Standard Settings'!$F21+EchelleFPAparam!$M$3+EchelleFPAparam!$K$3)))</f>
        <v>4593.2220370573796</v>
      </c>
      <c r="EE26" s="27">
        <f>IF(OR($U26+F$52&lt;$S26,$U26+F$52&gt;$T26),-1,(EchelleFPAparam!$S$3/('crmcfgWLEN.txt'!$U26+F$52))*(SIN('Standard Settings'!$F21)+SIN('Standard Settings'!$F21+EchelleFPAparam!$M$3+EchelleFPAparam!$K$3)))</f>
        <v>4239.8972649760435</v>
      </c>
      <c r="EF26" s="27">
        <f>IF(OR($U26+G$52&lt;$S26,$U26+G$52&gt;$T26),-1,(EchelleFPAparam!$S$3/('crmcfgWLEN.txt'!$U26+G$52))*(SIN('Standard Settings'!$F21)+SIN('Standard Settings'!$F21+EchelleFPAparam!$M$3+EchelleFPAparam!$K$3)))</f>
        <v>3937.0474603348971</v>
      </c>
      <c r="EG26" s="27">
        <f>IF(OR($U26+H$52&lt;$S26,$U26+H$52&gt;$T26),-1,(EchelleFPAparam!$S$3/('crmcfgWLEN.txt'!$U26+H$52))*(SIN('Standard Settings'!$F21)+SIN('Standard Settings'!$F21+EchelleFPAparam!$M$3+EchelleFPAparam!$K$3)))</f>
        <v>3674.5776296459035</v>
      </c>
      <c r="EH26" s="27">
        <f>IF(OR($U26+K$52&lt;$S26,$U26+K$52&gt;$T26),-1,(EchelleFPAparam!$S$3/('crmcfgWLEN.txt'!$U26+K$52))*(SIN('Standard Settings'!$F21)+SIN('Standard Settings'!$F21+EchelleFPAparam!$M$3+EchelleFPAparam!$K$3)))</f>
        <v>3444.9165277930351</v>
      </c>
      <c r="EI26" s="27">
        <f>IF(OR($U26+L$52&lt;$S26,$U26+L$52&gt;$T26),-1,(EchelleFPAparam!$S$3/('crmcfgWLEN.txt'!$U26+L$52))*(SIN('Standard Settings'!$F21)+SIN('Standard Settings'!$F21+EchelleFPAparam!$M$3+EchelleFPAparam!$K$3)))</f>
        <v>-1</v>
      </c>
      <c r="EJ26" s="64">
        <f t="shared" si="6"/>
        <v>3366.7439351147468</v>
      </c>
      <c r="EK26" s="64">
        <f t="shared" si="7"/>
        <v>5511.8664444688566</v>
      </c>
      <c r="EL26" s="96">
        <v>0</v>
      </c>
      <c r="EM26" s="96">
        <v>0</v>
      </c>
      <c r="EN26" s="104"/>
      <c r="EO26" s="104"/>
      <c r="EP26" s="104"/>
      <c r="EQ26" s="54"/>
      <c r="ER26" s="54"/>
      <c r="ES26" s="54"/>
      <c r="ET26" s="54"/>
      <c r="EU26" s="104"/>
      <c r="EV26" s="104"/>
      <c r="EW26" s="54"/>
      <c r="EX26" s="54"/>
      <c r="EY26" s="54"/>
      <c r="EZ26" s="54"/>
      <c r="FA26" s="54"/>
      <c r="FB26" s="97">
        <f>1/(F26*EchelleFPAparam!$Q$3)</f>
        <v>-1479.9328887895945</v>
      </c>
      <c r="FC26" s="97">
        <f>E26*FB26</f>
        <v>-22.449282058637969</v>
      </c>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c r="IW26" s="54"/>
      <c r="IX26" s="54"/>
      <c r="IY26" s="54"/>
      <c r="IZ26" s="54"/>
      <c r="JA26" s="54"/>
      <c r="JB26" s="54"/>
      <c r="JC26" s="54"/>
      <c r="JD26" s="54"/>
      <c r="JE26" s="54"/>
      <c r="JF26" s="54"/>
      <c r="JG26" s="54"/>
      <c r="JH26" s="54"/>
      <c r="JI26" s="54"/>
      <c r="JJ26" s="56">
        <f t="shared" si="5"/>
        <v>3030.262202001174</v>
      </c>
    </row>
    <row r="27" spans="1:270" x14ac:dyDescent="0.2">
      <c r="A27" s="57">
        <v>21</v>
      </c>
      <c r="B27" s="19">
        <f t="shared" si="0"/>
        <v>4214.316809661228</v>
      </c>
      <c r="C27" s="28" t="str">
        <f>'Standard Settings'!B22</f>
        <v>M/2/9</v>
      </c>
      <c r="D27" s="28">
        <f>'Standard Settings'!H22</f>
        <v>13</v>
      </c>
      <c r="E27" s="20">
        <f t="shared" si="1"/>
        <v>1.4954271053258861E-2</v>
      </c>
      <c r="F27" s="18">
        <f>((EchelleFPAparam!$S$3/('crmcfgWLEN.txt'!$U27+E$52))*(SIN('Standard Settings'!$F22+0.0005)+SIN('Standard Settings'!$F22+0.0005+EchelleFPAparam!$M$3))-(EchelleFPAparam!$S$3/('crmcfgWLEN.txt'!$U27+E$52))*(SIN('Standard Settings'!$F22-0.0005)+SIN('Standard Settings'!$F22-0.0005+EchelleFPAparam!$M$3)))*1000*EchelleFPAparam!$O$3/180</f>
        <v>45.272781808449437</v>
      </c>
      <c r="G27" s="21" t="str">
        <f>'Standard Settings'!C22</f>
        <v>M</v>
      </c>
      <c r="H27" s="50"/>
      <c r="I27" s="63" t="s">
        <v>364</v>
      </c>
      <c r="J27" s="61"/>
      <c r="K27" s="28" t="str">
        <f>'Standard Settings'!$D22</f>
        <v>LM</v>
      </c>
      <c r="L27" s="50"/>
      <c r="M27" s="12">
        <v>0</v>
      </c>
      <c r="N27" s="12">
        <v>0</v>
      </c>
      <c r="O27" s="51" t="s">
        <v>387</v>
      </c>
      <c r="P27" s="51" t="s">
        <v>387</v>
      </c>
      <c r="Q27" s="28">
        <f>'Standard Settings'!$E22</f>
        <v>62</v>
      </c>
      <c r="R27" s="93">
        <f>535000+($Q27-65.672)/EchelleFPAparam!$Q$3</f>
        <v>784795.91836734675</v>
      </c>
      <c r="S27" s="22">
        <f>'Standard Settings'!$G22</f>
        <v>10</v>
      </c>
      <c r="T27" s="22">
        <f>'Standard Settings'!$I22</f>
        <v>16</v>
      </c>
      <c r="U27" s="23">
        <f t="shared" si="2"/>
        <v>9</v>
      </c>
      <c r="V27" s="23">
        <f t="shared" si="3"/>
        <v>17</v>
      </c>
      <c r="W27" s="24">
        <f>IF(OR($U27+B$52&lt;$S27,$U27+B$52&gt;$T27),-1,(EchelleFPAparam!$S$3/('crmcfgWLEN.txt'!$U27+B$52))*(SIN('Standard Settings'!$F22)+SIN('Standard Settings'!$F22+EchelleFPAparam!$M$3)))</f>
        <v>-1</v>
      </c>
      <c r="X27" s="24">
        <f>IF(OR($U27+C$52&lt;$S27,$U27+C$52&gt;$T27),-1,(EchelleFPAparam!$S$3/('crmcfgWLEN.txt'!$U27+C$52))*(SIN('Standard Settings'!$F22)+SIN('Standard Settings'!$F22+EchelleFPAparam!$M$3)))</f>
        <v>5478.6118525595957</v>
      </c>
      <c r="Y27" s="24">
        <f>IF(OR($U27+D$52&lt;$S27,$U27+D$52&gt;$T27),-1,(EchelleFPAparam!$S$3/('crmcfgWLEN.txt'!$U27+D$52))*(SIN('Standard Settings'!$F22)+SIN('Standard Settings'!$F22+EchelleFPAparam!$M$3)))</f>
        <v>4980.5562295996333</v>
      </c>
      <c r="Z27" s="24">
        <f>IF(OR($U27+E$52&lt;$S27,$U27+E$52&gt;$T27),-1,(EchelleFPAparam!$S$3/('crmcfgWLEN.txt'!$U27+E$52))*(SIN('Standard Settings'!$F22)+SIN('Standard Settings'!$F22+EchelleFPAparam!$M$3)))</f>
        <v>4565.5098771329967</v>
      </c>
      <c r="AA27" s="24">
        <f>IF(OR($U27+F$52&lt;$S27,$U27+F$52&gt;$T27),-1,(EchelleFPAparam!$S$3/('crmcfgWLEN.txt'!$U27+F$52))*(SIN('Standard Settings'!$F22)+SIN('Standard Settings'!$F22+EchelleFPAparam!$M$3)))</f>
        <v>4214.316809661228</v>
      </c>
      <c r="AB27" s="24">
        <f>IF(OR($U27+G$52&lt;$S27,$U27+G$52&gt;$T27),-1,(EchelleFPAparam!$S$3/('crmcfgWLEN.txt'!$U27+G$52))*(SIN('Standard Settings'!$F22)+SIN('Standard Settings'!$F22+EchelleFPAparam!$M$3)))</f>
        <v>3913.294180399711</v>
      </c>
      <c r="AC27" s="24">
        <f>IF(OR($U27+H$52&lt;$S27,$U27+H$52&gt;$T27),-1,(EchelleFPAparam!$S$3/('crmcfgWLEN.txt'!$U27+H$52))*(SIN('Standard Settings'!$F22)+SIN('Standard Settings'!$F22+EchelleFPAparam!$M$3)))</f>
        <v>3652.4079017063968</v>
      </c>
      <c r="AD27" s="24">
        <f>IF(OR($U27+K$52&lt;$S27,$U27+K$52&gt;$T27),-1,(EchelleFPAparam!$S$3/('crmcfgWLEN.txt'!$U27+K$52))*(SIN('Standard Settings'!$F22)+SIN('Standard Settings'!$F22+EchelleFPAparam!$M$3)))</f>
        <v>3424.1324078497473</v>
      </c>
      <c r="AE27" s="24">
        <f>IF(OR($U27+L$52&lt;$S27,$U27+L$52&gt;$T27),-1,(EchelleFPAparam!$S$3/('crmcfgWLEN.txt'!$U27+L$52))*(SIN('Standard Settings'!$F22)+SIN('Standard Settings'!$F22+EchelleFPAparam!$M$3)))</f>
        <v>-1</v>
      </c>
      <c r="AF27" s="92">
        <v>1789.63925775545</v>
      </c>
      <c r="AG27" s="92">
        <v>1345.69121972059</v>
      </c>
      <c r="AH27" s="92">
        <v>974.81569842863905</v>
      </c>
      <c r="AI27" s="92">
        <v>659.84836763769795</v>
      </c>
      <c r="AJ27" s="92">
        <v>389.14802765162898</v>
      </c>
      <c r="AK27" s="92">
        <v>153.90263827103999</v>
      </c>
      <c r="AL27" s="92">
        <v>18.007226530644498</v>
      </c>
      <c r="AM27" s="92"/>
      <c r="AN27" s="92"/>
      <c r="AO27" s="92">
        <v>1808.55235571867</v>
      </c>
      <c r="AP27" s="92">
        <v>1361.6902772998701</v>
      </c>
      <c r="AQ27" s="92">
        <v>988.21109475934304</v>
      </c>
      <c r="AR27" s="92">
        <v>671.12821234459898</v>
      </c>
      <c r="AS27" s="92">
        <v>398.640434674971</v>
      </c>
      <c r="AT27" s="92">
        <v>161.816181495064</v>
      </c>
      <c r="AU27" s="92">
        <v>20.704665932013</v>
      </c>
      <c r="AV27" s="92"/>
      <c r="AW27" s="92"/>
      <c r="AX27" s="92">
        <v>1829.77539994624</v>
      </c>
      <c r="AY27" s="92">
        <v>1379.5931395857399</v>
      </c>
      <c r="AZ27" s="92">
        <v>1003.31709124177</v>
      </c>
      <c r="BA27" s="92">
        <v>683.78370508833302</v>
      </c>
      <c r="BB27" s="92">
        <v>409.23747638448901</v>
      </c>
      <c r="BC27" s="92">
        <v>170.596773792356</v>
      </c>
      <c r="BD27" s="92">
        <v>24.248045720032799</v>
      </c>
      <c r="BE27" s="92"/>
      <c r="BF27" s="92"/>
      <c r="BG27" s="25">
        <f>IF(OR($U27+B$52&lt;'Standard Settings'!$G22,$U27+B$52&gt;'Standard Settings'!$I22),-1,(EchelleFPAparam!$S$3/('crmcfgWLEN.txt'!$U27+B$52))*(SIN(EchelleFPAparam!$T$3-EchelleFPAparam!$M$3/2)+SIN('Standard Settings'!$F22+EchelleFPAparam!$M$3)))</f>
        <v>-1</v>
      </c>
      <c r="BH27" s="25">
        <f>IF(OR($U27+C$52&lt;'Standard Settings'!$G22,$U27+C$52&gt;'Standard Settings'!$I22),-1,(EchelleFPAparam!$S$3/('crmcfgWLEN.txt'!$U27+C$52))*(SIN(EchelleFPAparam!$T$3-EchelleFPAparam!$M$3/2)+SIN('Standard Settings'!$F22+EchelleFPAparam!$M$3)))</f>
        <v>5560.6315901268372</v>
      </c>
      <c r="BI27" s="25">
        <f>IF(OR($U27+D$52&lt;'Standard Settings'!$G22,$U27+D$52&gt;'Standard Settings'!$I22),-1,(EchelleFPAparam!$S$3/('crmcfgWLEN.txt'!$U27+D$52))*(SIN(EchelleFPAparam!$T$3-EchelleFPAparam!$M$3/2)+SIN('Standard Settings'!$F22+EchelleFPAparam!$M$3)))</f>
        <v>5055.1196273880332</v>
      </c>
      <c r="BJ27" s="25">
        <f>IF(OR($U27+E$52&lt;'Standard Settings'!$G22,$U27+E$52&gt;'Standard Settings'!$I22),-1,(EchelleFPAparam!$S$3/('crmcfgWLEN.txt'!$U27+E$52))*(SIN(EchelleFPAparam!$T$3-EchelleFPAparam!$M$3/2)+SIN('Standard Settings'!$F22+EchelleFPAparam!$M$3)))</f>
        <v>4633.8596584390307</v>
      </c>
      <c r="BK27" s="25">
        <f>IF(OR($U27+F$52&lt;'Standard Settings'!$G22,$U27+F$52&gt;'Standard Settings'!$I22),-1,(EchelleFPAparam!$S$3/('crmcfgWLEN.txt'!$U27+F$52))*(SIN(EchelleFPAparam!$T$3-EchelleFPAparam!$M$3/2)+SIN('Standard Settings'!$F22+EchelleFPAparam!$M$3)))</f>
        <v>4277.4089154821822</v>
      </c>
      <c r="BL27" s="25">
        <f>IF(OR($U27+G$52&lt;'Standard Settings'!$G22,$U27+G$52&gt;'Standard Settings'!$I22),-1,(EchelleFPAparam!$S$3/('crmcfgWLEN.txt'!$U27+G$52))*(SIN(EchelleFPAparam!$T$3-EchelleFPAparam!$M$3/2)+SIN('Standard Settings'!$F22+EchelleFPAparam!$M$3)))</f>
        <v>3971.8797072334546</v>
      </c>
      <c r="BM27" s="25">
        <f>IF(OR($U27+H$52&lt;'Standard Settings'!$G22,$U27+H$52&gt;'Standard Settings'!$I22),-1,(EchelleFPAparam!$S$3/('crmcfgWLEN.txt'!$U27+H$52))*(SIN(EchelleFPAparam!$T$3-EchelleFPAparam!$M$3/2)+SIN('Standard Settings'!$F22+EchelleFPAparam!$M$3)))</f>
        <v>3707.0877267512237</v>
      </c>
      <c r="BN27" s="25">
        <f>IF(OR($U27+K$52&lt;'Standard Settings'!$G22,$U27+K$52&gt;'Standard Settings'!$I22),-1,(EchelleFPAparam!$S$3/('crmcfgWLEN.txt'!$U27+K$52))*(SIN(EchelleFPAparam!$T$3-EchelleFPAparam!$M$3/2)+SIN('Standard Settings'!$F22+EchelleFPAparam!$M$3)))</f>
        <v>3475.3947438292726</v>
      </c>
      <c r="BO27" s="25">
        <f>IF(OR($U27+L$52&lt;'Standard Settings'!$G22,$U27+L$52&gt;'Standard Settings'!$I22),-1,(EchelleFPAparam!$S$3/('crmcfgWLEN.txt'!$U27+L$52))*(SIN(EchelleFPAparam!$T$3-EchelleFPAparam!$M$3/2)+SIN('Standard Settings'!$F22+EchelleFPAparam!$M$3)))</f>
        <v>-1</v>
      </c>
      <c r="BP27" s="26">
        <f>IF(OR($U27+B$52&lt;'Standard Settings'!$G22,$U27+B$52&gt;'Standard Settings'!$I22),-1,BG27*(($D27+B$52)/($D27+B$52+0.5)))</f>
        <v>-1</v>
      </c>
      <c r="BQ27" s="26">
        <f>IF(OR($U27+C$52&lt;'Standard Settings'!$G22,$U27+C$52&gt;'Standard Settings'!$I22),-1,BH27*(($D27+C$52)/($D27+C$52+0.5)))</f>
        <v>5368.8856732259119</v>
      </c>
      <c r="BR27" s="26">
        <f>IF(OR($U27+D$52&lt;'Standard Settings'!$G22,$U27+D$52&gt;'Standard Settings'!$I22),-1,BI27*(($D27+D$52)/($D27+D$52+0.5)))</f>
        <v>4892.0512523110001</v>
      </c>
      <c r="BS27" s="26">
        <f>IF(OR($U27+E$52&lt;'Standard Settings'!$G22,$U27+E$52&gt;'Standard Settings'!$I22),-1,BJ27*(($D27+E$52)/($D27+E$52+0.5)))</f>
        <v>4493.4396687893632</v>
      </c>
      <c r="BT27" s="26">
        <f>IF(OR($U27+F$52&lt;'Standard Settings'!$G22,$U27+F$52&gt;'Standard Settings'!$I22),-1,BK27*(($D27+F$52)/($D27+F$52+0.5)))</f>
        <v>4155.1972321826916</v>
      </c>
      <c r="BU27" s="26">
        <f>IF(OR($U27+G$52&lt;'Standard Settings'!$G22,$U27+G$52&gt;'Standard Settings'!$I22),-1,BL27*(($D27+G$52)/($D27+G$52+0.5)))</f>
        <v>3864.5316070379558</v>
      </c>
      <c r="BV27" s="26">
        <f>IF(OR($U27+H$52&lt;'Standard Settings'!$G22,$U27+H$52&gt;'Standard Settings'!$I22),-1,BM27*(($D27+H$52)/($D27+H$52+0.5)))</f>
        <v>3612.0341952960639</v>
      </c>
      <c r="BW27" s="26">
        <f>IF(OR($U27+K$52&lt;'Standard Settings'!$G22,$U27+K$52&gt;'Standard Settings'!$I22),-1,BN27*(($D27+K$52)/($D27+K$52+0.5)))</f>
        <v>3390.6290183700221</v>
      </c>
      <c r="BX27" s="26">
        <f>IF(OR($U27+L$52&lt;'Standard Settings'!$G22,$U27+L$52&gt;'Standard Settings'!$I22),-1,BO27*(($D27+L$52)/($D27+L$52+0.5)))</f>
        <v>-1</v>
      </c>
      <c r="BY27" s="26">
        <f>IF(OR($U27+B$52&lt;'Standard Settings'!$G22,$U27+B$52&gt;'Standard Settings'!$I22),-1,BG27*(($D27+B$52)/($D27+B$52-0.5)))</f>
        <v>-1</v>
      </c>
      <c r="BZ27" s="26">
        <f>IF(OR($U27+C$52&lt;'Standard Settings'!$G22,$U27+C$52&gt;'Standard Settings'!$I22),-1,BH27*(($D27+C$52)/($D27+C$52-0.5)))</f>
        <v>5766.5809082796823</v>
      </c>
      <c r="CA27" s="26">
        <f>IF(OR($U27+D$52&lt;'Standard Settings'!$G22,$U27+D$52&gt;'Standard Settings'!$I22),-1,BI27*(($D27+D$52)/($D27+D$52-0.5)))</f>
        <v>5229.4340972979653</v>
      </c>
      <c r="CB27" s="26">
        <f>IF(OR($U27+E$52&lt;'Standard Settings'!$G22,$U27+E$52&gt;'Standard Settings'!$I22),-1,BJ27*(($D27+E$52)/($D27+E$52-0.5)))</f>
        <v>4783.3390022596441</v>
      </c>
      <c r="CC27" s="26">
        <f>IF(OR($U27+F$52&lt;'Standard Settings'!$G22,$U27+F$52&gt;'Standard Settings'!$I22),-1,BK27*(($D27+F$52)/($D27+F$52-0.5)))</f>
        <v>4407.0273674664904</v>
      </c>
      <c r="CD27" s="26">
        <f>IF(OR($U27+G$52&lt;'Standard Settings'!$G22,$U27+G$52&gt;'Standard Settings'!$I22),-1,BL27*(($D27+G$52)/($D27+G$52-0.5)))</f>
        <v>4085.3619845829817</v>
      </c>
      <c r="CE27" s="26">
        <f>IF(OR($U27+H$52&lt;'Standard Settings'!$G22,$U27+H$52&gt;'Standard Settings'!$I22),-1,BM27*(($D27+H$52)/($D27+H$52-0.5)))</f>
        <v>3807.279286933689</v>
      </c>
      <c r="CF27" s="26">
        <f>IF(OR($U27+K$52&lt;'Standard Settings'!$G22,$U27+K$52&gt;'Standard Settings'!$I22),-1,BN27*(($D27+K$52)/($D27+K$52-0.5)))</f>
        <v>3564.5074295684844</v>
      </c>
      <c r="CG27" s="26">
        <f>IF(OR($U27+L$52&lt;'Standard Settings'!$G22,$U27+L$52&gt;'Standard Settings'!$I22),-1,BO27*(($D27+L$52)/($D27+L$52-0.5)))</f>
        <v>-1</v>
      </c>
      <c r="CH27" s="27">
        <f>IF(OR($U27+B$52&lt;'Standard Settings'!$G22,$U27+B$52&gt;'Standard Settings'!$I22),-1,(EchelleFPAparam!$S$3/('crmcfgWLEN.txt'!$U27+B$52))*(SIN('Standard Settings'!$F22)+SIN('Standard Settings'!$F22+EchelleFPAparam!$M$3+EchelleFPAparam!$F$3)))</f>
        <v>-1</v>
      </c>
      <c r="CI27" s="27">
        <f>IF(OR($U27+C$52&lt;'Standard Settings'!$G22,$U27+C$52&gt;'Standard Settings'!$I22),-1,(EchelleFPAparam!$S$3/('crmcfgWLEN.txt'!$U27+C$52))*(SIN('Standard Settings'!$F22)+SIN('Standard Settings'!$F22+EchelleFPAparam!$M$3+EchelleFPAparam!$F$3)))</f>
        <v>5415.037767258541</v>
      </c>
      <c r="CJ27" s="27">
        <f>IF(OR($U27+D$52&lt;'Standard Settings'!$G22,$U27+D$52&gt;'Standard Settings'!$I22),-1,(EchelleFPAparam!$S$3/('crmcfgWLEN.txt'!$U27+D$52))*(SIN('Standard Settings'!$F22)+SIN('Standard Settings'!$F22+EchelleFPAparam!$M$3+EchelleFPAparam!$F$3)))</f>
        <v>4922.7616065986731</v>
      </c>
      <c r="CK27" s="27">
        <f>IF(OR($U27+E$52&lt;'Standard Settings'!$G22,$U27+E$52&gt;'Standard Settings'!$I22),-1,(EchelleFPAparam!$S$3/('crmcfgWLEN.txt'!$U27+E$52))*(SIN('Standard Settings'!$F22)+SIN('Standard Settings'!$F22+EchelleFPAparam!$M$3+EchelleFPAparam!$F$3)))</f>
        <v>4512.53147271545</v>
      </c>
      <c r="CL27" s="27">
        <f>IF(OR($U27+F$52&lt;'Standard Settings'!$G22,$U27+F$52&gt;'Standard Settings'!$I22),-1,(EchelleFPAparam!$S$3/('crmcfgWLEN.txt'!$U27+F$52))*(SIN('Standard Settings'!$F22)+SIN('Standard Settings'!$F22+EchelleFPAparam!$M$3+EchelleFPAparam!$F$3)))</f>
        <v>4165.4136671219539</v>
      </c>
      <c r="CM27" s="27">
        <f>IF(OR($U27+G$52&lt;'Standard Settings'!$G22,$U27+G$52&gt;'Standard Settings'!$I22),-1,(EchelleFPAparam!$S$3/('crmcfgWLEN.txt'!$U27+G$52))*(SIN('Standard Settings'!$F22)+SIN('Standard Settings'!$F22+EchelleFPAparam!$M$3+EchelleFPAparam!$F$3)))</f>
        <v>3867.8841194703859</v>
      </c>
      <c r="CN27" s="27">
        <f>IF(OR($U27+H$52&lt;'Standard Settings'!$G22,$U27+H$52&gt;'Standard Settings'!$I22),-1,(EchelleFPAparam!$S$3/('crmcfgWLEN.txt'!$U27+H$52))*(SIN('Standard Settings'!$F22)+SIN('Standard Settings'!$F22+EchelleFPAparam!$M$3+EchelleFPAparam!$F$3)))</f>
        <v>3610.02517817236</v>
      </c>
      <c r="CO27" s="27">
        <f>IF(OR($U27+K$52&lt;'Standard Settings'!$G22,$U27+K$52&gt;'Standard Settings'!$I22),-1,(EchelleFPAparam!$S$3/('crmcfgWLEN.txt'!$U27+K$52))*(SIN('Standard Settings'!$F22)+SIN('Standard Settings'!$F22+EchelleFPAparam!$M$3+EchelleFPAparam!$F$3)))</f>
        <v>3384.3986045365878</v>
      </c>
      <c r="CP27" s="27">
        <f>IF(OR($U27+L$52&lt;'Standard Settings'!$G22,$U27+L$52&gt;'Standard Settings'!$I22),-1,(EchelleFPAparam!$S$3/('crmcfgWLEN.txt'!$U27+L$52))*(SIN('Standard Settings'!$F22)+SIN('Standard Settings'!$F22+EchelleFPAparam!$M$3+EchelleFPAparam!$F$3)))</f>
        <v>-1</v>
      </c>
      <c r="CQ27" s="27">
        <f>IF(OR($U27+B$52&lt;'Standard Settings'!$G22,$U27+B$52&gt;'Standard Settings'!$I22),-1,(EchelleFPAparam!$S$3/('crmcfgWLEN.txt'!$U27+B$52))*(SIN('Standard Settings'!$F22)+SIN('Standard Settings'!$F22+EchelleFPAparam!$M$3+EchelleFPAparam!$G$3)))</f>
        <v>-1</v>
      </c>
      <c r="CR27" s="27">
        <f>IF(OR($U27+C$52&lt;'Standard Settings'!$G22,$U27+C$52&gt;'Standard Settings'!$I22),-1,(EchelleFPAparam!$S$3/('crmcfgWLEN.txt'!$U27+C$52))*(SIN('Standard Settings'!$F22)+SIN('Standard Settings'!$F22+EchelleFPAparam!$M$3+EchelleFPAparam!$G$3)))</f>
        <v>5456.5194504083292</v>
      </c>
      <c r="CS27" s="27">
        <f>IF(OR($U27+D$52&lt;'Standard Settings'!$G22,$U27+D$52&gt;'Standard Settings'!$I22),-1,(EchelleFPAparam!$S$3/('crmcfgWLEN.txt'!$U27+D$52))*(SIN('Standard Settings'!$F22)+SIN('Standard Settings'!$F22+EchelleFPAparam!$M$3+EchelleFPAparam!$G$3)))</f>
        <v>4960.4722276439361</v>
      </c>
      <c r="CT27" s="27">
        <f>IF(OR($U27+E$52&lt;'Standard Settings'!$G22,$U27+E$52&gt;'Standard Settings'!$I22),-1,(EchelleFPAparam!$S$3/('crmcfgWLEN.txt'!$U27+E$52))*(SIN('Standard Settings'!$F22)+SIN('Standard Settings'!$F22+EchelleFPAparam!$M$3+EchelleFPAparam!$G$3)))</f>
        <v>4547.0995420069412</v>
      </c>
      <c r="CU27" s="27">
        <f>IF(OR($U27+F$52&lt;'Standard Settings'!$G22,$U27+F$52&gt;'Standard Settings'!$I22),-1,(EchelleFPAparam!$S$3/('crmcfgWLEN.txt'!$U27+F$52))*(SIN('Standard Settings'!$F22)+SIN('Standard Settings'!$F22+EchelleFPAparam!$M$3+EchelleFPAparam!$G$3)))</f>
        <v>4197.3226541602535</v>
      </c>
      <c r="CV27" s="27">
        <f>IF(OR($U27+G$52&lt;'Standard Settings'!$G22,$U27+G$52&gt;'Standard Settings'!$I22),-1,(EchelleFPAparam!$S$3/('crmcfgWLEN.txt'!$U27+G$52))*(SIN('Standard Settings'!$F22)+SIN('Standard Settings'!$F22+EchelleFPAparam!$M$3+EchelleFPAparam!$G$3)))</f>
        <v>3897.5138931488063</v>
      </c>
      <c r="CW27" s="27">
        <f>IF(OR($U27+H$52&lt;'Standard Settings'!$G22,$U27+H$52&gt;'Standard Settings'!$I22),-1,(EchelleFPAparam!$S$3/('crmcfgWLEN.txt'!$U27+H$52))*(SIN('Standard Settings'!$F22)+SIN('Standard Settings'!$F22+EchelleFPAparam!$M$3+EchelleFPAparam!$G$3)))</f>
        <v>3637.6796336055522</v>
      </c>
      <c r="CX27" s="27">
        <f>IF(OR($U27+K$52&lt;'Standard Settings'!$G22,$U27+K$52&gt;'Standard Settings'!$I22),-1,(EchelleFPAparam!$S$3/('crmcfgWLEN.txt'!$U27+K$52))*(SIN('Standard Settings'!$F22)+SIN('Standard Settings'!$F22+EchelleFPAparam!$M$3+EchelleFPAparam!$G$3)))</f>
        <v>3410.3246565052054</v>
      </c>
      <c r="CY27" s="27">
        <f>IF(OR($U27+L$52&lt;'Standard Settings'!$G22,$U27+L$52&gt;'Standard Settings'!$I22),-1,(EchelleFPAparam!$S$3/('crmcfgWLEN.txt'!$U27+L$52))*(SIN('Standard Settings'!$F22)+SIN('Standard Settings'!$F22+EchelleFPAparam!$M$3+EchelleFPAparam!$G$3)))</f>
        <v>-1</v>
      </c>
      <c r="CZ27" s="27">
        <f>IF(OR($U27+B$52&lt;'Standard Settings'!$G22,$U27+B$52&gt;'Standard Settings'!$I22),-1,(EchelleFPAparam!$S$3/('crmcfgWLEN.txt'!$U27+B$52))*(SIN('Standard Settings'!$F22)+SIN('Standard Settings'!$F22+EchelleFPAparam!$M$3+EchelleFPAparam!$H$3)))</f>
        <v>-1</v>
      </c>
      <c r="DA27" s="27">
        <f>IF(OR($U27+C$52&lt;'Standard Settings'!$G22,$U27+C$52&gt;'Standard Settings'!$I22),-1,(EchelleFPAparam!$S$3/('crmcfgWLEN.txt'!$U27+C$52))*(SIN('Standard Settings'!$F22)+SIN('Standard Settings'!$F22+EchelleFPAparam!$M$3+EchelleFPAparam!$H$3)))</f>
        <v>5458.5044257182026</v>
      </c>
      <c r="DB27" s="27">
        <f>IF(OR($U27+D$52&lt;'Standard Settings'!$G22,$U27+D$52&gt;'Standard Settings'!$I22),-1,(EchelleFPAparam!$S$3/('crmcfgWLEN.txt'!$U27+D$52))*(SIN('Standard Settings'!$F22)+SIN('Standard Settings'!$F22+EchelleFPAparam!$M$3+EchelleFPAparam!$H$3)))</f>
        <v>4962.2767506529117</v>
      </c>
      <c r="DC27" s="27">
        <f>IF(OR($U27+E$52&lt;'Standard Settings'!$G22,$U27+E$52&gt;'Standard Settings'!$I22),-1,(EchelleFPAparam!$S$3/('crmcfgWLEN.txt'!$U27+E$52))*(SIN('Standard Settings'!$F22)+SIN('Standard Settings'!$F22+EchelleFPAparam!$M$3+EchelleFPAparam!$H$3)))</f>
        <v>4548.7536880985026</v>
      </c>
      <c r="DD27" s="27">
        <f>IF(OR($U27+F$52&lt;'Standard Settings'!$G22,$U27+F$52&gt;'Standard Settings'!$I22),-1,(EchelleFPAparam!$S$3/('crmcfgWLEN.txt'!$U27+F$52))*(SIN('Standard Settings'!$F22)+SIN('Standard Settings'!$F22+EchelleFPAparam!$M$3+EchelleFPAparam!$H$3)))</f>
        <v>4198.8495582447713</v>
      </c>
      <c r="DE27" s="27">
        <f>IF(OR($U27+G$52&lt;'Standard Settings'!$G22,$U27+G$52&gt;'Standard Settings'!$I22),-1,(EchelleFPAparam!$S$3/('crmcfgWLEN.txt'!$U27+G$52))*(SIN('Standard Settings'!$F22)+SIN('Standard Settings'!$F22+EchelleFPAparam!$M$3+EchelleFPAparam!$H$3)))</f>
        <v>3898.9317326558589</v>
      </c>
      <c r="DF27" s="27">
        <f>IF(OR($U27+H$52&lt;'Standard Settings'!$G22,$U27+H$52&gt;'Standard Settings'!$I22),-1,(EchelleFPAparam!$S$3/('crmcfgWLEN.txt'!$U27+H$52))*(SIN('Standard Settings'!$F22)+SIN('Standard Settings'!$F22+EchelleFPAparam!$M$3+EchelleFPAparam!$H$3)))</f>
        <v>3639.0029504788013</v>
      </c>
      <c r="DG27" s="27">
        <f>IF(OR($U27+K$52&lt;'Standard Settings'!$G22,$U27+K$52&gt;'Standard Settings'!$I22),-1,(EchelleFPAparam!$S$3/('crmcfgWLEN.txt'!$U27+K$52))*(SIN('Standard Settings'!$F22)+SIN('Standard Settings'!$F22+EchelleFPAparam!$M$3+EchelleFPAparam!$H$3)))</f>
        <v>3411.5652660738765</v>
      </c>
      <c r="DH27" s="27">
        <f>IF(OR($U27+L$52&lt;'Standard Settings'!$G22,$U27+L$52&gt;'Standard Settings'!$I22),-1,(EchelleFPAparam!$S$3/('crmcfgWLEN.txt'!$U27+L$52))*(SIN('Standard Settings'!$F22)+SIN('Standard Settings'!$F22+EchelleFPAparam!$M$3+EchelleFPAparam!$H$3)))</f>
        <v>-1</v>
      </c>
      <c r="DI27" s="27">
        <f>IF(OR($U27+B$52&lt;'Standard Settings'!$G22,$U27+B$52&gt;'Standard Settings'!$I22),-1,(EchelleFPAparam!$S$3/('crmcfgWLEN.txt'!$U27+B$52))*(SIN('Standard Settings'!$F22)+SIN('Standard Settings'!$F22+EchelleFPAparam!$M$3+EchelleFPAparam!$I$3)))</f>
        <v>-1</v>
      </c>
      <c r="DJ27" s="27">
        <f>IF(OR($U27+C$52&lt;'Standard Settings'!$G22,$U27+C$52&gt;'Standard Settings'!$I22),-1,(EchelleFPAparam!$S$3/('crmcfgWLEN.txt'!$U27+C$52))*(SIN('Standard Settings'!$F22)+SIN('Standard Settings'!$F22+EchelleFPAparam!$M$3+EchelleFPAparam!$I$3)))</f>
        <v>5498.3186769703998</v>
      </c>
      <c r="DK27" s="27">
        <f>IF(OR($U27+D$52&lt;'Standard Settings'!$G22,$U27+D$52&gt;'Standard Settings'!$I22),-1,(EchelleFPAparam!$S$3/('crmcfgWLEN.txt'!$U27+D$52))*(SIN('Standard Settings'!$F22)+SIN('Standard Settings'!$F22+EchelleFPAparam!$M$3+EchelleFPAparam!$I$3)))</f>
        <v>4998.4715245185453</v>
      </c>
      <c r="DL27" s="27">
        <f>IF(OR($U27+E$52&lt;'Standard Settings'!$G22,$U27+E$52&gt;'Standard Settings'!$I22),-1,(EchelleFPAparam!$S$3/('crmcfgWLEN.txt'!$U27+E$52))*(SIN('Standard Settings'!$F22)+SIN('Standard Settings'!$F22+EchelleFPAparam!$M$3+EchelleFPAparam!$I$3)))</f>
        <v>4581.9322308086657</v>
      </c>
      <c r="DM27" s="27">
        <f>IF(OR($U27+F$52&lt;'Standard Settings'!$G22,$U27+F$52&gt;'Standard Settings'!$I22),-1,(EchelleFPAparam!$S$3/('crmcfgWLEN.txt'!$U27+F$52))*(SIN('Standard Settings'!$F22)+SIN('Standard Settings'!$F22+EchelleFPAparam!$M$3+EchelleFPAparam!$I$3)))</f>
        <v>4229.4759053618454</v>
      </c>
      <c r="DN27" s="27">
        <f>IF(OR($U27+G$52&lt;'Standard Settings'!$G22,$U27+G$52&gt;'Standard Settings'!$I22),-1,(EchelleFPAparam!$S$3/('crmcfgWLEN.txt'!$U27+G$52))*(SIN('Standard Settings'!$F22)+SIN('Standard Settings'!$F22+EchelleFPAparam!$M$3+EchelleFPAparam!$I$3)))</f>
        <v>3927.3704835502849</v>
      </c>
      <c r="DO27" s="27">
        <f>IF(OR($U27+H$52&lt;'Standard Settings'!$G22,$U27+H$52&gt;'Standard Settings'!$I22),-1,(EchelleFPAparam!$S$3/('crmcfgWLEN.txt'!$U27+H$52))*(SIN('Standard Settings'!$F22)+SIN('Standard Settings'!$F22+EchelleFPAparam!$M$3+EchelleFPAparam!$I$3)))</f>
        <v>3665.5457846469326</v>
      </c>
      <c r="DP27" s="27">
        <f>IF(OR($U27+K$52&lt;'Standard Settings'!$G22,$U27+K$52&gt;'Standard Settings'!$I22),-1,(EchelleFPAparam!$S$3/('crmcfgWLEN.txt'!$U27+K$52))*(SIN('Standard Settings'!$F22)+SIN('Standard Settings'!$F22+EchelleFPAparam!$M$3+EchelleFPAparam!$I$3)))</f>
        <v>3436.4491731064995</v>
      </c>
      <c r="DQ27" s="27">
        <f>IF(OR($U27+L$52&lt;'Standard Settings'!$G22,$U27+L$52&gt;'Standard Settings'!$I22),-1,(EchelleFPAparam!$S$3/('crmcfgWLEN.txt'!$U27+L$52))*(SIN('Standard Settings'!$F22)+SIN('Standard Settings'!$F22+EchelleFPAparam!$M$3+EchelleFPAparam!$I$3)))</f>
        <v>-1</v>
      </c>
      <c r="DR27" s="27">
        <f>IF(OR($U27+B$52&lt;'Standard Settings'!$G22,$U27+B$52&gt;'Standard Settings'!$I22),-1,(EchelleFPAparam!$S$3/('crmcfgWLEN.txt'!$U27+B$52))*(SIN('Standard Settings'!$F22)+SIN('Standard Settings'!$F22+EchelleFPAparam!$M$3+EchelleFPAparam!$J$3)))</f>
        <v>-1</v>
      </c>
      <c r="DS27" s="27">
        <f>IF(OR($U27+C$52&lt;'Standard Settings'!$G22,$U27+C$52&gt;'Standard Settings'!$I22),-1,(EchelleFPAparam!$S$3/('crmcfgWLEN.txt'!$U27+C$52))*(SIN('Standard Settings'!$F22)+SIN('Standard Settings'!$F22+EchelleFPAparam!$M$3+EchelleFPAparam!$J$3)))</f>
        <v>5500.2215904000095</v>
      </c>
      <c r="DT27" s="27">
        <f>IF(OR($U27+D$52&lt;'Standard Settings'!$G22,$U27+D$52&gt;'Standard Settings'!$I22),-1,(EchelleFPAparam!$S$3/('crmcfgWLEN.txt'!$U27+D$52))*(SIN('Standard Settings'!$F22)+SIN('Standard Settings'!$F22+EchelleFPAparam!$M$3+EchelleFPAparam!$J$3)))</f>
        <v>5000.2014458181902</v>
      </c>
      <c r="DU27" s="27">
        <f>IF(OR($U27+E$52&lt;'Standard Settings'!$G22,$U27+E$52&gt;'Standard Settings'!$I22),-1,(EchelleFPAparam!$S$3/('crmcfgWLEN.txt'!$U27+E$52))*(SIN('Standard Settings'!$F22)+SIN('Standard Settings'!$F22+EchelleFPAparam!$M$3+EchelleFPAparam!$J$3)))</f>
        <v>4583.5179920000073</v>
      </c>
      <c r="DV27" s="27">
        <f>IF(OR($U27+F$52&lt;'Standard Settings'!$G22,$U27+F$52&gt;'Standard Settings'!$I22),-1,(EchelleFPAparam!$S$3/('crmcfgWLEN.txt'!$U27+F$52))*(SIN('Standard Settings'!$F22)+SIN('Standard Settings'!$F22+EchelleFPAparam!$M$3+EchelleFPAparam!$J$3)))</f>
        <v>4230.9396849230843</v>
      </c>
      <c r="DW27" s="27">
        <f>IF(OR($U27+G$52&lt;'Standard Settings'!$G22,$U27+G$52&gt;'Standard Settings'!$I22),-1,(EchelleFPAparam!$S$3/('crmcfgWLEN.txt'!$U27+G$52))*(SIN('Standard Settings'!$F22)+SIN('Standard Settings'!$F22+EchelleFPAparam!$M$3+EchelleFPAparam!$J$3)))</f>
        <v>3928.729707428578</v>
      </c>
      <c r="DX27" s="27">
        <f>IF(OR($U27+H$52&lt;'Standard Settings'!$G22,$U27+H$52&gt;'Standard Settings'!$I22),-1,(EchelleFPAparam!$S$3/('crmcfgWLEN.txt'!$U27+H$52))*(SIN('Standard Settings'!$F22)+SIN('Standard Settings'!$F22+EchelleFPAparam!$M$3+EchelleFPAparam!$J$3)))</f>
        <v>3666.8143936000056</v>
      </c>
      <c r="DY27" s="27">
        <f>IF(OR($U27+K$52&lt;'Standard Settings'!$G22,$U27+K$52&gt;'Standard Settings'!$I22),-1,(EchelleFPAparam!$S$3/('crmcfgWLEN.txt'!$U27+K$52))*(SIN('Standard Settings'!$F22)+SIN('Standard Settings'!$F22+EchelleFPAparam!$M$3+EchelleFPAparam!$J$3)))</f>
        <v>3437.6384940000057</v>
      </c>
      <c r="DZ27" s="27">
        <f>IF(OR($U27+L$52&lt;'Standard Settings'!$G22,$U27+L$52&gt;'Standard Settings'!$I22),-1,(EchelleFPAparam!$S$3/('crmcfgWLEN.txt'!$U27+L$52))*(SIN('Standard Settings'!$F22)+SIN('Standard Settings'!$F22+EchelleFPAparam!$M$3+EchelleFPAparam!$J$3)))</f>
        <v>-1</v>
      </c>
      <c r="EA27" s="27">
        <f>IF(OR($U27+B$52&lt;$S27,$U27+B$52&gt;$T27),-1,(EchelleFPAparam!$S$3/('crmcfgWLEN.txt'!$U27+B$52))*(SIN('Standard Settings'!$F22)+SIN('Standard Settings'!$F22+EchelleFPAparam!$M$3+EchelleFPAparam!$K$3)))</f>
        <v>-1</v>
      </c>
      <c r="EB27" s="27">
        <f>IF(OR($U27+C$52&lt;$S27,$U27+C$52&gt;$T27),-1,(EchelleFPAparam!$S$3/('crmcfgWLEN.txt'!$U27+C$52))*(SIN('Standard Settings'!$F22)+SIN('Standard Settings'!$F22+EchelleFPAparam!$M$3+EchelleFPAparam!$K$3)))</f>
        <v>5538.3423767156009</v>
      </c>
      <c r="EC27" s="27">
        <f>IF(OR($U27+D$52&lt;$S27,$U27+D$52&gt;$T27),-1,(EchelleFPAparam!$S$3/('crmcfgWLEN.txt'!$U27+D$52))*(SIN('Standard Settings'!$F22)+SIN('Standard Settings'!$F22+EchelleFPAparam!$M$3+EchelleFPAparam!$K$3)))</f>
        <v>5034.8567061050917</v>
      </c>
      <c r="ED27" s="27">
        <f>IF(OR($U27+E$52&lt;$S27,$U27+E$52&gt;$T27),-1,(EchelleFPAparam!$S$3/('crmcfgWLEN.txt'!$U27+E$52))*(SIN('Standard Settings'!$F22)+SIN('Standard Settings'!$F22+EchelleFPAparam!$M$3+EchelleFPAparam!$K$3)))</f>
        <v>4615.2853139296667</v>
      </c>
      <c r="EE27" s="27">
        <f>IF(OR($U27+F$52&lt;$S27,$U27+F$52&gt;$T27),-1,(EchelleFPAparam!$S$3/('crmcfgWLEN.txt'!$U27+F$52))*(SIN('Standard Settings'!$F22)+SIN('Standard Settings'!$F22+EchelleFPAparam!$M$3+EchelleFPAparam!$K$3)))</f>
        <v>4260.2633667043083</v>
      </c>
      <c r="EF27" s="27">
        <f>IF(OR($U27+G$52&lt;$S27,$U27+G$52&gt;$T27),-1,(EchelleFPAparam!$S$3/('crmcfgWLEN.txt'!$U27+G$52))*(SIN('Standard Settings'!$F22)+SIN('Standard Settings'!$F22+EchelleFPAparam!$M$3+EchelleFPAparam!$K$3)))</f>
        <v>3955.9588405111431</v>
      </c>
      <c r="EG27" s="27">
        <f>IF(OR($U27+H$52&lt;$S27,$U27+H$52&gt;$T27),-1,(EchelleFPAparam!$S$3/('crmcfgWLEN.txt'!$U27+H$52))*(SIN('Standard Settings'!$F22)+SIN('Standard Settings'!$F22+EchelleFPAparam!$M$3+EchelleFPAparam!$K$3)))</f>
        <v>3692.2282511437334</v>
      </c>
      <c r="EH27" s="27">
        <f>IF(OR($U27+K$52&lt;$S27,$U27+K$52&gt;$T27),-1,(EchelleFPAparam!$S$3/('crmcfgWLEN.txt'!$U27+K$52))*(SIN('Standard Settings'!$F22)+SIN('Standard Settings'!$F22+EchelleFPAparam!$M$3+EchelleFPAparam!$K$3)))</f>
        <v>3461.4639854472503</v>
      </c>
      <c r="EI27" s="27">
        <f>IF(OR($U27+L$52&lt;$S27,$U27+L$52&gt;$T27),-1,(EchelleFPAparam!$S$3/('crmcfgWLEN.txt'!$U27+L$52))*(SIN('Standard Settings'!$F22)+SIN('Standard Settings'!$F22+EchelleFPAparam!$M$3+EchelleFPAparam!$K$3)))</f>
        <v>-1</v>
      </c>
      <c r="EJ27" s="64">
        <f t="shared" si="6"/>
        <v>3384.3986045365878</v>
      </c>
      <c r="EK27" s="64">
        <f t="shared" si="7"/>
        <v>5538.3423767156009</v>
      </c>
      <c r="EL27" s="96">
        <v>0</v>
      </c>
      <c r="EM27" s="96">
        <v>0</v>
      </c>
      <c r="EN27" s="104"/>
      <c r="EO27" s="104"/>
      <c r="EP27" s="104"/>
      <c r="EQ27" s="54"/>
      <c r="ER27" s="54"/>
      <c r="ES27" s="54"/>
      <c r="ET27" s="54"/>
      <c r="EU27" s="104"/>
      <c r="EV27" s="104"/>
      <c r="EW27" s="54"/>
      <c r="EX27" s="54"/>
      <c r="EY27" s="54"/>
      <c r="EZ27" s="54"/>
      <c r="FA27" s="54"/>
      <c r="FB27" s="97">
        <f>1/(F27*EchelleFPAparam!$Q$3)</f>
        <v>-1502.6072657116367</v>
      </c>
      <c r="FC27" s="97">
        <f>E27*FB27</f>
        <v>-22.470396338047976</v>
      </c>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c r="IW27" s="54"/>
      <c r="IX27" s="54"/>
      <c r="IY27" s="54"/>
      <c r="IZ27" s="54"/>
      <c r="JA27" s="54"/>
      <c r="JB27" s="54"/>
      <c r="JC27" s="54"/>
      <c r="JD27" s="54"/>
      <c r="JE27" s="54"/>
      <c r="JF27" s="54"/>
      <c r="JG27" s="54"/>
      <c r="JH27" s="54"/>
      <c r="JI27" s="54"/>
      <c r="JJ27" s="56">
        <f t="shared" si="5"/>
        <v>3027.4148199676715</v>
      </c>
    </row>
    <row r="28" spans="1:270" x14ac:dyDescent="0.2">
      <c r="A28" s="57">
        <v>22</v>
      </c>
      <c r="B28" s="19">
        <f t="shared" si="0"/>
        <v>4275.5509009077186</v>
      </c>
      <c r="C28" s="28" t="str">
        <f>'Standard Settings'!B23</f>
        <v>M/3/9</v>
      </c>
      <c r="D28" s="28">
        <f>'Standard Settings'!H23</f>
        <v>13</v>
      </c>
      <c r="E28" s="20">
        <f t="shared" si="1"/>
        <v>1.4302952117760448E-2</v>
      </c>
      <c r="F28" s="18">
        <f>((EchelleFPAparam!$S$3/('crmcfgWLEN.txt'!$U28+E$52))*(SIN('Standard Settings'!$F23+0.0005)+SIN('Standard Settings'!$F23+0.0005+EchelleFPAparam!$M$3))-(EchelleFPAparam!$S$3/('crmcfgWLEN.txt'!$U28+E$52))*(SIN('Standard Settings'!$F23-0.0005)+SIN('Standard Settings'!$F23-0.0005+EchelleFPAparam!$M$3)))*1000*EchelleFPAparam!$O$3/180</f>
        <v>43.171405513824666</v>
      </c>
      <c r="G28" s="21" t="str">
        <f>'Standard Settings'!C23</f>
        <v>M</v>
      </c>
      <c r="H28" s="50"/>
      <c r="I28" s="63" t="s">
        <v>364</v>
      </c>
      <c r="J28" s="61"/>
      <c r="K28" s="28" t="str">
        <f>'Standard Settings'!$D23</f>
        <v>LM</v>
      </c>
      <c r="L28" s="50"/>
      <c r="M28" s="12">
        <v>0</v>
      </c>
      <c r="N28" s="12">
        <v>0</v>
      </c>
      <c r="O28" s="51" t="s">
        <v>387</v>
      </c>
      <c r="P28" s="51" t="s">
        <v>387</v>
      </c>
      <c r="Q28" s="28">
        <f>'Standard Settings'!$E23</f>
        <v>63.5</v>
      </c>
      <c r="R28" s="93">
        <f>535000+($Q28-65.672)/EchelleFPAparam!$Q$3</f>
        <v>682755.1020408161</v>
      </c>
      <c r="S28" s="22">
        <f>'Standard Settings'!$G23</f>
        <v>10</v>
      </c>
      <c r="T28" s="22">
        <f>'Standard Settings'!$I23</f>
        <v>16</v>
      </c>
      <c r="U28" s="23">
        <f t="shared" si="2"/>
        <v>9</v>
      </c>
      <c r="V28" s="23">
        <f t="shared" si="3"/>
        <v>17</v>
      </c>
      <c r="W28" s="24">
        <f>IF(OR($U28+B$52&lt;$S28,$U28+B$52&gt;$T28),-1,(EchelleFPAparam!$S$3/('crmcfgWLEN.txt'!$U28+B$52))*(SIN('Standard Settings'!$F23)+SIN('Standard Settings'!$F23+EchelleFPAparam!$M$3)))</f>
        <v>-1</v>
      </c>
      <c r="X28" s="24">
        <f>IF(OR($U28+C$52&lt;$S28,$U28+C$52&gt;$T28),-1,(EchelleFPAparam!$S$3/('crmcfgWLEN.txt'!$U28+C$52))*(SIN('Standard Settings'!$F23)+SIN('Standard Settings'!$F23+EchelleFPAparam!$M$3)))</f>
        <v>5558.2161711800336</v>
      </c>
      <c r="Y28" s="24">
        <f>IF(OR($U28+D$52&lt;$S28,$U28+D$52&gt;$T28),-1,(EchelleFPAparam!$S$3/('crmcfgWLEN.txt'!$U28+D$52))*(SIN('Standard Settings'!$F23)+SIN('Standard Settings'!$F23+EchelleFPAparam!$M$3)))</f>
        <v>5052.9237919818488</v>
      </c>
      <c r="Z28" s="24">
        <f>IF(OR($U28+E$52&lt;$S28,$U28+E$52&gt;$T28),-1,(EchelleFPAparam!$S$3/('crmcfgWLEN.txt'!$U28+E$52))*(SIN('Standard Settings'!$F23)+SIN('Standard Settings'!$F23+EchelleFPAparam!$M$3)))</f>
        <v>4631.8468093166948</v>
      </c>
      <c r="AA28" s="24">
        <f>IF(OR($U28+F$52&lt;$S28,$U28+F$52&gt;$T28),-1,(EchelleFPAparam!$S$3/('crmcfgWLEN.txt'!$U28+F$52))*(SIN('Standard Settings'!$F23)+SIN('Standard Settings'!$F23+EchelleFPAparam!$M$3)))</f>
        <v>4275.5509009077186</v>
      </c>
      <c r="AB28" s="24">
        <f>IF(OR($U28+G$52&lt;$S28,$U28+G$52&gt;$T28),-1,(EchelleFPAparam!$S$3/('crmcfgWLEN.txt'!$U28+G$52))*(SIN('Standard Settings'!$F23)+SIN('Standard Settings'!$F23+EchelleFPAparam!$M$3)))</f>
        <v>3970.1544079857381</v>
      </c>
      <c r="AC28" s="24">
        <f>IF(OR($U28+H$52&lt;$S28,$U28+H$52&gt;$T28),-1,(EchelleFPAparam!$S$3/('crmcfgWLEN.txt'!$U28+H$52))*(SIN('Standard Settings'!$F23)+SIN('Standard Settings'!$F23+EchelleFPAparam!$M$3)))</f>
        <v>3705.4774474533556</v>
      </c>
      <c r="AD28" s="24">
        <f>IF(OR($U28+K$52&lt;$S28,$U28+K$52&gt;$T28),-1,(EchelleFPAparam!$S$3/('crmcfgWLEN.txt'!$U28+K$52))*(SIN('Standard Settings'!$F23)+SIN('Standard Settings'!$F23+EchelleFPAparam!$M$3)))</f>
        <v>3473.8851069875209</v>
      </c>
      <c r="AE28" s="24">
        <f>IF(OR($U28+L$52&lt;$S28,$U28+L$52&gt;$T28),-1,(EchelleFPAparam!$S$3/('crmcfgWLEN.txt'!$U28+L$52))*(SIN('Standard Settings'!$F23)+SIN('Standard Settings'!$F23+EchelleFPAparam!$M$3)))</f>
        <v>-1</v>
      </c>
      <c r="AF28" s="92">
        <v>1862.80240719271</v>
      </c>
      <c r="AG28" s="92">
        <v>1412.7662460588199</v>
      </c>
      <c r="AH28" s="92">
        <v>1036.47311350769</v>
      </c>
      <c r="AI28" s="92">
        <v>716.98146791786303</v>
      </c>
      <c r="AJ28" s="92">
        <v>442.51291394212598</v>
      </c>
      <c r="AK28" s="92">
        <v>203.93966157230599</v>
      </c>
      <c r="AL28" s="92">
        <v>40.753018252021597</v>
      </c>
      <c r="AM28" s="92"/>
      <c r="AN28" s="92"/>
      <c r="AO28" s="92">
        <v>1879.8940497449801</v>
      </c>
      <c r="AP28" s="92">
        <v>1427.1275682697601</v>
      </c>
      <c r="AQ28" s="92">
        <v>1048.45094207532</v>
      </c>
      <c r="AR28" s="92">
        <v>726.92196408918301</v>
      </c>
      <c r="AS28" s="92">
        <v>450.64078612928398</v>
      </c>
      <c r="AT28" s="92">
        <v>210.542364422536</v>
      </c>
      <c r="AU28" s="92">
        <v>43.326611765927403</v>
      </c>
      <c r="AV28" s="92"/>
      <c r="AW28" s="92"/>
      <c r="AX28" s="92">
        <v>1899.2709695036399</v>
      </c>
      <c r="AY28" s="92">
        <v>1443.5945581559799</v>
      </c>
      <c r="AZ28" s="92">
        <v>1062.1276586858801</v>
      </c>
      <c r="BA28" s="92">
        <v>738.26683754007797</v>
      </c>
      <c r="BB28" s="92">
        <v>459.97365477606502</v>
      </c>
      <c r="BC28" s="92">
        <v>218.21832191966499</v>
      </c>
      <c r="BD28" s="92">
        <v>46.413716393011399</v>
      </c>
      <c r="BE28" s="92"/>
      <c r="BF28" s="92"/>
      <c r="BG28" s="25">
        <f>IF(OR($U28+B$52&lt;'Standard Settings'!$G23,$U28+B$52&gt;'Standard Settings'!$I23),-1,(EchelleFPAparam!$S$3/('crmcfgWLEN.txt'!$U28+B$52))*(SIN(EchelleFPAparam!$T$3-EchelleFPAparam!$M$3/2)+SIN('Standard Settings'!$F23+EchelleFPAparam!$M$3)))</f>
        <v>-1</v>
      </c>
      <c r="BH28" s="25">
        <f>IF(OR($U28+C$52&lt;'Standard Settings'!$G23,$U28+C$52&gt;'Standard Settings'!$I23),-1,(EchelleFPAparam!$S$3/('crmcfgWLEN.txt'!$U28+C$52))*(SIN(EchelleFPAparam!$T$3-EchelleFPAparam!$M$3/2)+SIN('Standard Settings'!$F23+EchelleFPAparam!$M$3)))</f>
        <v>5602.4560116515004</v>
      </c>
      <c r="BI28" s="25">
        <f>IF(OR($U28+D$52&lt;'Standard Settings'!$G23,$U28+D$52&gt;'Standard Settings'!$I23),-1,(EchelleFPAparam!$S$3/('crmcfgWLEN.txt'!$U28+D$52))*(SIN(EchelleFPAparam!$T$3-EchelleFPAparam!$M$3/2)+SIN('Standard Settings'!$F23+EchelleFPAparam!$M$3)))</f>
        <v>5093.1418287740917</v>
      </c>
      <c r="BJ28" s="25">
        <f>IF(OR($U28+E$52&lt;'Standard Settings'!$G23,$U28+E$52&gt;'Standard Settings'!$I23),-1,(EchelleFPAparam!$S$3/('crmcfgWLEN.txt'!$U28+E$52))*(SIN(EchelleFPAparam!$T$3-EchelleFPAparam!$M$3/2)+SIN('Standard Settings'!$F23+EchelleFPAparam!$M$3)))</f>
        <v>4668.7133430429167</v>
      </c>
      <c r="BK28" s="25">
        <f>IF(OR($U28+F$52&lt;'Standard Settings'!$G23,$U28+F$52&gt;'Standard Settings'!$I23),-1,(EchelleFPAparam!$S$3/('crmcfgWLEN.txt'!$U28+F$52))*(SIN(EchelleFPAparam!$T$3-EchelleFPAparam!$M$3/2)+SIN('Standard Settings'!$F23+EchelleFPAparam!$M$3)))</f>
        <v>4309.5815474242308</v>
      </c>
      <c r="BL28" s="25">
        <f>IF(OR($U28+G$52&lt;'Standard Settings'!$G23,$U28+G$52&gt;'Standard Settings'!$I23),-1,(EchelleFPAparam!$S$3/('crmcfgWLEN.txt'!$U28+G$52))*(SIN(EchelleFPAparam!$T$3-EchelleFPAparam!$M$3/2)+SIN('Standard Settings'!$F23+EchelleFPAparam!$M$3)))</f>
        <v>4001.7542940367857</v>
      </c>
      <c r="BM28" s="25">
        <f>IF(OR($U28+H$52&lt;'Standard Settings'!$G23,$U28+H$52&gt;'Standard Settings'!$I23),-1,(EchelleFPAparam!$S$3/('crmcfgWLEN.txt'!$U28+H$52))*(SIN(EchelleFPAparam!$T$3-EchelleFPAparam!$M$3/2)+SIN('Standard Settings'!$F23+EchelleFPAparam!$M$3)))</f>
        <v>3734.970674434333</v>
      </c>
      <c r="BN28" s="25">
        <f>IF(OR($U28+K$52&lt;'Standard Settings'!$G23,$U28+K$52&gt;'Standard Settings'!$I23),-1,(EchelleFPAparam!$S$3/('crmcfgWLEN.txt'!$U28+K$52))*(SIN(EchelleFPAparam!$T$3-EchelleFPAparam!$M$3/2)+SIN('Standard Settings'!$F23+EchelleFPAparam!$M$3)))</f>
        <v>3501.5350072821875</v>
      </c>
      <c r="BO28" s="25">
        <f>IF(OR($U28+L$52&lt;'Standard Settings'!$G23,$U28+L$52&gt;'Standard Settings'!$I23),-1,(EchelleFPAparam!$S$3/('crmcfgWLEN.txt'!$U28+L$52))*(SIN(EchelleFPAparam!$T$3-EchelleFPAparam!$M$3/2)+SIN('Standard Settings'!$F23+EchelleFPAparam!$M$3)))</f>
        <v>-1</v>
      </c>
      <c r="BP28" s="26">
        <f>IF(OR($U28+B$52&lt;'Standard Settings'!$G23,$U28+B$52&gt;'Standard Settings'!$I23),-1,BG28*(($D28+B$52)/($D28+B$52+0.5)))</f>
        <v>-1</v>
      </c>
      <c r="BQ28" s="26">
        <f>IF(OR($U28+C$52&lt;'Standard Settings'!$G23,$U28+C$52&gt;'Standard Settings'!$I23),-1,BH28*(($D28+C$52)/($D28+C$52+0.5)))</f>
        <v>5409.2678733186904</v>
      </c>
      <c r="BR28" s="26">
        <f>IF(OR($U28+D$52&lt;'Standard Settings'!$G23,$U28+D$52&gt;'Standard Settings'!$I23),-1,BI28*(($D28+D$52)/($D28+D$52+0.5)))</f>
        <v>4928.8469310717019</v>
      </c>
      <c r="BS28" s="26">
        <f>IF(OR($U28+E$52&lt;'Standard Settings'!$G23,$U28+E$52&gt;'Standard Settings'!$I23),-1,BJ28*(($D28+E$52)/($D28+E$52+0.5)))</f>
        <v>4527.2371811325256</v>
      </c>
      <c r="BT28" s="26">
        <f>IF(OR($U28+F$52&lt;'Standard Settings'!$G23,$U28+F$52&gt;'Standard Settings'!$I23),-1,BK28*(($D28+F$52)/($D28+F$52+0.5)))</f>
        <v>4186.4506460692528</v>
      </c>
      <c r="BU28" s="26">
        <f>IF(OR($U28+G$52&lt;'Standard Settings'!$G23,$U28+G$52&gt;'Standard Settings'!$I23),-1,BL28*(($D28+G$52)/($D28+G$52+0.5)))</f>
        <v>3893.5987725763321</v>
      </c>
      <c r="BV28" s="26">
        <f>IF(OR($U28+H$52&lt;'Standard Settings'!$G23,$U28+H$52&gt;'Standard Settings'!$I23),-1,BM28*(($D28+H$52)/($D28+H$52+0.5)))</f>
        <v>3639.2021956026833</v>
      </c>
      <c r="BW28" s="26">
        <f>IF(OR($U28+K$52&lt;'Standard Settings'!$G23,$U28+K$52&gt;'Standard Settings'!$I23),-1,BN28*(($D28+K$52)/($D28+K$52+0.5)))</f>
        <v>3416.1317144216464</v>
      </c>
      <c r="BX28" s="26">
        <f>IF(OR($U28+L$52&lt;'Standard Settings'!$G23,$U28+L$52&gt;'Standard Settings'!$I23),-1,BO28*(($D28+L$52)/($D28+L$52+0.5)))</f>
        <v>-1</v>
      </c>
      <c r="BY28" s="26">
        <f>IF(OR($U28+B$52&lt;'Standard Settings'!$G23,$U28+B$52&gt;'Standard Settings'!$I23),-1,BG28*(($D28+B$52)/($D28+B$52-0.5)))</f>
        <v>-1</v>
      </c>
      <c r="BZ28" s="26">
        <f>IF(OR($U28+C$52&lt;'Standard Settings'!$G23,$U28+C$52&gt;'Standard Settings'!$I23),-1,BH28*(($D28+C$52)/($D28+C$52-0.5)))</f>
        <v>5809.9543824534076</v>
      </c>
      <c r="CA28" s="26">
        <f>IF(OR($U28+D$52&lt;'Standard Settings'!$G23,$U28+D$52&gt;'Standard Settings'!$I23),-1,BI28*(($D28+D$52)/($D28+D$52-0.5)))</f>
        <v>5268.7674090766468</v>
      </c>
      <c r="CB28" s="26">
        <f>IF(OR($U28+E$52&lt;'Standard Settings'!$G23,$U28+E$52&gt;'Standard Settings'!$I23),-1,BJ28*(($D28+E$52)/($D28+E$52-0.5)))</f>
        <v>4819.3169992701078</v>
      </c>
      <c r="CC28" s="26">
        <f>IF(OR($U28+F$52&lt;'Standard Settings'!$G23,$U28+F$52&gt;'Standard Settings'!$I23),-1,BK28*(($D28+F$52)/($D28+F$52-0.5)))</f>
        <v>4440.1749276492073</v>
      </c>
      <c r="CD28" s="26">
        <f>IF(OR($U28+G$52&lt;'Standard Settings'!$G23,$U28+G$52&gt;'Standard Settings'!$I23),-1,BL28*(($D28+G$52)/($D28+G$52-0.5)))</f>
        <v>4116.090131009265</v>
      </c>
      <c r="CE28" s="26">
        <f>IF(OR($U28+H$52&lt;'Standard Settings'!$G23,$U28+H$52&gt;'Standard Settings'!$I23),-1,BM28*(($D28+H$52)/($D28+H$52-0.5)))</f>
        <v>3835.9158277974229</v>
      </c>
      <c r="CF28" s="26">
        <f>IF(OR($U28+K$52&lt;'Standard Settings'!$G23,$U28+K$52&gt;'Standard Settings'!$I23),-1,BN28*(($D28+K$52)/($D28+K$52-0.5)))</f>
        <v>3591.3179561868587</v>
      </c>
      <c r="CG28" s="26">
        <f>IF(OR($U28+L$52&lt;'Standard Settings'!$G23,$U28+L$52&gt;'Standard Settings'!$I23),-1,BO28*(($D28+L$52)/($D28+L$52-0.5)))</f>
        <v>-1</v>
      </c>
      <c r="CH28" s="27">
        <f>IF(OR($U28+B$52&lt;'Standard Settings'!$G23,$U28+B$52&gt;'Standard Settings'!$I23),-1,(EchelleFPAparam!$S$3/('crmcfgWLEN.txt'!$U28+B$52))*(SIN('Standard Settings'!$F23)+SIN('Standard Settings'!$F23+EchelleFPAparam!$M$3+EchelleFPAparam!$F$3)))</f>
        <v>-1</v>
      </c>
      <c r="CI28" s="27">
        <f>IF(OR($U28+C$52&lt;'Standard Settings'!$G23,$U28+C$52&gt;'Standard Settings'!$I23),-1,(EchelleFPAparam!$S$3/('crmcfgWLEN.txt'!$U28+C$52))*(SIN('Standard Settings'!$F23)+SIN('Standard Settings'!$F23+EchelleFPAparam!$M$3+EchelleFPAparam!$F$3)))</f>
        <v>5497.2974764276014</v>
      </c>
      <c r="CJ28" s="27">
        <f>IF(OR($U28+D$52&lt;'Standard Settings'!$G23,$U28+D$52&gt;'Standard Settings'!$I23),-1,(EchelleFPAparam!$S$3/('crmcfgWLEN.txt'!$U28+D$52))*(SIN('Standard Settings'!$F23)+SIN('Standard Settings'!$F23+EchelleFPAparam!$M$3+EchelleFPAparam!$F$3)))</f>
        <v>4997.5431603887282</v>
      </c>
      <c r="CK28" s="27">
        <f>IF(OR($U28+E$52&lt;'Standard Settings'!$G23,$U28+E$52&gt;'Standard Settings'!$I23),-1,(EchelleFPAparam!$S$3/('crmcfgWLEN.txt'!$U28+E$52))*(SIN('Standard Settings'!$F23)+SIN('Standard Settings'!$F23+EchelleFPAparam!$M$3+EchelleFPAparam!$F$3)))</f>
        <v>4581.0812303563343</v>
      </c>
      <c r="CL28" s="27">
        <f>IF(OR($U28+F$52&lt;'Standard Settings'!$G23,$U28+F$52&gt;'Standard Settings'!$I23),-1,(EchelleFPAparam!$S$3/('crmcfgWLEN.txt'!$U28+F$52))*(SIN('Standard Settings'!$F23)+SIN('Standard Settings'!$F23+EchelleFPAparam!$M$3+EchelleFPAparam!$F$3)))</f>
        <v>4228.6903664827705</v>
      </c>
      <c r="CM28" s="27">
        <f>IF(OR($U28+G$52&lt;'Standard Settings'!$G23,$U28+G$52&gt;'Standard Settings'!$I23),-1,(EchelleFPAparam!$S$3/('crmcfgWLEN.txt'!$U28+G$52))*(SIN('Standard Settings'!$F23)+SIN('Standard Settings'!$F23+EchelleFPAparam!$M$3+EchelleFPAparam!$F$3)))</f>
        <v>3926.6410545911435</v>
      </c>
      <c r="CN28" s="27">
        <f>IF(OR($U28+H$52&lt;'Standard Settings'!$G23,$U28+H$52&gt;'Standard Settings'!$I23),-1,(EchelleFPAparam!$S$3/('crmcfgWLEN.txt'!$U28+H$52))*(SIN('Standard Settings'!$F23)+SIN('Standard Settings'!$F23+EchelleFPAparam!$M$3+EchelleFPAparam!$F$3)))</f>
        <v>3664.8649842850668</v>
      </c>
      <c r="CO28" s="27">
        <f>IF(OR($U28+K$52&lt;'Standard Settings'!$G23,$U28+K$52&gt;'Standard Settings'!$I23),-1,(EchelleFPAparam!$S$3/('crmcfgWLEN.txt'!$U28+K$52))*(SIN('Standard Settings'!$F23)+SIN('Standard Settings'!$F23+EchelleFPAparam!$M$3+EchelleFPAparam!$F$3)))</f>
        <v>3435.8109227672508</v>
      </c>
      <c r="CP28" s="27">
        <f>IF(OR($U28+L$52&lt;'Standard Settings'!$G23,$U28+L$52&gt;'Standard Settings'!$I23),-1,(EchelleFPAparam!$S$3/('crmcfgWLEN.txt'!$U28+L$52))*(SIN('Standard Settings'!$F23)+SIN('Standard Settings'!$F23+EchelleFPAparam!$M$3+EchelleFPAparam!$F$3)))</f>
        <v>-1</v>
      </c>
      <c r="CQ28" s="27">
        <f>IF(OR($U28+B$52&lt;'Standard Settings'!$G23,$U28+B$52&gt;'Standard Settings'!$I23),-1,(EchelleFPAparam!$S$3/('crmcfgWLEN.txt'!$U28+B$52))*(SIN('Standard Settings'!$F23)+SIN('Standard Settings'!$F23+EchelleFPAparam!$M$3+EchelleFPAparam!$G$3)))</f>
        <v>-1</v>
      </c>
      <c r="CR28" s="27">
        <f>IF(OR($U28+C$52&lt;'Standard Settings'!$G23,$U28+C$52&gt;'Standard Settings'!$I23),-1,(EchelleFPAparam!$S$3/('crmcfgWLEN.txt'!$U28+C$52))*(SIN('Standard Settings'!$F23)+SIN('Standard Settings'!$F23+EchelleFPAparam!$M$3+EchelleFPAparam!$G$3)))</f>
        <v>5537.0717271555059</v>
      </c>
      <c r="CS28" s="27">
        <f>IF(OR($U28+D$52&lt;'Standard Settings'!$G23,$U28+D$52&gt;'Standard Settings'!$I23),-1,(EchelleFPAparam!$S$3/('crmcfgWLEN.txt'!$U28+D$52))*(SIN('Standard Settings'!$F23)+SIN('Standard Settings'!$F23+EchelleFPAparam!$M$3+EchelleFPAparam!$G$3)))</f>
        <v>5033.7015701413693</v>
      </c>
      <c r="CT28" s="27">
        <f>IF(OR($U28+E$52&lt;'Standard Settings'!$G23,$U28+E$52&gt;'Standard Settings'!$I23),-1,(EchelleFPAparam!$S$3/('crmcfgWLEN.txt'!$U28+E$52))*(SIN('Standard Settings'!$F23)+SIN('Standard Settings'!$F23+EchelleFPAparam!$M$3+EchelleFPAparam!$G$3)))</f>
        <v>4614.2264392962552</v>
      </c>
      <c r="CU28" s="27">
        <f>IF(OR($U28+F$52&lt;'Standard Settings'!$G23,$U28+F$52&gt;'Standard Settings'!$I23),-1,(EchelleFPAparam!$S$3/('crmcfgWLEN.txt'!$U28+F$52))*(SIN('Standard Settings'!$F23)+SIN('Standard Settings'!$F23+EchelleFPAparam!$M$3+EchelleFPAparam!$G$3)))</f>
        <v>4259.2859439657741</v>
      </c>
      <c r="CV28" s="27">
        <f>IF(OR($U28+G$52&lt;'Standard Settings'!$G23,$U28+G$52&gt;'Standard Settings'!$I23),-1,(EchelleFPAparam!$S$3/('crmcfgWLEN.txt'!$U28+G$52))*(SIN('Standard Settings'!$F23)+SIN('Standard Settings'!$F23+EchelleFPAparam!$M$3+EchelleFPAparam!$G$3)))</f>
        <v>3955.0512336825041</v>
      </c>
      <c r="CW28" s="27">
        <f>IF(OR($U28+H$52&lt;'Standard Settings'!$G23,$U28+H$52&gt;'Standard Settings'!$I23),-1,(EchelleFPAparam!$S$3/('crmcfgWLEN.txt'!$U28+H$52))*(SIN('Standard Settings'!$F23)+SIN('Standard Settings'!$F23+EchelleFPAparam!$M$3+EchelleFPAparam!$G$3)))</f>
        <v>3691.3811514370036</v>
      </c>
      <c r="CX28" s="27">
        <f>IF(OR($U28+K$52&lt;'Standard Settings'!$G23,$U28+K$52&gt;'Standard Settings'!$I23),-1,(EchelleFPAparam!$S$3/('crmcfgWLEN.txt'!$U28+K$52))*(SIN('Standard Settings'!$F23)+SIN('Standard Settings'!$F23+EchelleFPAparam!$M$3+EchelleFPAparam!$G$3)))</f>
        <v>3460.6698294721914</v>
      </c>
      <c r="CY28" s="27">
        <f>IF(OR($U28+L$52&lt;'Standard Settings'!$G23,$U28+L$52&gt;'Standard Settings'!$I23),-1,(EchelleFPAparam!$S$3/('crmcfgWLEN.txt'!$U28+L$52))*(SIN('Standard Settings'!$F23)+SIN('Standard Settings'!$F23+EchelleFPAparam!$M$3+EchelleFPAparam!$G$3)))</f>
        <v>-1</v>
      </c>
      <c r="CZ28" s="27">
        <f>IF(OR($U28+B$52&lt;'Standard Settings'!$G23,$U28+B$52&gt;'Standard Settings'!$I23),-1,(EchelleFPAparam!$S$3/('crmcfgWLEN.txt'!$U28+B$52))*(SIN('Standard Settings'!$F23)+SIN('Standard Settings'!$F23+EchelleFPAparam!$M$3+EchelleFPAparam!$H$3)))</f>
        <v>-1</v>
      </c>
      <c r="DA28" s="27">
        <f>IF(OR($U28+C$52&lt;'Standard Settings'!$G23,$U28+C$52&gt;'Standard Settings'!$I23),-1,(EchelleFPAparam!$S$3/('crmcfgWLEN.txt'!$U28+C$52))*(SIN('Standard Settings'!$F23)+SIN('Standard Settings'!$F23+EchelleFPAparam!$M$3+EchelleFPAparam!$H$3)))</f>
        <v>5538.9726724283155</v>
      </c>
      <c r="DB28" s="27">
        <f>IF(OR($U28+D$52&lt;'Standard Settings'!$G23,$U28+D$52&gt;'Standard Settings'!$I23),-1,(EchelleFPAparam!$S$3/('crmcfgWLEN.txt'!$U28+D$52))*(SIN('Standard Settings'!$F23)+SIN('Standard Settings'!$F23+EchelleFPAparam!$M$3+EchelleFPAparam!$H$3)))</f>
        <v>5035.4297022075598</v>
      </c>
      <c r="DC28" s="27">
        <f>IF(OR($U28+E$52&lt;'Standard Settings'!$G23,$U28+E$52&gt;'Standard Settings'!$I23),-1,(EchelleFPAparam!$S$3/('crmcfgWLEN.txt'!$U28+E$52))*(SIN('Standard Settings'!$F23)+SIN('Standard Settings'!$F23+EchelleFPAparam!$M$3+EchelleFPAparam!$H$3)))</f>
        <v>4615.8105603569293</v>
      </c>
      <c r="DD28" s="27">
        <f>IF(OR($U28+F$52&lt;'Standard Settings'!$G23,$U28+F$52&gt;'Standard Settings'!$I23),-1,(EchelleFPAparam!$S$3/('crmcfgWLEN.txt'!$U28+F$52))*(SIN('Standard Settings'!$F23)+SIN('Standard Settings'!$F23+EchelleFPAparam!$M$3+EchelleFPAparam!$H$3)))</f>
        <v>4260.7482095602427</v>
      </c>
      <c r="DE28" s="27">
        <f>IF(OR($U28+G$52&lt;'Standard Settings'!$G23,$U28+G$52&gt;'Standard Settings'!$I23),-1,(EchelleFPAparam!$S$3/('crmcfgWLEN.txt'!$U28+G$52))*(SIN('Standard Settings'!$F23)+SIN('Standard Settings'!$F23+EchelleFPAparam!$M$3+EchelleFPAparam!$H$3)))</f>
        <v>3956.4090517345107</v>
      </c>
      <c r="DF28" s="27">
        <f>IF(OR($U28+H$52&lt;'Standard Settings'!$G23,$U28+H$52&gt;'Standard Settings'!$I23),-1,(EchelleFPAparam!$S$3/('crmcfgWLEN.txt'!$U28+H$52))*(SIN('Standard Settings'!$F23)+SIN('Standard Settings'!$F23+EchelleFPAparam!$M$3+EchelleFPAparam!$H$3)))</f>
        <v>3692.6484482855431</v>
      </c>
      <c r="DG28" s="27">
        <f>IF(OR($U28+K$52&lt;'Standard Settings'!$G23,$U28+K$52&gt;'Standard Settings'!$I23),-1,(EchelleFPAparam!$S$3/('crmcfgWLEN.txt'!$U28+K$52))*(SIN('Standard Settings'!$F23)+SIN('Standard Settings'!$F23+EchelleFPAparam!$M$3+EchelleFPAparam!$H$3)))</f>
        <v>3461.857920267697</v>
      </c>
      <c r="DH28" s="27">
        <f>IF(OR($U28+L$52&lt;'Standard Settings'!$G23,$U28+L$52&gt;'Standard Settings'!$I23),-1,(EchelleFPAparam!$S$3/('crmcfgWLEN.txt'!$U28+L$52))*(SIN('Standard Settings'!$F23)+SIN('Standard Settings'!$F23+EchelleFPAparam!$M$3+EchelleFPAparam!$H$3)))</f>
        <v>-1</v>
      </c>
      <c r="DI28" s="27">
        <f>IF(OR($U28+B$52&lt;'Standard Settings'!$G23,$U28+B$52&gt;'Standard Settings'!$I23),-1,(EchelleFPAparam!$S$3/('crmcfgWLEN.txt'!$U28+B$52))*(SIN('Standard Settings'!$F23)+SIN('Standard Settings'!$F23+EchelleFPAparam!$M$3+EchelleFPAparam!$I$3)))</f>
        <v>-1</v>
      </c>
      <c r="DJ28" s="27">
        <f>IF(OR($U28+C$52&lt;'Standard Settings'!$G23,$U28+C$52&gt;'Standard Settings'!$I23),-1,(EchelleFPAparam!$S$3/('crmcfgWLEN.txt'!$U28+C$52))*(SIN('Standard Settings'!$F23)+SIN('Standard Settings'!$F23+EchelleFPAparam!$M$3+EchelleFPAparam!$I$3)))</f>
        <v>5577.0528521466413</v>
      </c>
      <c r="DK28" s="27">
        <f>IF(OR($U28+D$52&lt;'Standard Settings'!$G23,$U28+D$52&gt;'Standard Settings'!$I23),-1,(EchelleFPAparam!$S$3/('crmcfgWLEN.txt'!$U28+D$52))*(SIN('Standard Settings'!$F23)+SIN('Standard Settings'!$F23+EchelleFPAparam!$M$3+EchelleFPAparam!$I$3)))</f>
        <v>5070.0480474060378</v>
      </c>
      <c r="DL28" s="27">
        <f>IF(OR($U28+E$52&lt;'Standard Settings'!$G23,$U28+E$52&gt;'Standard Settings'!$I23),-1,(EchelleFPAparam!$S$3/('crmcfgWLEN.txt'!$U28+E$52))*(SIN('Standard Settings'!$F23)+SIN('Standard Settings'!$F23+EchelleFPAparam!$M$3+EchelleFPAparam!$I$3)))</f>
        <v>4647.5440434555339</v>
      </c>
      <c r="DM28" s="27">
        <f>IF(OR($U28+F$52&lt;'Standard Settings'!$G23,$U28+F$52&gt;'Standard Settings'!$I23),-1,(EchelleFPAparam!$S$3/('crmcfgWLEN.txt'!$U28+F$52))*(SIN('Standard Settings'!$F23)+SIN('Standard Settings'!$F23+EchelleFPAparam!$M$3+EchelleFPAparam!$I$3)))</f>
        <v>4290.0406554974161</v>
      </c>
      <c r="DN28" s="27">
        <f>IF(OR($U28+G$52&lt;'Standard Settings'!$G23,$U28+G$52&gt;'Standard Settings'!$I23),-1,(EchelleFPAparam!$S$3/('crmcfgWLEN.txt'!$U28+G$52))*(SIN('Standard Settings'!$F23)+SIN('Standard Settings'!$F23+EchelleFPAparam!$M$3+EchelleFPAparam!$I$3)))</f>
        <v>3983.6091801047432</v>
      </c>
      <c r="DO28" s="27">
        <f>IF(OR($U28+H$52&lt;'Standard Settings'!$G23,$U28+H$52&gt;'Standard Settings'!$I23),-1,(EchelleFPAparam!$S$3/('crmcfgWLEN.txt'!$U28+H$52))*(SIN('Standard Settings'!$F23)+SIN('Standard Settings'!$F23+EchelleFPAparam!$M$3+EchelleFPAparam!$I$3)))</f>
        <v>3718.0352347644271</v>
      </c>
      <c r="DP28" s="27">
        <f>IF(OR($U28+K$52&lt;'Standard Settings'!$G23,$U28+K$52&gt;'Standard Settings'!$I23),-1,(EchelleFPAparam!$S$3/('crmcfgWLEN.txt'!$U28+K$52))*(SIN('Standard Settings'!$F23)+SIN('Standard Settings'!$F23+EchelleFPAparam!$M$3+EchelleFPAparam!$I$3)))</f>
        <v>3485.6580325916507</v>
      </c>
      <c r="DQ28" s="27">
        <f>IF(OR($U28+L$52&lt;'Standard Settings'!$G23,$U28+L$52&gt;'Standard Settings'!$I23),-1,(EchelleFPAparam!$S$3/('crmcfgWLEN.txt'!$U28+L$52))*(SIN('Standard Settings'!$F23)+SIN('Standard Settings'!$F23+EchelleFPAparam!$M$3+EchelleFPAparam!$I$3)))</f>
        <v>-1</v>
      </c>
      <c r="DR28" s="27">
        <f>IF(OR($U28+B$52&lt;'Standard Settings'!$G23,$U28+B$52&gt;'Standard Settings'!$I23),-1,(EchelleFPAparam!$S$3/('crmcfgWLEN.txt'!$U28+B$52))*(SIN('Standard Settings'!$F23)+SIN('Standard Settings'!$F23+EchelleFPAparam!$M$3+EchelleFPAparam!$J$3)))</f>
        <v>-1</v>
      </c>
      <c r="DS28" s="27">
        <f>IF(OR($U28+C$52&lt;'Standard Settings'!$G23,$U28+C$52&gt;'Standard Settings'!$I23),-1,(EchelleFPAparam!$S$3/('crmcfgWLEN.txt'!$U28+C$52))*(SIN('Standard Settings'!$F23)+SIN('Standard Settings'!$F23+EchelleFPAparam!$M$3+EchelleFPAparam!$J$3)))</f>
        <v>5578.8704623475132</v>
      </c>
      <c r="DT28" s="27">
        <f>IF(OR($U28+D$52&lt;'Standard Settings'!$G23,$U28+D$52&gt;'Standard Settings'!$I23),-1,(EchelleFPAparam!$S$3/('crmcfgWLEN.txt'!$U28+D$52))*(SIN('Standard Settings'!$F23)+SIN('Standard Settings'!$F23+EchelleFPAparam!$M$3+EchelleFPAparam!$J$3)))</f>
        <v>5071.7004203159213</v>
      </c>
      <c r="DU28" s="27">
        <f>IF(OR($U28+E$52&lt;'Standard Settings'!$G23,$U28+E$52&gt;'Standard Settings'!$I23),-1,(EchelleFPAparam!$S$3/('crmcfgWLEN.txt'!$U28+E$52))*(SIN('Standard Settings'!$F23)+SIN('Standard Settings'!$F23+EchelleFPAparam!$M$3+EchelleFPAparam!$J$3)))</f>
        <v>4649.0587186229277</v>
      </c>
      <c r="DV28" s="27">
        <f>IF(OR($U28+F$52&lt;'Standard Settings'!$G23,$U28+F$52&gt;'Standard Settings'!$I23),-1,(EchelleFPAparam!$S$3/('crmcfgWLEN.txt'!$U28+F$52))*(SIN('Standard Settings'!$F23)+SIN('Standard Settings'!$F23+EchelleFPAparam!$M$3+EchelleFPAparam!$J$3)))</f>
        <v>4291.4388171903947</v>
      </c>
      <c r="DW28" s="27">
        <f>IF(OR($U28+G$52&lt;'Standard Settings'!$G23,$U28+G$52&gt;'Standard Settings'!$I23),-1,(EchelleFPAparam!$S$3/('crmcfgWLEN.txt'!$U28+G$52))*(SIN('Standard Settings'!$F23)+SIN('Standard Settings'!$F23+EchelleFPAparam!$M$3+EchelleFPAparam!$J$3)))</f>
        <v>3984.9074731053665</v>
      </c>
      <c r="DX28" s="27">
        <f>IF(OR($U28+H$52&lt;'Standard Settings'!$G23,$U28+H$52&gt;'Standard Settings'!$I23),-1,(EchelleFPAparam!$S$3/('crmcfgWLEN.txt'!$U28+H$52))*(SIN('Standard Settings'!$F23)+SIN('Standard Settings'!$F23+EchelleFPAparam!$M$3+EchelleFPAparam!$J$3)))</f>
        <v>3719.2469748983417</v>
      </c>
      <c r="DY28" s="27">
        <f>IF(OR($U28+K$52&lt;'Standard Settings'!$G23,$U28+K$52&gt;'Standard Settings'!$I23),-1,(EchelleFPAparam!$S$3/('crmcfgWLEN.txt'!$U28+K$52))*(SIN('Standard Settings'!$F23)+SIN('Standard Settings'!$F23+EchelleFPAparam!$M$3+EchelleFPAparam!$J$3)))</f>
        <v>3486.7940389671958</v>
      </c>
      <c r="DZ28" s="27">
        <f>IF(OR($U28+L$52&lt;'Standard Settings'!$G23,$U28+L$52&gt;'Standard Settings'!$I23),-1,(EchelleFPAparam!$S$3/('crmcfgWLEN.txt'!$U28+L$52))*(SIN('Standard Settings'!$F23)+SIN('Standard Settings'!$F23+EchelleFPAparam!$M$3+EchelleFPAparam!$J$3)))</f>
        <v>-1</v>
      </c>
      <c r="EA28" s="27">
        <f>IF(OR($U28+B$52&lt;$S28,$U28+B$52&gt;$T28),-1,(EchelleFPAparam!$S$3/('crmcfgWLEN.txt'!$U28+B$52))*(SIN('Standard Settings'!$F23)+SIN('Standard Settings'!$F23+EchelleFPAparam!$M$3+EchelleFPAparam!$K$3)))</f>
        <v>-1</v>
      </c>
      <c r="EB28" s="27">
        <f>IF(OR($U28+C$52&lt;$S28,$U28+C$52&gt;$T28),-1,(EchelleFPAparam!$S$3/('crmcfgWLEN.txt'!$U28+C$52))*(SIN('Standard Settings'!$F23)+SIN('Standard Settings'!$F23+EchelleFPAparam!$M$3+EchelleFPAparam!$K$3)))</f>
        <v>5615.2316718612947</v>
      </c>
      <c r="EC28" s="27">
        <f>IF(OR($U28+D$52&lt;$S28,$U28+D$52&gt;$T28),-1,(EchelleFPAparam!$S$3/('crmcfgWLEN.txt'!$U28+D$52))*(SIN('Standard Settings'!$F23)+SIN('Standard Settings'!$F23+EchelleFPAparam!$M$3+EchelleFPAparam!$K$3)))</f>
        <v>5104.7560653284499</v>
      </c>
      <c r="ED28" s="27">
        <f>IF(OR($U28+E$52&lt;$S28,$U28+E$52&gt;$T28),-1,(EchelleFPAparam!$S$3/('crmcfgWLEN.txt'!$U28+E$52))*(SIN('Standard Settings'!$F23)+SIN('Standard Settings'!$F23+EchelleFPAparam!$M$3+EchelleFPAparam!$K$3)))</f>
        <v>4679.3597265510789</v>
      </c>
      <c r="EE28" s="27">
        <f>IF(OR($U28+F$52&lt;$S28,$U28+F$52&gt;$T28),-1,(EchelleFPAparam!$S$3/('crmcfgWLEN.txt'!$U28+F$52))*(SIN('Standard Settings'!$F23)+SIN('Standard Settings'!$F23+EchelleFPAparam!$M$3+EchelleFPAparam!$K$3)))</f>
        <v>4319.4089783548416</v>
      </c>
      <c r="EF28" s="27">
        <f>IF(OR($U28+G$52&lt;$S28,$U28+G$52&gt;$T28),-1,(EchelleFPAparam!$S$3/('crmcfgWLEN.txt'!$U28+G$52))*(SIN('Standard Settings'!$F23)+SIN('Standard Settings'!$F23+EchelleFPAparam!$M$3+EchelleFPAparam!$K$3)))</f>
        <v>4010.8797656152101</v>
      </c>
      <c r="EG28" s="27">
        <f>IF(OR($U28+H$52&lt;$S28,$U28+H$52&gt;$T28),-1,(EchelleFPAparam!$S$3/('crmcfgWLEN.txt'!$U28+H$52))*(SIN('Standard Settings'!$F23)+SIN('Standard Settings'!$F23+EchelleFPAparam!$M$3+EchelleFPAparam!$K$3)))</f>
        <v>3743.4877812408627</v>
      </c>
      <c r="EH28" s="27">
        <f>IF(OR($U28+K$52&lt;$S28,$U28+K$52&gt;$T28),-1,(EchelleFPAparam!$S$3/('crmcfgWLEN.txt'!$U28+K$52))*(SIN('Standard Settings'!$F23)+SIN('Standard Settings'!$F23+EchelleFPAparam!$M$3+EchelleFPAparam!$K$3)))</f>
        <v>3509.5197949133089</v>
      </c>
      <c r="EI28" s="27">
        <f>IF(OR($U28+L$52&lt;$S28,$U28+L$52&gt;$T28),-1,(EchelleFPAparam!$S$3/('crmcfgWLEN.txt'!$U28+L$52))*(SIN('Standard Settings'!$F23)+SIN('Standard Settings'!$F23+EchelleFPAparam!$M$3+EchelleFPAparam!$K$3)))</f>
        <v>-1</v>
      </c>
      <c r="EJ28" s="64">
        <f t="shared" si="6"/>
        <v>3435.8109227672508</v>
      </c>
      <c r="EK28" s="64">
        <f t="shared" si="7"/>
        <v>5615.2316718612947</v>
      </c>
      <c r="EL28" s="96">
        <v>0</v>
      </c>
      <c r="EM28" s="96">
        <v>0</v>
      </c>
      <c r="EN28" s="104"/>
      <c r="EO28" s="104"/>
      <c r="EP28" s="104"/>
      <c r="EQ28" s="54"/>
      <c r="ER28" s="54"/>
      <c r="ES28" s="54"/>
      <c r="ET28" s="54"/>
      <c r="EU28" s="104"/>
      <c r="EV28" s="104"/>
      <c r="EW28" s="54"/>
      <c r="EX28" s="54"/>
      <c r="EY28" s="54"/>
      <c r="EZ28" s="54"/>
      <c r="FA28" s="54"/>
      <c r="FB28" s="97">
        <f>1/(F28*EchelleFPAparam!$Q$3)</f>
        <v>-1575.7469573829271</v>
      </c>
      <c r="FC28" s="97">
        <f>E28*FB28</f>
        <v>-22.537833281154718</v>
      </c>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c r="IV28" s="54"/>
      <c r="IW28" s="54"/>
      <c r="IX28" s="54"/>
      <c r="IY28" s="54"/>
      <c r="IZ28" s="54"/>
      <c r="JA28" s="54"/>
      <c r="JB28" s="54"/>
      <c r="JC28" s="54"/>
      <c r="JD28" s="54"/>
      <c r="JE28" s="54"/>
      <c r="JF28" s="54"/>
      <c r="JG28" s="54"/>
      <c r="JH28" s="54"/>
      <c r="JI28" s="54"/>
      <c r="JJ28" s="56">
        <f t="shared" si="5"/>
        <v>3018.3562916509595</v>
      </c>
    </row>
    <row r="29" spans="1:270" x14ac:dyDescent="0.2">
      <c r="A29" s="57">
        <v>23</v>
      </c>
      <c r="B29" s="19">
        <f t="shared" si="0"/>
        <v>4295.3131130408183</v>
      </c>
      <c r="C29" s="28" t="str">
        <f>'Standard Settings'!B24</f>
        <v>M/4/9</v>
      </c>
      <c r="D29" s="28">
        <f>'Standard Settings'!H24</f>
        <v>13</v>
      </c>
      <c r="E29" s="20">
        <f t="shared" si="1"/>
        <v>1.408364522608041E-2</v>
      </c>
      <c r="F29" s="18">
        <f>((EchelleFPAparam!$S$3/('crmcfgWLEN.txt'!$U29+E$52))*(SIN('Standard Settings'!$F24+0.0005)+SIN('Standard Settings'!$F24+0.0005+EchelleFPAparam!$M$3))-(EchelleFPAparam!$S$3/('crmcfgWLEN.txt'!$U29+E$52))*(SIN('Standard Settings'!$F24-0.0005)+SIN('Standard Settings'!$F24-0.0005+EchelleFPAparam!$M$3)))*1000*EchelleFPAparam!$O$3/180</f>
        <v>42.464300029597482</v>
      </c>
      <c r="G29" s="21" t="str">
        <f>'Standard Settings'!C24</f>
        <v>M</v>
      </c>
      <c r="H29" s="50"/>
      <c r="I29" s="63" t="s">
        <v>364</v>
      </c>
      <c r="J29" s="61"/>
      <c r="K29" s="28" t="str">
        <f>'Standard Settings'!$D24</f>
        <v>LM</v>
      </c>
      <c r="L29" s="50"/>
      <c r="M29" s="12">
        <v>0</v>
      </c>
      <c r="N29" s="12">
        <v>0</v>
      </c>
      <c r="O29" s="51" t="s">
        <v>387</v>
      </c>
      <c r="P29" s="51" t="s">
        <v>387</v>
      </c>
      <c r="Q29" s="28">
        <f>'Standard Settings'!$E24</f>
        <v>64</v>
      </c>
      <c r="R29" s="93">
        <f>535000+($Q29-65.672)/EchelleFPAparam!$Q$3</f>
        <v>648741.49659863929</v>
      </c>
      <c r="S29" s="22">
        <f>'Standard Settings'!$G24</f>
        <v>10</v>
      </c>
      <c r="T29" s="22">
        <f>'Standard Settings'!$I24</f>
        <v>16</v>
      </c>
      <c r="U29" s="23">
        <f t="shared" si="2"/>
        <v>9</v>
      </c>
      <c r="V29" s="23">
        <f t="shared" si="3"/>
        <v>17</v>
      </c>
      <c r="W29" s="24">
        <f>IF(OR($U29+B$52&lt;$S29,$U29+B$52&gt;$T29),-1,(EchelleFPAparam!$S$3/('crmcfgWLEN.txt'!$U29+B$52))*(SIN('Standard Settings'!$F24)+SIN('Standard Settings'!$F24+EchelleFPAparam!$M$3)))</f>
        <v>-1</v>
      </c>
      <c r="X29" s="24">
        <f>IF(OR($U29+C$52&lt;$S29,$U29+C$52&gt;$T29),-1,(EchelleFPAparam!$S$3/('crmcfgWLEN.txt'!$U29+C$52))*(SIN('Standard Settings'!$F24)+SIN('Standard Settings'!$F24+EchelleFPAparam!$M$3)))</f>
        <v>5583.9070469530643</v>
      </c>
      <c r="Y29" s="24">
        <f>IF(OR($U29+D$52&lt;$S29,$U29+D$52&gt;$T29),-1,(EchelleFPAparam!$S$3/('crmcfgWLEN.txt'!$U29+D$52))*(SIN('Standard Settings'!$F24)+SIN('Standard Settings'!$F24+EchelleFPAparam!$M$3)))</f>
        <v>5076.2791335936945</v>
      </c>
      <c r="Z29" s="24">
        <f>IF(OR($U29+E$52&lt;$S29,$U29+E$52&gt;$T29),-1,(EchelleFPAparam!$S$3/('crmcfgWLEN.txt'!$U29+E$52))*(SIN('Standard Settings'!$F24)+SIN('Standard Settings'!$F24+EchelleFPAparam!$M$3)))</f>
        <v>4653.2558724608862</v>
      </c>
      <c r="AA29" s="24">
        <f>IF(OR($U29+F$52&lt;$S29,$U29+F$52&gt;$T29),-1,(EchelleFPAparam!$S$3/('crmcfgWLEN.txt'!$U29+F$52))*(SIN('Standard Settings'!$F24)+SIN('Standard Settings'!$F24+EchelleFPAparam!$M$3)))</f>
        <v>4295.3131130408183</v>
      </c>
      <c r="AB29" s="24">
        <f>IF(OR($U29+G$52&lt;$S29,$U29+G$52&gt;$T29),-1,(EchelleFPAparam!$S$3/('crmcfgWLEN.txt'!$U29+G$52))*(SIN('Standard Settings'!$F24)+SIN('Standard Settings'!$F24+EchelleFPAparam!$M$3)))</f>
        <v>3988.5050335379024</v>
      </c>
      <c r="AC29" s="24">
        <f>IF(OR($U29+H$52&lt;$S29,$U29+H$52&gt;$T29),-1,(EchelleFPAparam!$S$3/('crmcfgWLEN.txt'!$U29+H$52))*(SIN('Standard Settings'!$F24)+SIN('Standard Settings'!$F24+EchelleFPAparam!$M$3)))</f>
        <v>3722.6046979687089</v>
      </c>
      <c r="AD29" s="24">
        <f>IF(OR($U29+K$52&lt;$S29,$U29+K$52&gt;$T29),-1,(EchelleFPAparam!$S$3/('crmcfgWLEN.txt'!$U29+K$52))*(SIN('Standard Settings'!$F24)+SIN('Standard Settings'!$F24+EchelleFPAparam!$M$3)))</f>
        <v>3489.9419043456646</v>
      </c>
      <c r="AE29" s="24">
        <f>IF(OR($U29+L$52&lt;$S29,$U29+L$52&gt;$T29),-1,(EchelleFPAparam!$S$3/('crmcfgWLEN.txt'!$U29+L$52))*(SIN('Standard Settings'!$F24)+SIN('Standard Settings'!$F24+EchelleFPAparam!$M$3)))</f>
        <v>-1</v>
      </c>
      <c r="AF29" s="92">
        <v>1886.3345115812599</v>
      </c>
      <c r="AG29" s="92">
        <v>1434.41121257231</v>
      </c>
      <c r="AH29" s="92">
        <v>1056.4098534580401</v>
      </c>
      <c r="AI29" s="92">
        <v>735.45875510545102</v>
      </c>
      <c r="AJ29" s="92">
        <v>459.68414451647698</v>
      </c>
      <c r="AK29" s="92">
        <v>220.03876521167001</v>
      </c>
      <c r="AL29" s="92">
        <v>48.271996053434002</v>
      </c>
      <c r="AM29" s="92"/>
      <c r="AN29" s="92"/>
      <c r="AO29" s="92">
        <v>1902.8231189488799</v>
      </c>
      <c r="AP29" s="92">
        <v>1448.30985161587</v>
      </c>
      <c r="AQ29" s="92">
        <v>1067.8795444882601</v>
      </c>
      <c r="AR29" s="92">
        <v>744.89866488584698</v>
      </c>
      <c r="AS29" s="92">
        <v>467.37290498765901</v>
      </c>
      <c r="AT29" s="92">
        <v>226.22483798989899</v>
      </c>
      <c r="AU29" s="92">
        <v>50.668390074496997</v>
      </c>
      <c r="AV29" s="92"/>
      <c r="AW29" s="92"/>
      <c r="AX29" s="92">
        <v>1921.54183501178</v>
      </c>
      <c r="AY29" s="92">
        <v>1464.2552411515501</v>
      </c>
      <c r="AZ29" s="92">
        <v>1081.0978669994199</v>
      </c>
      <c r="BA29" s="92">
        <v>755.81823090545504</v>
      </c>
      <c r="BB29" s="92">
        <v>476.35614791247599</v>
      </c>
      <c r="BC29" s="92">
        <v>233.49693221960899</v>
      </c>
      <c r="BD29" s="92">
        <v>53.601872366070701</v>
      </c>
      <c r="BE29" s="92"/>
      <c r="BF29" s="92"/>
      <c r="BG29" s="25">
        <f>IF(OR($U29+B$52&lt;'Standard Settings'!$G24,$U29+B$52&gt;'Standard Settings'!$I24),-1,(EchelleFPAparam!$S$3/('crmcfgWLEN.txt'!$U29+B$52))*(SIN(EchelleFPAparam!$T$3-EchelleFPAparam!$M$3/2)+SIN('Standard Settings'!$F24+EchelleFPAparam!$M$3)))</f>
        <v>-1</v>
      </c>
      <c r="BH29" s="25">
        <f>IF(OR($U29+C$52&lt;'Standard Settings'!$G24,$U29+C$52&gt;'Standard Settings'!$I24),-1,(EchelleFPAparam!$S$3/('crmcfgWLEN.txt'!$U29+C$52))*(SIN(EchelleFPAparam!$T$3-EchelleFPAparam!$M$3/2)+SIN('Standard Settings'!$F24+EchelleFPAparam!$M$3)))</f>
        <v>5615.9819334218364</v>
      </c>
      <c r="BI29" s="25">
        <f>IF(OR($U29+D$52&lt;'Standard Settings'!$G24,$U29+D$52&gt;'Standard Settings'!$I24),-1,(EchelleFPAparam!$S$3/('crmcfgWLEN.txt'!$U29+D$52))*(SIN(EchelleFPAparam!$T$3-EchelleFPAparam!$M$3/2)+SIN('Standard Settings'!$F24+EchelleFPAparam!$M$3)))</f>
        <v>5105.4381212925782</v>
      </c>
      <c r="BJ29" s="25">
        <f>IF(OR($U29+E$52&lt;'Standard Settings'!$G24,$U29+E$52&gt;'Standard Settings'!$I24),-1,(EchelleFPAparam!$S$3/('crmcfgWLEN.txt'!$U29+E$52))*(SIN(EchelleFPAparam!$T$3-EchelleFPAparam!$M$3/2)+SIN('Standard Settings'!$F24+EchelleFPAparam!$M$3)))</f>
        <v>4679.9849445181962</v>
      </c>
      <c r="BK29" s="25">
        <f>IF(OR($U29+F$52&lt;'Standard Settings'!$G24,$U29+F$52&gt;'Standard Settings'!$I24),-1,(EchelleFPAparam!$S$3/('crmcfgWLEN.txt'!$U29+F$52))*(SIN(EchelleFPAparam!$T$3-EchelleFPAparam!$M$3/2)+SIN('Standard Settings'!$F24+EchelleFPAparam!$M$3)))</f>
        <v>4319.9861026321814</v>
      </c>
      <c r="BL29" s="25">
        <f>IF(OR($U29+G$52&lt;'Standard Settings'!$G24,$U29+G$52&gt;'Standard Settings'!$I24),-1,(EchelleFPAparam!$S$3/('crmcfgWLEN.txt'!$U29+G$52))*(SIN(EchelleFPAparam!$T$3-EchelleFPAparam!$M$3/2)+SIN('Standard Settings'!$F24+EchelleFPAparam!$M$3)))</f>
        <v>4011.4156667298826</v>
      </c>
      <c r="BM29" s="25">
        <f>IF(OR($U29+H$52&lt;'Standard Settings'!$G24,$U29+H$52&gt;'Standard Settings'!$I24),-1,(EchelleFPAparam!$S$3/('crmcfgWLEN.txt'!$U29+H$52))*(SIN(EchelleFPAparam!$T$3-EchelleFPAparam!$M$3/2)+SIN('Standard Settings'!$F24+EchelleFPAparam!$M$3)))</f>
        <v>3743.987955614557</v>
      </c>
      <c r="BN29" s="25">
        <f>IF(OR($U29+K$52&lt;'Standard Settings'!$G24,$U29+K$52&gt;'Standard Settings'!$I24),-1,(EchelleFPAparam!$S$3/('crmcfgWLEN.txt'!$U29+K$52))*(SIN(EchelleFPAparam!$T$3-EchelleFPAparam!$M$3/2)+SIN('Standard Settings'!$F24+EchelleFPAparam!$M$3)))</f>
        <v>3509.9887083886474</v>
      </c>
      <c r="BO29" s="25">
        <f>IF(OR($U29+L$52&lt;'Standard Settings'!$G24,$U29+L$52&gt;'Standard Settings'!$I24),-1,(EchelleFPAparam!$S$3/('crmcfgWLEN.txt'!$U29+L$52))*(SIN(EchelleFPAparam!$T$3-EchelleFPAparam!$M$3/2)+SIN('Standard Settings'!$F24+EchelleFPAparam!$M$3)))</f>
        <v>-1</v>
      </c>
      <c r="BP29" s="26">
        <f>IF(OR($U29+B$52&lt;'Standard Settings'!$G24,$U29+B$52&gt;'Standard Settings'!$I24),-1,BG29*(($D29+B$52)/($D29+B$52+0.5)))</f>
        <v>-1</v>
      </c>
      <c r="BQ29" s="26">
        <f>IF(OR($U29+C$52&lt;'Standard Settings'!$G24,$U29+C$52&gt;'Standard Settings'!$I24),-1,BH29*(($D29+C$52)/($D29+C$52+0.5)))</f>
        <v>5422.3273839934973</v>
      </c>
      <c r="BR29" s="26">
        <f>IF(OR($U29+D$52&lt;'Standard Settings'!$G24,$U29+D$52&gt;'Standard Settings'!$I24),-1,BI29*(($D29+D$52)/($D29+D$52+0.5)))</f>
        <v>4940.7465689928176</v>
      </c>
      <c r="BS29" s="26">
        <f>IF(OR($U29+E$52&lt;'Standard Settings'!$G24,$U29+E$52&gt;'Standard Settings'!$I24),-1,BJ29*(($D29+E$52)/($D29+E$52+0.5)))</f>
        <v>4538.1672189267356</v>
      </c>
      <c r="BT29" s="26">
        <f>IF(OR($U29+F$52&lt;'Standard Settings'!$G24,$U29+F$52&gt;'Standard Settings'!$I24),-1,BK29*(($D29+F$52)/($D29+F$52+0.5)))</f>
        <v>4196.5579282712615</v>
      </c>
      <c r="BU29" s="26">
        <f>IF(OR($U29+G$52&lt;'Standard Settings'!$G24,$U29+G$52&gt;'Standard Settings'!$I24),-1,BL29*(($D29+G$52)/($D29+G$52+0.5)))</f>
        <v>3902.9990270885346</v>
      </c>
      <c r="BV29" s="26">
        <f>IF(OR($U29+H$52&lt;'Standard Settings'!$G24,$U29+H$52&gt;'Standard Settings'!$I24),-1,BM29*(($D29+H$52)/($D29+H$52+0.5)))</f>
        <v>3647.9882644449531</v>
      </c>
      <c r="BW29" s="26">
        <f>IF(OR($U29+K$52&lt;'Standard Settings'!$G24,$U29+K$52&gt;'Standard Settings'!$I24),-1,BN29*(($D29+K$52)/($D29+K$52+0.5)))</f>
        <v>3424.3792276962413</v>
      </c>
      <c r="BX29" s="26">
        <f>IF(OR($U29+L$52&lt;'Standard Settings'!$G24,$U29+L$52&gt;'Standard Settings'!$I24),-1,BO29*(($D29+L$52)/($D29+L$52+0.5)))</f>
        <v>-1</v>
      </c>
      <c r="BY29" s="26">
        <f>IF(OR($U29+B$52&lt;'Standard Settings'!$G24,$U29+B$52&gt;'Standard Settings'!$I24),-1,BG29*(($D29+B$52)/($D29+B$52-0.5)))</f>
        <v>-1</v>
      </c>
      <c r="BZ29" s="26">
        <f>IF(OR($U29+C$52&lt;'Standard Settings'!$G24,$U29+C$52&gt;'Standard Settings'!$I24),-1,BH29*(($D29+C$52)/($D29+C$52-0.5)))</f>
        <v>5823.9812642893112</v>
      </c>
      <c r="CA29" s="26">
        <f>IF(OR($U29+D$52&lt;'Standard Settings'!$G24,$U29+D$52&gt;'Standard Settings'!$I24),-1,BI29*(($D29+D$52)/($D29+D$52-0.5)))</f>
        <v>5281.487711681978</v>
      </c>
      <c r="CB29" s="26">
        <f>IF(OR($U29+E$52&lt;'Standard Settings'!$G24,$U29+E$52&gt;'Standard Settings'!$I24),-1,BJ29*(($D29+E$52)/($D29+E$52-0.5)))</f>
        <v>4830.9522007929763</v>
      </c>
      <c r="CC29" s="26">
        <f>IF(OR($U29+F$52&lt;'Standard Settings'!$G24,$U29+F$52&gt;'Standard Settings'!$I24),-1,BK29*(($D29+F$52)/($D29+F$52-0.5)))</f>
        <v>4450.8947724089139</v>
      </c>
      <c r="CD29" s="26">
        <f>IF(OR($U29+G$52&lt;'Standard Settings'!$G24,$U29+G$52&gt;'Standard Settings'!$I24),-1,BL29*(($D29+G$52)/($D29+G$52-0.5)))</f>
        <v>4126.0275429221647</v>
      </c>
      <c r="CE29" s="26">
        <f>IF(OR($U29+H$52&lt;'Standard Settings'!$G24,$U29+H$52&gt;'Standard Settings'!$I24),-1,BM29*(($D29+H$52)/($D29+H$52-0.5)))</f>
        <v>3845.1768192798149</v>
      </c>
      <c r="CF29" s="26">
        <f>IF(OR($U29+K$52&lt;'Standard Settings'!$G24,$U29+K$52&gt;'Standard Settings'!$I24),-1,BN29*(($D29+K$52)/($D29+K$52-0.5)))</f>
        <v>3599.9884188601509</v>
      </c>
      <c r="CG29" s="26">
        <f>IF(OR($U29+L$52&lt;'Standard Settings'!$G24,$U29+L$52&gt;'Standard Settings'!$I24),-1,BO29*(($D29+L$52)/($D29+L$52-0.5)))</f>
        <v>-1</v>
      </c>
      <c r="CH29" s="27">
        <f>IF(OR($U29+B$52&lt;'Standard Settings'!$G24,$U29+B$52&gt;'Standard Settings'!$I24),-1,(EchelleFPAparam!$S$3/('crmcfgWLEN.txt'!$U29+B$52))*(SIN('Standard Settings'!$F24)+SIN('Standard Settings'!$F24+EchelleFPAparam!$M$3+EchelleFPAparam!$F$3)))</f>
        <v>-1</v>
      </c>
      <c r="CI29" s="27">
        <f>IF(OR($U29+C$52&lt;'Standard Settings'!$G24,$U29+C$52&gt;'Standard Settings'!$I24),-1,(EchelleFPAparam!$S$3/('crmcfgWLEN.txt'!$U29+C$52))*(SIN('Standard Settings'!$F24)+SIN('Standard Settings'!$F24+EchelleFPAparam!$M$3+EchelleFPAparam!$F$3)))</f>
        <v>5523.8828510082267</v>
      </c>
      <c r="CJ29" s="27">
        <f>IF(OR($U29+D$52&lt;'Standard Settings'!$G24,$U29+D$52&gt;'Standard Settings'!$I24),-1,(EchelleFPAparam!$S$3/('crmcfgWLEN.txt'!$U29+D$52))*(SIN('Standard Settings'!$F24)+SIN('Standard Settings'!$F24+EchelleFPAparam!$M$3+EchelleFPAparam!$F$3)))</f>
        <v>5021.7116827347518</v>
      </c>
      <c r="CK29" s="27">
        <f>IF(OR($U29+E$52&lt;'Standard Settings'!$G24,$U29+E$52&gt;'Standard Settings'!$I24),-1,(EchelleFPAparam!$S$3/('crmcfgWLEN.txt'!$U29+E$52))*(SIN('Standard Settings'!$F24)+SIN('Standard Settings'!$F24+EchelleFPAparam!$M$3+EchelleFPAparam!$F$3)))</f>
        <v>4603.2357091735221</v>
      </c>
      <c r="CL29" s="27">
        <f>IF(OR($U29+F$52&lt;'Standard Settings'!$G24,$U29+F$52&gt;'Standard Settings'!$I24),-1,(EchelleFPAparam!$S$3/('crmcfgWLEN.txt'!$U29+F$52))*(SIN('Standard Settings'!$F24)+SIN('Standard Settings'!$F24+EchelleFPAparam!$M$3+EchelleFPAparam!$F$3)))</f>
        <v>4249.1406546217131</v>
      </c>
      <c r="CM29" s="27">
        <f>IF(OR($U29+G$52&lt;'Standard Settings'!$G24,$U29+G$52&gt;'Standard Settings'!$I24),-1,(EchelleFPAparam!$S$3/('crmcfgWLEN.txt'!$U29+G$52))*(SIN('Standard Settings'!$F24)+SIN('Standard Settings'!$F24+EchelleFPAparam!$M$3+EchelleFPAparam!$F$3)))</f>
        <v>3945.6306078630187</v>
      </c>
      <c r="CN29" s="27">
        <f>IF(OR($U29+H$52&lt;'Standard Settings'!$G24,$U29+H$52&gt;'Standard Settings'!$I24),-1,(EchelleFPAparam!$S$3/('crmcfgWLEN.txt'!$U29+H$52))*(SIN('Standard Settings'!$F24)+SIN('Standard Settings'!$F24+EchelleFPAparam!$M$3+EchelleFPAparam!$F$3)))</f>
        <v>3682.5885673388175</v>
      </c>
      <c r="CO29" s="27">
        <f>IF(OR($U29+K$52&lt;'Standard Settings'!$G24,$U29+K$52&gt;'Standard Settings'!$I24),-1,(EchelleFPAparam!$S$3/('crmcfgWLEN.txt'!$U29+K$52))*(SIN('Standard Settings'!$F24)+SIN('Standard Settings'!$F24+EchelleFPAparam!$M$3+EchelleFPAparam!$F$3)))</f>
        <v>3452.4267818801413</v>
      </c>
      <c r="CP29" s="27">
        <f>IF(OR($U29+L$52&lt;'Standard Settings'!$G24,$U29+L$52&gt;'Standard Settings'!$I24),-1,(EchelleFPAparam!$S$3/('crmcfgWLEN.txt'!$U29+L$52))*(SIN('Standard Settings'!$F24)+SIN('Standard Settings'!$F24+EchelleFPAparam!$M$3+EchelleFPAparam!$F$3)))</f>
        <v>-1</v>
      </c>
      <c r="CQ29" s="27">
        <f>IF(OR($U29+B$52&lt;'Standard Settings'!$G24,$U29+B$52&gt;'Standard Settings'!$I24),-1,(EchelleFPAparam!$S$3/('crmcfgWLEN.txt'!$U29+B$52))*(SIN('Standard Settings'!$F24)+SIN('Standard Settings'!$F24+EchelleFPAparam!$M$3+EchelleFPAparam!$G$3)))</f>
        <v>-1</v>
      </c>
      <c r="CR29" s="27">
        <f>IF(OR($U29+C$52&lt;'Standard Settings'!$G24,$U29+C$52&gt;'Standard Settings'!$I24),-1,(EchelleFPAparam!$S$3/('crmcfgWLEN.txt'!$U29+C$52))*(SIN('Standard Settings'!$F24)+SIN('Standard Settings'!$F24+EchelleFPAparam!$M$3+EchelleFPAparam!$G$3)))</f>
        <v>5563.0818416434604</v>
      </c>
      <c r="CS29" s="27">
        <f>IF(OR($U29+D$52&lt;'Standard Settings'!$G24,$U29+D$52&gt;'Standard Settings'!$I24),-1,(EchelleFPAparam!$S$3/('crmcfgWLEN.txt'!$U29+D$52))*(SIN('Standard Settings'!$F24)+SIN('Standard Settings'!$F24+EchelleFPAparam!$M$3+EchelleFPAparam!$G$3)))</f>
        <v>5057.3471287667817</v>
      </c>
      <c r="CT29" s="27">
        <f>IF(OR($U29+E$52&lt;'Standard Settings'!$G24,$U29+E$52&gt;'Standard Settings'!$I24),-1,(EchelleFPAparam!$S$3/('crmcfgWLEN.txt'!$U29+E$52))*(SIN('Standard Settings'!$F24)+SIN('Standard Settings'!$F24+EchelleFPAparam!$M$3+EchelleFPAparam!$G$3)))</f>
        <v>4635.9015347028835</v>
      </c>
      <c r="CU29" s="27">
        <f>IF(OR($U29+F$52&lt;'Standard Settings'!$G24,$U29+F$52&gt;'Standard Settings'!$I24),-1,(EchelleFPAparam!$S$3/('crmcfgWLEN.txt'!$U29+F$52))*(SIN('Standard Settings'!$F24)+SIN('Standard Settings'!$F24+EchelleFPAparam!$M$3+EchelleFPAparam!$G$3)))</f>
        <v>4279.2937243411234</v>
      </c>
      <c r="CV29" s="27">
        <f>IF(OR($U29+G$52&lt;'Standard Settings'!$G24,$U29+G$52&gt;'Standard Settings'!$I24),-1,(EchelleFPAparam!$S$3/('crmcfgWLEN.txt'!$U29+G$52))*(SIN('Standard Settings'!$F24)+SIN('Standard Settings'!$F24+EchelleFPAparam!$M$3+EchelleFPAparam!$G$3)))</f>
        <v>3973.6298868881854</v>
      </c>
      <c r="CW29" s="27">
        <f>IF(OR($U29+H$52&lt;'Standard Settings'!$G24,$U29+H$52&gt;'Standard Settings'!$I24),-1,(EchelleFPAparam!$S$3/('crmcfgWLEN.txt'!$U29+H$52))*(SIN('Standard Settings'!$F24)+SIN('Standard Settings'!$F24+EchelleFPAparam!$M$3+EchelleFPAparam!$G$3)))</f>
        <v>3708.7212277623062</v>
      </c>
      <c r="CX29" s="27">
        <f>IF(OR($U29+K$52&lt;'Standard Settings'!$G24,$U29+K$52&gt;'Standard Settings'!$I24),-1,(EchelleFPAparam!$S$3/('crmcfgWLEN.txt'!$U29+K$52))*(SIN('Standard Settings'!$F24)+SIN('Standard Settings'!$F24+EchelleFPAparam!$M$3+EchelleFPAparam!$G$3)))</f>
        <v>3476.9261510271622</v>
      </c>
      <c r="CY29" s="27">
        <f>IF(OR($U29+L$52&lt;'Standard Settings'!$G24,$U29+L$52&gt;'Standard Settings'!$I24),-1,(EchelleFPAparam!$S$3/('crmcfgWLEN.txt'!$U29+L$52))*(SIN('Standard Settings'!$F24)+SIN('Standard Settings'!$F24+EchelleFPAparam!$M$3+EchelleFPAparam!$G$3)))</f>
        <v>-1</v>
      </c>
      <c r="CZ29" s="27">
        <f>IF(OR($U29+B$52&lt;'Standard Settings'!$G24,$U29+B$52&gt;'Standard Settings'!$I24),-1,(EchelleFPAparam!$S$3/('crmcfgWLEN.txt'!$U29+B$52))*(SIN('Standard Settings'!$F24)+SIN('Standard Settings'!$F24+EchelleFPAparam!$M$3+EchelleFPAparam!$H$3)))</f>
        <v>-1</v>
      </c>
      <c r="DA29" s="27">
        <f>IF(OR($U29+C$52&lt;'Standard Settings'!$G24,$U29+C$52&gt;'Standard Settings'!$I24),-1,(EchelleFPAparam!$S$3/('crmcfgWLEN.txt'!$U29+C$52))*(SIN('Standard Settings'!$F24)+SIN('Standard Settings'!$F24+EchelleFPAparam!$M$3+EchelleFPAparam!$H$3)))</f>
        <v>5564.9544845198679</v>
      </c>
      <c r="DB29" s="27">
        <f>IF(OR($U29+D$52&lt;'Standard Settings'!$G24,$U29+D$52&gt;'Standard Settings'!$I24),-1,(EchelleFPAparam!$S$3/('crmcfgWLEN.txt'!$U29+D$52))*(SIN('Standard Settings'!$F24)+SIN('Standard Settings'!$F24+EchelleFPAparam!$M$3+EchelleFPAparam!$H$3)))</f>
        <v>5059.0495313816982</v>
      </c>
      <c r="DC29" s="27">
        <f>IF(OR($U29+E$52&lt;'Standard Settings'!$G24,$U29+E$52&gt;'Standard Settings'!$I24),-1,(EchelleFPAparam!$S$3/('crmcfgWLEN.txt'!$U29+E$52))*(SIN('Standard Settings'!$F24)+SIN('Standard Settings'!$F24+EchelleFPAparam!$M$3+EchelleFPAparam!$H$3)))</f>
        <v>4637.4620704332228</v>
      </c>
      <c r="DD29" s="27">
        <f>IF(OR($U29+F$52&lt;'Standard Settings'!$G24,$U29+F$52&gt;'Standard Settings'!$I24),-1,(EchelleFPAparam!$S$3/('crmcfgWLEN.txt'!$U29+F$52))*(SIN('Standard Settings'!$F24)+SIN('Standard Settings'!$F24+EchelleFPAparam!$M$3+EchelleFPAparam!$H$3)))</f>
        <v>4280.7342188614366</v>
      </c>
      <c r="DE29" s="27">
        <f>IF(OR($U29+G$52&lt;'Standard Settings'!$G24,$U29+G$52&gt;'Standard Settings'!$I24),-1,(EchelleFPAparam!$S$3/('crmcfgWLEN.txt'!$U29+G$52))*(SIN('Standard Settings'!$F24)+SIN('Standard Settings'!$F24+EchelleFPAparam!$M$3+EchelleFPAparam!$H$3)))</f>
        <v>3974.9674889427624</v>
      </c>
      <c r="DF29" s="27">
        <f>IF(OR($U29+H$52&lt;'Standard Settings'!$G24,$U29+H$52&gt;'Standard Settings'!$I24),-1,(EchelleFPAparam!$S$3/('crmcfgWLEN.txt'!$U29+H$52))*(SIN('Standard Settings'!$F24)+SIN('Standard Settings'!$F24+EchelleFPAparam!$M$3+EchelleFPAparam!$H$3)))</f>
        <v>3709.9696563465782</v>
      </c>
      <c r="DG29" s="27">
        <f>IF(OR($U29+K$52&lt;'Standard Settings'!$G24,$U29+K$52&gt;'Standard Settings'!$I24),-1,(EchelleFPAparam!$S$3/('crmcfgWLEN.txt'!$U29+K$52))*(SIN('Standard Settings'!$F24)+SIN('Standard Settings'!$F24+EchelleFPAparam!$M$3+EchelleFPAparam!$H$3)))</f>
        <v>3478.0965528249171</v>
      </c>
      <c r="DH29" s="27">
        <f>IF(OR($U29+L$52&lt;'Standard Settings'!$G24,$U29+L$52&gt;'Standard Settings'!$I24),-1,(EchelleFPAparam!$S$3/('crmcfgWLEN.txt'!$U29+L$52))*(SIN('Standard Settings'!$F24)+SIN('Standard Settings'!$F24+EchelleFPAparam!$M$3+EchelleFPAparam!$H$3)))</f>
        <v>-1</v>
      </c>
      <c r="DI29" s="27">
        <f>IF(OR($U29+B$52&lt;'Standard Settings'!$G24,$U29+B$52&gt;'Standard Settings'!$I24),-1,(EchelleFPAparam!$S$3/('crmcfgWLEN.txt'!$U29+B$52))*(SIN('Standard Settings'!$F24)+SIN('Standard Settings'!$F24+EchelleFPAparam!$M$3+EchelleFPAparam!$I$3)))</f>
        <v>-1</v>
      </c>
      <c r="DJ29" s="27">
        <f>IF(OR($U29+C$52&lt;'Standard Settings'!$G24,$U29+C$52&gt;'Standard Settings'!$I24),-1,(EchelleFPAparam!$S$3/('crmcfgWLEN.txt'!$U29+C$52))*(SIN('Standard Settings'!$F24)+SIN('Standard Settings'!$F24+EchelleFPAparam!$M$3+EchelleFPAparam!$I$3)))</f>
        <v>5602.4507815697843</v>
      </c>
      <c r="DK29" s="27">
        <f>IF(OR($U29+D$52&lt;'Standard Settings'!$G24,$U29+D$52&gt;'Standard Settings'!$I24),-1,(EchelleFPAparam!$S$3/('crmcfgWLEN.txt'!$U29+D$52))*(SIN('Standard Settings'!$F24)+SIN('Standard Settings'!$F24+EchelleFPAparam!$M$3+EchelleFPAparam!$I$3)))</f>
        <v>5093.1370741543496</v>
      </c>
      <c r="DL29" s="27">
        <f>IF(OR($U29+E$52&lt;'Standard Settings'!$G24,$U29+E$52&gt;'Standard Settings'!$I24),-1,(EchelleFPAparam!$S$3/('crmcfgWLEN.txt'!$U29+E$52))*(SIN('Standard Settings'!$F24)+SIN('Standard Settings'!$F24+EchelleFPAparam!$M$3+EchelleFPAparam!$I$3)))</f>
        <v>4668.7089846414865</v>
      </c>
      <c r="DM29" s="27">
        <f>IF(OR($U29+F$52&lt;'Standard Settings'!$G24,$U29+F$52&gt;'Standard Settings'!$I24),-1,(EchelleFPAparam!$S$3/('crmcfgWLEN.txt'!$U29+F$52))*(SIN('Standard Settings'!$F24)+SIN('Standard Settings'!$F24+EchelleFPAparam!$M$3+EchelleFPAparam!$I$3)))</f>
        <v>4309.5775242844493</v>
      </c>
      <c r="DN29" s="27">
        <f>IF(OR($U29+G$52&lt;'Standard Settings'!$G24,$U29+G$52&gt;'Standard Settings'!$I24),-1,(EchelleFPAparam!$S$3/('crmcfgWLEN.txt'!$U29+G$52))*(SIN('Standard Settings'!$F24)+SIN('Standard Settings'!$F24+EchelleFPAparam!$M$3+EchelleFPAparam!$I$3)))</f>
        <v>4001.7505582641311</v>
      </c>
      <c r="DO29" s="27">
        <f>IF(OR($U29+H$52&lt;'Standard Settings'!$G24,$U29+H$52&gt;'Standard Settings'!$I24),-1,(EchelleFPAparam!$S$3/('crmcfgWLEN.txt'!$U29+H$52))*(SIN('Standard Settings'!$F24)+SIN('Standard Settings'!$F24+EchelleFPAparam!$M$3+EchelleFPAparam!$I$3)))</f>
        <v>3734.9671877131891</v>
      </c>
      <c r="DP29" s="27">
        <f>IF(OR($U29+K$52&lt;'Standard Settings'!$G24,$U29+K$52&gt;'Standard Settings'!$I24),-1,(EchelleFPAparam!$S$3/('crmcfgWLEN.txt'!$U29+K$52))*(SIN('Standard Settings'!$F24)+SIN('Standard Settings'!$F24+EchelleFPAparam!$M$3+EchelleFPAparam!$I$3)))</f>
        <v>3501.5317384811151</v>
      </c>
      <c r="DQ29" s="27">
        <f>IF(OR($U29+L$52&lt;'Standard Settings'!$G24,$U29+L$52&gt;'Standard Settings'!$I24),-1,(EchelleFPAparam!$S$3/('crmcfgWLEN.txt'!$U29+L$52))*(SIN('Standard Settings'!$F24)+SIN('Standard Settings'!$F24+EchelleFPAparam!$M$3+EchelleFPAparam!$I$3)))</f>
        <v>-1</v>
      </c>
      <c r="DR29" s="27">
        <f>IF(OR($U29+B$52&lt;'Standard Settings'!$G24,$U29+B$52&gt;'Standard Settings'!$I24),-1,(EchelleFPAparam!$S$3/('crmcfgWLEN.txt'!$U29+B$52))*(SIN('Standard Settings'!$F24)+SIN('Standard Settings'!$F24+EchelleFPAparam!$M$3+EchelleFPAparam!$J$3)))</f>
        <v>-1</v>
      </c>
      <c r="DS29" s="27">
        <f>IF(OR($U29+C$52&lt;'Standard Settings'!$G24,$U29+C$52&gt;'Standard Settings'!$I24),-1,(EchelleFPAparam!$S$3/('crmcfgWLEN.txt'!$U29+C$52))*(SIN('Standard Settings'!$F24)+SIN('Standard Settings'!$F24+EchelleFPAparam!$M$3+EchelleFPAparam!$J$3)))</f>
        <v>5604.2396776269934</v>
      </c>
      <c r="DT29" s="27">
        <f>IF(OR($U29+D$52&lt;'Standard Settings'!$G24,$U29+D$52&gt;'Standard Settings'!$I24),-1,(EchelleFPAparam!$S$3/('crmcfgWLEN.txt'!$U29+D$52))*(SIN('Standard Settings'!$F24)+SIN('Standard Settings'!$F24+EchelleFPAparam!$M$3+EchelleFPAparam!$J$3)))</f>
        <v>5094.7633432972671</v>
      </c>
      <c r="DU29" s="27">
        <f>IF(OR($U29+E$52&lt;'Standard Settings'!$G24,$U29+E$52&gt;'Standard Settings'!$I24),-1,(EchelleFPAparam!$S$3/('crmcfgWLEN.txt'!$U29+E$52))*(SIN('Standard Settings'!$F24)+SIN('Standard Settings'!$F24+EchelleFPAparam!$M$3+EchelleFPAparam!$J$3)))</f>
        <v>4670.1997313558277</v>
      </c>
      <c r="DV29" s="27">
        <f>IF(OR($U29+F$52&lt;'Standard Settings'!$G24,$U29+F$52&gt;'Standard Settings'!$I24),-1,(EchelleFPAparam!$S$3/('crmcfgWLEN.txt'!$U29+F$52))*(SIN('Standard Settings'!$F24)+SIN('Standard Settings'!$F24+EchelleFPAparam!$M$3+EchelleFPAparam!$J$3)))</f>
        <v>4310.9535981746103</v>
      </c>
      <c r="DW29" s="27">
        <f>IF(OR($U29+G$52&lt;'Standard Settings'!$G24,$U29+G$52&gt;'Standard Settings'!$I24),-1,(EchelleFPAparam!$S$3/('crmcfgWLEN.txt'!$U29+G$52))*(SIN('Standard Settings'!$F24)+SIN('Standard Settings'!$F24+EchelleFPAparam!$M$3+EchelleFPAparam!$J$3)))</f>
        <v>4003.0283411621381</v>
      </c>
      <c r="DX29" s="27">
        <f>IF(OR($U29+H$52&lt;'Standard Settings'!$G24,$U29+H$52&gt;'Standard Settings'!$I24),-1,(EchelleFPAparam!$S$3/('crmcfgWLEN.txt'!$U29+H$52))*(SIN('Standard Settings'!$F24)+SIN('Standard Settings'!$F24+EchelleFPAparam!$M$3+EchelleFPAparam!$J$3)))</f>
        <v>3736.159785084662</v>
      </c>
      <c r="DY29" s="27">
        <f>IF(OR($U29+K$52&lt;'Standard Settings'!$G24,$U29+K$52&gt;'Standard Settings'!$I24),-1,(EchelleFPAparam!$S$3/('crmcfgWLEN.txt'!$U29+K$52))*(SIN('Standard Settings'!$F24)+SIN('Standard Settings'!$F24+EchelleFPAparam!$M$3+EchelleFPAparam!$J$3)))</f>
        <v>3502.6497985168708</v>
      </c>
      <c r="DZ29" s="27">
        <f>IF(OR($U29+L$52&lt;'Standard Settings'!$G24,$U29+L$52&gt;'Standard Settings'!$I24),-1,(EchelleFPAparam!$S$3/('crmcfgWLEN.txt'!$U29+L$52))*(SIN('Standard Settings'!$F24)+SIN('Standard Settings'!$F24+EchelleFPAparam!$M$3+EchelleFPAparam!$J$3)))</f>
        <v>-1</v>
      </c>
      <c r="EA29" s="27">
        <f>IF(OR($U29+B$52&lt;$S29,$U29+B$52&gt;$T29),-1,(EchelleFPAparam!$S$3/('crmcfgWLEN.txt'!$U29+B$52))*(SIN('Standard Settings'!$F24)+SIN('Standard Settings'!$F24+EchelleFPAparam!$M$3+EchelleFPAparam!$K$3)))</f>
        <v>-1</v>
      </c>
      <c r="EB29" s="27">
        <f>IF(OR($U29+C$52&lt;$S29,$U29+C$52&gt;$T29),-1,(EchelleFPAparam!$S$3/('crmcfgWLEN.txt'!$U29+C$52))*(SIN('Standard Settings'!$F24)+SIN('Standard Settings'!$F24+EchelleFPAparam!$M$3+EchelleFPAparam!$K$3)))</f>
        <v>5640.0087636755115</v>
      </c>
      <c r="EC29" s="27">
        <f>IF(OR($U29+D$52&lt;$S29,$U29+D$52&gt;$T29),-1,(EchelleFPAparam!$S$3/('crmcfgWLEN.txt'!$U29+D$52))*(SIN('Standard Settings'!$F24)+SIN('Standard Settings'!$F24+EchelleFPAparam!$M$3+EchelleFPAparam!$K$3)))</f>
        <v>5127.2806942504649</v>
      </c>
      <c r="ED29" s="27">
        <f>IF(OR($U29+E$52&lt;$S29,$U29+E$52&gt;$T29),-1,(EchelleFPAparam!$S$3/('crmcfgWLEN.txt'!$U29+E$52))*(SIN('Standard Settings'!$F24)+SIN('Standard Settings'!$F24+EchelleFPAparam!$M$3+EchelleFPAparam!$K$3)))</f>
        <v>4700.0073030629255</v>
      </c>
      <c r="EE29" s="27">
        <f>IF(OR($U29+F$52&lt;$S29,$U29+F$52&gt;$T29),-1,(EchelleFPAparam!$S$3/('crmcfgWLEN.txt'!$U29+F$52))*(SIN('Standard Settings'!$F24)+SIN('Standard Settings'!$F24+EchelleFPAparam!$M$3+EchelleFPAparam!$K$3)))</f>
        <v>4338.4682797503929</v>
      </c>
      <c r="EF29" s="27">
        <f>IF(OR($U29+G$52&lt;$S29,$U29+G$52&gt;$T29),-1,(EchelleFPAparam!$S$3/('crmcfgWLEN.txt'!$U29+G$52))*(SIN('Standard Settings'!$F24)+SIN('Standard Settings'!$F24+EchelleFPAparam!$M$3+EchelleFPAparam!$K$3)))</f>
        <v>4028.5776883396506</v>
      </c>
      <c r="EG29" s="27">
        <f>IF(OR($U29+H$52&lt;$S29,$U29+H$52&gt;$T29),-1,(EchelleFPAparam!$S$3/('crmcfgWLEN.txt'!$U29+H$52))*(SIN('Standard Settings'!$F24)+SIN('Standard Settings'!$F24+EchelleFPAparam!$M$3+EchelleFPAparam!$K$3)))</f>
        <v>3760.0058424503404</v>
      </c>
      <c r="EH29" s="27">
        <f>IF(OR($U29+K$52&lt;$S29,$U29+K$52&gt;$T29),-1,(EchelleFPAparam!$S$3/('crmcfgWLEN.txt'!$U29+K$52))*(SIN('Standard Settings'!$F24)+SIN('Standard Settings'!$F24+EchelleFPAparam!$M$3+EchelleFPAparam!$K$3)))</f>
        <v>3525.0054772971944</v>
      </c>
      <c r="EI29" s="27">
        <f>IF(OR($U29+L$52&lt;$S29,$U29+L$52&gt;$T29),-1,(EchelleFPAparam!$S$3/('crmcfgWLEN.txt'!$U29+L$52))*(SIN('Standard Settings'!$F24)+SIN('Standard Settings'!$F24+EchelleFPAparam!$M$3+EchelleFPAparam!$K$3)))</f>
        <v>-1</v>
      </c>
      <c r="EJ29" s="64">
        <f t="shared" si="6"/>
        <v>3452.4267818801413</v>
      </c>
      <c r="EK29" s="64">
        <f t="shared" si="7"/>
        <v>5640.0087636755115</v>
      </c>
      <c r="EL29" s="96">
        <v>0</v>
      </c>
      <c r="EM29" s="96">
        <v>0</v>
      </c>
      <c r="EN29" s="104"/>
      <c r="EO29" s="104"/>
      <c r="EP29" s="104"/>
      <c r="EQ29" s="54"/>
      <c r="ER29" s="54"/>
      <c r="ES29" s="54"/>
      <c r="ET29" s="54"/>
      <c r="EU29" s="104"/>
      <c r="EV29" s="104"/>
      <c r="EW29" s="54"/>
      <c r="EX29" s="54"/>
      <c r="EY29" s="54"/>
      <c r="EZ29" s="54"/>
      <c r="FA29" s="54"/>
      <c r="FB29" s="97">
        <f>1/(F29*EchelleFPAparam!$Q$3)</f>
        <v>-1601.9859231622563</v>
      </c>
      <c r="FC29" s="97">
        <f>E29*FB29</f>
        <v>-22.561801398992131</v>
      </c>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6">
        <f t="shared" si="5"/>
        <v>3015.1497959463745</v>
      </c>
    </row>
    <row r="30" spans="1:270" x14ac:dyDescent="0.2">
      <c r="A30" s="57">
        <v>24</v>
      </c>
      <c r="B30" s="19">
        <f t="shared" si="0"/>
        <v>4371.0762388798294</v>
      </c>
      <c r="C30" s="28" t="str">
        <f>'Standard Settings'!B25</f>
        <v>M/5/9</v>
      </c>
      <c r="D30" s="28">
        <f>'Standard Settings'!H25</f>
        <v>13</v>
      </c>
      <c r="E30" s="20">
        <f t="shared" si="1"/>
        <v>1.319586064610645E-2</v>
      </c>
      <c r="F30" s="18">
        <f>((EchelleFPAparam!$S$3/('crmcfgWLEN.txt'!$U30+E$52))*(SIN('Standard Settings'!$F25+0.0005)+SIN('Standard Settings'!$F25+0.0005+EchelleFPAparam!$M$3))-(EchelleFPAparam!$S$3/('crmcfgWLEN.txt'!$U30+E$52))*(SIN('Standard Settings'!$F25-0.0005)+SIN('Standard Settings'!$F25-0.0005+EchelleFPAparam!$M$3)))*1000*EchelleFPAparam!$O$3/180</f>
        <v>39.604082040769981</v>
      </c>
      <c r="G30" s="21" t="str">
        <f>'Standard Settings'!C25</f>
        <v>M</v>
      </c>
      <c r="H30" s="50"/>
      <c r="I30" s="63" t="s">
        <v>364</v>
      </c>
      <c r="J30" s="61"/>
      <c r="K30" s="28" t="str">
        <f>'Standard Settings'!$D25</f>
        <v>LM</v>
      </c>
      <c r="L30" s="50"/>
      <c r="M30" s="12">
        <v>0</v>
      </c>
      <c r="N30" s="12">
        <v>0</v>
      </c>
      <c r="O30" s="51" t="s">
        <v>387</v>
      </c>
      <c r="P30" s="51" t="s">
        <v>387</v>
      </c>
      <c r="Q30" s="28">
        <f>'Standard Settings'!$E25</f>
        <v>66</v>
      </c>
      <c r="R30" s="93">
        <f>535000+($Q30-65.672)/EchelleFPAparam!$Q$3</f>
        <v>512687.07482993178</v>
      </c>
      <c r="S30" s="22">
        <f>'Standard Settings'!$G25</f>
        <v>10</v>
      </c>
      <c r="T30" s="22">
        <f>'Standard Settings'!$I25</f>
        <v>16</v>
      </c>
      <c r="U30" s="23">
        <f t="shared" si="2"/>
        <v>9</v>
      </c>
      <c r="V30" s="23">
        <f t="shared" si="3"/>
        <v>17</v>
      </c>
      <c r="W30" s="24">
        <f>IF(OR($U30+B$52&lt;$S30,$U30+B$52&gt;$T30),-1,(EchelleFPAparam!$S$3/('crmcfgWLEN.txt'!$U30+B$52))*(SIN('Standard Settings'!$F25)+SIN('Standard Settings'!$F25+EchelleFPAparam!$M$3)))</f>
        <v>-1</v>
      </c>
      <c r="X30" s="24">
        <f>IF(OR($U30+C$52&lt;$S30,$U30+C$52&gt;$T30),-1,(EchelleFPAparam!$S$3/('crmcfgWLEN.txt'!$U30+C$52))*(SIN('Standard Settings'!$F25)+SIN('Standard Settings'!$F25+EchelleFPAparam!$M$3)))</f>
        <v>5682.399110543779</v>
      </c>
      <c r="Y30" s="24">
        <f>IF(OR($U30+D$52&lt;$S30,$U30+D$52&gt;$T30),-1,(EchelleFPAparam!$S$3/('crmcfgWLEN.txt'!$U30+D$52))*(SIN('Standard Settings'!$F25)+SIN('Standard Settings'!$F25+EchelleFPAparam!$M$3)))</f>
        <v>5165.8173732216173</v>
      </c>
      <c r="Z30" s="24">
        <f>IF(OR($U30+E$52&lt;$S30,$U30+E$52&gt;$T30),-1,(EchelleFPAparam!$S$3/('crmcfgWLEN.txt'!$U30+E$52))*(SIN('Standard Settings'!$F25)+SIN('Standard Settings'!$F25+EchelleFPAparam!$M$3)))</f>
        <v>4735.3325921198157</v>
      </c>
      <c r="AA30" s="24">
        <f>IF(OR($U30+F$52&lt;$S30,$U30+F$52&gt;$T30),-1,(EchelleFPAparam!$S$3/('crmcfgWLEN.txt'!$U30+F$52))*(SIN('Standard Settings'!$F25)+SIN('Standard Settings'!$F25+EchelleFPAparam!$M$3)))</f>
        <v>4371.0762388798294</v>
      </c>
      <c r="AB30" s="24">
        <f>IF(OR($U30+G$52&lt;$S30,$U30+G$52&gt;$T30),-1,(EchelleFPAparam!$S$3/('crmcfgWLEN.txt'!$U30+G$52))*(SIN('Standard Settings'!$F25)+SIN('Standard Settings'!$F25+EchelleFPAparam!$M$3)))</f>
        <v>4058.8565075312704</v>
      </c>
      <c r="AC30" s="24">
        <f>IF(OR($U30+H$52&lt;$S30,$U30+H$52&gt;$T30),-1,(EchelleFPAparam!$S$3/('crmcfgWLEN.txt'!$U30+H$52))*(SIN('Standard Settings'!$F25)+SIN('Standard Settings'!$F25+EchelleFPAparam!$M$3)))</f>
        <v>3788.2660736958519</v>
      </c>
      <c r="AD30" s="24">
        <f>IF(OR($U30+K$52&lt;$S30,$U30+K$52&gt;$T30),-1,(EchelleFPAparam!$S$3/('crmcfgWLEN.txt'!$U30+K$52))*(SIN('Standard Settings'!$F25)+SIN('Standard Settings'!$F25+EchelleFPAparam!$M$3)))</f>
        <v>3551.4994440898618</v>
      </c>
      <c r="AE30" s="24">
        <f>IF(OR($U30+L$52&lt;$S30,$U30+L$52&gt;$T30),-1,(EchelleFPAparam!$S$3/('crmcfgWLEN.txt'!$U30+L$52))*(SIN('Standard Settings'!$F25)+SIN('Standard Settings'!$F25+EchelleFPAparam!$M$3)))</f>
        <v>-1</v>
      </c>
      <c r="AF30" s="92">
        <v>1968.22915956262</v>
      </c>
      <c r="AG30" s="92">
        <v>1517.5944692483499</v>
      </c>
      <c r="AH30" s="92">
        <v>1132.81769972401</v>
      </c>
      <c r="AI30" s="92">
        <v>806.19967831654401</v>
      </c>
      <c r="AJ30" s="92">
        <v>525.63528075183103</v>
      </c>
      <c r="AK30" s="92">
        <v>281.81742463944403</v>
      </c>
      <c r="AL30" s="92">
        <v>77.136429058758793</v>
      </c>
      <c r="AM30" s="92"/>
      <c r="AN30" s="92"/>
      <c r="AO30" s="92">
        <v>1975.2425571486999</v>
      </c>
      <c r="AP30" s="92">
        <v>1529.3767782396501</v>
      </c>
      <c r="AQ30" s="92">
        <v>1142.3545155527499</v>
      </c>
      <c r="AR30" s="92">
        <v>813.83005191443999</v>
      </c>
      <c r="AS30" s="92">
        <v>531.56865127426704</v>
      </c>
      <c r="AT30" s="92">
        <v>286.39571281276199</v>
      </c>
      <c r="AU30" s="92">
        <v>78.854617295702695</v>
      </c>
      <c r="AV30" s="92"/>
      <c r="AW30" s="92"/>
      <c r="AX30" s="92">
        <v>1983.3548694773799</v>
      </c>
      <c r="AY30" s="92">
        <v>1543.26851893038</v>
      </c>
      <c r="AZ30" s="92">
        <v>1153.7462523644199</v>
      </c>
      <c r="BA30" s="92">
        <v>823.02769418018602</v>
      </c>
      <c r="BB30" s="92">
        <v>538.86797436858706</v>
      </c>
      <c r="BC30" s="92">
        <v>292.02980914817101</v>
      </c>
      <c r="BD30" s="92">
        <v>81.174257462586198</v>
      </c>
      <c r="BE30" s="92"/>
      <c r="BF30" s="92"/>
      <c r="BG30" s="25">
        <f>IF(OR($U30+B$52&lt;'Standard Settings'!$G25,$U30+B$52&gt;'Standard Settings'!$I25),-1,(EchelleFPAparam!$S$3/('crmcfgWLEN.txt'!$U30+B$52))*(SIN(EchelleFPAparam!$T$3-EchelleFPAparam!$M$3/2)+SIN('Standard Settings'!$F25+EchelleFPAparam!$M$3)))</f>
        <v>-1</v>
      </c>
      <c r="BH30" s="25">
        <f>IF(OR($U30+C$52&lt;'Standard Settings'!$G25,$U30+C$52&gt;'Standard Settings'!$I25),-1,(EchelleFPAparam!$S$3/('crmcfgWLEN.txt'!$U30+C$52))*(SIN(EchelleFPAparam!$T$3-EchelleFPAparam!$M$3/2)+SIN('Standard Settings'!$F25+EchelleFPAparam!$M$3)))</f>
        <v>5667.9804997245365</v>
      </c>
      <c r="BI30" s="25">
        <f>IF(OR($U30+D$52&lt;'Standard Settings'!$G25,$U30+D$52&gt;'Standard Settings'!$I25),-1,(EchelleFPAparam!$S$3/('crmcfgWLEN.txt'!$U30+D$52))*(SIN(EchelleFPAparam!$T$3-EchelleFPAparam!$M$3/2)+SIN('Standard Settings'!$F25+EchelleFPAparam!$M$3)))</f>
        <v>5152.709545204124</v>
      </c>
      <c r="BJ30" s="25">
        <f>IF(OR($U30+E$52&lt;'Standard Settings'!$G25,$U30+E$52&gt;'Standard Settings'!$I25),-1,(EchelleFPAparam!$S$3/('crmcfgWLEN.txt'!$U30+E$52))*(SIN(EchelleFPAparam!$T$3-EchelleFPAparam!$M$3/2)+SIN('Standard Settings'!$F25+EchelleFPAparam!$M$3)))</f>
        <v>4723.3170831037796</v>
      </c>
      <c r="BK30" s="25">
        <f>IF(OR($U30+F$52&lt;'Standard Settings'!$G25,$U30+F$52&gt;'Standard Settings'!$I25),-1,(EchelleFPAparam!$S$3/('crmcfgWLEN.txt'!$U30+F$52))*(SIN(EchelleFPAparam!$T$3-EchelleFPAparam!$M$3/2)+SIN('Standard Settings'!$F25+EchelleFPAparam!$M$3)))</f>
        <v>4359.9849997881047</v>
      </c>
      <c r="BL30" s="25">
        <f>IF(OR($U30+G$52&lt;'Standard Settings'!$G25,$U30+G$52&gt;'Standard Settings'!$I25),-1,(EchelleFPAparam!$S$3/('crmcfgWLEN.txt'!$U30+G$52))*(SIN(EchelleFPAparam!$T$3-EchelleFPAparam!$M$3/2)+SIN('Standard Settings'!$F25+EchelleFPAparam!$M$3)))</f>
        <v>4048.5574998032398</v>
      </c>
      <c r="BM30" s="25">
        <f>IF(OR($U30+H$52&lt;'Standard Settings'!$G25,$U30+H$52&gt;'Standard Settings'!$I25),-1,(EchelleFPAparam!$S$3/('crmcfgWLEN.txt'!$U30+H$52))*(SIN(EchelleFPAparam!$T$3-EchelleFPAparam!$M$3/2)+SIN('Standard Settings'!$F25+EchelleFPAparam!$M$3)))</f>
        <v>3778.6536664830237</v>
      </c>
      <c r="BN30" s="25">
        <f>IF(OR($U30+K$52&lt;'Standard Settings'!$G25,$U30+K$52&gt;'Standard Settings'!$I25),-1,(EchelleFPAparam!$S$3/('crmcfgWLEN.txt'!$U30+K$52))*(SIN(EchelleFPAparam!$T$3-EchelleFPAparam!$M$3/2)+SIN('Standard Settings'!$F25+EchelleFPAparam!$M$3)))</f>
        <v>3542.4878123278349</v>
      </c>
      <c r="BO30" s="25">
        <f>IF(OR($U30+L$52&lt;'Standard Settings'!$G25,$U30+L$52&gt;'Standard Settings'!$I25),-1,(EchelleFPAparam!$S$3/('crmcfgWLEN.txt'!$U30+L$52))*(SIN(EchelleFPAparam!$T$3-EchelleFPAparam!$M$3/2)+SIN('Standard Settings'!$F25+EchelleFPAparam!$M$3)))</f>
        <v>-1</v>
      </c>
      <c r="BP30" s="26">
        <f>IF(OR($U30+B$52&lt;'Standard Settings'!$G25,$U30+B$52&gt;'Standard Settings'!$I25),-1,BG30*(($D30+B$52)/($D30+B$52+0.5)))</f>
        <v>-1</v>
      </c>
      <c r="BQ30" s="26">
        <f>IF(OR($U30+C$52&lt;'Standard Settings'!$G25,$U30+C$52&gt;'Standard Settings'!$I25),-1,BH30*(($D30+C$52)/($D30+C$52+0.5)))</f>
        <v>5472.5328962857593</v>
      </c>
      <c r="BR30" s="26">
        <f>IF(OR($U30+D$52&lt;'Standard Settings'!$G25,$U30+D$52&gt;'Standard Settings'!$I25),-1,BI30*(($D30+D$52)/($D30+D$52+0.5)))</f>
        <v>4986.493108262056</v>
      </c>
      <c r="BS30" s="26">
        <f>IF(OR($U30+E$52&lt;'Standard Settings'!$G25,$U30+E$52&gt;'Standard Settings'!$I25),-1,BJ30*(($D30+E$52)/($D30+E$52+0.5)))</f>
        <v>4580.1862624036648</v>
      </c>
      <c r="BT30" s="26">
        <f>IF(OR($U30+F$52&lt;'Standard Settings'!$G25,$U30+F$52&gt;'Standard Settings'!$I25),-1,BK30*(($D30+F$52)/($D30+F$52+0.5)))</f>
        <v>4235.4139997941584</v>
      </c>
      <c r="BU30" s="26">
        <f>IF(OR($U30+G$52&lt;'Standard Settings'!$G25,$U30+G$52&gt;'Standard Settings'!$I25),-1,BL30*(($D30+G$52)/($D30+G$52+0.5)))</f>
        <v>3939.1370268355849</v>
      </c>
      <c r="BV30" s="26">
        <f>IF(OR($U30+H$52&lt;'Standard Settings'!$G25,$U30+H$52&gt;'Standard Settings'!$I25),-1,BM30*(($D30+H$52)/($D30+H$52+0.5)))</f>
        <v>3681.7651109321769</v>
      </c>
      <c r="BW30" s="26">
        <f>IF(OR($U30+K$52&lt;'Standard Settings'!$G25,$U30+K$52&gt;'Standard Settings'!$I25),-1,BN30*(($D30+K$52)/($D30+K$52+0.5)))</f>
        <v>3456.0856705637411</v>
      </c>
      <c r="BX30" s="26">
        <f>IF(OR($U30+L$52&lt;'Standard Settings'!$G25,$U30+L$52&gt;'Standard Settings'!$I25),-1,BO30*(($D30+L$52)/($D30+L$52+0.5)))</f>
        <v>-1</v>
      </c>
      <c r="BY30" s="26">
        <f>IF(OR($U30+B$52&lt;'Standard Settings'!$G25,$U30+B$52&gt;'Standard Settings'!$I25),-1,BG30*(($D30+B$52)/($D30+B$52-0.5)))</f>
        <v>-1</v>
      </c>
      <c r="BZ30" s="26">
        <f>IF(OR($U30+C$52&lt;'Standard Settings'!$G25,$U30+C$52&gt;'Standard Settings'!$I25),-1,BH30*(($D30+C$52)/($D30+C$52-0.5)))</f>
        <v>5877.9057034180378</v>
      </c>
      <c r="CA30" s="26">
        <f>IF(OR($U30+D$52&lt;'Standard Settings'!$G25,$U30+D$52&gt;'Standard Settings'!$I25),-1,BI30*(($D30+D$52)/($D30+D$52-0.5)))</f>
        <v>5330.3891846939214</v>
      </c>
      <c r="CB30" s="26">
        <f>IF(OR($U30+E$52&lt;'Standard Settings'!$G25,$U30+E$52&gt;'Standard Settings'!$I25),-1,BJ30*(($D30+E$52)/($D30+E$52-0.5)))</f>
        <v>4875.6821503006759</v>
      </c>
      <c r="CC30" s="26">
        <f>IF(OR($U30+F$52&lt;'Standard Settings'!$G25,$U30+F$52&gt;'Standard Settings'!$I25),-1,BK30*(($D30+F$52)/($D30+F$52-0.5)))</f>
        <v>4492.1057573574408</v>
      </c>
      <c r="CD30" s="26">
        <f>IF(OR($U30+G$52&lt;'Standard Settings'!$G25,$U30+G$52&gt;'Standard Settings'!$I25),-1,BL30*(($D30+G$52)/($D30+G$52-0.5)))</f>
        <v>4164.2305712261887</v>
      </c>
      <c r="CE30" s="26">
        <f>IF(OR($U30+H$52&lt;'Standard Settings'!$G25,$U30+H$52&gt;'Standard Settings'!$I25),-1,BM30*(($D30+H$52)/($D30+H$52-0.5)))</f>
        <v>3880.7794412528351</v>
      </c>
      <c r="CF30" s="26">
        <f>IF(OR($U30+K$52&lt;'Standard Settings'!$G25,$U30+K$52&gt;'Standard Settings'!$I25),-1,BN30*(($D30+K$52)/($D30+K$52-0.5)))</f>
        <v>3633.3208331567535</v>
      </c>
      <c r="CG30" s="26">
        <f>IF(OR($U30+L$52&lt;'Standard Settings'!$G25,$U30+L$52&gt;'Standard Settings'!$I25),-1,BO30*(($D30+L$52)/($D30+L$52-0.5)))</f>
        <v>-1</v>
      </c>
      <c r="CH30" s="27">
        <f>IF(OR($U30+B$52&lt;'Standard Settings'!$G25,$U30+B$52&gt;'Standard Settings'!$I25),-1,(EchelleFPAparam!$S$3/('crmcfgWLEN.txt'!$U30+B$52))*(SIN('Standard Settings'!$F25)+SIN('Standard Settings'!$F25+EchelleFPAparam!$M$3+EchelleFPAparam!$F$3)))</f>
        <v>-1</v>
      </c>
      <c r="CI30" s="27">
        <f>IF(OR($U30+C$52&lt;'Standard Settings'!$G25,$U30+C$52&gt;'Standard Settings'!$I25),-1,(EchelleFPAparam!$S$3/('crmcfgWLEN.txt'!$U30+C$52))*(SIN('Standard Settings'!$F25)+SIN('Standard Settings'!$F25+EchelleFPAparam!$M$3+EchelleFPAparam!$F$3)))</f>
        <v>5625.9979341940616</v>
      </c>
      <c r="CJ30" s="27">
        <f>IF(OR($U30+D$52&lt;'Standard Settings'!$G25,$U30+D$52&gt;'Standard Settings'!$I25),-1,(EchelleFPAparam!$S$3/('crmcfgWLEN.txt'!$U30+D$52))*(SIN('Standard Settings'!$F25)+SIN('Standard Settings'!$F25+EchelleFPAparam!$M$3+EchelleFPAparam!$F$3)))</f>
        <v>5114.5435765400562</v>
      </c>
      <c r="CK30" s="27">
        <f>IF(OR($U30+E$52&lt;'Standard Settings'!$G25,$U30+E$52&gt;'Standard Settings'!$I25),-1,(EchelleFPAparam!$S$3/('crmcfgWLEN.txt'!$U30+E$52))*(SIN('Standard Settings'!$F25)+SIN('Standard Settings'!$F25+EchelleFPAparam!$M$3+EchelleFPAparam!$F$3)))</f>
        <v>4688.3316118283838</v>
      </c>
      <c r="CL30" s="27">
        <f>IF(OR($U30+F$52&lt;'Standard Settings'!$G25,$U30+F$52&gt;'Standard Settings'!$I25),-1,(EchelleFPAparam!$S$3/('crmcfgWLEN.txt'!$U30+F$52))*(SIN('Standard Settings'!$F25)+SIN('Standard Settings'!$F25+EchelleFPAparam!$M$3+EchelleFPAparam!$F$3)))</f>
        <v>4327.6907186108165</v>
      </c>
      <c r="CM30" s="27">
        <f>IF(OR($U30+G$52&lt;'Standard Settings'!$G25,$U30+G$52&gt;'Standard Settings'!$I25),-1,(EchelleFPAparam!$S$3/('crmcfgWLEN.txt'!$U30+G$52))*(SIN('Standard Settings'!$F25)+SIN('Standard Settings'!$F25+EchelleFPAparam!$M$3+EchelleFPAparam!$F$3)))</f>
        <v>4018.5699529957578</v>
      </c>
      <c r="CN30" s="27">
        <f>IF(OR($U30+H$52&lt;'Standard Settings'!$G25,$U30+H$52&gt;'Standard Settings'!$I25),-1,(EchelleFPAparam!$S$3/('crmcfgWLEN.txt'!$U30+H$52))*(SIN('Standard Settings'!$F25)+SIN('Standard Settings'!$F25+EchelleFPAparam!$M$3+EchelleFPAparam!$F$3)))</f>
        <v>3750.6652894627068</v>
      </c>
      <c r="CO30" s="27">
        <f>IF(OR($U30+K$52&lt;'Standard Settings'!$G25,$U30+K$52&gt;'Standard Settings'!$I25),-1,(EchelleFPAparam!$S$3/('crmcfgWLEN.txt'!$U30+K$52))*(SIN('Standard Settings'!$F25)+SIN('Standard Settings'!$F25+EchelleFPAparam!$M$3+EchelleFPAparam!$F$3)))</f>
        <v>3516.2487088712883</v>
      </c>
      <c r="CP30" s="27">
        <f>IF(OR($U30+L$52&lt;'Standard Settings'!$G25,$U30+L$52&gt;'Standard Settings'!$I25),-1,(EchelleFPAparam!$S$3/('crmcfgWLEN.txt'!$U30+L$52))*(SIN('Standard Settings'!$F25)+SIN('Standard Settings'!$F25+EchelleFPAparam!$M$3+EchelleFPAparam!$F$3)))</f>
        <v>-1</v>
      </c>
      <c r="CQ30" s="27">
        <f>IF(OR($U30+B$52&lt;'Standard Settings'!$G25,$U30+B$52&gt;'Standard Settings'!$I25),-1,(EchelleFPAparam!$S$3/('crmcfgWLEN.txt'!$U30+B$52))*(SIN('Standard Settings'!$F25)+SIN('Standard Settings'!$F25+EchelleFPAparam!$M$3+EchelleFPAparam!$G$3)))</f>
        <v>-1</v>
      </c>
      <c r="CR30" s="27">
        <f>IF(OR($U30+C$52&lt;'Standard Settings'!$G25,$U30+C$52&gt;'Standard Settings'!$I25),-1,(EchelleFPAparam!$S$3/('crmcfgWLEN.txt'!$U30+C$52))*(SIN('Standard Settings'!$F25)+SIN('Standard Settings'!$F25+EchelleFPAparam!$M$3+EchelleFPAparam!$G$3)))</f>
        <v>5662.8664743813815</v>
      </c>
      <c r="CS30" s="27">
        <f>IF(OR($U30+D$52&lt;'Standard Settings'!$G25,$U30+D$52&gt;'Standard Settings'!$I25),-1,(EchelleFPAparam!$S$3/('crmcfgWLEN.txt'!$U30+D$52))*(SIN('Standard Settings'!$F25)+SIN('Standard Settings'!$F25+EchelleFPAparam!$M$3+EchelleFPAparam!$G$3)))</f>
        <v>5148.0604312558007</v>
      </c>
      <c r="CT30" s="27">
        <f>IF(OR($U30+E$52&lt;'Standard Settings'!$G25,$U30+E$52&gt;'Standard Settings'!$I25),-1,(EchelleFPAparam!$S$3/('crmcfgWLEN.txt'!$U30+E$52))*(SIN('Standard Settings'!$F25)+SIN('Standard Settings'!$F25+EchelleFPAparam!$M$3+EchelleFPAparam!$G$3)))</f>
        <v>4719.0553953178169</v>
      </c>
      <c r="CU30" s="27">
        <f>IF(OR($U30+F$52&lt;'Standard Settings'!$G25,$U30+F$52&gt;'Standard Settings'!$I25),-1,(EchelleFPAparam!$S$3/('crmcfgWLEN.txt'!$U30+F$52))*(SIN('Standard Settings'!$F25)+SIN('Standard Settings'!$F25+EchelleFPAparam!$M$3+EchelleFPAparam!$G$3)))</f>
        <v>4356.051134139524</v>
      </c>
      <c r="CV30" s="27">
        <f>IF(OR($U30+G$52&lt;'Standard Settings'!$G25,$U30+G$52&gt;'Standard Settings'!$I25),-1,(EchelleFPAparam!$S$3/('crmcfgWLEN.txt'!$U30+G$52))*(SIN('Standard Settings'!$F25)+SIN('Standard Settings'!$F25+EchelleFPAparam!$M$3+EchelleFPAparam!$G$3)))</f>
        <v>4044.9046245581289</v>
      </c>
      <c r="CW30" s="27">
        <f>IF(OR($U30+H$52&lt;'Standard Settings'!$G25,$U30+H$52&gt;'Standard Settings'!$I25),-1,(EchelleFPAparam!$S$3/('crmcfgWLEN.txt'!$U30+H$52))*(SIN('Standard Settings'!$F25)+SIN('Standard Settings'!$F25+EchelleFPAparam!$M$3+EchelleFPAparam!$G$3)))</f>
        <v>3775.2443162542536</v>
      </c>
      <c r="CX30" s="27">
        <f>IF(OR($U30+K$52&lt;'Standard Settings'!$G25,$U30+K$52&gt;'Standard Settings'!$I25),-1,(EchelleFPAparam!$S$3/('crmcfgWLEN.txt'!$U30+K$52))*(SIN('Standard Settings'!$F25)+SIN('Standard Settings'!$F25+EchelleFPAparam!$M$3+EchelleFPAparam!$G$3)))</f>
        <v>3539.2915464883631</v>
      </c>
      <c r="CY30" s="27">
        <f>IF(OR($U30+L$52&lt;'Standard Settings'!$G25,$U30+L$52&gt;'Standard Settings'!$I25),-1,(EchelleFPAparam!$S$3/('crmcfgWLEN.txt'!$U30+L$52))*(SIN('Standard Settings'!$F25)+SIN('Standard Settings'!$F25+EchelleFPAparam!$M$3+EchelleFPAparam!$G$3)))</f>
        <v>-1</v>
      </c>
      <c r="CZ30" s="27">
        <f>IF(OR($U30+B$52&lt;'Standard Settings'!$G25,$U30+B$52&gt;'Standard Settings'!$I25),-1,(EchelleFPAparam!$S$3/('crmcfgWLEN.txt'!$U30+B$52))*(SIN('Standard Settings'!$F25)+SIN('Standard Settings'!$F25+EchelleFPAparam!$M$3+EchelleFPAparam!$H$3)))</f>
        <v>-1</v>
      </c>
      <c r="DA30" s="27">
        <f>IF(OR($U30+C$52&lt;'Standard Settings'!$G25,$U30+C$52&gt;'Standard Settings'!$I25),-1,(EchelleFPAparam!$S$3/('crmcfgWLEN.txt'!$U30+C$52))*(SIN('Standard Settings'!$F25)+SIN('Standard Settings'!$F25+EchelleFPAparam!$M$3+EchelleFPAparam!$H$3)))</f>
        <v>5664.6245032973675</v>
      </c>
      <c r="DB30" s="27">
        <f>IF(OR($U30+D$52&lt;'Standard Settings'!$G25,$U30+D$52&gt;'Standard Settings'!$I25),-1,(EchelleFPAparam!$S$3/('crmcfgWLEN.txt'!$U30+D$52))*(SIN('Standard Settings'!$F25)+SIN('Standard Settings'!$F25+EchelleFPAparam!$M$3+EchelleFPAparam!$H$3)))</f>
        <v>5149.6586393612433</v>
      </c>
      <c r="DC30" s="27">
        <f>IF(OR($U30+E$52&lt;'Standard Settings'!$G25,$U30+E$52&gt;'Standard Settings'!$I25),-1,(EchelleFPAparam!$S$3/('crmcfgWLEN.txt'!$U30+E$52))*(SIN('Standard Settings'!$F25)+SIN('Standard Settings'!$F25+EchelleFPAparam!$M$3+EchelleFPAparam!$H$3)))</f>
        <v>4720.5204194144726</v>
      </c>
      <c r="DD30" s="27">
        <f>IF(OR($U30+F$52&lt;'Standard Settings'!$G25,$U30+F$52&gt;'Standard Settings'!$I25),-1,(EchelleFPAparam!$S$3/('crmcfgWLEN.txt'!$U30+F$52))*(SIN('Standard Settings'!$F25)+SIN('Standard Settings'!$F25+EchelleFPAparam!$M$3+EchelleFPAparam!$H$3)))</f>
        <v>4357.4034640748978</v>
      </c>
      <c r="DE30" s="27">
        <f>IF(OR($U30+G$52&lt;'Standard Settings'!$G25,$U30+G$52&gt;'Standard Settings'!$I25),-1,(EchelleFPAparam!$S$3/('crmcfgWLEN.txt'!$U30+G$52))*(SIN('Standard Settings'!$F25)+SIN('Standard Settings'!$F25+EchelleFPAparam!$M$3+EchelleFPAparam!$H$3)))</f>
        <v>4046.1603594981193</v>
      </c>
      <c r="DF30" s="27">
        <f>IF(OR($U30+H$52&lt;'Standard Settings'!$G25,$U30+H$52&gt;'Standard Settings'!$I25),-1,(EchelleFPAparam!$S$3/('crmcfgWLEN.txt'!$U30+H$52))*(SIN('Standard Settings'!$F25)+SIN('Standard Settings'!$F25+EchelleFPAparam!$M$3+EchelleFPAparam!$H$3)))</f>
        <v>3776.4163355315777</v>
      </c>
      <c r="DG30" s="27">
        <f>IF(OR($U30+K$52&lt;'Standard Settings'!$G25,$U30+K$52&gt;'Standard Settings'!$I25),-1,(EchelleFPAparam!$S$3/('crmcfgWLEN.txt'!$U30+K$52))*(SIN('Standard Settings'!$F25)+SIN('Standard Settings'!$F25+EchelleFPAparam!$M$3+EchelleFPAparam!$H$3)))</f>
        <v>3540.3903145608547</v>
      </c>
      <c r="DH30" s="27">
        <f>IF(OR($U30+L$52&lt;'Standard Settings'!$G25,$U30+L$52&gt;'Standard Settings'!$I25),-1,(EchelleFPAparam!$S$3/('crmcfgWLEN.txt'!$U30+L$52))*(SIN('Standard Settings'!$F25)+SIN('Standard Settings'!$F25+EchelleFPAparam!$M$3+EchelleFPAparam!$H$3)))</f>
        <v>-1</v>
      </c>
      <c r="DI30" s="27">
        <f>IF(OR($U30+B$52&lt;'Standard Settings'!$G25,$U30+B$52&gt;'Standard Settings'!$I25),-1,(EchelleFPAparam!$S$3/('crmcfgWLEN.txt'!$U30+B$52))*(SIN('Standard Settings'!$F25)+SIN('Standard Settings'!$F25+EchelleFPAparam!$M$3+EchelleFPAparam!$I$3)))</f>
        <v>-1</v>
      </c>
      <c r="DJ30" s="27">
        <f>IF(OR($U30+C$52&lt;'Standard Settings'!$G25,$U30+C$52&gt;'Standard Settings'!$I25),-1,(EchelleFPAparam!$S$3/('crmcfgWLEN.txt'!$U30+C$52))*(SIN('Standard Settings'!$F25)+SIN('Standard Settings'!$F25+EchelleFPAparam!$M$3+EchelleFPAparam!$I$3)))</f>
        <v>5699.7571626815616</v>
      </c>
      <c r="DK30" s="27">
        <f>IF(OR($U30+D$52&lt;'Standard Settings'!$G25,$U30+D$52&gt;'Standard Settings'!$I25),-1,(EchelleFPAparam!$S$3/('crmcfgWLEN.txt'!$U30+D$52))*(SIN('Standard Settings'!$F25)+SIN('Standard Settings'!$F25+EchelleFPAparam!$M$3+EchelleFPAparam!$I$3)))</f>
        <v>5181.5974206196015</v>
      </c>
      <c r="DL30" s="27">
        <f>IF(OR($U30+E$52&lt;'Standard Settings'!$G25,$U30+E$52&gt;'Standard Settings'!$I25),-1,(EchelleFPAparam!$S$3/('crmcfgWLEN.txt'!$U30+E$52))*(SIN('Standard Settings'!$F25)+SIN('Standard Settings'!$F25+EchelleFPAparam!$M$3+EchelleFPAparam!$I$3)))</f>
        <v>4749.7976355679675</v>
      </c>
      <c r="DM30" s="27">
        <f>IF(OR($U30+F$52&lt;'Standard Settings'!$G25,$U30+F$52&gt;'Standard Settings'!$I25),-1,(EchelleFPAparam!$S$3/('crmcfgWLEN.txt'!$U30+F$52))*(SIN('Standard Settings'!$F25)+SIN('Standard Settings'!$F25+EchelleFPAparam!$M$3+EchelleFPAparam!$I$3)))</f>
        <v>4384.4285866781238</v>
      </c>
      <c r="DN30" s="27">
        <f>IF(OR($U30+G$52&lt;'Standard Settings'!$G25,$U30+G$52&gt;'Standard Settings'!$I25),-1,(EchelleFPAparam!$S$3/('crmcfgWLEN.txt'!$U30+G$52))*(SIN('Standard Settings'!$F25)+SIN('Standard Settings'!$F25+EchelleFPAparam!$M$3+EchelleFPAparam!$I$3)))</f>
        <v>4071.2551162011146</v>
      </c>
      <c r="DO30" s="27">
        <f>IF(OR($U30+H$52&lt;'Standard Settings'!$G25,$U30+H$52&gt;'Standard Settings'!$I25),-1,(EchelleFPAparam!$S$3/('crmcfgWLEN.txt'!$U30+H$52))*(SIN('Standard Settings'!$F25)+SIN('Standard Settings'!$F25+EchelleFPAparam!$M$3+EchelleFPAparam!$I$3)))</f>
        <v>3799.8381084543735</v>
      </c>
      <c r="DP30" s="27">
        <f>IF(OR($U30+K$52&lt;'Standard Settings'!$G25,$U30+K$52&gt;'Standard Settings'!$I25),-1,(EchelleFPAparam!$S$3/('crmcfgWLEN.txt'!$U30+K$52))*(SIN('Standard Settings'!$F25)+SIN('Standard Settings'!$F25+EchelleFPAparam!$M$3+EchelleFPAparam!$I$3)))</f>
        <v>3562.3482266759756</v>
      </c>
      <c r="DQ30" s="27">
        <f>IF(OR($U30+L$52&lt;'Standard Settings'!$G25,$U30+L$52&gt;'Standard Settings'!$I25),-1,(EchelleFPAparam!$S$3/('crmcfgWLEN.txt'!$U30+L$52))*(SIN('Standard Settings'!$F25)+SIN('Standard Settings'!$F25+EchelleFPAparam!$M$3+EchelleFPAparam!$I$3)))</f>
        <v>-1</v>
      </c>
      <c r="DR30" s="27">
        <f>IF(OR($U30+B$52&lt;'Standard Settings'!$G25,$U30+B$52&gt;'Standard Settings'!$I25),-1,(EchelleFPAparam!$S$3/('crmcfgWLEN.txt'!$U30+B$52))*(SIN('Standard Settings'!$F25)+SIN('Standard Settings'!$F25+EchelleFPAparam!$M$3+EchelleFPAparam!$J$3)))</f>
        <v>-1</v>
      </c>
      <c r="DS30" s="27">
        <f>IF(OR($U30+C$52&lt;'Standard Settings'!$G25,$U30+C$52&gt;'Standard Settings'!$I25),-1,(EchelleFPAparam!$S$3/('crmcfgWLEN.txt'!$U30+C$52))*(SIN('Standard Settings'!$F25)+SIN('Standard Settings'!$F25+EchelleFPAparam!$M$3+EchelleFPAparam!$J$3)))</f>
        <v>5701.4298618720186</v>
      </c>
      <c r="DT30" s="27">
        <f>IF(OR($U30+D$52&lt;'Standard Settings'!$G25,$U30+D$52&gt;'Standard Settings'!$I25),-1,(EchelleFPAparam!$S$3/('crmcfgWLEN.txt'!$U30+D$52))*(SIN('Standard Settings'!$F25)+SIN('Standard Settings'!$F25+EchelleFPAparam!$M$3+EchelleFPAparam!$J$3)))</f>
        <v>5183.11805624729</v>
      </c>
      <c r="DU30" s="27">
        <f>IF(OR($U30+E$52&lt;'Standard Settings'!$G25,$U30+E$52&gt;'Standard Settings'!$I25),-1,(EchelleFPAparam!$S$3/('crmcfgWLEN.txt'!$U30+E$52))*(SIN('Standard Settings'!$F25)+SIN('Standard Settings'!$F25+EchelleFPAparam!$M$3+EchelleFPAparam!$J$3)))</f>
        <v>4751.1915515600149</v>
      </c>
      <c r="DV30" s="27">
        <f>IF(OR($U30+F$52&lt;'Standard Settings'!$G25,$U30+F$52&gt;'Standard Settings'!$I25),-1,(EchelleFPAparam!$S$3/('crmcfgWLEN.txt'!$U30+F$52))*(SIN('Standard Settings'!$F25)+SIN('Standard Settings'!$F25+EchelleFPAparam!$M$3+EchelleFPAparam!$J$3)))</f>
        <v>4385.7152783630909</v>
      </c>
      <c r="DW30" s="27">
        <f>IF(OR($U30+G$52&lt;'Standard Settings'!$G25,$U30+G$52&gt;'Standard Settings'!$I25),-1,(EchelleFPAparam!$S$3/('crmcfgWLEN.txt'!$U30+G$52))*(SIN('Standard Settings'!$F25)+SIN('Standard Settings'!$F25+EchelleFPAparam!$M$3+EchelleFPAparam!$J$3)))</f>
        <v>4072.449901337156</v>
      </c>
      <c r="DX30" s="27">
        <f>IF(OR($U30+H$52&lt;'Standard Settings'!$G25,$U30+H$52&gt;'Standard Settings'!$I25),-1,(EchelleFPAparam!$S$3/('crmcfgWLEN.txt'!$U30+H$52))*(SIN('Standard Settings'!$F25)+SIN('Standard Settings'!$F25+EchelleFPAparam!$M$3+EchelleFPAparam!$J$3)))</f>
        <v>3800.9532412480121</v>
      </c>
      <c r="DY30" s="27">
        <f>IF(OR($U30+K$52&lt;'Standard Settings'!$G25,$U30+K$52&gt;'Standard Settings'!$I25),-1,(EchelleFPAparam!$S$3/('crmcfgWLEN.txt'!$U30+K$52))*(SIN('Standard Settings'!$F25)+SIN('Standard Settings'!$F25+EchelleFPAparam!$M$3+EchelleFPAparam!$J$3)))</f>
        <v>3563.3936636700114</v>
      </c>
      <c r="DZ30" s="27">
        <f>IF(OR($U30+L$52&lt;'Standard Settings'!$G25,$U30+L$52&gt;'Standard Settings'!$I25),-1,(EchelleFPAparam!$S$3/('crmcfgWLEN.txt'!$U30+L$52))*(SIN('Standard Settings'!$F25)+SIN('Standard Settings'!$F25+EchelleFPAparam!$M$3+EchelleFPAparam!$J$3)))</f>
        <v>-1</v>
      </c>
      <c r="EA30" s="27">
        <f>IF(OR($U30+B$52&lt;$S30,$U30+B$52&gt;$T30),-1,(EchelleFPAparam!$S$3/('crmcfgWLEN.txt'!$U30+B$52))*(SIN('Standard Settings'!$F25)+SIN('Standard Settings'!$F25+EchelleFPAparam!$M$3+EchelleFPAparam!$K$3)))</f>
        <v>-1</v>
      </c>
      <c r="EB30" s="27">
        <f>IF(OR($U30+C$52&lt;$S30,$U30+C$52&gt;$T30),-1,(EchelleFPAparam!$S$3/('crmcfgWLEN.txt'!$U30+C$52))*(SIN('Standard Settings'!$F25)+SIN('Standard Settings'!$F25+EchelleFPAparam!$M$3+EchelleFPAparam!$K$3)))</f>
        <v>5734.8036685306306</v>
      </c>
      <c r="EC30" s="27">
        <f>IF(OR($U30+D$52&lt;$S30,$U30+D$52&gt;$T30),-1,(EchelleFPAparam!$S$3/('crmcfgWLEN.txt'!$U30+D$52))*(SIN('Standard Settings'!$F25)+SIN('Standard Settings'!$F25+EchelleFPAparam!$M$3+EchelleFPAparam!$K$3)))</f>
        <v>5213.4578804823914</v>
      </c>
      <c r="ED30" s="27">
        <f>IF(OR($U30+E$52&lt;$S30,$U30+E$52&gt;$T30),-1,(EchelleFPAparam!$S$3/('crmcfgWLEN.txt'!$U30+E$52))*(SIN('Standard Settings'!$F25)+SIN('Standard Settings'!$F25+EchelleFPAparam!$M$3+EchelleFPAparam!$K$3)))</f>
        <v>4779.0030571088582</v>
      </c>
      <c r="EE30" s="27">
        <f>IF(OR($U30+F$52&lt;$S30,$U30+F$52&gt;$T30),-1,(EchelleFPAparam!$S$3/('crmcfgWLEN.txt'!$U30+F$52))*(SIN('Standard Settings'!$F25)+SIN('Standard Settings'!$F25+EchelleFPAparam!$M$3+EchelleFPAparam!$K$3)))</f>
        <v>4411.3874373312538</v>
      </c>
      <c r="EF30" s="27">
        <f>IF(OR($U30+G$52&lt;$S30,$U30+G$52&gt;$T30),-1,(EchelleFPAparam!$S$3/('crmcfgWLEN.txt'!$U30+G$52))*(SIN('Standard Settings'!$F25)+SIN('Standard Settings'!$F25+EchelleFPAparam!$M$3+EchelleFPAparam!$K$3)))</f>
        <v>4096.2883346647359</v>
      </c>
      <c r="EG30" s="27">
        <f>IF(OR($U30+H$52&lt;$S30,$U30+H$52&gt;$T30),-1,(EchelleFPAparam!$S$3/('crmcfgWLEN.txt'!$U30+H$52))*(SIN('Standard Settings'!$F25)+SIN('Standard Settings'!$F25+EchelleFPAparam!$M$3+EchelleFPAparam!$K$3)))</f>
        <v>3823.2024456870863</v>
      </c>
      <c r="EH30" s="27">
        <f>IF(OR($U30+K$52&lt;$S30,$U30+K$52&gt;$T30),-1,(EchelleFPAparam!$S$3/('crmcfgWLEN.txt'!$U30+K$52))*(SIN('Standard Settings'!$F25)+SIN('Standard Settings'!$F25+EchelleFPAparam!$M$3+EchelleFPAparam!$K$3)))</f>
        <v>3584.2522928316439</v>
      </c>
      <c r="EI30" s="27">
        <f>IF(OR($U30+L$52&lt;$S30,$U30+L$52&gt;$T30),-1,(EchelleFPAparam!$S$3/('crmcfgWLEN.txt'!$U30+L$52))*(SIN('Standard Settings'!$F25)+SIN('Standard Settings'!$F25+EchelleFPAparam!$M$3+EchelleFPAparam!$K$3)))</f>
        <v>-1</v>
      </c>
      <c r="EJ30" s="64">
        <f t="shared" si="6"/>
        <v>3516.2487088712883</v>
      </c>
      <c r="EK30" s="64">
        <f t="shared" si="7"/>
        <v>5734.8036685306306</v>
      </c>
      <c r="EL30" s="96">
        <v>0</v>
      </c>
      <c r="EM30" s="96">
        <v>0</v>
      </c>
      <c r="EN30" s="104"/>
      <c r="EO30" s="104"/>
      <c r="EP30" s="104"/>
      <c r="EQ30" s="54"/>
      <c r="ER30" s="54"/>
      <c r="ES30" s="54"/>
      <c r="ET30" s="54"/>
      <c r="EU30" s="104"/>
      <c r="EV30" s="104"/>
      <c r="EW30" s="54"/>
      <c r="EX30" s="54"/>
      <c r="EY30" s="54"/>
      <c r="EZ30" s="54"/>
      <c r="FA30" s="54"/>
      <c r="FB30" s="97">
        <f>1/(F30*EchelleFPAparam!$Q$3)</f>
        <v>-1717.6817989197145</v>
      </c>
      <c r="FC30" s="97">
        <f>E30*FB30</f>
        <v>-22.666289652897994</v>
      </c>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6">
        <f t="shared" si="5"/>
        <v>3001.2503998710763</v>
      </c>
    </row>
    <row r="31" spans="1:270" x14ac:dyDescent="0.2">
      <c r="A31" s="57">
        <v>25</v>
      </c>
      <c r="B31" s="19">
        <f t="shared" si="0"/>
        <v>4389.1883775418964</v>
      </c>
      <c r="C31" s="28" t="str">
        <f>'Standard Settings'!B26</f>
        <v>M/6/9</v>
      </c>
      <c r="D31" s="28">
        <f>'Standard Settings'!H26</f>
        <v>13</v>
      </c>
      <c r="E31" s="20">
        <f t="shared" si="1"/>
        <v>1.2971359758736423E-2</v>
      </c>
      <c r="F31" s="18">
        <f>((EchelleFPAparam!$S$3/('crmcfgWLEN.txt'!$U31+E$52))*(SIN('Standard Settings'!$F26+0.0005)+SIN('Standard Settings'!$F26+0.0005+EchelleFPAparam!$M$3))-(EchelleFPAparam!$S$3/('crmcfgWLEN.txt'!$U31+E$52))*(SIN('Standard Settings'!$F26-0.0005)+SIN('Standard Settings'!$F26-0.0005+EchelleFPAparam!$M$3)))*1000*EchelleFPAparam!$O$3/180</f>
        <v>38.881350803500126</v>
      </c>
      <c r="G31" s="21" t="str">
        <f>'Standard Settings'!C26</f>
        <v>M</v>
      </c>
      <c r="H31" s="50"/>
      <c r="I31" s="63" t="s">
        <v>364</v>
      </c>
      <c r="J31" s="61"/>
      <c r="K31" s="28" t="str">
        <f>'Standard Settings'!$D26</f>
        <v>LM</v>
      </c>
      <c r="L31" s="50"/>
      <c r="M31" s="12">
        <v>0</v>
      </c>
      <c r="N31" s="12">
        <v>0</v>
      </c>
      <c r="O31" s="51" t="s">
        <v>387</v>
      </c>
      <c r="P31" s="51" t="s">
        <v>387</v>
      </c>
      <c r="Q31" s="28">
        <f>'Standard Settings'!$E26</f>
        <v>66.5</v>
      </c>
      <c r="R31" s="93">
        <f>535000+($Q31-65.672)/EchelleFPAparam!$Q$3</f>
        <v>478673.46938775491</v>
      </c>
      <c r="S31" s="22">
        <f>'Standard Settings'!$G26</f>
        <v>10</v>
      </c>
      <c r="T31" s="22">
        <f>'Standard Settings'!$I26</f>
        <v>16</v>
      </c>
      <c r="U31" s="23">
        <f t="shared" si="2"/>
        <v>9</v>
      </c>
      <c r="V31" s="23">
        <f t="shared" si="3"/>
        <v>17</v>
      </c>
      <c r="W31" s="24">
        <f>IF(OR($U31+B$52&lt;$S31,$U31+B$52&gt;$T31),-1,(EchelleFPAparam!$S$3/('crmcfgWLEN.txt'!$U31+B$52))*(SIN('Standard Settings'!$F26)+SIN('Standard Settings'!$F26+EchelleFPAparam!$M$3)))</f>
        <v>-1</v>
      </c>
      <c r="X31" s="24">
        <f>IF(OR($U31+C$52&lt;$S31,$U31+C$52&gt;$T31),-1,(EchelleFPAparam!$S$3/('crmcfgWLEN.txt'!$U31+C$52))*(SIN('Standard Settings'!$F26)+SIN('Standard Settings'!$F26+EchelleFPAparam!$M$3)))</f>
        <v>5705.9448908044651</v>
      </c>
      <c r="Y31" s="24">
        <f>IF(OR($U31+D$52&lt;$S31,$U31+D$52&gt;$T31),-1,(EchelleFPAparam!$S$3/('crmcfgWLEN.txt'!$U31+D$52))*(SIN('Standard Settings'!$F26)+SIN('Standard Settings'!$F26+EchelleFPAparam!$M$3)))</f>
        <v>5187.2226280040595</v>
      </c>
      <c r="Z31" s="24">
        <f>IF(OR($U31+E$52&lt;$S31,$U31+E$52&gt;$T31),-1,(EchelleFPAparam!$S$3/('crmcfgWLEN.txt'!$U31+E$52))*(SIN('Standard Settings'!$F26)+SIN('Standard Settings'!$F26+EchelleFPAparam!$M$3)))</f>
        <v>4754.9540756703873</v>
      </c>
      <c r="AA31" s="24">
        <f>IF(OR($U31+F$52&lt;$S31,$U31+F$52&gt;$T31),-1,(EchelleFPAparam!$S$3/('crmcfgWLEN.txt'!$U31+F$52))*(SIN('Standard Settings'!$F26)+SIN('Standard Settings'!$F26+EchelleFPAparam!$M$3)))</f>
        <v>4389.1883775418964</v>
      </c>
      <c r="AB31" s="24">
        <f>IF(OR($U31+G$52&lt;$S31,$U31+G$52&gt;$T31),-1,(EchelleFPAparam!$S$3/('crmcfgWLEN.txt'!$U31+G$52))*(SIN('Standard Settings'!$F26)+SIN('Standard Settings'!$F26+EchelleFPAparam!$M$3)))</f>
        <v>4075.6749220031888</v>
      </c>
      <c r="AC31" s="24">
        <f>IF(OR($U31+H$52&lt;$S31,$U31+H$52&gt;$T31),-1,(EchelleFPAparam!$S$3/('crmcfgWLEN.txt'!$U31+H$52))*(SIN('Standard Settings'!$F26)+SIN('Standard Settings'!$F26+EchelleFPAparam!$M$3)))</f>
        <v>3803.9632605363095</v>
      </c>
      <c r="AD31" s="24">
        <f>IF(OR($U31+K$52&lt;$S31,$U31+K$52&gt;$T31),-1,(EchelleFPAparam!$S$3/('crmcfgWLEN.txt'!$U31+K$52))*(SIN('Standard Settings'!$F26)+SIN('Standard Settings'!$F26+EchelleFPAparam!$M$3)))</f>
        <v>3566.2155567527907</v>
      </c>
      <c r="AE31" s="24">
        <f>IF(OR($U31+L$52&lt;$S31,$U31+L$52&gt;$T31),-1,(EchelleFPAparam!$S$3/('crmcfgWLEN.txt'!$U31+L$52))*(SIN('Standard Settings'!$F26)+SIN('Standard Settings'!$F26+EchelleFPAparam!$M$3)))</f>
        <v>-1</v>
      </c>
      <c r="AF31" s="92">
        <v>1978.9530480374301</v>
      </c>
      <c r="AG31" s="92">
        <v>1537.4707751384201</v>
      </c>
      <c r="AH31" s="92">
        <v>1151.1358753555201</v>
      </c>
      <c r="AI31" s="92">
        <v>823.12129884785395</v>
      </c>
      <c r="AJ31" s="92">
        <v>541.352535790915</v>
      </c>
      <c r="AK31" s="92">
        <v>296.58018956447302</v>
      </c>
      <c r="AL31" s="92">
        <v>84.078964909384894</v>
      </c>
      <c r="AM31" s="92"/>
      <c r="AN31" s="92"/>
      <c r="AO31" s="92">
        <v>1985.6424702117299</v>
      </c>
      <c r="AP31" s="92">
        <v>1548.71050844414</v>
      </c>
      <c r="AQ31" s="92">
        <v>1160.16016615081</v>
      </c>
      <c r="AR31" s="92">
        <v>830.33935748452905</v>
      </c>
      <c r="AS31" s="92">
        <v>546.91981039288896</v>
      </c>
      <c r="AT31" s="92">
        <v>300.70249989590798</v>
      </c>
      <c r="AU31" s="92">
        <v>85.613743939964095</v>
      </c>
      <c r="AV31" s="92"/>
      <c r="AW31" s="92"/>
      <c r="AX31" s="92">
        <v>1993.39657164802</v>
      </c>
      <c r="AY31" s="92">
        <v>1562.1213832988201</v>
      </c>
      <c r="AZ31" s="92">
        <v>1171.07493929672</v>
      </c>
      <c r="BA31" s="92">
        <v>839.04120462360902</v>
      </c>
      <c r="BB31" s="92">
        <v>553.81659490237905</v>
      </c>
      <c r="BC31" s="92">
        <v>306.02690208597198</v>
      </c>
      <c r="BD31" s="92">
        <v>88.027489752232796</v>
      </c>
      <c r="BE31" s="92"/>
      <c r="BF31" s="92"/>
      <c r="BG31" s="25">
        <f>IF(OR($U31+B$52&lt;'Standard Settings'!$G26,$U31+B$52&gt;'Standard Settings'!$I26),-1,(EchelleFPAparam!$S$3/('crmcfgWLEN.txt'!$U31+B$52))*(SIN(EchelleFPAparam!$T$3-EchelleFPAparam!$M$3/2)+SIN('Standard Settings'!$F26+EchelleFPAparam!$M$3)))</f>
        <v>-1</v>
      </c>
      <c r="BH31" s="25">
        <f>IF(OR($U31+C$52&lt;'Standard Settings'!$G26,$U31+C$52&gt;'Standard Settings'!$I26),-1,(EchelleFPAparam!$S$3/('crmcfgWLEN.txt'!$U31+C$52))*(SIN(EchelleFPAparam!$T$3-EchelleFPAparam!$M$3/2)+SIN('Standard Settings'!$F26+EchelleFPAparam!$M$3)))</f>
        <v>5680.4489112025276</v>
      </c>
      <c r="BI31" s="25">
        <f>IF(OR($U31+D$52&lt;'Standard Settings'!$G26,$U31+D$52&gt;'Standard Settings'!$I26),-1,(EchelleFPAparam!$S$3/('crmcfgWLEN.txt'!$U31+D$52))*(SIN(EchelleFPAparam!$T$3-EchelleFPAparam!$M$3/2)+SIN('Standard Settings'!$F26+EchelleFPAparam!$M$3)))</f>
        <v>5164.0444647295708</v>
      </c>
      <c r="BJ31" s="25">
        <f>IF(OR($U31+E$52&lt;'Standard Settings'!$G26,$U31+E$52&gt;'Standard Settings'!$I26),-1,(EchelleFPAparam!$S$3/('crmcfgWLEN.txt'!$U31+E$52))*(SIN(EchelleFPAparam!$T$3-EchelleFPAparam!$M$3/2)+SIN('Standard Settings'!$F26+EchelleFPAparam!$M$3)))</f>
        <v>4733.7074260021063</v>
      </c>
      <c r="BK31" s="25">
        <f>IF(OR($U31+F$52&lt;'Standard Settings'!$G26,$U31+F$52&gt;'Standard Settings'!$I26),-1,(EchelleFPAparam!$S$3/('crmcfgWLEN.txt'!$U31+F$52))*(SIN(EchelleFPAparam!$T$3-EchelleFPAparam!$M$3/2)+SIN('Standard Settings'!$F26+EchelleFPAparam!$M$3)))</f>
        <v>4369.576085540406</v>
      </c>
      <c r="BL31" s="25">
        <f>IF(OR($U31+G$52&lt;'Standard Settings'!$G26,$U31+G$52&gt;'Standard Settings'!$I26),-1,(EchelleFPAparam!$S$3/('crmcfgWLEN.txt'!$U31+G$52))*(SIN(EchelleFPAparam!$T$3-EchelleFPAparam!$M$3/2)+SIN('Standard Settings'!$F26+EchelleFPAparam!$M$3)))</f>
        <v>4057.4635080018052</v>
      </c>
      <c r="BM31" s="25">
        <f>IF(OR($U31+H$52&lt;'Standard Settings'!$G26,$U31+H$52&gt;'Standard Settings'!$I26),-1,(EchelleFPAparam!$S$3/('crmcfgWLEN.txt'!$U31+H$52))*(SIN(EchelleFPAparam!$T$3-EchelleFPAparam!$M$3/2)+SIN('Standard Settings'!$F26+EchelleFPAparam!$M$3)))</f>
        <v>3786.9659408016846</v>
      </c>
      <c r="BN31" s="25">
        <f>IF(OR($U31+K$52&lt;'Standard Settings'!$G26,$U31+K$52&gt;'Standard Settings'!$I26),-1,(EchelleFPAparam!$S$3/('crmcfgWLEN.txt'!$U31+K$52))*(SIN(EchelleFPAparam!$T$3-EchelleFPAparam!$M$3/2)+SIN('Standard Settings'!$F26+EchelleFPAparam!$M$3)))</f>
        <v>3550.2805695015795</v>
      </c>
      <c r="BO31" s="25">
        <f>IF(OR($U31+L$52&lt;'Standard Settings'!$G26,$U31+L$52&gt;'Standard Settings'!$I26),-1,(EchelleFPAparam!$S$3/('crmcfgWLEN.txt'!$U31+L$52))*(SIN(EchelleFPAparam!$T$3-EchelleFPAparam!$M$3/2)+SIN('Standard Settings'!$F26+EchelleFPAparam!$M$3)))</f>
        <v>-1</v>
      </c>
      <c r="BP31" s="26">
        <f>IF(OR($U31+B$52&lt;'Standard Settings'!$G26,$U31+B$52&gt;'Standard Settings'!$I26),-1,BG31*(($D31+B$52)/($D31+B$52+0.5)))</f>
        <v>-1</v>
      </c>
      <c r="BQ31" s="26">
        <f>IF(OR($U31+C$52&lt;'Standard Settings'!$G26,$U31+C$52&gt;'Standard Settings'!$I26),-1,BH31*(($D31+C$52)/($D31+C$52+0.5)))</f>
        <v>5484.5713625403714</v>
      </c>
      <c r="BR31" s="26">
        <f>IF(OR($U31+D$52&lt;'Standard Settings'!$G26,$U31+D$52&gt;'Standard Settings'!$I26),-1,BI31*(($D31+D$52)/($D31+D$52+0.5)))</f>
        <v>4997.4623852221657</v>
      </c>
      <c r="BS31" s="26">
        <f>IF(OR($U31+E$52&lt;'Standard Settings'!$G26,$U31+E$52&gt;'Standard Settings'!$I26),-1,BJ31*(($D31+E$52)/($D31+E$52+0.5)))</f>
        <v>4590.2617464262848</v>
      </c>
      <c r="BT31" s="26">
        <f>IF(OR($U31+F$52&lt;'Standard Settings'!$G26,$U31+F$52&gt;'Standard Settings'!$I26),-1,BK31*(($D31+F$52)/($D31+F$52+0.5)))</f>
        <v>4244.7310545249657</v>
      </c>
      <c r="BU31" s="26">
        <f>IF(OR($U31+G$52&lt;'Standard Settings'!$G26,$U31+G$52&gt;'Standard Settings'!$I26),-1,BL31*(($D31+G$52)/($D31+G$52+0.5)))</f>
        <v>3947.8023321098649</v>
      </c>
      <c r="BV31" s="26">
        <f>IF(OR($U31+H$52&lt;'Standard Settings'!$G26,$U31+H$52&gt;'Standard Settings'!$I26),-1,BM31*(($D31+H$52)/($D31+H$52+0.5)))</f>
        <v>3689.8642500118976</v>
      </c>
      <c r="BW31" s="26">
        <f>IF(OR($U31+K$52&lt;'Standard Settings'!$G26,$U31+K$52&gt;'Standard Settings'!$I26),-1,BN31*(($D31+K$52)/($D31+K$52+0.5)))</f>
        <v>3463.688360489346</v>
      </c>
      <c r="BX31" s="26">
        <f>IF(OR($U31+L$52&lt;'Standard Settings'!$G26,$U31+L$52&gt;'Standard Settings'!$I26),-1,BO31*(($D31+L$52)/($D31+L$52+0.5)))</f>
        <v>-1</v>
      </c>
      <c r="BY31" s="26">
        <f>IF(OR($U31+B$52&lt;'Standard Settings'!$G26,$U31+B$52&gt;'Standard Settings'!$I26),-1,BG31*(($D31+B$52)/($D31+B$52-0.5)))</f>
        <v>-1</v>
      </c>
      <c r="BZ31" s="26">
        <f>IF(OR($U31+C$52&lt;'Standard Settings'!$G26,$U31+C$52&gt;'Standard Settings'!$I26),-1,BH31*(($D31+C$52)/($D31+C$52-0.5)))</f>
        <v>5890.8359079137317</v>
      </c>
      <c r="CA31" s="26">
        <f>IF(OR($U31+D$52&lt;'Standard Settings'!$G26,$U31+D$52&gt;'Standard Settings'!$I26),-1,BI31*(($D31+D$52)/($D31+D$52-0.5)))</f>
        <v>5342.1149635133497</v>
      </c>
      <c r="CB31" s="26">
        <f>IF(OR($U31+E$52&lt;'Standard Settings'!$G26,$U31+E$52&gt;'Standard Settings'!$I26),-1,BJ31*(($D31+E$52)/($D31+E$52-0.5)))</f>
        <v>4886.4076655505614</v>
      </c>
      <c r="CC31" s="26">
        <f>IF(OR($U31+F$52&lt;'Standard Settings'!$G26,$U31+F$52&gt;'Standard Settings'!$I26),-1,BK31*(($D31+F$52)/($D31+F$52-0.5)))</f>
        <v>4501.9874820719333</v>
      </c>
      <c r="CD31" s="26">
        <f>IF(OR($U31+G$52&lt;'Standard Settings'!$G26,$U31+G$52&gt;'Standard Settings'!$I26),-1,BL31*(($D31+G$52)/($D31+G$52-0.5)))</f>
        <v>4173.391036801856</v>
      </c>
      <c r="CE31" s="26">
        <f>IF(OR($U31+H$52&lt;'Standard Settings'!$G26,$U31+H$52&gt;'Standard Settings'!$I26),-1,BM31*(($D31+H$52)/($D31+H$52-0.5)))</f>
        <v>3889.3163716341624</v>
      </c>
      <c r="CF31" s="26">
        <f>IF(OR($U31+K$52&lt;'Standard Settings'!$G26,$U31+K$52&gt;'Standard Settings'!$I26),-1,BN31*(($D31+K$52)/($D31+K$52-0.5)))</f>
        <v>3641.3134046170044</v>
      </c>
      <c r="CG31" s="26">
        <f>IF(OR($U31+L$52&lt;'Standard Settings'!$G26,$U31+L$52&gt;'Standard Settings'!$I26),-1,BO31*(($D31+L$52)/($D31+L$52-0.5)))</f>
        <v>-1</v>
      </c>
      <c r="CH31" s="27">
        <f>IF(OR($U31+B$52&lt;'Standard Settings'!$G26,$U31+B$52&gt;'Standard Settings'!$I26),-1,(EchelleFPAparam!$S$3/('crmcfgWLEN.txt'!$U31+B$52))*(SIN('Standard Settings'!$F26)+SIN('Standard Settings'!$F26+EchelleFPAparam!$M$3+EchelleFPAparam!$F$3)))</f>
        <v>-1</v>
      </c>
      <c r="CI31" s="27">
        <f>IF(OR($U31+C$52&lt;'Standard Settings'!$G26,$U31+C$52&gt;'Standard Settings'!$I26),-1,(EchelleFPAparam!$S$3/('crmcfgWLEN.txt'!$U31+C$52))*(SIN('Standard Settings'!$F26)+SIN('Standard Settings'!$F26+EchelleFPAparam!$M$3+EchelleFPAparam!$F$3)))</f>
        <v>5650.4603805583629</v>
      </c>
      <c r="CJ31" s="27">
        <f>IF(OR($U31+D$52&lt;'Standard Settings'!$G26,$U31+D$52&gt;'Standard Settings'!$I26),-1,(EchelleFPAparam!$S$3/('crmcfgWLEN.txt'!$U31+D$52))*(SIN('Standard Settings'!$F26)+SIN('Standard Settings'!$F26+EchelleFPAparam!$M$3+EchelleFPAparam!$F$3)))</f>
        <v>5136.7821641439659</v>
      </c>
      <c r="CK31" s="27">
        <f>IF(OR($U31+E$52&lt;'Standard Settings'!$G26,$U31+E$52&gt;'Standard Settings'!$I26),-1,(EchelleFPAparam!$S$3/('crmcfgWLEN.txt'!$U31+E$52))*(SIN('Standard Settings'!$F26)+SIN('Standard Settings'!$F26+EchelleFPAparam!$M$3+EchelleFPAparam!$F$3)))</f>
        <v>4708.7169837986348</v>
      </c>
      <c r="CL31" s="27">
        <f>IF(OR($U31+F$52&lt;'Standard Settings'!$G26,$U31+F$52&gt;'Standard Settings'!$I26),-1,(EchelleFPAparam!$S$3/('crmcfgWLEN.txt'!$U31+F$52))*(SIN('Standard Settings'!$F26)+SIN('Standard Settings'!$F26+EchelleFPAparam!$M$3+EchelleFPAparam!$F$3)))</f>
        <v>4346.5079850448938</v>
      </c>
      <c r="CM31" s="27">
        <f>IF(OR($U31+G$52&lt;'Standard Settings'!$G26,$U31+G$52&gt;'Standard Settings'!$I26),-1,(EchelleFPAparam!$S$3/('crmcfgWLEN.txt'!$U31+G$52))*(SIN('Standard Settings'!$F26)+SIN('Standard Settings'!$F26+EchelleFPAparam!$M$3+EchelleFPAparam!$F$3)))</f>
        <v>4036.0431289702587</v>
      </c>
      <c r="CN31" s="27">
        <f>IF(OR($U31+H$52&lt;'Standard Settings'!$G26,$U31+H$52&gt;'Standard Settings'!$I26),-1,(EchelleFPAparam!$S$3/('crmcfgWLEN.txt'!$U31+H$52))*(SIN('Standard Settings'!$F26)+SIN('Standard Settings'!$F26+EchelleFPAparam!$M$3+EchelleFPAparam!$F$3)))</f>
        <v>3766.9735870389077</v>
      </c>
      <c r="CO31" s="27">
        <f>IF(OR($U31+K$52&lt;'Standard Settings'!$G26,$U31+K$52&gt;'Standard Settings'!$I26),-1,(EchelleFPAparam!$S$3/('crmcfgWLEN.txt'!$U31+K$52))*(SIN('Standard Settings'!$F26)+SIN('Standard Settings'!$F26+EchelleFPAparam!$M$3+EchelleFPAparam!$F$3)))</f>
        <v>3531.5377378489766</v>
      </c>
      <c r="CP31" s="27">
        <f>IF(OR($U31+L$52&lt;'Standard Settings'!$G26,$U31+L$52&gt;'Standard Settings'!$I26),-1,(EchelleFPAparam!$S$3/('crmcfgWLEN.txt'!$U31+L$52))*(SIN('Standard Settings'!$F26)+SIN('Standard Settings'!$F26+EchelleFPAparam!$M$3+EchelleFPAparam!$F$3)))</f>
        <v>-1</v>
      </c>
      <c r="CQ31" s="27">
        <f>IF(OR($U31+B$52&lt;'Standard Settings'!$G26,$U31+B$52&gt;'Standard Settings'!$I26),-1,(EchelleFPAparam!$S$3/('crmcfgWLEN.txt'!$U31+B$52))*(SIN('Standard Settings'!$F26)+SIN('Standard Settings'!$F26+EchelleFPAparam!$M$3+EchelleFPAparam!$G$3)))</f>
        <v>-1</v>
      </c>
      <c r="CR31" s="27">
        <f>IF(OR($U31+C$52&lt;'Standard Settings'!$G26,$U31+C$52&gt;'Standard Settings'!$I26),-1,(EchelleFPAparam!$S$3/('crmcfgWLEN.txt'!$U31+C$52))*(SIN('Standard Settings'!$F26)+SIN('Standard Settings'!$F26+EchelleFPAparam!$M$3+EchelleFPAparam!$G$3)))</f>
        <v>5686.7391774571242</v>
      </c>
      <c r="CS31" s="27">
        <f>IF(OR($U31+D$52&lt;'Standard Settings'!$G26,$U31+D$52&gt;'Standard Settings'!$I26),-1,(EchelleFPAparam!$S$3/('crmcfgWLEN.txt'!$U31+D$52))*(SIN('Standard Settings'!$F26)+SIN('Standard Settings'!$F26+EchelleFPAparam!$M$3+EchelleFPAparam!$G$3)))</f>
        <v>5169.7628885973854</v>
      </c>
      <c r="CT31" s="27">
        <f>IF(OR($U31+E$52&lt;'Standard Settings'!$G26,$U31+E$52&gt;'Standard Settings'!$I26),-1,(EchelleFPAparam!$S$3/('crmcfgWLEN.txt'!$U31+E$52))*(SIN('Standard Settings'!$F26)+SIN('Standard Settings'!$F26+EchelleFPAparam!$M$3+EchelleFPAparam!$G$3)))</f>
        <v>4738.9493145476026</v>
      </c>
      <c r="CU31" s="27">
        <f>IF(OR($U31+F$52&lt;'Standard Settings'!$G26,$U31+F$52&gt;'Standard Settings'!$I26),-1,(EchelleFPAparam!$S$3/('crmcfgWLEN.txt'!$U31+F$52))*(SIN('Standard Settings'!$F26)+SIN('Standard Settings'!$F26+EchelleFPAparam!$M$3+EchelleFPAparam!$G$3)))</f>
        <v>4374.4147518900954</v>
      </c>
      <c r="CV31" s="27">
        <f>IF(OR($U31+G$52&lt;'Standard Settings'!$G26,$U31+G$52&gt;'Standard Settings'!$I26),-1,(EchelleFPAparam!$S$3/('crmcfgWLEN.txt'!$U31+G$52))*(SIN('Standard Settings'!$F26)+SIN('Standard Settings'!$F26+EchelleFPAparam!$M$3+EchelleFPAparam!$G$3)))</f>
        <v>4061.9565553265165</v>
      </c>
      <c r="CW31" s="27">
        <f>IF(OR($U31+H$52&lt;'Standard Settings'!$G26,$U31+H$52&gt;'Standard Settings'!$I26),-1,(EchelleFPAparam!$S$3/('crmcfgWLEN.txt'!$U31+H$52))*(SIN('Standard Settings'!$F26)+SIN('Standard Settings'!$F26+EchelleFPAparam!$M$3+EchelleFPAparam!$G$3)))</f>
        <v>3791.1594516380819</v>
      </c>
      <c r="CX31" s="27">
        <f>IF(OR($U31+K$52&lt;'Standard Settings'!$G26,$U31+K$52&gt;'Standard Settings'!$I26),-1,(EchelleFPAparam!$S$3/('crmcfgWLEN.txt'!$U31+K$52))*(SIN('Standard Settings'!$F26)+SIN('Standard Settings'!$F26+EchelleFPAparam!$M$3+EchelleFPAparam!$G$3)))</f>
        <v>3554.211985910702</v>
      </c>
      <c r="CY31" s="27">
        <f>IF(OR($U31+L$52&lt;'Standard Settings'!$G26,$U31+L$52&gt;'Standard Settings'!$I26),-1,(EchelleFPAparam!$S$3/('crmcfgWLEN.txt'!$U31+L$52))*(SIN('Standard Settings'!$F26)+SIN('Standard Settings'!$F26+EchelleFPAparam!$M$3+EchelleFPAparam!$G$3)))</f>
        <v>-1</v>
      </c>
      <c r="CZ31" s="27">
        <f>IF(OR($U31+B$52&lt;'Standard Settings'!$G26,$U31+B$52&gt;'Standard Settings'!$I26),-1,(EchelleFPAparam!$S$3/('crmcfgWLEN.txt'!$U31+B$52))*(SIN('Standard Settings'!$F26)+SIN('Standard Settings'!$F26+EchelleFPAparam!$M$3+EchelleFPAparam!$H$3)))</f>
        <v>-1</v>
      </c>
      <c r="DA31" s="27">
        <f>IF(OR($U31+C$52&lt;'Standard Settings'!$G26,$U31+C$52&gt;'Standard Settings'!$I26),-1,(EchelleFPAparam!$S$3/('crmcfgWLEN.txt'!$U31+C$52))*(SIN('Standard Settings'!$F26)+SIN('Standard Settings'!$F26+EchelleFPAparam!$M$3+EchelleFPAparam!$H$3)))</f>
        <v>5688.4682126997559</v>
      </c>
      <c r="DB31" s="27">
        <f>IF(OR($U31+D$52&lt;'Standard Settings'!$G26,$U31+D$52&gt;'Standard Settings'!$I26),-1,(EchelleFPAparam!$S$3/('crmcfgWLEN.txt'!$U31+D$52))*(SIN('Standard Settings'!$F26)+SIN('Standard Settings'!$F26+EchelleFPAparam!$M$3+EchelleFPAparam!$H$3)))</f>
        <v>5171.33473881796</v>
      </c>
      <c r="DC31" s="27">
        <f>IF(OR($U31+E$52&lt;'Standard Settings'!$G26,$U31+E$52&gt;'Standard Settings'!$I26),-1,(EchelleFPAparam!$S$3/('crmcfgWLEN.txt'!$U31+E$52))*(SIN('Standard Settings'!$F26)+SIN('Standard Settings'!$F26+EchelleFPAparam!$M$3+EchelleFPAparam!$H$3)))</f>
        <v>4740.3901772497966</v>
      </c>
      <c r="DD31" s="27">
        <f>IF(OR($U31+F$52&lt;'Standard Settings'!$G26,$U31+F$52&gt;'Standard Settings'!$I26),-1,(EchelleFPAparam!$S$3/('crmcfgWLEN.txt'!$U31+F$52))*(SIN('Standard Settings'!$F26)+SIN('Standard Settings'!$F26+EchelleFPAparam!$M$3+EchelleFPAparam!$H$3)))</f>
        <v>4375.7447789998123</v>
      </c>
      <c r="DE31" s="27">
        <f>IF(OR($U31+G$52&lt;'Standard Settings'!$G26,$U31+G$52&gt;'Standard Settings'!$I26),-1,(EchelleFPAparam!$S$3/('crmcfgWLEN.txt'!$U31+G$52))*(SIN('Standard Settings'!$F26)+SIN('Standard Settings'!$F26+EchelleFPAparam!$M$3+EchelleFPAparam!$H$3)))</f>
        <v>4063.1915804998257</v>
      </c>
      <c r="DF31" s="27">
        <f>IF(OR($U31+H$52&lt;'Standard Settings'!$G26,$U31+H$52&gt;'Standard Settings'!$I26),-1,(EchelleFPAparam!$S$3/('crmcfgWLEN.txt'!$U31+H$52))*(SIN('Standard Settings'!$F26)+SIN('Standard Settings'!$F26+EchelleFPAparam!$M$3+EchelleFPAparam!$H$3)))</f>
        <v>3792.3121417998368</v>
      </c>
      <c r="DG31" s="27">
        <f>IF(OR($U31+K$52&lt;'Standard Settings'!$G26,$U31+K$52&gt;'Standard Settings'!$I26),-1,(EchelleFPAparam!$S$3/('crmcfgWLEN.txt'!$U31+K$52))*(SIN('Standard Settings'!$F26)+SIN('Standard Settings'!$F26+EchelleFPAparam!$M$3+EchelleFPAparam!$H$3)))</f>
        <v>3555.2926329373472</v>
      </c>
      <c r="DH31" s="27">
        <f>IF(OR($U31+L$52&lt;'Standard Settings'!$G26,$U31+L$52&gt;'Standard Settings'!$I26),-1,(EchelleFPAparam!$S$3/('crmcfgWLEN.txt'!$U31+L$52))*(SIN('Standard Settings'!$F26)+SIN('Standard Settings'!$F26+EchelleFPAparam!$M$3+EchelleFPAparam!$H$3)))</f>
        <v>-1</v>
      </c>
      <c r="DI31" s="27">
        <f>IF(OR($U31+B$52&lt;'Standard Settings'!$G26,$U31+B$52&gt;'Standard Settings'!$I26),-1,(EchelleFPAparam!$S$3/('crmcfgWLEN.txt'!$U31+B$52))*(SIN('Standard Settings'!$F26)+SIN('Standard Settings'!$F26+EchelleFPAparam!$M$3+EchelleFPAparam!$I$3)))</f>
        <v>-1</v>
      </c>
      <c r="DJ31" s="27">
        <f>IF(OR($U31+C$52&lt;'Standard Settings'!$G26,$U31+C$52&gt;'Standard Settings'!$I26),-1,(EchelleFPAparam!$S$3/('crmcfgWLEN.txt'!$U31+C$52))*(SIN('Standard Settings'!$F26)+SIN('Standard Settings'!$F26+EchelleFPAparam!$M$3+EchelleFPAparam!$I$3)))</f>
        <v>5723.0031609214166</v>
      </c>
      <c r="DK31" s="27">
        <f>IF(OR($U31+D$52&lt;'Standard Settings'!$G26,$U31+D$52&gt;'Standard Settings'!$I26),-1,(EchelleFPAparam!$S$3/('crmcfgWLEN.txt'!$U31+D$52))*(SIN('Standard Settings'!$F26)+SIN('Standard Settings'!$F26+EchelleFPAparam!$M$3+EchelleFPAparam!$I$3)))</f>
        <v>5202.7301462921969</v>
      </c>
      <c r="DL31" s="27">
        <f>IF(OR($U31+E$52&lt;'Standard Settings'!$G26,$U31+E$52&gt;'Standard Settings'!$I26),-1,(EchelleFPAparam!$S$3/('crmcfgWLEN.txt'!$U31+E$52))*(SIN('Standard Settings'!$F26)+SIN('Standard Settings'!$F26+EchelleFPAparam!$M$3+EchelleFPAparam!$I$3)))</f>
        <v>4769.1693007678468</v>
      </c>
      <c r="DM31" s="27">
        <f>IF(OR($U31+F$52&lt;'Standard Settings'!$G26,$U31+F$52&gt;'Standard Settings'!$I26),-1,(EchelleFPAparam!$S$3/('crmcfgWLEN.txt'!$U31+F$52))*(SIN('Standard Settings'!$F26)+SIN('Standard Settings'!$F26+EchelleFPAparam!$M$3+EchelleFPAparam!$I$3)))</f>
        <v>4402.3101237857045</v>
      </c>
      <c r="DN31" s="27">
        <f>IF(OR($U31+G$52&lt;'Standard Settings'!$G26,$U31+G$52&gt;'Standard Settings'!$I26),-1,(EchelleFPAparam!$S$3/('crmcfgWLEN.txt'!$U31+G$52))*(SIN('Standard Settings'!$F26)+SIN('Standard Settings'!$F26+EchelleFPAparam!$M$3+EchelleFPAparam!$I$3)))</f>
        <v>4087.8594006581543</v>
      </c>
      <c r="DO31" s="27">
        <f>IF(OR($U31+H$52&lt;'Standard Settings'!$G26,$U31+H$52&gt;'Standard Settings'!$I26),-1,(EchelleFPAparam!$S$3/('crmcfgWLEN.txt'!$U31+H$52))*(SIN('Standard Settings'!$F26)+SIN('Standard Settings'!$F26+EchelleFPAparam!$M$3+EchelleFPAparam!$I$3)))</f>
        <v>3815.3354406142771</v>
      </c>
      <c r="DP31" s="27">
        <f>IF(OR($U31+K$52&lt;'Standard Settings'!$G26,$U31+K$52&gt;'Standard Settings'!$I26),-1,(EchelleFPAparam!$S$3/('crmcfgWLEN.txt'!$U31+K$52))*(SIN('Standard Settings'!$F26)+SIN('Standard Settings'!$F26+EchelleFPAparam!$M$3+EchelleFPAparam!$I$3)))</f>
        <v>3576.8769755758849</v>
      </c>
      <c r="DQ31" s="27">
        <f>IF(OR($U31+L$52&lt;'Standard Settings'!$G26,$U31+L$52&gt;'Standard Settings'!$I26),-1,(EchelleFPAparam!$S$3/('crmcfgWLEN.txt'!$U31+L$52))*(SIN('Standard Settings'!$F26)+SIN('Standard Settings'!$F26+EchelleFPAparam!$M$3+EchelleFPAparam!$I$3)))</f>
        <v>-1</v>
      </c>
      <c r="DR31" s="27">
        <f>IF(OR($U31+B$52&lt;'Standard Settings'!$G26,$U31+B$52&gt;'Standard Settings'!$I26),-1,(EchelleFPAparam!$S$3/('crmcfgWLEN.txt'!$U31+B$52))*(SIN('Standard Settings'!$F26)+SIN('Standard Settings'!$F26+EchelleFPAparam!$M$3+EchelleFPAparam!$J$3)))</f>
        <v>-1</v>
      </c>
      <c r="DS31" s="27">
        <f>IF(OR($U31+C$52&lt;'Standard Settings'!$G26,$U31+C$52&gt;'Standard Settings'!$I26),-1,(EchelleFPAparam!$S$3/('crmcfgWLEN.txt'!$U31+C$52))*(SIN('Standard Settings'!$F26)+SIN('Standard Settings'!$F26+EchelleFPAparam!$M$3+EchelleFPAparam!$J$3)))</f>
        <v>5724.6464868832973</v>
      </c>
      <c r="DT31" s="27">
        <f>IF(OR($U31+D$52&lt;'Standard Settings'!$G26,$U31+D$52&gt;'Standard Settings'!$I26),-1,(EchelleFPAparam!$S$3/('crmcfgWLEN.txt'!$U31+D$52))*(SIN('Standard Settings'!$F26)+SIN('Standard Settings'!$F26+EchelleFPAparam!$M$3+EchelleFPAparam!$J$3)))</f>
        <v>5204.2240789848165</v>
      </c>
      <c r="DU31" s="27">
        <f>IF(OR($U31+E$52&lt;'Standard Settings'!$G26,$U31+E$52&gt;'Standard Settings'!$I26),-1,(EchelleFPAparam!$S$3/('crmcfgWLEN.txt'!$U31+E$52))*(SIN('Standard Settings'!$F26)+SIN('Standard Settings'!$F26+EchelleFPAparam!$M$3+EchelleFPAparam!$J$3)))</f>
        <v>4770.5387390694141</v>
      </c>
      <c r="DV31" s="27">
        <f>IF(OR($U31+F$52&lt;'Standard Settings'!$G26,$U31+F$52&gt;'Standard Settings'!$I26),-1,(EchelleFPAparam!$S$3/('crmcfgWLEN.txt'!$U31+F$52))*(SIN('Standard Settings'!$F26)+SIN('Standard Settings'!$F26+EchelleFPAparam!$M$3+EchelleFPAparam!$J$3)))</f>
        <v>4403.5742206794594</v>
      </c>
      <c r="DW31" s="27">
        <f>IF(OR($U31+G$52&lt;'Standard Settings'!$G26,$U31+G$52&gt;'Standard Settings'!$I26),-1,(EchelleFPAparam!$S$3/('crmcfgWLEN.txt'!$U31+G$52))*(SIN('Standard Settings'!$F26)+SIN('Standard Settings'!$F26+EchelleFPAparam!$M$3+EchelleFPAparam!$J$3)))</f>
        <v>4089.0332049166409</v>
      </c>
      <c r="DX31" s="27">
        <f>IF(OR($U31+H$52&lt;'Standard Settings'!$G26,$U31+H$52&gt;'Standard Settings'!$I26),-1,(EchelleFPAparam!$S$3/('crmcfgWLEN.txt'!$U31+H$52))*(SIN('Standard Settings'!$F26)+SIN('Standard Settings'!$F26+EchelleFPAparam!$M$3+EchelleFPAparam!$J$3)))</f>
        <v>3816.4309912555314</v>
      </c>
      <c r="DY31" s="27">
        <f>IF(OR($U31+K$52&lt;'Standard Settings'!$G26,$U31+K$52&gt;'Standard Settings'!$I26),-1,(EchelleFPAparam!$S$3/('crmcfgWLEN.txt'!$U31+K$52))*(SIN('Standard Settings'!$F26)+SIN('Standard Settings'!$F26+EchelleFPAparam!$M$3+EchelleFPAparam!$J$3)))</f>
        <v>3577.904054302061</v>
      </c>
      <c r="DZ31" s="27">
        <f>IF(OR($U31+L$52&lt;'Standard Settings'!$G26,$U31+L$52&gt;'Standard Settings'!$I26),-1,(EchelleFPAparam!$S$3/('crmcfgWLEN.txt'!$U31+L$52))*(SIN('Standard Settings'!$F26)+SIN('Standard Settings'!$F26+EchelleFPAparam!$M$3+EchelleFPAparam!$J$3)))</f>
        <v>-1</v>
      </c>
      <c r="EA31" s="27">
        <f>IF(OR($U31+B$52&lt;$S31,$U31+B$52&gt;$T31),-1,(EchelleFPAparam!$S$3/('crmcfgWLEN.txt'!$U31+B$52))*(SIN('Standard Settings'!$F26)+SIN('Standard Settings'!$F26+EchelleFPAparam!$M$3+EchelleFPAparam!$K$3)))</f>
        <v>-1</v>
      </c>
      <c r="EB31" s="27">
        <f>IF(OR($U31+C$52&lt;$S31,$U31+C$52&gt;$T31),-1,(EchelleFPAparam!$S$3/('crmcfgWLEN.txt'!$U31+C$52))*(SIN('Standard Settings'!$F26)+SIN('Standard Settings'!$F26+EchelleFPAparam!$M$3+EchelleFPAparam!$K$3)))</f>
        <v>5757.4150053262119</v>
      </c>
      <c r="EC31" s="27">
        <f>IF(OR($U31+D$52&lt;$S31,$U31+D$52&gt;$T31),-1,(EchelleFPAparam!$S$3/('crmcfgWLEN.txt'!$U31+D$52))*(SIN('Standard Settings'!$F26)+SIN('Standard Settings'!$F26+EchelleFPAparam!$M$3+EchelleFPAparam!$K$3)))</f>
        <v>5234.0136412056472</v>
      </c>
      <c r="ED31" s="27">
        <f>IF(OR($U31+E$52&lt;$S31,$U31+E$52&gt;$T31),-1,(EchelleFPAparam!$S$3/('crmcfgWLEN.txt'!$U31+E$52))*(SIN('Standard Settings'!$F26)+SIN('Standard Settings'!$F26+EchelleFPAparam!$M$3+EchelleFPAparam!$K$3)))</f>
        <v>4797.8458377718434</v>
      </c>
      <c r="EE31" s="27">
        <f>IF(OR($U31+F$52&lt;$S31,$U31+F$52&gt;$T31),-1,(EchelleFPAparam!$S$3/('crmcfgWLEN.txt'!$U31+F$52))*(SIN('Standard Settings'!$F26)+SIN('Standard Settings'!$F26+EchelleFPAparam!$M$3+EchelleFPAparam!$K$3)))</f>
        <v>4428.780773327856</v>
      </c>
      <c r="EF31" s="27">
        <f>IF(OR($U31+G$52&lt;$S31,$U31+G$52&gt;$T31),-1,(EchelleFPAparam!$S$3/('crmcfgWLEN.txt'!$U31+G$52))*(SIN('Standard Settings'!$F26)+SIN('Standard Settings'!$F26+EchelleFPAparam!$M$3+EchelleFPAparam!$K$3)))</f>
        <v>4112.4392895187229</v>
      </c>
      <c r="EG31" s="27">
        <f>IF(OR($U31+H$52&lt;$S31,$U31+H$52&gt;$T31),-1,(EchelleFPAparam!$S$3/('crmcfgWLEN.txt'!$U31+H$52))*(SIN('Standard Settings'!$F26)+SIN('Standard Settings'!$F26+EchelleFPAparam!$M$3+EchelleFPAparam!$K$3)))</f>
        <v>3838.2766702174745</v>
      </c>
      <c r="EH31" s="27">
        <f>IF(OR($U31+K$52&lt;$S31,$U31+K$52&gt;$T31),-1,(EchelleFPAparam!$S$3/('crmcfgWLEN.txt'!$U31+K$52))*(SIN('Standard Settings'!$F26)+SIN('Standard Settings'!$F26+EchelleFPAparam!$M$3+EchelleFPAparam!$K$3)))</f>
        <v>3598.3843783288826</v>
      </c>
      <c r="EI31" s="27">
        <f>IF(OR($U31+L$52&lt;$S31,$U31+L$52&gt;$T31),-1,(EchelleFPAparam!$S$3/('crmcfgWLEN.txt'!$U31+L$52))*(SIN('Standard Settings'!$F26)+SIN('Standard Settings'!$F26+EchelleFPAparam!$M$3+EchelleFPAparam!$K$3)))</f>
        <v>-1</v>
      </c>
      <c r="EJ31" s="64">
        <f t="shared" si="6"/>
        <v>3531.5377378489766</v>
      </c>
      <c r="EK31" s="64">
        <f t="shared" si="7"/>
        <v>5757.4150053262119</v>
      </c>
      <c r="EL31" s="96">
        <v>0</v>
      </c>
      <c r="EM31" s="96">
        <v>0</v>
      </c>
      <c r="EN31" s="104"/>
      <c r="EO31" s="104"/>
      <c r="EP31" s="104"/>
      <c r="EQ31" s="54"/>
      <c r="ER31" s="54"/>
      <c r="ES31" s="54"/>
      <c r="ET31" s="54"/>
      <c r="EU31" s="104"/>
      <c r="EV31" s="104"/>
      <c r="EW31" s="54"/>
      <c r="EX31" s="54"/>
      <c r="EY31" s="54"/>
      <c r="EZ31" s="54"/>
      <c r="FA31" s="54"/>
      <c r="FB31" s="97">
        <f>1/(F31*EchelleFPAparam!$Q$3)</f>
        <v>-1749.610275325874</v>
      </c>
      <c r="FC31" s="97">
        <f>E31*FB31</f>
        <v>-22.694824318833795</v>
      </c>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c r="IV31" s="54"/>
      <c r="IW31" s="54"/>
      <c r="IX31" s="54"/>
      <c r="IY31" s="54"/>
      <c r="IZ31" s="54"/>
      <c r="JA31" s="54"/>
      <c r="JB31" s="54"/>
      <c r="JC31" s="54"/>
      <c r="JD31" s="54"/>
      <c r="JE31" s="54"/>
      <c r="JF31" s="54"/>
      <c r="JG31" s="54"/>
      <c r="JH31" s="54"/>
      <c r="JI31" s="54"/>
      <c r="JJ31" s="56">
        <f t="shared" si="5"/>
        <v>2997.4768664721446</v>
      </c>
    </row>
    <row r="32" spans="1:270" x14ac:dyDescent="0.2">
      <c r="A32" s="57">
        <v>26</v>
      </c>
      <c r="B32" s="19">
        <f t="shared" si="0"/>
        <v>4441.5138814771162</v>
      </c>
      <c r="C32" s="28" t="str">
        <f>'Standard Settings'!B27</f>
        <v>M/7/9</v>
      </c>
      <c r="D32" s="28">
        <f>'Standard Settings'!H27</f>
        <v>13</v>
      </c>
      <c r="E32" s="20">
        <f t="shared" si="1"/>
        <v>1.2291998942126181E-2</v>
      </c>
      <c r="F32" s="18">
        <f>((EchelleFPAparam!$S$3/('crmcfgWLEN.txt'!$U32+E$52))*(SIN('Standard Settings'!$F27+0.0005)+SIN('Standard Settings'!$F27+0.0005+EchelleFPAparam!$M$3))-(EchelleFPAparam!$S$3/('crmcfgWLEN.txt'!$U32+E$52))*(SIN('Standard Settings'!$F27-0.0005)+SIN('Standard Settings'!$F27-0.0005+EchelleFPAparam!$M$3)))*1000*EchelleFPAparam!$O$3/180</f>
        <v>36.695612577076382</v>
      </c>
      <c r="G32" s="21" t="str">
        <f>'Standard Settings'!C27</f>
        <v>M</v>
      </c>
      <c r="H32" s="50"/>
      <c r="I32" s="63" t="s">
        <v>364</v>
      </c>
      <c r="J32" s="61"/>
      <c r="K32" s="28" t="str">
        <f>'Standard Settings'!$D27</f>
        <v>LM</v>
      </c>
      <c r="L32" s="50"/>
      <c r="M32" s="12">
        <v>0</v>
      </c>
      <c r="N32" s="12">
        <v>0</v>
      </c>
      <c r="O32" s="51" t="s">
        <v>387</v>
      </c>
      <c r="P32" s="51" t="s">
        <v>387</v>
      </c>
      <c r="Q32" s="28">
        <f>'Standard Settings'!$E27</f>
        <v>68</v>
      </c>
      <c r="R32" s="93">
        <f>535000+($Q32-65.672)/EchelleFPAparam!$Q$3</f>
        <v>376632.65306122426</v>
      </c>
      <c r="S32" s="22">
        <f>'Standard Settings'!$G27</f>
        <v>10</v>
      </c>
      <c r="T32" s="22">
        <f>'Standard Settings'!$I27</f>
        <v>16</v>
      </c>
      <c r="U32" s="23">
        <f t="shared" si="2"/>
        <v>9</v>
      </c>
      <c r="V32" s="23">
        <f t="shared" si="3"/>
        <v>17</v>
      </c>
      <c r="W32" s="24">
        <f>IF(OR($U32+B$52&lt;$S32,$U32+B$52&gt;$T32),-1,(EchelleFPAparam!$S$3/('crmcfgWLEN.txt'!$U32+B$52))*(SIN('Standard Settings'!$F27)+SIN('Standard Settings'!$F27+EchelleFPAparam!$M$3)))</f>
        <v>-1</v>
      </c>
      <c r="X32" s="24">
        <f>IF(OR($U32+C$52&lt;$S32,$U32+C$52&gt;$T32),-1,(EchelleFPAparam!$S$3/('crmcfgWLEN.txt'!$U32+C$52))*(SIN('Standard Settings'!$F27)+SIN('Standard Settings'!$F27+EchelleFPAparam!$M$3)))</f>
        <v>5773.9680459202518</v>
      </c>
      <c r="Y32" s="24">
        <f>IF(OR($U32+D$52&lt;$S32,$U32+D$52&gt;$T32),-1,(EchelleFPAparam!$S$3/('crmcfgWLEN.txt'!$U32+D$52))*(SIN('Standard Settings'!$F27)+SIN('Standard Settings'!$F27+EchelleFPAparam!$M$3)))</f>
        <v>5249.0618599275012</v>
      </c>
      <c r="Z32" s="24">
        <f>IF(OR($U32+E$52&lt;$S32,$U32+E$52&gt;$T32),-1,(EchelleFPAparam!$S$3/('crmcfgWLEN.txt'!$U32+E$52))*(SIN('Standard Settings'!$F27)+SIN('Standard Settings'!$F27+EchelleFPAparam!$M$3)))</f>
        <v>4811.6400382668762</v>
      </c>
      <c r="AA32" s="24">
        <f>IF(OR($U32+F$52&lt;$S32,$U32+F$52&gt;$T32),-1,(EchelleFPAparam!$S$3/('crmcfgWLEN.txt'!$U32+F$52))*(SIN('Standard Settings'!$F27)+SIN('Standard Settings'!$F27+EchelleFPAparam!$M$3)))</f>
        <v>4441.5138814771162</v>
      </c>
      <c r="AB32" s="24">
        <f>IF(OR($U32+G$52&lt;$S32,$U32+G$52&gt;$T32),-1,(EchelleFPAparam!$S$3/('crmcfgWLEN.txt'!$U32+G$52))*(SIN('Standard Settings'!$F27)+SIN('Standard Settings'!$F27+EchelleFPAparam!$M$3)))</f>
        <v>4124.2628899430365</v>
      </c>
      <c r="AC32" s="24">
        <f>IF(OR($U32+H$52&lt;$S32,$U32+H$52&gt;$T32),-1,(EchelleFPAparam!$S$3/('crmcfgWLEN.txt'!$U32+H$52))*(SIN('Standard Settings'!$F27)+SIN('Standard Settings'!$F27+EchelleFPAparam!$M$3)))</f>
        <v>3849.3120306135006</v>
      </c>
      <c r="AD32" s="24">
        <f>IF(OR($U32+K$52&lt;$S32,$U32+K$52&gt;$T32),-1,(EchelleFPAparam!$S$3/('crmcfgWLEN.txt'!$U32+K$52))*(SIN('Standard Settings'!$F27)+SIN('Standard Settings'!$F27+EchelleFPAparam!$M$3)))</f>
        <v>3608.7300287001572</v>
      </c>
      <c r="AE32" s="24">
        <f>IF(OR($U32+L$52&lt;$S32,$U32+L$52&gt;$T32),-1,(EchelleFPAparam!$S$3/('crmcfgWLEN.txt'!$U32+L$52))*(SIN('Standard Settings'!$F27)+SIN('Standard Settings'!$F27+EchelleFPAparam!$M$3)))</f>
        <v>-1</v>
      </c>
      <c r="AF32" s="92">
        <v>2009.63236390166</v>
      </c>
      <c r="AG32" s="92">
        <v>1595.04474280729</v>
      </c>
      <c r="AH32" s="92">
        <v>1204.0338338245001</v>
      </c>
      <c r="AI32" s="92">
        <v>872.10413205559098</v>
      </c>
      <c r="AJ32" s="92">
        <v>586.916989287908</v>
      </c>
      <c r="AK32" s="92">
        <v>339.15062925217501</v>
      </c>
      <c r="AL32" s="92">
        <v>121.385580432834</v>
      </c>
      <c r="AM32" s="92"/>
      <c r="AN32" s="92"/>
      <c r="AO32" s="92">
        <v>2015.2064123540699</v>
      </c>
      <c r="AP32" s="92">
        <v>1604.7058474964899</v>
      </c>
      <c r="AQ32" s="92">
        <v>1211.59384479352</v>
      </c>
      <c r="AR32" s="92">
        <v>877.88424387287898</v>
      </c>
      <c r="AS32" s="92">
        <v>591.20466800192105</v>
      </c>
      <c r="AT32" s="92">
        <v>342.088202184056</v>
      </c>
      <c r="AU32" s="92">
        <v>123.210575784368</v>
      </c>
      <c r="AV32" s="92"/>
      <c r="AW32" s="92"/>
      <c r="AX32" s="92">
        <v>2021.7870750822101</v>
      </c>
      <c r="AY32" s="92">
        <v>1616.55831619736</v>
      </c>
      <c r="AZ32" s="92">
        <v>1221.0347478768999</v>
      </c>
      <c r="BA32" s="92">
        <v>885.30147065695303</v>
      </c>
      <c r="BB32" s="92">
        <v>596.84299976684497</v>
      </c>
      <c r="BC32" s="92">
        <v>346.25211881088899</v>
      </c>
      <c r="BD32" s="92">
        <v>125.960660996888</v>
      </c>
      <c r="BE32" s="92"/>
      <c r="BF32" s="92"/>
      <c r="BG32" s="25">
        <f>IF(OR($U32+B$52&lt;'Standard Settings'!$G27,$U32+B$52&gt;'Standard Settings'!$I27),-1,(EchelleFPAparam!$S$3/('crmcfgWLEN.txt'!$U32+B$52))*(SIN(EchelleFPAparam!$T$3-EchelleFPAparam!$M$3/2)+SIN('Standard Settings'!$F27+EchelleFPAparam!$M$3)))</f>
        <v>-1</v>
      </c>
      <c r="BH32" s="25">
        <f>IF(OR($U32+C$52&lt;'Standard Settings'!$G27,$U32+C$52&gt;'Standard Settings'!$I27),-1,(EchelleFPAparam!$S$3/('crmcfgWLEN.txt'!$U32+C$52))*(SIN(EchelleFPAparam!$T$3-EchelleFPAparam!$M$3/2)+SIN('Standard Settings'!$F27+EchelleFPAparam!$M$3)))</f>
        <v>5716.5639367897911</v>
      </c>
      <c r="BI32" s="25">
        <f>IF(OR($U32+D$52&lt;'Standard Settings'!$G27,$U32+D$52&gt;'Standard Settings'!$I27),-1,(EchelleFPAparam!$S$3/('crmcfgWLEN.txt'!$U32+D$52))*(SIN(EchelleFPAparam!$T$3-EchelleFPAparam!$M$3/2)+SIN('Standard Settings'!$F27+EchelleFPAparam!$M$3)))</f>
        <v>5196.8763061725376</v>
      </c>
      <c r="BJ32" s="25">
        <f>IF(OR($U32+E$52&lt;'Standard Settings'!$G27,$U32+E$52&gt;'Standard Settings'!$I27),-1,(EchelleFPAparam!$S$3/('crmcfgWLEN.txt'!$U32+E$52))*(SIN(EchelleFPAparam!$T$3-EchelleFPAparam!$M$3/2)+SIN('Standard Settings'!$F27+EchelleFPAparam!$M$3)))</f>
        <v>4763.8032806581596</v>
      </c>
      <c r="BK32" s="25">
        <f>IF(OR($U32+F$52&lt;'Standard Settings'!$G27,$U32+F$52&gt;'Standard Settings'!$I27),-1,(EchelleFPAparam!$S$3/('crmcfgWLEN.txt'!$U32+F$52))*(SIN(EchelleFPAparam!$T$3-EchelleFPAparam!$M$3/2)+SIN('Standard Settings'!$F27+EchelleFPAparam!$M$3)))</f>
        <v>4397.356874453686</v>
      </c>
      <c r="BL32" s="25">
        <f>IF(OR($U32+G$52&lt;'Standard Settings'!$G27,$U32+G$52&gt;'Standard Settings'!$I27),-1,(EchelleFPAparam!$S$3/('crmcfgWLEN.txt'!$U32+G$52))*(SIN(EchelleFPAparam!$T$3-EchelleFPAparam!$M$3/2)+SIN('Standard Settings'!$F27+EchelleFPAparam!$M$3)))</f>
        <v>4083.2599548498506</v>
      </c>
      <c r="BM32" s="25">
        <f>IF(OR($U32+H$52&lt;'Standard Settings'!$G27,$U32+H$52&gt;'Standard Settings'!$I27),-1,(EchelleFPAparam!$S$3/('crmcfgWLEN.txt'!$U32+H$52))*(SIN(EchelleFPAparam!$T$3-EchelleFPAparam!$M$3/2)+SIN('Standard Settings'!$F27+EchelleFPAparam!$M$3)))</f>
        <v>3811.0426245265271</v>
      </c>
      <c r="BN32" s="25">
        <f>IF(OR($U32+K$52&lt;'Standard Settings'!$G27,$U32+K$52&gt;'Standard Settings'!$I27),-1,(EchelleFPAparam!$S$3/('crmcfgWLEN.txt'!$U32+K$52))*(SIN(EchelleFPAparam!$T$3-EchelleFPAparam!$M$3/2)+SIN('Standard Settings'!$F27+EchelleFPAparam!$M$3)))</f>
        <v>3572.8524604936192</v>
      </c>
      <c r="BO32" s="25">
        <f>IF(OR($U32+L$52&lt;'Standard Settings'!$G27,$U32+L$52&gt;'Standard Settings'!$I27),-1,(EchelleFPAparam!$S$3/('crmcfgWLEN.txt'!$U32+L$52))*(SIN(EchelleFPAparam!$T$3-EchelleFPAparam!$M$3/2)+SIN('Standard Settings'!$F27+EchelleFPAparam!$M$3)))</f>
        <v>-1</v>
      </c>
      <c r="BP32" s="26">
        <f>IF(OR($U32+B$52&lt;'Standard Settings'!$G27,$U32+B$52&gt;'Standard Settings'!$I27),-1,BG32*(($D32+B$52)/($D32+B$52+0.5)))</f>
        <v>-1</v>
      </c>
      <c r="BQ32" s="26">
        <f>IF(OR($U32+C$52&lt;'Standard Settings'!$G27,$U32+C$52&gt;'Standard Settings'!$I27),-1,BH32*(($D32+C$52)/($D32+C$52+0.5)))</f>
        <v>5519.4410424177295</v>
      </c>
      <c r="BR32" s="26">
        <f>IF(OR($U32+D$52&lt;'Standard Settings'!$G27,$U32+D$52&gt;'Standard Settings'!$I27),-1,BI32*(($D32+D$52)/($D32+D$52+0.5)))</f>
        <v>5029.2351350056815</v>
      </c>
      <c r="BS32" s="26">
        <f>IF(OR($U32+E$52&lt;'Standard Settings'!$G27,$U32+E$52&gt;'Standard Settings'!$I27),-1,BJ32*(($D32+E$52)/($D32+E$52+0.5)))</f>
        <v>4619.4456054867005</v>
      </c>
      <c r="BT32" s="26">
        <f>IF(OR($U32+F$52&lt;'Standard Settings'!$G27,$U32+F$52&gt;'Standard Settings'!$I27),-1,BK32*(($D32+F$52)/($D32+F$52+0.5)))</f>
        <v>4271.718106612152</v>
      </c>
      <c r="BU32" s="26">
        <f>IF(OR($U32+G$52&lt;'Standard Settings'!$G27,$U32+G$52&gt;'Standard Settings'!$I27),-1,BL32*(($D32+G$52)/($D32+G$52+0.5)))</f>
        <v>3972.9015776917468</v>
      </c>
      <c r="BV32" s="26">
        <f>IF(OR($U32+H$52&lt;'Standard Settings'!$G27,$U32+H$52&gt;'Standard Settings'!$I27),-1,BM32*(($D32+H$52)/($D32+H$52+0.5)))</f>
        <v>3713.3235828720008</v>
      </c>
      <c r="BW32" s="26">
        <f>IF(OR($U32+K$52&lt;'Standard Settings'!$G27,$U32+K$52&gt;'Standard Settings'!$I27),-1,BN32*(($D32+K$52)/($D32+K$52+0.5)))</f>
        <v>3485.7097175547506</v>
      </c>
      <c r="BX32" s="26">
        <f>IF(OR($U32+L$52&lt;'Standard Settings'!$G27,$U32+L$52&gt;'Standard Settings'!$I27),-1,BO32*(($D32+L$52)/($D32+L$52+0.5)))</f>
        <v>-1</v>
      </c>
      <c r="BY32" s="26">
        <f>IF(OR($U32+B$52&lt;'Standard Settings'!$G27,$U32+B$52&gt;'Standard Settings'!$I27),-1,BG32*(($D32+B$52)/($D32+B$52-0.5)))</f>
        <v>-1</v>
      </c>
      <c r="BZ32" s="26">
        <f>IF(OR($U32+C$52&lt;'Standard Settings'!$G27,$U32+C$52&gt;'Standard Settings'!$I27),-1,BH32*(($D32+C$52)/($D32+C$52-0.5)))</f>
        <v>5928.2885270412644</v>
      </c>
      <c r="CA32" s="26">
        <f>IF(OR($U32+D$52&lt;'Standard Settings'!$G27,$U32+D$52&gt;'Standard Settings'!$I27),-1,BI32*(($D32+D$52)/($D32+D$52-0.5)))</f>
        <v>5376.0789374198666</v>
      </c>
      <c r="CB32" s="26">
        <f>IF(OR($U32+E$52&lt;'Standard Settings'!$G27,$U32+E$52&gt;'Standard Settings'!$I27),-1,BJ32*(($D32+E$52)/($D32+E$52-0.5)))</f>
        <v>4917.4743542277774</v>
      </c>
      <c r="CC32" s="26">
        <f>IF(OR($U32+F$52&lt;'Standard Settings'!$G27,$U32+F$52&gt;'Standard Settings'!$I27),-1,BK32*(($D32+F$52)/($D32+F$52-0.5)))</f>
        <v>4530.6101130734942</v>
      </c>
      <c r="CD32" s="26">
        <f>IF(OR($U32+G$52&lt;'Standard Settings'!$G27,$U32+G$52&gt;'Standard Settings'!$I27),-1,BL32*(($D32+G$52)/($D32+G$52-0.5)))</f>
        <v>4199.924524988417</v>
      </c>
      <c r="CE32" s="26">
        <f>IF(OR($U32+H$52&lt;'Standard Settings'!$G27,$U32+H$52&gt;'Standard Settings'!$I27),-1,BM32*(($D32+H$52)/($D32+H$52-0.5)))</f>
        <v>3914.0437765407573</v>
      </c>
      <c r="CF32" s="26">
        <f>IF(OR($U32+K$52&lt;'Standard Settings'!$G27,$U32+K$52&gt;'Standard Settings'!$I27),-1,BN32*(($D32+K$52)/($D32+K$52-0.5)))</f>
        <v>3664.4640620447371</v>
      </c>
      <c r="CG32" s="26">
        <f>IF(OR($U32+L$52&lt;'Standard Settings'!$G27,$U32+L$52&gt;'Standard Settings'!$I27),-1,BO32*(($D32+L$52)/($D32+L$52-0.5)))</f>
        <v>-1</v>
      </c>
      <c r="CH32" s="27">
        <f>IF(OR($U32+B$52&lt;'Standard Settings'!$G27,$U32+B$52&gt;'Standard Settings'!$I27),-1,(EchelleFPAparam!$S$3/('crmcfgWLEN.txt'!$U32+B$52))*(SIN('Standard Settings'!$F27)+SIN('Standard Settings'!$F27+EchelleFPAparam!$M$3+EchelleFPAparam!$F$3)))</f>
        <v>-1</v>
      </c>
      <c r="CI32" s="27">
        <f>IF(OR($U32+C$52&lt;'Standard Settings'!$G27,$U32+C$52&gt;'Standard Settings'!$I27),-1,(EchelleFPAparam!$S$3/('crmcfgWLEN.txt'!$U32+C$52))*(SIN('Standard Settings'!$F27)+SIN('Standard Settings'!$F27+EchelleFPAparam!$M$3+EchelleFPAparam!$F$3)))</f>
        <v>5721.2586053131299</v>
      </c>
      <c r="CJ32" s="27">
        <f>IF(OR($U32+D$52&lt;'Standard Settings'!$G27,$U32+D$52&gt;'Standard Settings'!$I27),-1,(EchelleFPAparam!$S$3/('crmcfgWLEN.txt'!$U32+D$52))*(SIN('Standard Settings'!$F27)+SIN('Standard Settings'!$F27+EchelleFPAparam!$M$3+EchelleFPAparam!$F$3)))</f>
        <v>5201.1441866483001</v>
      </c>
      <c r="CK32" s="27">
        <f>IF(OR($U32+E$52&lt;'Standard Settings'!$G27,$U32+E$52&gt;'Standard Settings'!$I27),-1,(EchelleFPAparam!$S$3/('crmcfgWLEN.txt'!$U32+E$52))*(SIN('Standard Settings'!$F27)+SIN('Standard Settings'!$F27+EchelleFPAparam!$M$3+EchelleFPAparam!$F$3)))</f>
        <v>4767.7155044276078</v>
      </c>
      <c r="CL32" s="27">
        <f>IF(OR($U32+F$52&lt;'Standard Settings'!$G27,$U32+F$52&gt;'Standard Settings'!$I27),-1,(EchelleFPAparam!$S$3/('crmcfgWLEN.txt'!$U32+F$52))*(SIN('Standard Settings'!$F27)+SIN('Standard Settings'!$F27+EchelleFPAparam!$M$3+EchelleFPAparam!$F$3)))</f>
        <v>4400.9681579331764</v>
      </c>
      <c r="CM32" s="27">
        <f>IF(OR($U32+G$52&lt;'Standard Settings'!$G27,$U32+G$52&gt;'Standard Settings'!$I27),-1,(EchelleFPAparam!$S$3/('crmcfgWLEN.txt'!$U32+G$52))*(SIN('Standard Settings'!$F27)+SIN('Standard Settings'!$F27+EchelleFPAparam!$M$3+EchelleFPAparam!$F$3)))</f>
        <v>4086.6132895093779</v>
      </c>
      <c r="CN32" s="27">
        <f>IF(OR($U32+H$52&lt;'Standard Settings'!$G27,$U32+H$52&gt;'Standard Settings'!$I27),-1,(EchelleFPAparam!$S$3/('crmcfgWLEN.txt'!$U32+H$52))*(SIN('Standard Settings'!$F27)+SIN('Standard Settings'!$F27+EchelleFPAparam!$M$3+EchelleFPAparam!$F$3)))</f>
        <v>3814.1724035420857</v>
      </c>
      <c r="CO32" s="27">
        <f>IF(OR($U32+K$52&lt;'Standard Settings'!$G27,$U32+K$52&gt;'Standard Settings'!$I27),-1,(EchelleFPAparam!$S$3/('crmcfgWLEN.txt'!$U32+K$52))*(SIN('Standard Settings'!$F27)+SIN('Standard Settings'!$F27+EchelleFPAparam!$M$3+EchelleFPAparam!$F$3)))</f>
        <v>3575.7866283207059</v>
      </c>
      <c r="CP32" s="27">
        <f>IF(OR($U32+L$52&lt;'Standard Settings'!$G27,$U32+L$52&gt;'Standard Settings'!$I27),-1,(EchelleFPAparam!$S$3/('crmcfgWLEN.txt'!$U32+L$52))*(SIN('Standard Settings'!$F27)+SIN('Standard Settings'!$F27+EchelleFPAparam!$M$3+EchelleFPAparam!$F$3)))</f>
        <v>-1</v>
      </c>
      <c r="CQ32" s="27">
        <f>IF(OR($U32+B$52&lt;'Standard Settings'!$G27,$U32+B$52&gt;'Standard Settings'!$I27),-1,(EchelleFPAparam!$S$3/('crmcfgWLEN.txt'!$U32+B$52))*(SIN('Standard Settings'!$F27)+SIN('Standard Settings'!$F27+EchelleFPAparam!$M$3+EchelleFPAparam!$G$3)))</f>
        <v>-1</v>
      </c>
      <c r="CR32" s="27">
        <f>IF(OR($U32+C$52&lt;'Standard Settings'!$G27,$U32+C$52&gt;'Standard Settings'!$I27),-1,(EchelleFPAparam!$S$3/('crmcfgWLEN.txt'!$U32+C$52))*(SIN('Standard Settings'!$F27)+SIN('Standard Settings'!$F27+EchelleFPAparam!$M$3+EchelleFPAparam!$G$3)))</f>
        <v>5755.7517764141548</v>
      </c>
      <c r="CS32" s="27">
        <f>IF(OR($U32+D$52&lt;'Standard Settings'!$G27,$U32+D$52&gt;'Standard Settings'!$I27),-1,(EchelleFPAparam!$S$3/('crmcfgWLEN.txt'!$U32+D$52))*(SIN('Standard Settings'!$F27)+SIN('Standard Settings'!$F27+EchelleFPAparam!$M$3+EchelleFPAparam!$G$3)))</f>
        <v>5232.5016149219591</v>
      </c>
      <c r="CT32" s="27">
        <f>IF(OR($U32+E$52&lt;'Standard Settings'!$G27,$U32+E$52&gt;'Standard Settings'!$I27),-1,(EchelleFPAparam!$S$3/('crmcfgWLEN.txt'!$U32+E$52))*(SIN('Standard Settings'!$F27)+SIN('Standard Settings'!$F27+EchelleFPAparam!$M$3+EchelleFPAparam!$G$3)))</f>
        <v>4796.4598136784616</v>
      </c>
      <c r="CU32" s="27">
        <f>IF(OR($U32+F$52&lt;'Standard Settings'!$G27,$U32+F$52&gt;'Standard Settings'!$I27),-1,(EchelleFPAparam!$S$3/('crmcfgWLEN.txt'!$U32+F$52))*(SIN('Standard Settings'!$F27)+SIN('Standard Settings'!$F27+EchelleFPAparam!$M$3+EchelleFPAparam!$G$3)))</f>
        <v>4427.5013664724265</v>
      </c>
      <c r="CV32" s="27">
        <f>IF(OR($U32+G$52&lt;'Standard Settings'!$G27,$U32+G$52&gt;'Standard Settings'!$I27),-1,(EchelleFPAparam!$S$3/('crmcfgWLEN.txt'!$U32+G$52))*(SIN('Standard Settings'!$F27)+SIN('Standard Settings'!$F27+EchelleFPAparam!$M$3+EchelleFPAparam!$G$3)))</f>
        <v>4111.2512688672532</v>
      </c>
      <c r="CW32" s="27">
        <f>IF(OR($U32+H$52&lt;'Standard Settings'!$G27,$U32+H$52&gt;'Standard Settings'!$I27),-1,(EchelleFPAparam!$S$3/('crmcfgWLEN.txt'!$U32+H$52))*(SIN('Standard Settings'!$F27)+SIN('Standard Settings'!$F27+EchelleFPAparam!$M$3+EchelleFPAparam!$G$3)))</f>
        <v>3837.1678509427693</v>
      </c>
      <c r="CX32" s="27">
        <f>IF(OR($U32+K$52&lt;'Standard Settings'!$G27,$U32+K$52&gt;'Standard Settings'!$I27),-1,(EchelleFPAparam!$S$3/('crmcfgWLEN.txt'!$U32+K$52))*(SIN('Standard Settings'!$F27)+SIN('Standard Settings'!$F27+EchelleFPAparam!$M$3+EchelleFPAparam!$G$3)))</f>
        <v>3597.3448602588464</v>
      </c>
      <c r="CY32" s="27">
        <f>IF(OR($U32+L$52&lt;'Standard Settings'!$G27,$U32+L$52&gt;'Standard Settings'!$I27),-1,(EchelleFPAparam!$S$3/('crmcfgWLEN.txt'!$U32+L$52))*(SIN('Standard Settings'!$F27)+SIN('Standard Settings'!$F27+EchelleFPAparam!$M$3+EchelleFPAparam!$G$3)))</f>
        <v>-1</v>
      </c>
      <c r="CZ32" s="27">
        <f>IF(OR($U32+B$52&lt;'Standard Settings'!$G27,$U32+B$52&gt;'Standard Settings'!$I27),-1,(EchelleFPAparam!$S$3/('crmcfgWLEN.txt'!$U32+B$52))*(SIN('Standard Settings'!$F27)+SIN('Standard Settings'!$F27+EchelleFPAparam!$M$3+EchelleFPAparam!$H$3)))</f>
        <v>-1</v>
      </c>
      <c r="DA32" s="27">
        <f>IF(OR($U32+C$52&lt;'Standard Settings'!$G27,$U32+C$52&gt;'Standard Settings'!$I27),-1,(EchelleFPAparam!$S$3/('crmcfgWLEN.txt'!$U32+C$52))*(SIN('Standard Settings'!$F27)+SIN('Standard Settings'!$F27+EchelleFPAparam!$M$3+EchelleFPAparam!$H$3)))</f>
        <v>5757.3930494822262</v>
      </c>
      <c r="DB32" s="27">
        <f>IF(OR($U32+D$52&lt;'Standard Settings'!$G27,$U32+D$52&gt;'Standard Settings'!$I27),-1,(EchelleFPAparam!$S$3/('crmcfgWLEN.txt'!$U32+D$52))*(SIN('Standard Settings'!$F27)+SIN('Standard Settings'!$F27+EchelleFPAparam!$M$3+EchelleFPAparam!$H$3)))</f>
        <v>5233.9936813474778</v>
      </c>
      <c r="DC32" s="27">
        <f>IF(OR($U32+E$52&lt;'Standard Settings'!$G27,$U32+E$52&gt;'Standard Settings'!$I27),-1,(EchelleFPAparam!$S$3/('crmcfgWLEN.txt'!$U32+E$52))*(SIN('Standard Settings'!$F27)+SIN('Standard Settings'!$F27+EchelleFPAparam!$M$3+EchelleFPAparam!$H$3)))</f>
        <v>4797.8275412351877</v>
      </c>
      <c r="DD32" s="27">
        <f>IF(OR($U32+F$52&lt;'Standard Settings'!$G27,$U32+F$52&gt;'Standard Settings'!$I27),-1,(EchelleFPAparam!$S$3/('crmcfgWLEN.txt'!$U32+F$52))*(SIN('Standard Settings'!$F27)+SIN('Standard Settings'!$F27+EchelleFPAparam!$M$3+EchelleFPAparam!$H$3)))</f>
        <v>4428.7638842170973</v>
      </c>
      <c r="DE32" s="27">
        <f>IF(OR($U32+G$52&lt;'Standard Settings'!$G27,$U32+G$52&gt;'Standard Settings'!$I27),-1,(EchelleFPAparam!$S$3/('crmcfgWLEN.txt'!$U32+G$52))*(SIN('Standard Settings'!$F27)+SIN('Standard Settings'!$F27+EchelleFPAparam!$M$3+EchelleFPAparam!$H$3)))</f>
        <v>4112.423606773018</v>
      </c>
      <c r="DF32" s="27">
        <f>IF(OR($U32+H$52&lt;'Standard Settings'!$G27,$U32+H$52&gt;'Standard Settings'!$I27),-1,(EchelleFPAparam!$S$3/('crmcfgWLEN.txt'!$U32+H$52))*(SIN('Standard Settings'!$F27)+SIN('Standard Settings'!$F27+EchelleFPAparam!$M$3+EchelleFPAparam!$H$3)))</f>
        <v>3838.2620329881502</v>
      </c>
      <c r="DG32" s="27">
        <f>IF(OR($U32+K$52&lt;'Standard Settings'!$G27,$U32+K$52&gt;'Standard Settings'!$I27),-1,(EchelleFPAparam!$S$3/('crmcfgWLEN.txt'!$U32+K$52))*(SIN('Standard Settings'!$F27)+SIN('Standard Settings'!$F27+EchelleFPAparam!$M$3+EchelleFPAparam!$H$3)))</f>
        <v>3598.370655926391</v>
      </c>
      <c r="DH32" s="27">
        <f>IF(OR($U32+L$52&lt;'Standard Settings'!$G27,$U32+L$52&gt;'Standard Settings'!$I27),-1,(EchelleFPAparam!$S$3/('crmcfgWLEN.txt'!$U32+L$52))*(SIN('Standard Settings'!$F27)+SIN('Standard Settings'!$F27+EchelleFPAparam!$M$3+EchelleFPAparam!$H$3)))</f>
        <v>-1</v>
      </c>
      <c r="DI32" s="27">
        <f>IF(OR($U32+B$52&lt;'Standard Settings'!$G27,$U32+B$52&gt;'Standard Settings'!$I27),-1,(EchelleFPAparam!$S$3/('crmcfgWLEN.txt'!$U32+B$52))*(SIN('Standard Settings'!$F27)+SIN('Standard Settings'!$F27+EchelleFPAparam!$M$3+EchelleFPAparam!$I$3)))</f>
        <v>-1</v>
      </c>
      <c r="DJ32" s="27">
        <f>IF(OR($U32+C$52&lt;'Standard Settings'!$G27,$U32+C$52&gt;'Standard Settings'!$I27),-1,(EchelleFPAparam!$S$3/('crmcfgWLEN.txt'!$U32+C$52))*(SIN('Standard Settings'!$F27)+SIN('Standard Settings'!$F27+EchelleFPAparam!$M$3+EchelleFPAparam!$I$3)))</f>
        <v>5790.1192674657432</v>
      </c>
      <c r="DK32" s="27">
        <f>IF(OR($U32+D$52&lt;'Standard Settings'!$G27,$U32+D$52&gt;'Standard Settings'!$I27),-1,(EchelleFPAparam!$S$3/('crmcfgWLEN.txt'!$U32+D$52))*(SIN('Standard Settings'!$F27)+SIN('Standard Settings'!$F27+EchelleFPAparam!$M$3+EchelleFPAparam!$I$3)))</f>
        <v>5263.7447886052214</v>
      </c>
      <c r="DL32" s="27">
        <f>IF(OR($U32+E$52&lt;'Standard Settings'!$G27,$U32+E$52&gt;'Standard Settings'!$I27),-1,(EchelleFPAparam!$S$3/('crmcfgWLEN.txt'!$U32+E$52))*(SIN('Standard Settings'!$F27)+SIN('Standard Settings'!$F27+EchelleFPAparam!$M$3+EchelleFPAparam!$I$3)))</f>
        <v>4825.0993895547863</v>
      </c>
      <c r="DM32" s="27">
        <f>IF(OR($U32+F$52&lt;'Standard Settings'!$G27,$U32+F$52&gt;'Standard Settings'!$I27),-1,(EchelleFPAparam!$S$3/('crmcfgWLEN.txt'!$U32+F$52))*(SIN('Standard Settings'!$F27)+SIN('Standard Settings'!$F27+EchelleFPAparam!$M$3+EchelleFPAparam!$I$3)))</f>
        <v>4453.9378980505717</v>
      </c>
      <c r="DN32" s="27">
        <f>IF(OR($U32+G$52&lt;'Standard Settings'!$G27,$U32+G$52&gt;'Standard Settings'!$I27),-1,(EchelleFPAparam!$S$3/('crmcfgWLEN.txt'!$U32+G$52))*(SIN('Standard Settings'!$F27)+SIN('Standard Settings'!$F27+EchelleFPAparam!$M$3+EchelleFPAparam!$I$3)))</f>
        <v>4135.7994767612445</v>
      </c>
      <c r="DO32" s="27">
        <f>IF(OR($U32+H$52&lt;'Standard Settings'!$G27,$U32+H$52&gt;'Standard Settings'!$I27),-1,(EchelleFPAparam!$S$3/('crmcfgWLEN.txt'!$U32+H$52))*(SIN('Standard Settings'!$F27)+SIN('Standard Settings'!$F27+EchelleFPAparam!$M$3+EchelleFPAparam!$I$3)))</f>
        <v>3860.0795116438285</v>
      </c>
      <c r="DP32" s="27">
        <f>IF(OR($U32+K$52&lt;'Standard Settings'!$G27,$U32+K$52&gt;'Standard Settings'!$I27),-1,(EchelleFPAparam!$S$3/('crmcfgWLEN.txt'!$U32+K$52))*(SIN('Standard Settings'!$F27)+SIN('Standard Settings'!$F27+EchelleFPAparam!$M$3+EchelleFPAparam!$I$3)))</f>
        <v>3618.8245421660895</v>
      </c>
      <c r="DQ32" s="27">
        <f>IF(OR($U32+L$52&lt;'Standard Settings'!$G27,$U32+L$52&gt;'Standard Settings'!$I27),-1,(EchelleFPAparam!$S$3/('crmcfgWLEN.txt'!$U32+L$52))*(SIN('Standard Settings'!$F27)+SIN('Standard Settings'!$F27+EchelleFPAparam!$M$3+EchelleFPAparam!$I$3)))</f>
        <v>-1</v>
      </c>
      <c r="DR32" s="27">
        <f>IF(OR($U32+B$52&lt;'Standard Settings'!$G27,$U32+B$52&gt;'Standard Settings'!$I27),-1,(EchelleFPAparam!$S$3/('crmcfgWLEN.txt'!$U32+B$52))*(SIN('Standard Settings'!$F27)+SIN('Standard Settings'!$F27+EchelleFPAparam!$M$3+EchelleFPAparam!$J$3)))</f>
        <v>-1</v>
      </c>
      <c r="DS32" s="27">
        <f>IF(OR($U32+C$52&lt;'Standard Settings'!$G27,$U32+C$52&gt;'Standard Settings'!$I27),-1,(EchelleFPAparam!$S$3/('crmcfgWLEN.txt'!$U32+C$52))*(SIN('Standard Settings'!$F27)+SIN('Standard Settings'!$F27+EchelleFPAparam!$M$3+EchelleFPAparam!$J$3)))</f>
        <v>5791.6737318630858</v>
      </c>
      <c r="DT32" s="27">
        <f>IF(OR($U32+D$52&lt;'Standard Settings'!$G27,$U32+D$52&gt;'Standard Settings'!$I27),-1,(EchelleFPAparam!$S$3/('crmcfgWLEN.txt'!$U32+D$52))*(SIN('Standard Settings'!$F27)+SIN('Standard Settings'!$F27+EchelleFPAparam!$M$3+EchelleFPAparam!$J$3)))</f>
        <v>5265.1579380573503</v>
      </c>
      <c r="DU32" s="27">
        <f>IF(OR($U32+E$52&lt;'Standard Settings'!$G27,$U32+E$52&gt;'Standard Settings'!$I27),-1,(EchelleFPAparam!$S$3/('crmcfgWLEN.txt'!$U32+E$52))*(SIN('Standard Settings'!$F27)+SIN('Standard Settings'!$F27+EchelleFPAparam!$M$3+EchelleFPAparam!$J$3)))</f>
        <v>4826.3947765525709</v>
      </c>
      <c r="DV32" s="27">
        <f>IF(OR($U32+F$52&lt;'Standard Settings'!$G27,$U32+F$52&gt;'Standard Settings'!$I27),-1,(EchelleFPAparam!$S$3/('crmcfgWLEN.txt'!$U32+F$52))*(SIN('Standard Settings'!$F27)+SIN('Standard Settings'!$F27+EchelleFPAparam!$M$3+EchelleFPAparam!$J$3)))</f>
        <v>4455.1336398946814</v>
      </c>
      <c r="DW32" s="27">
        <f>IF(OR($U32+G$52&lt;'Standard Settings'!$G27,$U32+G$52&gt;'Standard Settings'!$I27),-1,(EchelleFPAparam!$S$3/('crmcfgWLEN.txt'!$U32+G$52))*(SIN('Standard Settings'!$F27)+SIN('Standard Settings'!$F27+EchelleFPAparam!$M$3+EchelleFPAparam!$J$3)))</f>
        <v>4136.9098084736324</v>
      </c>
      <c r="DX32" s="27">
        <f>IF(OR($U32+H$52&lt;'Standard Settings'!$G27,$U32+H$52&gt;'Standard Settings'!$I27),-1,(EchelleFPAparam!$S$3/('crmcfgWLEN.txt'!$U32+H$52))*(SIN('Standard Settings'!$F27)+SIN('Standard Settings'!$F27+EchelleFPAparam!$M$3+EchelleFPAparam!$J$3)))</f>
        <v>3861.1158212420564</v>
      </c>
      <c r="DY32" s="27">
        <f>IF(OR($U32+K$52&lt;'Standard Settings'!$G27,$U32+K$52&gt;'Standard Settings'!$I27),-1,(EchelleFPAparam!$S$3/('crmcfgWLEN.txt'!$U32+K$52))*(SIN('Standard Settings'!$F27)+SIN('Standard Settings'!$F27+EchelleFPAparam!$M$3+EchelleFPAparam!$J$3)))</f>
        <v>3619.7960824144284</v>
      </c>
      <c r="DZ32" s="27">
        <f>IF(OR($U32+L$52&lt;'Standard Settings'!$G27,$U32+L$52&gt;'Standard Settings'!$I27),-1,(EchelleFPAparam!$S$3/('crmcfgWLEN.txt'!$U32+L$52))*(SIN('Standard Settings'!$F27)+SIN('Standard Settings'!$F27+EchelleFPAparam!$M$3+EchelleFPAparam!$J$3)))</f>
        <v>-1</v>
      </c>
      <c r="EA32" s="27">
        <f>IF(OR($U32+B$52&lt;$S32,$U32+B$52&gt;$T32),-1,(EchelleFPAparam!$S$3/('crmcfgWLEN.txt'!$U32+B$52))*(SIN('Standard Settings'!$F27)+SIN('Standard Settings'!$F27+EchelleFPAparam!$M$3+EchelleFPAparam!$K$3)))</f>
        <v>-1</v>
      </c>
      <c r="EB32" s="27">
        <f>IF(OR($U32+C$52&lt;$S32,$U32+C$52&gt;$T32),-1,(EchelleFPAparam!$S$3/('crmcfgWLEN.txt'!$U32+C$52))*(SIN('Standard Settings'!$F27)+SIN('Standard Settings'!$F27+EchelleFPAparam!$M$3+EchelleFPAparam!$K$3)))</f>
        <v>5822.6115982880174</v>
      </c>
      <c r="EC32" s="27">
        <f>IF(OR($U32+D$52&lt;$S32,$U32+D$52&gt;$T32),-1,(EchelleFPAparam!$S$3/('crmcfgWLEN.txt'!$U32+D$52))*(SIN('Standard Settings'!$F27)+SIN('Standard Settings'!$F27+EchelleFPAparam!$M$3+EchelleFPAparam!$K$3)))</f>
        <v>5293.2832711709252</v>
      </c>
      <c r="ED32" s="27">
        <f>IF(OR($U32+E$52&lt;$S32,$U32+E$52&gt;$T32),-1,(EchelleFPAparam!$S$3/('crmcfgWLEN.txt'!$U32+E$52))*(SIN('Standard Settings'!$F27)+SIN('Standard Settings'!$F27+EchelleFPAparam!$M$3+EchelleFPAparam!$K$3)))</f>
        <v>4852.1763319066813</v>
      </c>
      <c r="EE32" s="27">
        <f>IF(OR($U32+F$52&lt;$S32,$U32+F$52&gt;$T32),-1,(EchelleFPAparam!$S$3/('crmcfgWLEN.txt'!$U32+F$52))*(SIN('Standard Settings'!$F27)+SIN('Standard Settings'!$F27+EchelleFPAparam!$M$3+EchelleFPAparam!$K$3)))</f>
        <v>4478.9319986830906</v>
      </c>
      <c r="EF32" s="27">
        <f>IF(OR($U32+G$52&lt;$S32,$U32+G$52&gt;$T32),-1,(EchelleFPAparam!$S$3/('crmcfgWLEN.txt'!$U32+G$52))*(SIN('Standard Settings'!$F27)+SIN('Standard Settings'!$F27+EchelleFPAparam!$M$3+EchelleFPAparam!$K$3)))</f>
        <v>4159.0082844914405</v>
      </c>
      <c r="EG32" s="27">
        <f>IF(OR($U32+H$52&lt;$S32,$U32+H$52&gt;$T32),-1,(EchelleFPAparam!$S$3/('crmcfgWLEN.txt'!$U32+H$52))*(SIN('Standard Settings'!$F27)+SIN('Standard Settings'!$F27+EchelleFPAparam!$M$3+EchelleFPAparam!$K$3)))</f>
        <v>3881.7410655253443</v>
      </c>
      <c r="EH32" s="27">
        <f>IF(OR($U32+K$52&lt;$S32,$U32+K$52&gt;$T32),-1,(EchelleFPAparam!$S$3/('crmcfgWLEN.txt'!$U32+K$52))*(SIN('Standard Settings'!$F27)+SIN('Standard Settings'!$F27+EchelleFPAparam!$M$3+EchelleFPAparam!$K$3)))</f>
        <v>3639.132248930011</v>
      </c>
      <c r="EI32" s="27">
        <f>IF(OR($U32+L$52&lt;$S32,$U32+L$52&gt;$T32),-1,(EchelleFPAparam!$S$3/('crmcfgWLEN.txt'!$U32+L$52))*(SIN('Standard Settings'!$F27)+SIN('Standard Settings'!$F27+EchelleFPAparam!$M$3+EchelleFPAparam!$K$3)))</f>
        <v>-1</v>
      </c>
      <c r="EJ32" s="64">
        <f t="shared" si="6"/>
        <v>3575.7866283207059</v>
      </c>
      <c r="EK32" s="64">
        <f t="shared" si="7"/>
        <v>5822.6115982880174</v>
      </c>
      <c r="EL32" s="96">
        <v>0</v>
      </c>
      <c r="EM32" s="96">
        <v>0</v>
      </c>
      <c r="EN32" s="104"/>
      <c r="EO32" s="104"/>
      <c r="EP32" s="104"/>
      <c r="EQ32" s="54"/>
      <c r="ER32" s="54"/>
      <c r="ES32" s="54"/>
      <c r="ET32" s="54"/>
      <c r="EU32" s="104"/>
      <c r="EV32" s="104"/>
      <c r="EW32" s="54"/>
      <c r="EX32" s="54"/>
      <c r="EY32" s="54"/>
      <c r="EZ32" s="54"/>
      <c r="FA32" s="54"/>
      <c r="FB32" s="97">
        <f>1/(F32*EchelleFPAparam!$Q$3)</f>
        <v>-1853.8240979481591</v>
      </c>
      <c r="FC32" s="97">
        <f>E32*FB32</f>
        <v>-22.787203850866792</v>
      </c>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c r="IV32" s="54"/>
      <c r="IW32" s="54"/>
      <c r="IX32" s="54"/>
      <c r="IY32" s="54"/>
      <c r="IZ32" s="54"/>
      <c r="JA32" s="54"/>
      <c r="JB32" s="54"/>
      <c r="JC32" s="54"/>
      <c r="JD32" s="54"/>
      <c r="JE32" s="54"/>
      <c r="JF32" s="54"/>
      <c r="JG32" s="54"/>
      <c r="JH32" s="54"/>
      <c r="JI32" s="54"/>
      <c r="JJ32" s="56">
        <f t="shared" si="5"/>
        <v>2985.325067944485</v>
      </c>
    </row>
    <row r="33" spans="1:270" x14ac:dyDescent="0.2">
      <c r="A33" s="57">
        <v>27</v>
      </c>
      <c r="B33" s="19">
        <f t="shared" si="0"/>
        <v>4490.7953935666092</v>
      </c>
      <c r="C33" s="28" t="str">
        <f>'Standard Settings'!B28</f>
        <v>M/8/9</v>
      </c>
      <c r="D33" s="28">
        <f>'Standard Settings'!H28</f>
        <v>13</v>
      </c>
      <c r="E33" s="20">
        <f t="shared" si="1"/>
        <v>1.1604213803191765E-2</v>
      </c>
      <c r="F33" s="18">
        <f>((EchelleFPAparam!$S$3/('crmcfgWLEN.txt'!$U33+E$52))*(SIN('Standard Settings'!$F28+0.0005)+SIN('Standard Settings'!$F28+0.0005+EchelleFPAparam!$M$3))-(EchelleFPAparam!$S$3/('crmcfgWLEN.txt'!$U33+E$52))*(SIN('Standard Settings'!$F28-0.0005)+SIN('Standard Settings'!$F28-0.0005+EchelleFPAparam!$M$3)))*1000*EchelleFPAparam!$O$3/180</f>
        <v>34.484725010059343</v>
      </c>
      <c r="G33" s="21" t="str">
        <f>'Standard Settings'!C28</f>
        <v>M</v>
      </c>
      <c r="H33" s="50"/>
      <c r="I33" s="63" t="s">
        <v>364</v>
      </c>
      <c r="J33" s="61"/>
      <c r="K33" s="28" t="str">
        <f>'Standard Settings'!$D28</f>
        <v>LM</v>
      </c>
      <c r="L33" s="50"/>
      <c r="M33" s="12">
        <v>0</v>
      </c>
      <c r="N33" s="12">
        <v>0</v>
      </c>
      <c r="O33" s="51" t="s">
        <v>387</v>
      </c>
      <c r="P33" s="51" t="s">
        <v>387</v>
      </c>
      <c r="Q33" s="28">
        <f>'Standard Settings'!$E28</f>
        <v>69.5</v>
      </c>
      <c r="R33" s="93">
        <f>535000+($Q33-65.672)/EchelleFPAparam!$Q$3</f>
        <v>274591.83673469367</v>
      </c>
      <c r="S33" s="22">
        <f>'Standard Settings'!$G28</f>
        <v>10</v>
      </c>
      <c r="T33" s="22">
        <f>'Standard Settings'!$I28</f>
        <v>16</v>
      </c>
      <c r="U33" s="23">
        <f t="shared" si="2"/>
        <v>9</v>
      </c>
      <c r="V33" s="23">
        <f t="shared" si="3"/>
        <v>17</v>
      </c>
      <c r="W33" s="24">
        <f>IF(OR($U33+B$52&lt;$S33,$U33+B$52&gt;$T33),-1,(EchelleFPAparam!$S$3/('crmcfgWLEN.txt'!$U33+B$52))*(SIN('Standard Settings'!$F28)+SIN('Standard Settings'!$F28+EchelleFPAparam!$M$3)))</f>
        <v>-1</v>
      </c>
      <c r="X33" s="24">
        <f>IF(OR($U33+C$52&lt;$S33,$U33+C$52&gt;$T33),-1,(EchelleFPAparam!$S$3/('crmcfgWLEN.txt'!$U33+C$52))*(SIN('Standard Settings'!$F28)+SIN('Standard Settings'!$F28+EchelleFPAparam!$M$3)))</f>
        <v>5838.0340116365915</v>
      </c>
      <c r="Y33" s="24">
        <f>IF(OR($U33+D$52&lt;$S33,$U33+D$52&gt;$T33),-1,(EchelleFPAparam!$S$3/('crmcfgWLEN.txt'!$U33+D$52))*(SIN('Standard Settings'!$F28)+SIN('Standard Settings'!$F28+EchelleFPAparam!$M$3)))</f>
        <v>5307.303646942356</v>
      </c>
      <c r="Z33" s="24">
        <f>IF(OR($U33+E$52&lt;$S33,$U33+E$52&gt;$T33),-1,(EchelleFPAparam!$S$3/('crmcfgWLEN.txt'!$U33+E$52))*(SIN('Standard Settings'!$F28)+SIN('Standard Settings'!$F28+EchelleFPAparam!$M$3)))</f>
        <v>4865.0283430304926</v>
      </c>
      <c r="AA33" s="24">
        <f>IF(OR($U33+F$52&lt;$S33,$U33+F$52&gt;$T33),-1,(EchelleFPAparam!$S$3/('crmcfgWLEN.txt'!$U33+F$52))*(SIN('Standard Settings'!$F28)+SIN('Standard Settings'!$F28+EchelleFPAparam!$M$3)))</f>
        <v>4490.7953935666092</v>
      </c>
      <c r="AB33" s="24">
        <f>IF(OR($U33+G$52&lt;$S33,$U33+G$52&gt;$T33),-1,(EchelleFPAparam!$S$3/('crmcfgWLEN.txt'!$U33+G$52))*(SIN('Standard Settings'!$F28)+SIN('Standard Settings'!$F28+EchelleFPAparam!$M$3)))</f>
        <v>4170.0242940261369</v>
      </c>
      <c r="AC33" s="24">
        <f>IF(OR($U33+H$52&lt;$S33,$U33+H$52&gt;$T33),-1,(EchelleFPAparam!$S$3/('crmcfgWLEN.txt'!$U33+H$52))*(SIN('Standard Settings'!$F28)+SIN('Standard Settings'!$F28+EchelleFPAparam!$M$3)))</f>
        <v>3892.0226744243942</v>
      </c>
      <c r="AD33" s="24">
        <f>IF(OR($U33+K$52&lt;$S33,$U33+K$52&gt;$T33),-1,(EchelleFPAparam!$S$3/('crmcfgWLEN.txt'!$U33+K$52))*(SIN('Standard Settings'!$F28)+SIN('Standard Settings'!$F28+EchelleFPAparam!$M$3)))</f>
        <v>3648.7712572728697</v>
      </c>
      <c r="AE33" s="24">
        <f>IF(OR($U33+L$52&lt;$S33,$U33+L$52&gt;$T33),-1,(EchelleFPAparam!$S$3/('crmcfgWLEN.txt'!$U33+L$52))*(SIN('Standard Settings'!$F28)+SIN('Standard Settings'!$F28+EchelleFPAparam!$M$3)))</f>
        <v>-1</v>
      </c>
      <c r="AF33" s="92">
        <v>1985.47843522573</v>
      </c>
      <c r="AG33" s="92">
        <v>1649.3678047856299</v>
      </c>
      <c r="AH33" s="92">
        <v>1253.9389451913501</v>
      </c>
      <c r="AI33" s="92">
        <v>918.332928836115</v>
      </c>
      <c r="AJ33" s="92">
        <v>629.89491836803199</v>
      </c>
      <c r="AK33" s="92">
        <v>379.33835634277898</v>
      </c>
      <c r="AL33" s="92">
        <v>158.64139872732</v>
      </c>
      <c r="AM33" s="92"/>
      <c r="AN33" s="92"/>
      <c r="AO33" s="92">
        <v>1980.2783722305101</v>
      </c>
      <c r="AP33" s="92">
        <v>1657.4547180130701</v>
      </c>
      <c r="AQ33" s="92">
        <v>1260.06038022036</v>
      </c>
      <c r="AR33" s="92">
        <v>922.725401691343</v>
      </c>
      <c r="AS33" s="92">
        <v>632.87270143862895</v>
      </c>
      <c r="AT33" s="92">
        <v>381.060508727571</v>
      </c>
      <c r="AU33" s="92">
        <v>159.37423826841501</v>
      </c>
      <c r="AV33" s="92"/>
      <c r="AW33" s="92"/>
      <c r="AX33" s="92">
        <v>1978.0463445902301</v>
      </c>
      <c r="AY33" s="92">
        <v>1667.71105210872</v>
      </c>
      <c r="AZ33" s="92">
        <v>1268.0807266770801</v>
      </c>
      <c r="BA33" s="92">
        <v>928.78103169078895</v>
      </c>
      <c r="BB33" s="92">
        <v>637.25914697574797</v>
      </c>
      <c r="BC33" s="92">
        <v>383.995154679839</v>
      </c>
      <c r="BD33" s="92">
        <v>161.009523035272</v>
      </c>
      <c r="BE33" s="92"/>
      <c r="BF33" s="92"/>
      <c r="BG33" s="25">
        <f>IF(OR($U33+B$52&lt;'Standard Settings'!$G28,$U33+B$52&gt;'Standard Settings'!$I28),-1,(EchelleFPAparam!$S$3/('crmcfgWLEN.txt'!$U33+B$52))*(SIN(EchelleFPAparam!$T$3-EchelleFPAparam!$M$3/2)+SIN('Standard Settings'!$F28+EchelleFPAparam!$M$3)))</f>
        <v>-1</v>
      </c>
      <c r="BH33" s="25">
        <f>IF(OR($U33+C$52&lt;'Standard Settings'!$G28,$U33+C$52&gt;'Standard Settings'!$I28),-1,(EchelleFPAparam!$S$3/('crmcfgWLEN.txt'!$U33+C$52))*(SIN(EchelleFPAparam!$T$3-EchelleFPAparam!$M$3/2)+SIN('Standard Settings'!$F28+EchelleFPAparam!$M$3)))</f>
        <v>5750.7245701780357</v>
      </c>
      <c r="BI33" s="25">
        <f>IF(OR($U33+D$52&lt;'Standard Settings'!$G28,$U33+D$52&gt;'Standard Settings'!$I28),-1,(EchelleFPAparam!$S$3/('crmcfgWLEN.txt'!$U33+D$52))*(SIN(EchelleFPAparam!$T$3-EchelleFPAparam!$M$3/2)+SIN('Standard Settings'!$F28+EchelleFPAparam!$M$3)))</f>
        <v>5227.9314274345779</v>
      </c>
      <c r="BJ33" s="25">
        <f>IF(OR($U33+E$52&lt;'Standard Settings'!$G28,$U33+E$52&gt;'Standard Settings'!$I28),-1,(EchelleFPAparam!$S$3/('crmcfgWLEN.txt'!$U33+E$52))*(SIN(EchelleFPAparam!$T$3-EchelleFPAparam!$M$3/2)+SIN('Standard Settings'!$F28+EchelleFPAparam!$M$3)))</f>
        <v>4792.2704751483634</v>
      </c>
      <c r="BK33" s="25">
        <f>IF(OR($U33+F$52&lt;'Standard Settings'!$G28,$U33+F$52&gt;'Standard Settings'!$I28),-1,(EchelleFPAparam!$S$3/('crmcfgWLEN.txt'!$U33+F$52))*(SIN(EchelleFPAparam!$T$3-EchelleFPAparam!$M$3/2)+SIN('Standard Settings'!$F28+EchelleFPAparam!$M$3)))</f>
        <v>4423.6342847523356</v>
      </c>
      <c r="BL33" s="25">
        <f>IF(OR($U33+G$52&lt;'Standard Settings'!$G28,$U33+G$52&gt;'Standard Settings'!$I28),-1,(EchelleFPAparam!$S$3/('crmcfgWLEN.txt'!$U33+G$52))*(SIN(EchelleFPAparam!$T$3-EchelleFPAparam!$M$3/2)+SIN('Standard Settings'!$F28+EchelleFPAparam!$M$3)))</f>
        <v>4107.6604072700256</v>
      </c>
      <c r="BM33" s="25">
        <f>IF(OR($U33+H$52&lt;'Standard Settings'!$G28,$U33+H$52&gt;'Standard Settings'!$I28),-1,(EchelleFPAparam!$S$3/('crmcfgWLEN.txt'!$U33+H$52))*(SIN(EchelleFPAparam!$T$3-EchelleFPAparam!$M$3/2)+SIN('Standard Settings'!$F28+EchelleFPAparam!$M$3)))</f>
        <v>3833.8163801186902</v>
      </c>
      <c r="BN33" s="25">
        <f>IF(OR($U33+K$52&lt;'Standard Settings'!$G28,$U33+K$52&gt;'Standard Settings'!$I28),-1,(EchelleFPAparam!$S$3/('crmcfgWLEN.txt'!$U33+K$52))*(SIN(EchelleFPAparam!$T$3-EchelleFPAparam!$M$3/2)+SIN('Standard Settings'!$F28+EchelleFPAparam!$M$3)))</f>
        <v>3594.2028563612726</v>
      </c>
      <c r="BO33" s="25">
        <f>IF(OR($U33+L$52&lt;'Standard Settings'!$G28,$U33+L$52&gt;'Standard Settings'!$I28),-1,(EchelleFPAparam!$S$3/('crmcfgWLEN.txt'!$U33+L$52))*(SIN(EchelleFPAparam!$T$3-EchelleFPAparam!$M$3/2)+SIN('Standard Settings'!$F28+EchelleFPAparam!$M$3)))</f>
        <v>-1</v>
      </c>
      <c r="BP33" s="26">
        <f>IF(OR($U33+B$52&lt;'Standard Settings'!$G28,$U33+B$52&gt;'Standard Settings'!$I28),-1,BG33*(($D33+B$52)/($D33+B$52+0.5)))</f>
        <v>-1</v>
      </c>
      <c r="BQ33" s="26">
        <f>IF(OR($U33+C$52&lt;'Standard Settings'!$G28,$U33+C$52&gt;'Standard Settings'!$I28),-1,BH33*(($D33+C$52)/($D33+C$52+0.5)))</f>
        <v>5552.4237229305172</v>
      </c>
      <c r="BR33" s="26">
        <f>IF(OR($U33+D$52&lt;'Standard Settings'!$G28,$U33+D$52&gt;'Standard Settings'!$I28),-1,BI33*(($D33+D$52)/($D33+D$52+0.5)))</f>
        <v>5059.2884781624953</v>
      </c>
      <c r="BS33" s="26">
        <f>IF(OR($U33+E$52&lt;'Standard Settings'!$G28,$U33+E$52&gt;'Standard Settings'!$I28),-1,BJ33*(($D33+E$52)/($D33+E$52+0.5)))</f>
        <v>4647.0501577196255</v>
      </c>
      <c r="BT33" s="26">
        <f>IF(OR($U33+F$52&lt;'Standard Settings'!$G28,$U33+F$52&gt;'Standard Settings'!$I28),-1,BK33*(($D33+F$52)/($D33+F$52+0.5)))</f>
        <v>4297.2447337594112</v>
      </c>
      <c r="BU33" s="26">
        <f>IF(OR($U33+G$52&lt;'Standard Settings'!$G28,$U33+G$52&gt;'Standard Settings'!$I28),-1,BL33*(($D33+G$52)/($D33+G$52+0.5)))</f>
        <v>3996.64255842489</v>
      </c>
      <c r="BV33" s="26">
        <f>IF(OR($U33+H$52&lt;'Standard Settings'!$G28,$U33+H$52&gt;'Standard Settings'!$I28),-1,BM33*(($D33+H$52)/($D33+H$52+0.5)))</f>
        <v>3735.5133960130825</v>
      </c>
      <c r="BW33" s="26">
        <f>IF(OR($U33+K$52&lt;'Standard Settings'!$G28,$U33+K$52&gt;'Standard Settings'!$I28),-1,BN33*(($D33+K$52)/($D33+K$52+0.5)))</f>
        <v>3506.5393720597781</v>
      </c>
      <c r="BX33" s="26">
        <f>IF(OR($U33+L$52&lt;'Standard Settings'!$G28,$U33+L$52&gt;'Standard Settings'!$I28),-1,BO33*(($D33+L$52)/($D33+L$52+0.5)))</f>
        <v>-1</v>
      </c>
      <c r="BY33" s="26">
        <f>IF(OR($U33+B$52&lt;'Standard Settings'!$G28,$U33+B$52&gt;'Standard Settings'!$I28),-1,BG33*(($D33+B$52)/($D33+B$52-0.5)))</f>
        <v>-1</v>
      </c>
      <c r="BZ33" s="26">
        <f>IF(OR($U33+C$52&lt;'Standard Settings'!$G28,$U33+C$52&gt;'Standard Settings'!$I28),-1,BH33*(($D33+C$52)/($D33+C$52-0.5)))</f>
        <v>5963.7143690735184</v>
      </c>
      <c r="CA33" s="26">
        <f>IF(OR($U33+D$52&lt;'Standard Settings'!$G28,$U33+D$52&gt;'Standard Settings'!$I28),-1,BI33*(($D33+D$52)/($D33+D$52-0.5)))</f>
        <v>5408.2049249323227</v>
      </c>
      <c r="CB33" s="26">
        <f>IF(OR($U33+E$52&lt;'Standard Settings'!$G28,$U33+E$52&gt;'Standard Settings'!$I28),-1,BJ33*(($D33+E$52)/($D33+E$52-0.5)))</f>
        <v>4946.8598453144396</v>
      </c>
      <c r="CC33" s="26">
        <f>IF(OR($U33+F$52&lt;'Standard Settings'!$G28,$U33+F$52&gt;'Standard Settings'!$I28),-1,BK33*(($D33+F$52)/($D33+F$52-0.5)))</f>
        <v>4557.683808532709</v>
      </c>
      <c r="CD33" s="26">
        <f>IF(OR($U33+G$52&lt;'Standard Settings'!$G28,$U33+G$52&gt;'Standard Settings'!$I28),-1,BL33*(($D33+G$52)/($D33+G$52-0.5)))</f>
        <v>4225.0221331920256</v>
      </c>
      <c r="CE33" s="26">
        <f>IF(OR($U33+H$52&lt;'Standard Settings'!$G28,$U33+H$52&gt;'Standard Settings'!$I28),-1,BM33*(($D33+H$52)/($D33+H$52-0.5)))</f>
        <v>3937.4330390408168</v>
      </c>
      <c r="CF33" s="26">
        <f>IF(OR($U33+K$52&lt;'Standard Settings'!$G28,$U33+K$52&gt;'Standard Settings'!$I28),-1,BN33*(($D33+K$52)/($D33+K$52-0.5)))</f>
        <v>3686.3619039602791</v>
      </c>
      <c r="CG33" s="26">
        <f>IF(OR($U33+L$52&lt;'Standard Settings'!$G28,$U33+L$52&gt;'Standard Settings'!$I28),-1,BO33*(($D33+L$52)/($D33+L$52-0.5)))</f>
        <v>-1</v>
      </c>
      <c r="CH33" s="27">
        <f>IF(OR($U33+B$52&lt;'Standard Settings'!$G28,$U33+B$52&gt;'Standard Settings'!$I28),-1,(EchelleFPAparam!$S$3/('crmcfgWLEN.txt'!$U33+B$52))*(SIN('Standard Settings'!$F28)+SIN('Standard Settings'!$F28+EchelleFPAparam!$M$3+EchelleFPAparam!$F$3)))</f>
        <v>-1</v>
      </c>
      <c r="CI33" s="27">
        <f>IF(OR($U33+C$52&lt;'Standard Settings'!$G28,$U33+C$52&gt;'Standard Settings'!$I28),-1,(EchelleFPAparam!$S$3/('crmcfgWLEN.txt'!$U33+C$52))*(SIN('Standard Settings'!$F28)+SIN('Standard Settings'!$F28+EchelleFPAparam!$M$3+EchelleFPAparam!$F$3)))</f>
        <v>5788.1357650872151</v>
      </c>
      <c r="CJ33" s="27">
        <f>IF(OR($U33+D$52&lt;'Standard Settings'!$G28,$U33+D$52&gt;'Standard Settings'!$I28),-1,(EchelleFPAparam!$S$3/('crmcfgWLEN.txt'!$U33+D$52))*(SIN('Standard Settings'!$F28)+SIN('Standard Settings'!$F28+EchelleFPAparam!$M$3+EchelleFPAparam!$F$3)))</f>
        <v>5261.9416046247416</v>
      </c>
      <c r="CK33" s="27">
        <f>IF(OR($U33+E$52&lt;'Standard Settings'!$G28,$U33+E$52&gt;'Standard Settings'!$I28),-1,(EchelleFPAparam!$S$3/('crmcfgWLEN.txt'!$U33+E$52))*(SIN('Standard Settings'!$F28)+SIN('Standard Settings'!$F28+EchelleFPAparam!$M$3+EchelleFPAparam!$F$3)))</f>
        <v>4823.4464709060121</v>
      </c>
      <c r="CL33" s="27">
        <f>IF(OR($U33+F$52&lt;'Standard Settings'!$G28,$U33+F$52&gt;'Standard Settings'!$I28),-1,(EchelleFPAparam!$S$3/('crmcfgWLEN.txt'!$U33+F$52))*(SIN('Standard Settings'!$F28)+SIN('Standard Settings'!$F28+EchelleFPAparam!$M$3+EchelleFPAparam!$F$3)))</f>
        <v>4452.4121269901652</v>
      </c>
      <c r="CM33" s="27">
        <f>IF(OR($U33+G$52&lt;'Standard Settings'!$G28,$U33+G$52&gt;'Standard Settings'!$I28),-1,(EchelleFPAparam!$S$3/('crmcfgWLEN.txt'!$U33+G$52))*(SIN('Standard Settings'!$F28)+SIN('Standard Settings'!$F28+EchelleFPAparam!$M$3+EchelleFPAparam!$F$3)))</f>
        <v>4134.3826893480109</v>
      </c>
      <c r="CN33" s="27">
        <f>IF(OR($U33+H$52&lt;'Standard Settings'!$G28,$U33+H$52&gt;'Standard Settings'!$I28),-1,(EchelleFPAparam!$S$3/('crmcfgWLEN.txt'!$U33+H$52))*(SIN('Standard Settings'!$F28)+SIN('Standard Settings'!$F28+EchelleFPAparam!$M$3+EchelleFPAparam!$F$3)))</f>
        <v>3858.7571767248096</v>
      </c>
      <c r="CO33" s="27">
        <f>IF(OR($U33+K$52&lt;'Standard Settings'!$G28,$U33+K$52&gt;'Standard Settings'!$I28),-1,(EchelleFPAparam!$S$3/('crmcfgWLEN.txt'!$U33+K$52))*(SIN('Standard Settings'!$F28)+SIN('Standard Settings'!$F28+EchelleFPAparam!$M$3+EchelleFPAparam!$F$3)))</f>
        <v>3617.5848531795095</v>
      </c>
      <c r="CP33" s="27">
        <f>IF(OR($U33+L$52&lt;'Standard Settings'!$G28,$U33+L$52&gt;'Standard Settings'!$I28),-1,(EchelleFPAparam!$S$3/('crmcfgWLEN.txt'!$U33+L$52))*(SIN('Standard Settings'!$F28)+SIN('Standard Settings'!$F28+EchelleFPAparam!$M$3+EchelleFPAparam!$F$3)))</f>
        <v>-1</v>
      </c>
      <c r="CQ33" s="27">
        <f>IF(OR($U33+B$52&lt;'Standard Settings'!$G28,$U33+B$52&gt;'Standard Settings'!$I28),-1,(EchelleFPAparam!$S$3/('crmcfgWLEN.txt'!$U33+B$52))*(SIN('Standard Settings'!$F28)+SIN('Standard Settings'!$F28+EchelleFPAparam!$M$3+EchelleFPAparam!$G$3)))</f>
        <v>-1</v>
      </c>
      <c r="CR33" s="27">
        <f>IF(OR($U33+C$52&lt;'Standard Settings'!$G28,$U33+C$52&gt;'Standard Settings'!$I28),-1,(EchelleFPAparam!$S$3/('crmcfgWLEN.txt'!$U33+C$52))*(SIN('Standard Settings'!$F28)+SIN('Standard Settings'!$F28+EchelleFPAparam!$M$3+EchelleFPAparam!$G$3)))</f>
        <v>5820.8196704933052</v>
      </c>
      <c r="CS33" s="27">
        <f>IF(OR($U33+D$52&lt;'Standard Settings'!$G28,$U33+D$52&gt;'Standard Settings'!$I28),-1,(EchelleFPAparam!$S$3/('crmcfgWLEN.txt'!$U33+D$52))*(SIN('Standard Settings'!$F28)+SIN('Standard Settings'!$F28+EchelleFPAparam!$M$3+EchelleFPAparam!$G$3)))</f>
        <v>5291.6542459030043</v>
      </c>
      <c r="CT33" s="27">
        <f>IF(OR($U33+E$52&lt;'Standard Settings'!$G28,$U33+E$52&gt;'Standard Settings'!$I28),-1,(EchelleFPAparam!$S$3/('crmcfgWLEN.txt'!$U33+E$52))*(SIN('Standard Settings'!$F28)+SIN('Standard Settings'!$F28+EchelleFPAparam!$M$3+EchelleFPAparam!$G$3)))</f>
        <v>4850.683058744421</v>
      </c>
      <c r="CU33" s="27">
        <f>IF(OR($U33+F$52&lt;'Standard Settings'!$G28,$U33+F$52&gt;'Standard Settings'!$I28),-1,(EchelleFPAparam!$S$3/('crmcfgWLEN.txt'!$U33+F$52))*(SIN('Standard Settings'!$F28)+SIN('Standard Settings'!$F28+EchelleFPAparam!$M$3+EchelleFPAparam!$G$3)))</f>
        <v>4477.553592687158</v>
      </c>
      <c r="CV33" s="27">
        <f>IF(OR($U33+G$52&lt;'Standard Settings'!$G28,$U33+G$52&gt;'Standard Settings'!$I28),-1,(EchelleFPAparam!$S$3/('crmcfgWLEN.txt'!$U33+G$52))*(SIN('Standard Settings'!$F28)+SIN('Standard Settings'!$F28+EchelleFPAparam!$M$3+EchelleFPAparam!$G$3)))</f>
        <v>4157.7283360666461</v>
      </c>
      <c r="CW33" s="27">
        <f>IF(OR($U33+H$52&lt;'Standard Settings'!$G28,$U33+H$52&gt;'Standard Settings'!$I28),-1,(EchelleFPAparam!$S$3/('crmcfgWLEN.txt'!$U33+H$52))*(SIN('Standard Settings'!$F28)+SIN('Standard Settings'!$F28+EchelleFPAparam!$M$3+EchelleFPAparam!$G$3)))</f>
        <v>3880.5464469955364</v>
      </c>
      <c r="CX33" s="27">
        <f>IF(OR($U33+K$52&lt;'Standard Settings'!$G28,$U33+K$52&gt;'Standard Settings'!$I28),-1,(EchelleFPAparam!$S$3/('crmcfgWLEN.txt'!$U33+K$52))*(SIN('Standard Settings'!$F28)+SIN('Standard Settings'!$F28+EchelleFPAparam!$M$3+EchelleFPAparam!$G$3)))</f>
        <v>3638.0122940583155</v>
      </c>
      <c r="CY33" s="27">
        <f>IF(OR($U33+L$52&lt;'Standard Settings'!$G28,$U33+L$52&gt;'Standard Settings'!$I28),-1,(EchelleFPAparam!$S$3/('crmcfgWLEN.txt'!$U33+L$52))*(SIN('Standard Settings'!$F28)+SIN('Standard Settings'!$F28+EchelleFPAparam!$M$3+EchelleFPAparam!$G$3)))</f>
        <v>-1</v>
      </c>
      <c r="CZ33" s="27">
        <f>IF(OR($U33+B$52&lt;'Standard Settings'!$G28,$U33+B$52&gt;'Standard Settings'!$I28),-1,(EchelleFPAparam!$S$3/('crmcfgWLEN.txt'!$U33+B$52))*(SIN('Standard Settings'!$F28)+SIN('Standard Settings'!$F28+EchelleFPAparam!$M$3+EchelleFPAparam!$H$3)))</f>
        <v>-1</v>
      </c>
      <c r="DA33" s="27">
        <f>IF(OR($U33+C$52&lt;'Standard Settings'!$G28,$U33+C$52&gt;'Standard Settings'!$I28),-1,(EchelleFPAparam!$S$3/('crmcfgWLEN.txt'!$U33+C$52))*(SIN('Standard Settings'!$F28)+SIN('Standard Settings'!$F28+EchelleFPAparam!$M$3+EchelleFPAparam!$H$3)))</f>
        <v>5822.3720565402045</v>
      </c>
      <c r="DB33" s="27">
        <f>IF(OR($U33+D$52&lt;'Standard Settings'!$G28,$U33+D$52&gt;'Standard Settings'!$I28),-1,(EchelleFPAparam!$S$3/('crmcfgWLEN.txt'!$U33+D$52))*(SIN('Standard Settings'!$F28)+SIN('Standard Settings'!$F28+EchelleFPAparam!$M$3+EchelleFPAparam!$H$3)))</f>
        <v>5293.0655059456403</v>
      </c>
      <c r="DC33" s="27">
        <f>IF(OR($U33+E$52&lt;'Standard Settings'!$G28,$U33+E$52&gt;'Standard Settings'!$I28),-1,(EchelleFPAparam!$S$3/('crmcfgWLEN.txt'!$U33+E$52))*(SIN('Standard Settings'!$F28)+SIN('Standard Settings'!$F28+EchelleFPAparam!$M$3+EchelleFPAparam!$H$3)))</f>
        <v>4851.9767137835033</v>
      </c>
      <c r="DD33" s="27">
        <f>IF(OR($U33+F$52&lt;'Standard Settings'!$G28,$U33+F$52&gt;'Standard Settings'!$I28),-1,(EchelleFPAparam!$S$3/('crmcfgWLEN.txt'!$U33+F$52))*(SIN('Standard Settings'!$F28)+SIN('Standard Settings'!$F28+EchelleFPAparam!$M$3+EchelleFPAparam!$H$3)))</f>
        <v>4478.747735800157</v>
      </c>
      <c r="DE33" s="27">
        <f>IF(OR($U33+G$52&lt;'Standard Settings'!$G28,$U33+G$52&gt;'Standard Settings'!$I28),-1,(EchelleFPAparam!$S$3/('crmcfgWLEN.txt'!$U33+G$52))*(SIN('Standard Settings'!$F28)+SIN('Standard Settings'!$F28+EchelleFPAparam!$M$3+EchelleFPAparam!$H$3)))</f>
        <v>4158.837183243003</v>
      </c>
      <c r="DF33" s="27">
        <f>IF(OR($U33+H$52&lt;'Standard Settings'!$G28,$U33+H$52&gt;'Standard Settings'!$I28),-1,(EchelleFPAparam!$S$3/('crmcfgWLEN.txt'!$U33+H$52))*(SIN('Standard Settings'!$F28)+SIN('Standard Settings'!$F28+EchelleFPAparam!$M$3+EchelleFPAparam!$H$3)))</f>
        <v>3881.5813710268021</v>
      </c>
      <c r="DG33" s="27">
        <f>IF(OR($U33+K$52&lt;'Standard Settings'!$G28,$U33+K$52&gt;'Standard Settings'!$I28),-1,(EchelleFPAparam!$S$3/('crmcfgWLEN.txt'!$U33+K$52))*(SIN('Standard Settings'!$F28)+SIN('Standard Settings'!$F28+EchelleFPAparam!$M$3+EchelleFPAparam!$H$3)))</f>
        <v>3638.9825353376273</v>
      </c>
      <c r="DH33" s="27">
        <f>IF(OR($U33+L$52&lt;'Standard Settings'!$G28,$U33+L$52&gt;'Standard Settings'!$I28),-1,(EchelleFPAparam!$S$3/('crmcfgWLEN.txt'!$U33+L$52))*(SIN('Standard Settings'!$F28)+SIN('Standard Settings'!$F28+EchelleFPAparam!$M$3+EchelleFPAparam!$H$3)))</f>
        <v>-1</v>
      </c>
      <c r="DI33" s="27">
        <f>IF(OR($U33+B$52&lt;'Standard Settings'!$G28,$U33+B$52&gt;'Standard Settings'!$I28),-1,(EchelleFPAparam!$S$3/('crmcfgWLEN.txt'!$U33+B$52))*(SIN('Standard Settings'!$F28)+SIN('Standard Settings'!$F28+EchelleFPAparam!$M$3+EchelleFPAparam!$I$3)))</f>
        <v>-1</v>
      </c>
      <c r="DJ33" s="27">
        <f>IF(OR($U33+C$52&lt;'Standard Settings'!$G28,$U33+C$52&gt;'Standard Settings'!$I28),-1,(EchelleFPAparam!$S$3/('crmcfgWLEN.txt'!$U33+C$52))*(SIN('Standard Settings'!$F28)+SIN('Standard Settings'!$F28+EchelleFPAparam!$M$3+EchelleFPAparam!$I$3)))</f>
        <v>5853.267115369822</v>
      </c>
      <c r="DK33" s="27">
        <f>IF(OR($U33+D$52&lt;'Standard Settings'!$G28,$U33+D$52&gt;'Standard Settings'!$I28),-1,(EchelleFPAparam!$S$3/('crmcfgWLEN.txt'!$U33+D$52))*(SIN('Standard Settings'!$F28)+SIN('Standard Settings'!$F28+EchelleFPAparam!$M$3+EchelleFPAparam!$I$3)))</f>
        <v>5321.1519230634749</v>
      </c>
      <c r="DL33" s="27">
        <f>IF(OR($U33+E$52&lt;'Standard Settings'!$G28,$U33+E$52&gt;'Standard Settings'!$I28),-1,(EchelleFPAparam!$S$3/('crmcfgWLEN.txt'!$U33+E$52))*(SIN('Standard Settings'!$F28)+SIN('Standard Settings'!$F28+EchelleFPAparam!$M$3+EchelleFPAparam!$I$3)))</f>
        <v>4877.7225961415179</v>
      </c>
      <c r="DM33" s="27">
        <f>IF(OR($U33+F$52&lt;'Standard Settings'!$G28,$U33+F$52&gt;'Standard Settings'!$I28),-1,(EchelleFPAparam!$S$3/('crmcfgWLEN.txt'!$U33+F$52))*(SIN('Standard Settings'!$F28)+SIN('Standard Settings'!$F28+EchelleFPAparam!$M$3+EchelleFPAparam!$I$3)))</f>
        <v>4502.5131656690937</v>
      </c>
      <c r="DN33" s="27">
        <f>IF(OR($U33+G$52&lt;'Standard Settings'!$G28,$U33+G$52&gt;'Standard Settings'!$I28),-1,(EchelleFPAparam!$S$3/('crmcfgWLEN.txt'!$U33+G$52))*(SIN('Standard Settings'!$F28)+SIN('Standard Settings'!$F28+EchelleFPAparam!$M$3+EchelleFPAparam!$I$3)))</f>
        <v>4180.9050824070155</v>
      </c>
      <c r="DO33" s="27">
        <f>IF(OR($U33+H$52&lt;'Standard Settings'!$G28,$U33+H$52&gt;'Standard Settings'!$I28),-1,(EchelleFPAparam!$S$3/('crmcfgWLEN.txt'!$U33+H$52))*(SIN('Standard Settings'!$F28)+SIN('Standard Settings'!$F28+EchelleFPAparam!$M$3+EchelleFPAparam!$I$3)))</f>
        <v>3902.1780769132142</v>
      </c>
      <c r="DP33" s="27">
        <f>IF(OR($U33+K$52&lt;'Standard Settings'!$G28,$U33+K$52&gt;'Standard Settings'!$I28),-1,(EchelleFPAparam!$S$3/('crmcfgWLEN.txt'!$U33+K$52))*(SIN('Standard Settings'!$F28)+SIN('Standard Settings'!$F28+EchelleFPAparam!$M$3+EchelleFPAparam!$I$3)))</f>
        <v>3658.2919471061387</v>
      </c>
      <c r="DQ33" s="27">
        <f>IF(OR($U33+L$52&lt;'Standard Settings'!$G28,$U33+L$52&gt;'Standard Settings'!$I28),-1,(EchelleFPAparam!$S$3/('crmcfgWLEN.txt'!$U33+L$52))*(SIN('Standard Settings'!$F28)+SIN('Standard Settings'!$F28+EchelleFPAparam!$M$3+EchelleFPAparam!$I$3)))</f>
        <v>-1</v>
      </c>
      <c r="DR33" s="27">
        <f>IF(OR($U33+B$52&lt;'Standard Settings'!$G28,$U33+B$52&gt;'Standard Settings'!$I28),-1,(EchelleFPAparam!$S$3/('crmcfgWLEN.txt'!$U33+B$52))*(SIN('Standard Settings'!$F28)+SIN('Standard Settings'!$F28+EchelleFPAparam!$M$3+EchelleFPAparam!$J$3)))</f>
        <v>-1</v>
      </c>
      <c r="DS33" s="27">
        <f>IF(OR($U33+C$52&lt;'Standard Settings'!$G28,$U33+C$52&gt;'Standard Settings'!$I28),-1,(EchelleFPAparam!$S$3/('crmcfgWLEN.txt'!$U33+C$52))*(SIN('Standard Settings'!$F28)+SIN('Standard Settings'!$F28+EchelleFPAparam!$M$3+EchelleFPAparam!$J$3)))</f>
        <v>5854.7316528503434</v>
      </c>
      <c r="DT33" s="27">
        <f>IF(OR($U33+D$52&lt;'Standard Settings'!$G28,$U33+D$52&gt;'Standard Settings'!$I28),-1,(EchelleFPAparam!$S$3/('crmcfgWLEN.txt'!$U33+D$52))*(SIN('Standard Settings'!$F28)+SIN('Standard Settings'!$F28+EchelleFPAparam!$M$3+EchelleFPAparam!$J$3)))</f>
        <v>5322.4833207730398</v>
      </c>
      <c r="DU33" s="27">
        <f>IF(OR($U33+E$52&lt;'Standard Settings'!$G28,$U33+E$52&gt;'Standard Settings'!$I28),-1,(EchelleFPAparam!$S$3/('crmcfgWLEN.txt'!$U33+E$52))*(SIN('Standard Settings'!$F28)+SIN('Standard Settings'!$F28+EchelleFPAparam!$M$3+EchelleFPAparam!$J$3)))</f>
        <v>4878.9430440419528</v>
      </c>
      <c r="DV33" s="27">
        <f>IF(OR($U33+F$52&lt;'Standard Settings'!$G28,$U33+F$52&gt;'Standard Settings'!$I28),-1,(EchelleFPAparam!$S$3/('crmcfgWLEN.txt'!$U33+F$52))*(SIN('Standard Settings'!$F28)+SIN('Standard Settings'!$F28+EchelleFPAparam!$M$3+EchelleFPAparam!$J$3)))</f>
        <v>4503.639732961803</v>
      </c>
      <c r="DW33" s="27">
        <f>IF(OR($U33+G$52&lt;'Standard Settings'!$G28,$U33+G$52&gt;'Standard Settings'!$I28),-1,(EchelleFPAparam!$S$3/('crmcfgWLEN.txt'!$U33+G$52))*(SIN('Standard Settings'!$F28)+SIN('Standard Settings'!$F28+EchelleFPAparam!$M$3+EchelleFPAparam!$J$3)))</f>
        <v>4181.9511806073879</v>
      </c>
      <c r="DX33" s="27">
        <f>IF(OR($U33+H$52&lt;'Standard Settings'!$G28,$U33+H$52&gt;'Standard Settings'!$I28),-1,(EchelleFPAparam!$S$3/('crmcfgWLEN.txt'!$U33+H$52))*(SIN('Standard Settings'!$F28)+SIN('Standard Settings'!$F28+EchelleFPAparam!$M$3+EchelleFPAparam!$J$3)))</f>
        <v>3903.1544352335618</v>
      </c>
      <c r="DY33" s="27">
        <f>IF(OR($U33+K$52&lt;'Standard Settings'!$G28,$U33+K$52&gt;'Standard Settings'!$I28),-1,(EchelleFPAparam!$S$3/('crmcfgWLEN.txt'!$U33+K$52))*(SIN('Standard Settings'!$F28)+SIN('Standard Settings'!$F28+EchelleFPAparam!$M$3+EchelleFPAparam!$J$3)))</f>
        <v>3659.2072830314646</v>
      </c>
      <c r="DZ33" s="27">
        <f>IF(OR($U33+L$52&lt;'Standard Settings'!$G28,$U33+L$52&gt;'Standard Settings'!$I28),-1,(EchelleFPAparam!$S$3/('crmcfgWLEN.txt'!$U33+L$52))*(SIN('Standard Settings'!$F28)+SIN('Standard Settings'!$F28+EchelleFPAparam!$M$3+EchelleFPAparam!$J$3)))</f>
        <v>-1</v>
      </c>
      <c r="EA33" s="27">
        <f>IF(OR($U33+B$52&lt;$S33,$U33+B$52&gt;$T33),-1,(EchelleFPAparam!$S$3/('crmcfgWLEN.txt'!$U33+B$52))*(SIN('Standard Settings'!$F28)+SIN('Standard Settings'!$F28+EchelleFPAparam!$M$3+EchelleFPAparam!$K$3)))</f>
        <v>-1</v>
      </c>
      <c r="EB33" s="27">
        <f>IF(OR($U33+C$52&lt;$S33,$U33+C$52&gt;$T33),-1,(EchelleFPAparam!$S$3/('crmcfgWLEN.txt'!$U33+C$52))*(SIN('Standard Settings'!$F28)+SIN('Standard Settings'!$F28+EchelleFPAparam!$M$3+EchelleFPAparam!$K$3)))</f>
        <v>5883.8176639883986</v>
      </c>
      <c r="EC33" s="27">
        <f>IF(OR($U33+D$52&lt;$S33,$U33+D$52&gt;$T33),-1,(EchelleFPAparam!$S$3/('crmcfgWLEN.txt'!$U33+D$52))*(SIN('Standard Settings'!$F28)+SIN('Standard Settings'!$F28+EchelleFPAparam!$M$3+EchelleFPAparam!$K$3)))</f>
        <v>5348.9251490803626</v>
      </c>
      <c r="ED33" s="27">
        <f>IF(OR($U33+E$52&lt;$S33,$U33+E$52&gt;$T33),-1,(EchelleFPAparam!$S$3/('crmcfgWLEN.txt'!$U33+E$52))*(SIN('Standard Settings'!$F28)+SIN('Standard Settings'!$F28+EchelleFPAparam!$M$3+EchelleFPAparam!$K$3)))</f>
        <v>4903.1813866569983</v>
      </c>
      <c r="EE33" s="27">
        <f>IF(OR($U33+F$52&lt;$S33,$U33+F$52&gt;$T33),-1,(EchelleFPAparam!$S$3/('crmcfgWLEN.txt'!$U33+F$52))*(SIN('Standard Settings'!$F28)+SIN('Standard Settings'!$F28+EchelleFPAparam!$M$3+EchelleFPAparam!$K$3)))</f>
        <v>4526.0135876833838</v>
      </c>
      <c r="EF33" s="27">
        <f>IF(OR($U33+G$52&lt;$S33,$U33+G$52&gt;$T33),-1,(EchelleFPAparam!$S$3/('crmcfgWLEN.txt'!$U33+G$52))*(SIN('Standard Settings'!$F28)+SIN('Standard Settings'!$F28+EchelleFPAparam!$M$3+EchelleFPAparam!$K$3)))</f>
        <v>4202.7269028488554</v>
      </c>
      <c r="EG33" s="27">
        <f>IF(OR($U33+H$52&lt;$S33,$U33+H$52&gt;$T33),-1,(EchelleFPAparam!$S$3/('crmcfgWLEN.txt'!$U33+H$52))*(SIN('Standard Settings'!$F28)+SIN('Standard Settings'!$F28+EchelleFPAparam!$M$3+EchelleFPAparam!$K$3)))</f>
        <v>3922.5451093255983</v>
      </c>
      <c r="EH33" s="27">
        <f>IF(OR($U33+K$52&lt;$S33,$U33+K$52&gt;$T33),-1,(EchelleFPAparam!$S$3/('crmcfgWLEN.txt'!$U33+K$52))*(SIN('Standard Settings'!$F28)+SIN('Standard Settings'!$F28+EchelleFPAparam!$M$3+EchelleFPAparam!$K$3)))</f>
        <v>3677.3860399927489</v>
      </c>
      <c r="EI33" s="27">
        <f>IF(OR($U33+L$52&lt;$S33,$U33+L$52&gt;$T33),-1,(EchelleFPAparam!$S$3/('crmcfgWLEN.txt'!$U33+L$52))*(SIN('Standard Settings'!$F28)+SIN('Standard Settings'!$F28+EchelleFPAparam!$M$3+EchelleFPAparam!$K$3)))</f>
        <v>-1</v>
      </c>
      <c r="EJ33" s="64">
        <f t="shared" si="6"/>
        <v>3617.5848531795095</v>
      </c>
      <c r="EK33" s="64">
        <f t="shared" si="7"/>
        <v>5883.8176639883986</v>
      </c>
      <c r="EL33" s="96">
        <v>0</v>
      </c>
      <c r="EM33" s="96">
        <v>0</v>
      </c>
      <c r="EN33" s="104"/>
      <c r="EO33" s="104"/>
      <c r="EP33" s="104"/>
      <c r="EQ33" s="54"/>
      <c r="ER33" s="54"/>
      <c r="ES33" s="54"/>
      <c r="ET33" s="54"/>
      <c r="EU33" s="104"/>
      <c r="EV33" s="104"/>
      <c r="EW33" s="54"/>
      <c r="EX33" s="54"/>
      <c r="EY33" s="54"/>
      <c r="EZ33" s="54"/>
      <c r="FA33" s="54"/>
      <c r="FB33" s="97">
        <f>1/(F33*EchelleFPAparam!$Q$3)</f>
        <v>-1972.6766231863501</v>
      </c>
      <c r="FC33" s="97">
        <f>E33*FB33</f>
        <v>-22.891361300012765</v>
      </c>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c r="IV33" s="54"/>
      <c r="IW33" s="54"/>
      <c r="IX33" s="54"/>
      <c r="IY33" s="54"/>
      <c r="IZ33" s="54"/>
      <c r="JA33" s="54"/>
      <c r="JB33" s="54"/>
      <c r="JC33" s="54"/>
      <c r="JD33" s="54"/>
      <c r="JE33" s="54"/>
      <c r="JF33" s="54"/>
      <c r="JG33" s="54"/>
      <c r="JH33" s="54"/>
      <c r="JI33" s="54"/>
      <c r="JJ33" s="56">
        <f t="shared" si="5"/>
        <v>2971.7416099808711</v>
      </c>
    </row>
    <row r="34" spans="1:270" x14ac:dyDescent="0.2">
      <c r="A34" s="57">
        <v>28</v>
      </c>
      <c r="B34" s="19">
        <f t="shared" si="0"/>
        <v>4506.5402234127241</v>
      </c>
      <c r="C34" s="28" t="str">
        <f>'Standard Settings'!B29</f>
        <v>M/9/9</v>
      </c>
      <c r="D34" s="28">
        <f>'Standard Settings'!H29</f>
        <v>13</v>
      </c>
      <c r="E34" s="20">
        <f t="shared" si="1"/>
        <v>1.1373161330430648E-2</v>
      </c>
      <c r="F34" s="18">
        <f>((EchelleFPAparam!$S$3/('crmcfgWLEN.txt'!$U34+E$52))*(SIN('Standard Settings'!$F29+0.0005)+SIN('Standard Settings'!$F29+0.0005+EchelleFPAparam!$M$3))-(EchelleFPAparam!$S$3/('crmcfgWLEN.txt'!$U34+E$52))*(SIN('Standard Settings'!$F29-0.0005)+SIN('Standard Settings'!$F29-0.0005+EchelleFPAparam!$M$3)))*1000*EchelleFPAparam!$O$3/180</f>
        <v>33.742435160678887</v>
      </c>
      <c r="G34" s="21" t="str">
        <f>'Standard Settings'!C29</f>
        <v>M</v>
      </c>
      <c r="H34" s="50"/>
      <c r="I34" s="63" t="s">
        <v>364</v>
      </c>
      <c r="J34" s="61"/>
      <c r="K34" s="28" t="str">
        <f>'Standard Settings'!$D29</f>
        <v>LM</v>
      </c>
      <c r="L34" s="50"/>
      <c r="M34" s="12">
        <v>0</v>
      </c>
      <c r="N34" s="12">
        <v>0</v>
      </c>
      <c r="O34" s="51" t="s">
        <v>387</v>
      </c>
      <c r="P34" s="51" t="s">
        <v>387</v>
      </c>
      <c r="Q34" s="28">
        <f>'Standard Settings'!$E29</f>
        <v>70</v>
      </c>
      <c r="R34" s="93">
        <f>535000+($Q34-65.672)/EchelleFPAparam!$Q$3</f>
        <v>240578.23129251681</v>
      </c>
      <c r="S34" s="22">
        <f>'Standard Settings'!$G29</f>
        <v>10</v>
      </c>
      <c r="T34" s="22">
        <f>'Standard Settings'!$I29</f>
        <v>16</v>
      </c>
      <c r="U34" s="23">
        <f t="shared" si="2"/>
        <v>9</v>
      </c>
      <c r="V34" s="23">
        <f t="shared" si="3"/>
        <v>17</v>
      </c>
      <c r="W34" s="24">
        <f>IF(OR($U34+B$52&lt;$S34,$U34+B$52&gt;$T34),-1,(EchelleFPAparam!$S$3/('crmcfgWLEN.txt'!$U34+B$52))*(SIN('Standard Settings'!$F29)+SIN('Standard Settings'!$F29+EchelleFPAparam!$M$3)))</f>
        <v>-1</v>
      </c>
      <c r="X34" s="24">
        <f>IF(OR($U34+C$52&lt;$S34,$U34+C$52&gt;$T34),-1,(EchelleFPAparam!$S$3/('crmcfgWLEN.txt'!$U34+C$52))*(SIN('Standard Settings'!$F29)+SIN('Standard Settings'!$F29+EchelleFPAparam!$M$3)))</f>
        <v>5858.5022904365414</v>
      </c>
      <c r="Y34" s="24">
        <f>IF(OR($U34+D$52&lt;$S34,$U34+D$52&gt;$T34),-1,(EchelleFPAparam!$S$3/('crmcfgWLEN.txt'!$U34+D$52))*(SIN('Standard Settings'!$F29)+SIN('Standard Settings'!$F29+EchelleFPAparam!$M$3)))</f>
        <v>5325.9111731241292</v>
      </c>
      <c r="Z34" s="24">
        <f>IF(OR($U34+E$52&lt;$S34,$U34+E$52&gt;$T34),-1,(EchelleFPAparam!$S$3/('crmcfgWLEN.txt'!$U34+E$52))*(SIN('Standard Settings'!$F29)+SIN('Standard Settings'!$F29+EchelleFPAparam!$M$3)))</f>
        <v>4882.0852420304509</v>
      </c>
      <c r="AA34" s="24">
        <f>IF(OR($U34+F$52&lt;$S34,$U34+F$52&gt;$T34),-1,(EchelleFPAparam!$S$3/('crmcfgWLEN.txt'!$U34+F$52))*(SIN('Standard Settings'!$F29)+SIN('Standard Settings'!$F29+EchelleFPAparam!$M$3)))</f>
        <v>4506.5402234127241</v>
      </c>
      <c r="AB34" s="24">
        <f>IF(OR($U34+G$52&lt;$S34,$U34+G$52&gt;$T34),-1,(EchelleFPAparam!$S$3/('crmcfgWLEN.txt'!$U34+G$52))*(SIN('Standard Settings'!$F29)+SIN('Standard Settings'!$F29+EchelleFPAparam!$M$3)))</f>
        <v>4184.6444931689575</v>
      </c>
      <c r="AC34" s="24">
        <f>IF(OR($U34+H$52&lt;$S34,$U34+H$52&gt;$T34),-1,(EchelleFPAparam!$S$3/('crmcfgWLEN.txt'!$U34+H$52))*(SIN('Standard Settings'!$F29)+SIN('Standard Settings'!$F29+EchelleFPAparam!$M$3)))</f>
        <v>3905.6681936243604</v>
      </c>
      <c r="AD34" s="24">
        <f>IF(OR($U34+K$52&lt;$S34,$U34+K$52&gt;$T34),-1,(EchelleFPAparam!$S$3/('crmcfgWLEN.txt'!$U34+K$52))*(SIN('Standard Settings'!$F29)+SIN('Standard Settings'!$F29+EchelleFPAparam!$M$3)))</f>
        <v>3661.5639315228382</v>
      </c>
      <c r="AE34" s="24">
        <f>IF(OR($U34+L$52&lt;$S34,$U34+L$52&gt;$T34),-1,(EchelleFPAparam!$S$3/('crmcfgWLEN.txt'!$U34+L$52))*(SIN('Standard Settings'!$F29)+SIN('Standard Settings'!$F29+EchelleFPAparam!$M$3)))</f>
        <v>-1</v>
      </c>
      <c r="AF34" s="92">
        <v>1984.0952078364601</v>
      </c>
      <c r="AG34" s="92">
        <v>1666.7870050896199</v>
      </c>
      <c r="AH34" s="92">
        <v>1269.9144512130799</v>
      </c>
      <c r="AI34" s="92">
        <v>933.02883642669406</v>
      </c>
      <c r="AJ34" s="92">
        <v>643.71849231161605</v>
      </c>
      <c r="AK34" s="92">
        <v>392.26144730528</v>
      </c>
      <c r="AL34" s="92">
        <v>170.728058699223</v>
      </c>
      <c r="AM34" s="92"/>
      <c r="AN34" s="92"/>
      <c r="AO34" s="92">
        <v>1984.5696196731799</v>
      </c>
      <c r="AP34" s="92">
        <v>1674.3125149795401</v>
      </c>
      <c r="AQ34" s="92">
        <v>1275.54339605467</v>
      </c>
      <c r="AR34" s="92">
        <v>937.03851353663094</v>
      </c>
      <c r="AS34" s="92">
        <v>646.20134264139097</v>
      </c>
      <c r="AT34" s="92">
        <v>393.5203122831</v>
      </c>
      <c r="AU34" s="92">
        <v>170.97437838053199</v>
      </c>
      <c r="AV34" s="92"/>
      <c r="AW34" s="92"/>
      <c r="AX34" s="92">
        <v>1984.7926012785099</v>
      </c>
      <c r="AY34" s="92">
        <v>1684.01744785449</v>
      </c>
      <c r="AZ34" s="92">
        <v>1283.09921268843</v>
      </c>
      <c r="BA34" s="92">
        <v>942.69300492368802</v>
      </c>
      <c r="BB34" s="92">
        <v>650.17161635480795</v>
      </c>
      <c r="BC34" s="92">
        <v>396.02349966532199</v>
      </c>
      <c r="BD34" s="92">
        <v>172.19607046326101</v>
      </c>
      <c r="BE34" s="92"/>
      <c r="BF34" s="92"/>
      <c r="BG34" s="25">
        <f>IF(OR($U34+B$52&lt;'Standard Settings'!$G29,$U34+B$52&gt;'Standard Settings'!$I29),-1,(EchelleFPAparam!$S$3/('crmcfgWLEN.txt'!$U34+B$52))*(SIN(EchelleFPAparam!$T$3-EchelleFPAparam!$M$3/2)+SIN('Standard Settings'!$F29+EchelleFPAparam!$M$3)))</f>
        <v>-1</v>
      </c>
      <c r="BH34" s="25">
        <f>IF(OR($U34+C$52&lt;'Standard Settings'!$G29,$U34+C$52&gt;'Standard Settings'!$I29),-1,(EchelleFPAparam!$S$3/('crmcfgWLEN.txt'!$U34+C$52))*(SIN(EchelleFPAparam!$T$3-EchelleFPAparam!$M$3/2)+SIN('Standard Settings'!$F29+EchelleFPAparam!$M$3)))</f>
        <v>5761.6730531814937</v>
      </c>
      <c r="BI34" s="25">
        <f>IF(OR($U34+D$52&lt;'Standard Settings'!$G29,$U34+D$52&gt;'Standard Settings'!$I29),-1,(EchelleFPAparam!$S$3/('crmcfgWLEN.txt'!$U34+D$52))*(SIN(EchelleFPAparam!$T$3-EchelleFPAparam!$M$3/2)+SIN('Standard Settings'!$F29+EchelleFPAparam!$M$3)))</f>
        <v>5237.8845938013583</v>
      </c>
      <c r="BJ34" s="25">
        <f>IF(OR($U34+E$52&lt;'Standard Settings'!$G29,$U34+E$52&gt;'Standard Settings'!$I29),-1,(EchelleFPAparam!$S$3/('crmcfgWLEN.txt'!$U34+E$52))*(SIN(EchelleFPAparam!$T$3-EchelleFPAparam!$M$3/2)+SIN('Standard Settings'!$F29+EchelleFPAparam!$M$3)))</f>
        <v>4801.3942109845775</v>
      </c>
      <c r="BK34" s="25">
        <f>IF(OR($U34+F$52&lt;'Standard Settings'!$G29,$U34+F$52&gt;'Standard Settings'!$I29),-1,(EchelleFPAparam!$S$3/('crmcfgWLEN.txt'!$U34+F$52))*(SIN(EchelleFPAparam!$T$3-EchelleFPAparam!$M$3/2)+SIN('Standard Settings'!$F29+EchelleFPAparam!$M$3)))</f>
        <v>4432.056194754995</v>
      </c>
      <c r="BL34" s="25">
        <f>IF(OR($U34+G$52&lt;'Standard Settings'!$G29,$U34+G$52&gt;'Standard Settings'!$I29),-1,(EchelleFPAparam!$S$3/('crmcfgWLEN.txt'!$U34+G$52))*(SIN(EchelleFPAparam!$T$3-EchelleFPAparam!$M$3/2)+SIN('Standard Settings'!$F29+EchelleFPAparam!$M$3)))</f>
        <v>4115.480752272495</v>
      </c>
      <c r="BM34" s="25">
        <f>IF(OR($U34+H$52&lt;'Standard Settings'!$G29,$U34+H$52&gt;'Standard Settings'!$I29),-1,(EchelleFPAparam!$S$3/('crmcfgWLEN.txt'!$U34+H$52))*(SIN(EchelleFPAparam!$T$3-EchelleFPAparam!$M$3/2)+SIN('Standard Settings'!$F29+EchelleFPAparam!$M$3)))</f>
        <v>3841.1153687876622</v>
      </c>
      <c r="BN34" s="25">
        <f>IF(OR($U34+K$52&lt;'Standard Settings'!$G29,$U34+K$52&gt;'Standard Settings'!$I29),-1,(EchelleFPAparam!$S$3/('crmcfgWLEN.txt'!$U34+K$52))*(SIN(EchelleFPAparam!$T$3-EchelleFPAparam!$M$3/2)+SIN('Standard Settings'!$F29+EchelleFPAparam!$M$3)))</f>
        <v>3601.0456582384336</v>
      </c>
      <c r="BO34" s="25">
        <f>IF(OR($U34+L$52&lt;'Standard Settings'!$G29,$U34+L$52&gt;'Standard Settings'!$I29),-1,(EchelleFPAparam!$S$3/('crmcfgWLEN.txt'!$U34+L$52))*(SIN(EchelleFPAparam!$T$3-EchelleFPAparam!$M$3/2)+SIN('Standard Settings'!$F29+EchelleFPAparam!$M$3)))</f>
        <v>-1</v>
      </c>
      <c r="BP34" s="26">
        <f>IF(OR($U34+B$52&lt;'Standard Settings'!$G29,$U34+B$52&gt;'Standard Settings'!$I29),-1,BG34*(($D34+B$52)/($D34+B$52+0.5)))</f>
        <v>-1</v>
      </c>
      <c r="BQ34" s="26">
        <f>IF(OR($U34+C$52&lt;'Standard Settings'!$G29,$U34+C$52&gt;'Standard Settings'!$I29),-1,BH34*(($D34+C$52)/($D34+C$52+0.5)))</f>
        <v>5562.9946720373046</v>
      </c>
      <c r="BR34" s="26">
        <f>IF(OR($U34+D$52&lt;'Standard Settings'!$G29,$U34+D$52&gt;'Standard Settings'!$I29),-1,BI34*(($D34+D$52)/($D34+D$52+0.5)))</f>
        <v>5068.9205746464759</v>
      </c>
      <c r="BS34" s="26">
        <f>IF(OR($U34+E$52&lt;'Standard Settings'!$G29,$U34+E$52&gt;'Standard Settings'!$I29),-1,BJ34*(($D34+E$52)/($D34+E$52+0.5)))</f>
        <v>4655.8974167123179</v>
      </c>
      <c r="BT34" s="26">
        <f>IF(OR($U34+F$52&lt;'Standard Settings'!$G29,$U34+F$52&gt;'Standard Settings'!$I29),-1,BK34*(($D34+F$52)/($D34+F$52+0.5)))</f>
        <v>4305.4260177619954</v>
      </c>
      <c r="BU34" s="26">
        <f>IF(OR($U34+G$52&lt;'Standard Settings'!$G29,$U34+G$52&gt;'Standard Settings'!$I29),-1,BL34*(($D34+G$52)/($D34+G$52+0.5)))</f>
        <v>4004.2515427516169</v>
      </c>
      <c r="BV34" s="26">
        <f>IF(OR($U34+H$52&lt;'Standard Settings'!$G29,$U34+H$52&gt;'Standard Settings'!$I29),-1,BM34*(($D34+H$52)/($D34+H$52+0.5)))</f>
        <v>3742.6252311264402</v>
      </c>
      <c r="BW34" s="26">
        <f>IF(OR($U34+K$52&lt;'Standard Settings'!$G29,$U34+K$52&gt;'Standard Settings'!$I29),-1,BN34*(($D34+K$52)/($D34+K$52+0.5)))</f>
        <v>3513.2152763301792</v>
      </c>
      <c r="BX34" s="26">
        <f>IF(OR($U34+L$52&lt;'Standard Settings'!$G29,$U34+L$52&gt;'Standard Settings'!$I29),-1,BO34*(($D34+L$52)/($D34+L$52+0.5)))</f>
        <v>-1</v>
      </c>
      <c r="BY34" s="26">
        <f>IF(OR($U34+B$52&lt;'Standard Settings'!$G29,$U34+B$52&gt;'Standard Settings'!$I29),-1,BG34*(($D34+B$52)/($D34+B$52-0.5)))</f>
        <v>-1</v>
      </c>
      <c r="BZ34" s="26">
        <f>IF(OR($U34+C$52&lt;'Standard Settings'!$G29,$U34+C$52&gt;'Standard Settings'!$I29),-1,BH34*(($D34+C$52)/($D34+C$52-0.5)))</f>
        <v>5975.0683514474749</v>
      </c>
      <c r="CA34" s="26">
        <f>IF(OR($U34+D$52&lt;'Standard Settings'!$G29,$U34+D$52&gt;'Standard Settings'!$I29),-1,BI34*(($D34+D$52)/($D34+D$52-0.5)))</f>
        <v>5418.5013039324404</v>
      </c>
      <c r="CB34" s="26">
        <f>IF(OR($U34+E$52&lt;'Standard Settings'!$G29,$U34+E$52&gt;'Standard Settings'!$I29),-1,BJ34*(($D34+E$52)/($D34+E$52-0.5)))</f>
        <v>4956.2778952098861</v>
      </c>
      <c r="CC34" s="26">
        <f>IF(OR($U34+F$52&lt;'Standard Settings'!$G29,$U34+F$52&gt;'Standard Settings'!$I29),-1,BK34*(($D34+F$52)/($D34+F$52-0.5)))</f>
        <v>4566.3609279293887</v>
      </c>
      <c r="CD34" s="26">
        <f>IF(OR($U34+G$52&lt;'Standard Settings'!$G29,$U34+G$52&gt;'Standard Settings'!$I29),-1,BL34*(($D34+G$52)/($D34+G$52-0.5)))</f>
        <v>4233.0659166231371</v>
      </c>
      <c r="CE34" s="26">
        <f>IF(OR($U34+H$52&lt;'Standard Settings'!$G29,$U34+H$52&gt;'Standard Settings'!$I29),-1,BM34*(($D34+H$52)/($D34+H$52-0.5)))</f>
        <v>3944.9292976738152</v>
      </c>
      <c r="CF34" s="26">
        <f>IF(OR($U34+K$52&lt;'Standard Settings'!$G29,$U34+K$52&gt;'Standard Settings'!$I29),-1,BN34*(($D34+K$52)/($D34+K$52-0.5)))</f>
        <v>3693.380162295829</v>
      </c>
      <c r="CG34" s="26">
        <f>IF(OR($U34+L$52&lt;'Standard Settings'!$G29,$U34+L$52&gt;'Standard Settings'!$I29),-1,BO34*(($D34+L$52)/($D34+L$52-0.5)))</f>
        <v>-1</v>
      </c>
      <c r="CH34" s="27">
        <f>IF(OR($U34+B$52&lt;'Standard Settings'!$G29,$U34+B$52&gt;'Standard Settings'!$I29),-1,(EchelleFPAparam!$S$3/('crmcfgWLEN.txt'!$U34+B$52))*(SIN('Standard Settings'!$F29)+SIN('Standard Settings'!$F29+EchelleFPAparam!$M$3+EchelleFPAparam!$F$3)))</f>
        <v>-1</v>
      </c>
      <c r="CI34" s="27">
        <f>IF(OR($U34+C$52&lt;'Standard Settings'!$G29,$U34+C$52&gt;'Standard Settings'!$I29),-1,(EchelleFPAparam!$S$3/('crmcfgWLEN.txt'!$U34+C$52))*(SIN('Standard Settings'!$F29)+SIN('Standard Settings'!$F29+EchelleFPAparam!$M$3+EchelleFPAparam!$F$3)))</f>
        <v>5809.5488039080265</v>
      </c>
      <c r="CJ34" s="27">
        <f>IF(OR($U34+D$52&lt;'Standard Settings'!$G29,$U34+D$52&gt;'Standard Settings'!$I29),-1,(EchelleFPAparam!$S$3/('crmcfgWLEN.txt'!$U34+D$52))*(SIN('Standard Settings'!$F29)+SIN('Standard Settings'!$F29+EchelleFPAparam!$M$3+EchelleFPAparam!$F$3)))</f>
        <v>5281.4080035527513</v>
      </c>
      <c r="CK34" s="27">
        <f>IF(OR($U34+E$52&lt;'Standard Settings'!$G29,$U34+E$52&gt;'Standard Settings'!$I29),-1,(EchelleFPAparam!$S$3/('crmcfgWLEN.txt'!$U34+E$52))*(SIN('Standard Settings'!$F29)+SIN('Standard Settings'!$F29+EchelleFPAparam!$M$3+EchelleFPAparam!$F$3)))</f>
        <v>4841.2906699233545</v>
      </c>
      <c r="CL34" s="27">
        <f>IF(OR($U34+F$52&lt;'Standard Settings'!$G29,$U34+F$52&gt;'Standard Settings'!$I29),-1,(EchelleFPAparam!$S$3/('crmcfgWLEN.txt'!$U34+F$52))*(SIN('Standard Settings'!$F29)+SIN('Standard Settings'!$F29+EchelleFPAparam!$M$3+EchelleFPAparam!$F$3)))</f>
        <v>4468.8836953138662</v>
      </c>
      <c r="CM34" s="27">
        <f>IF(OR($U34+G$52&lt;'Standard Settings'!$G29,$U34+G$52&gt;'Standard Settings'!$I29),-1,(EchelleFPAparam!$S$3/('crmcfgWLEN.txt'!$U34+G$52))*(SIN('Standard Settings'!$F29)+SIN('Standard Settings'!$F29+EchelleFPAparam!$M$3+EchelleFPAparam!$F$3)))</f>
        <v>4149.6777170771611</v>
      </c>
      <c r="CN34" s="27">
        <f>IF(OR($U34+H$52&lt;'Standard Settings'!$G29,$U34+H$52&gt;'Standard Settings'!$I29),-1,(EchelleFPAparam!$S$3/('crmcfgWLEN.txt'!$U34+H$52))*(SIN('Standard Settings'!$F29)+SIN('Standard Settings'!$F29+EchelleFPAparam!$M$3+EchelleFPAparam!$F$3)))</f>
        <v>3873.0325359386834</v>
      </c>
      <c r="CO34" s="27">
        <f>IF(OR($U34+K$52&lt;'Standard Settings'!$G29,$U34+K$52&gt;'Standard Settings'!$I29),-1,(EchelleFPAparam!$S$3/('crmcfgWLEN.txt'!$U34+K$52))*(SIN('Standard Settings'!$F29)+SIN('Standard Settings'!$F29+EchelleFPAparam!$M$3+EchelleFPAparam!$F$3)))</f>
        <v>3630.9680024425161</v>
      </c>
      <c r="CP34" s="27">
        <f>IF(OR($U34+L$52&lt;'Standard Settings'!$G29,$U34+L$52&gt;'Standard Settings'!$I29),-1,(EchelleFPAparam!$S$3/('crmcfgWLEN.txt'!$U34+L$52))*(SIN('Standard Settings'!$F29)+SIN('Standard Settings'!$F29+EchelleFPAparam!$M$3+EchelleFPAparam!$F$3)))</f>
        <v>-1</v>
      </c>
      <c r="CQ34" s="27">
        <f>IF(OR($U34+B$52&lt;'Standard Settings'!$G29,$U34+B$52&gt;'Standard Settings'!$I29),-1,(EchelleFPAparam!$S$3/('crmcfgWLEN.txt'!$U34+B$52))*(SIN('Standard Settings'!$F29)+SIN('Standard Settings'!$F29+EchelleFPAparam!$M$3+EchelleFPAparam!$G$3)))</f>
        <v>-1</v>
      </c>
      <c r="CR34" s="27">
        <f>IF(OR($U34+C$52&lt;'Standard Settings'!$G29,$U34+C$52&gt;'Standard Settings'!$I29),-1,(EchelleFPAparam!$S$3/('crmcfgWLEN.txt'!$U34+C$52))*(SIN('Standard Settings'!$F29)+SIN('Standard Settings'!$F29+EchelleFPAparam!$M$3+EchelleFPAparam!$G$3)))</f>
        <v>5841.6245813057931</v>
      </c>
      <c r="CS34" s="27">
        <f>IF(OR($U34+D$52&lt;'Standard Settings'!$G29,$U34+D$52&gt;'Standard Settings'!$I29),-1,(EchelleFPAparam!$S$3/('crmcfgWLEN.txt'!$U34+D$52))*(SIN('Standard Settings'!$F29)+SIN('Standard Settings'!$F29+EchelleFPAparam!$M$3+EchelleFPAparam!$G$3)))</f>
        <v>5310.567801187085</v>
      </c>
      <c r="CT34" s="27">
        <f>IF(OR($U34+E$52&lt;'Standard Settings'!$G29,$U34+E$52&gt;'Standard Settings'!$I29),-1,(EchelleFPAparam!$S$3/('crmcfgWLEN.txt'!$U34+E$52))*(SIN('Standard Settings'!$F29)+SIN('Standard Settings'!$F29+EchelleFPAparam!$M$3+EchelleFPAparam!$G$3)))</f>
        <v>4868.0204844214941</v>
      </c>
      <c r="CU34" s="27">
        <f>IF(OR($U34+F$52&lt;'Standard Settings'!$G29,$U34+F$52&gt;'Standard Settings'!$I29),-1,(EchelleFPAparam!$S$3/('crmcfgWLEN.txt'!$U34+F$52))*(SIN('Standard Settings'!$F29)+SIN('Standard Settings'!$F29+EchelleFPAparam!$M$3+EchelleFPAparam!$G$3)))</f>
        <v>4493.5573702352258</v>
      </c>
      <c r="CV34" s="27">
        <f>IF(OR($U34+G$52&lt;'Standard Settings'!$G29,$U34+G$52&gt;'Standard Settings'!$I29),-1,(EchelleFPAparam!$S$3/('crmcfgWLEN.txt'!$U34+G$52))*(SIN('Standard Settings'!$F29)+SIN('Standard Settings'!$F29+EchelleFPAparam!$M$3+EchelleFPAparam!$G$3)))</f>
        <v>4172.5889866469952</v>
      </c>
      <c r="CW34" s="27">
        <f>IF(OR($U34+H$52&lt;'Standard Settings'!$G29,$U34+H$52&gt;'Standard Settings'!$I29),-1,(EchelleFPAparam!$S$3/('crmcfgWLEN.txt'!$U34+H$52))*(SIN('Standard Settings'!$F29)+SIN('Standard Settings'!$F29+EchelleFPAparam!$M$3+EchelleFPAparam!$G$3)))</f>
        <v>3894.4163875371951</v>
      </c>
      <c r="CX34" s="27">
        <f>IF(OR($U34+K$52&lt;'Standard Settings'!$G29,$U34+K$52&gt;'Standard Settings'!$I29),-1,(EchelleFPAparam!$S$3/('crmcfgWLEN.txt'!$U34+K$52))*(SIN('Standard Settings'!$F29)+SIN('Standard Settings'!$F29+EchelleFPAparam!$M$3+EchelleFPAparam!$G$3)))</f>
        <v>3651.0153633161208</v>
      </c>
      <c r="CY34" s="27">
        <f>IF(OR($U34+L$52&lt;'Standard Settings'!$G29,$U34+L$52&gt;'Standard Settings'!$I29),-1,(EchelleFPAparam!$S$3/('crmcfgWLEN.txt'!$U34+L$52))*(SIN('Standard Settings'!$F29)+SIN('Standard Settings'!$F29+EchelleFPAparam!$M$3+EchelleFPAparam!$G$3)))</f>
        <v>-1</v>
      </c>
      <c r="CZ34" s="27">
        <f>IF(OR($U34+B$52&lt;'Standard Settings'!$G29,$U34+B$52&gt;'Standard Settings'!$I29),-1,(EchelleFPAparam!$S$3/('crmcfgWLEN.txt'!$U34+B$52))*(SIN('Standard Settings'!$F29)+SIN('Standard Settings'!$F29+EchelleFPAparam!$M$3+EchelleFPAparam!$H$3)))</f>
        <v>-1</v>
      </c>
      <c r="DA34" s="27">
        <f>IF(OR($U34+C$52&lt;'Standard Settings'!$G29,$U34+C$52&gt;'Standard Settings'!$I29),-1,(EchelleFPAparam!$S$3/('crmcfgWLEN.txt'!$U34+C$52))*(SIN('Standard Settings'!$F29)+SIN('Standard Settings'!$F29+EchelleFPAparam!$M$3+EchelleFPAparam!$H$3)))</f>
        <v>5843.1470988874762</v>
      </c>
      <c r="DB34" s="27">
        <f>IF(OR($U34+D$52&lt;'Standard Settings'!$G29,$U34+D$52&gt;'Standard Settings'!$I29),-1,(EchelleFPAparam!$S$3/('crmcfgWLEN.txt'!$U34+D$52))*(SIN('Standard Settings'!$F29)+SIN('Standard Settings'!$F29+EchelleFPAparam!$M$3+EchelleFPAparam!$H$3)))</f>
        <v>5311.9519080795244</v>
      </c>
      <c r="DC34" s="27">
        <f>IF(OR($U34+E$52&lt;'Standard Settings'!$G29,$U34+E$52&gt;'Standard Settings'!$I29),-1,(EchelleFPAparam!$S$3/('crmcfgWLEN.txt'!$U34+E$52))*(SIN('Standard Settings'!$F29)+SIN('Standard Settings'!$F29+EchelleFPAparam!$M$3+EchelleFPAparam!$H$3)))</f>
        <v>4869.2892490728964</v>
      </c>
      <c r="DD34" s="27">
        <f>IF(OR($U34+F$52&lt;'Standard Settings'!$G29,$U34+F$52&gt;'Standard Settings'!$I29),-1,(EchelleFPAparam!$S$3/('crmcfgWLEN.txt'!$U34+F$52))*(SIN('Standard Settings'!$F29)+SIN('Standard Settings'!$F29+EchelleFPAparam!$M$3+EchelleFPAparam!$H$3)))</f>
        <v>4494.7285376057507</v>
      </c>
      <c r="DE34" s="27">
        <f>IF(OR($U34+G$52&lt;'Standard Settings'!$G29,$U34+G$52&gt;'Standard Settings'!$I29),-1,(EchelleFPAparam!$S$3/('crmcfgWLEN.txt'!$U34+G$52))*(SIN('Standard Settings'!$F29)+SIN('Standard Settings'!$F29+EchelleFPAparam!$M$3+EchelleFPAparam!$H$3)))</f>
        <v>4173.6764992053404</v>
      </c>
      <c r="DF34" s="27">
        <f>IF(OR($U34+H$52&lt;'Standard Settings'!$G29,$U34+H$52&gt;'Standard Settings'!$I29),-1,(EchelleFPAparam!$S$3/('crmcfgWLEN.txt'!$U34+H$52))*(SIN('Standard Settings'!$F29)+SIN('Standard Settings'!$F29+EchelleFPAparam!$M$3+EchelleFPAparam!$H$3)))</f>
        <v>3895.431399258317</v>
      </c>
      <c r="DG34" s="27">
        <f>IF(OR($U34+K$52&lt;'Standard Settings'!$G29,$U34+K$52&gt;'Standard Settings'!$I29),-1,(EchelleFPAparam!$S$3/('crmcfgWLEN.txt'!$U34+K$52))*(SIN('Standard Settings'!$F29)+SIN('Standard Settings'!$F29+EchelleFPAparam!$M$3+EchelleFPAparam!$H$3)))</f>
        <v>3651.9669368046725</v>
      </c>
      <c r="DH34" s="27">
        <f>IF(OR($U34+L$52&lt;'Standard Settings'!$G29,$U34+L$52&gt;'Standard Settings'!$I29),-1,(EchelleFPAparam!$S$3/('crmcfgWLEN.txt'!$U34+L$52))*(SIN('Standard Settings'!$F29)+SIN('Standard Settings'!$F29+EchelleFPAparam!$M$3+EchelleFPAparam!$H$3)))</f>
        <v>-1</v>
      </c>
      <c r="DI34" s="27">
        <f>IF(OR($U34+B$52&lt;'Standard Settings'!$G29,$U34+B$52&gt;'Standard Settings'!$I29),-1,(EchelleFPAparam!$S$3/('crmcfgWLEN.txt'!$U34+B$52))*(SIN('Standard Settings'!$F29)+SIN('Standard Settings'!$F29+EchelleFPAparam!$M$3+EchelleFPAparam!$I$3)))</f>
        <v>-1</v>
      </c>
      <c r="DJ34" s="27">
        <f>IF(OR($U34+C$52&lt;'Standard Settings'!$G29,$U34+C$52&gt;'Standard Settings'!$I29),-1,(EchelleFPAparam!$S$3/('crmcfgWLEN.txt'!$U34+C$52))*(SIN('Standard Settings'!$F29)+SIN('Standard Settings'!$F29+EchelleFPAparam!$M$3+EchelleFPAparam!$I$3)))</f>
        <v>5873.4270036136149</v>
      </c>
      <c r="DK34" s="27">
        <f>IF(OR($U34+D$52&lt;'Standard Settings'!$G29,$U34+D$52&gt;'Standard Settings'!$I29),-1,(EchelleFPAparam!$S$3/('crmcfgWLEN.txt'!$U34+D$52))*(SIN('Standard Settings'!$F29)+SIN('Standard Settings'!$F29+EchelleFPAparam!$M$3+EchelleFPAparam!$I$3)))</f>
        <v>5339.4790941941956</v>
      </c>
      <c r="DL34" s="27">
        <f>IF(OR($U34+E$52&lt;'Standard Settings'!$G29,$U34+E$52&gt;'Standard Settings'!$I29),-1,(EchelleFPAparam!$S$3/('crmcfgWLEN.txt'!$U34+E$52))*(SIN('Standard Settings'!$F29)+SIN('Standard Settings'!$F29+EchelleFPAparam!$M$3+EchelleFPAparam!$I$3)))</f>
        <v>4894.5225030113452</v>
      </c>
      <c r="DM34" s="27">
        <f>IF(OR($U34+F$52&lt;'Standard Settings'!$G29,$U34+F$52&gt;'Standard Settings'!$I29),-1,(EchelleFPAparam!$S$3/('crmcfgWLEN.txt'!$U34+F$52))*(SIN('Standard Settings'!$F29)+SIN('Standard Settings'!$F29+EchelleFPAparam!$M$3+EchelleFPAparam!$I$3)))</f>
        <v>4518.0207720104727</v>
      </c>
      <c r="DN34" s="27">
        <f>IF(OR($U34+G$52&lt;'Standard Settings'!$G29,$U34+G$52&gt;'Standard Settings'!$I29),-1,(EchelleFPAparam!$S$3/('crmcfgWLEN.txt'!$U34+G$52))*(SIN('Standard Settings'!$F29)+SIN('Standard Settings'!$F29+EchelleFPAparam!$M$3+EchelleFPAparam!$I$3)))</f>
        <v>4195.3050025811535</v>
      </c>
      <c r="DO34" s="27">
        <f>IF(OR($U34+H$52&lt;'Standard Settings'!$G29,$U34+H$52&gt;'Standard Settings'!$I29),-1,(EchelleFPAparam!$S$3/('crmcfgWLEN.txt'!$U34+H$52))*(SIN('Standard Settings'!$F29)+SIN('Standard Settings'!$F29+EchelleFPAparam!$M$3+EchelleFPAparam!$I$3)))</f>
        <v>3915.6180024090759</v>
      </c>
      <c r="DP34" s="27">
        <f>IF(OR($U34+K$52&lt;'Standard Settings'!$G29,$U34+K$52&gt;'Standard Settings'!$I29),-1,(EchelleFPAparam!$S$3/('crmcfgWLEN.txt'!$U34+K$52))*(SIN('Standard Settings'!$F29)+SIN('Standard Settings'!$F29+EchelleFPAparam!$M$3+EchelleFPAparam!$I$3)))</f>
        <v>3670.8918772585089</v>
      </c>
      <c r="DQ34" s="27">
        <f>IF(OR($U34+L$52&lt;'Standard Settings'!$G29,$U34+L$52&gt;'Standard Settings'!$I29),-1,(EchelleFPAparam!$S$3/('crmcfgWLEN.txt'!$U34+L$52))*(SIN('Standard Settings'!$F29)+SIN('Standard Settings'!$F29+EchelleFPAparam!$M$3+EchelleFPAparam!$I$3)))</f>
        <v>-1</v>
      </c>
      <c r="DR34" s="27">
        <f>IF(OR($U34+B$52&lt;'Standard Settings'!$G29,$U34+B$52&gt;'Standard Settings'!$I29),-1,(EchelleFPAparam!$S$3/('crmcfgWLEN.txt'!$U34+B$52))*(SIN('Standard Settings'!$F29)+SIN('Standard Settings'!$F29+EchelleFPAparam!$M$3+EchelleFPAparam!$J$3)))</f>
        <v>-1</v>
      </c>
      <c r="DS34" s="27">
        <f>IF(OR($U34+C$52&lt;'Standard Settings'!$G29,$U34+C$52&gt;'Standard Settings'!$I29),-1,(EchelleFPAparam!$S$3/('crmcfgWLEN.txt'!$U34+C$52))*(SIN('Standard Settings'!$F29)+SIN('Standard Settings'!$F29+EchelleFPAparam!$M$3+EchelleFPAparam!$J$3)))</f>
        <v>5874.8613393423639</v>
      </c>
      <c r="DT34" s="27">
        <f>IF(OR($U34+D$52&lt;'Standard Settings'!$G29,$U34+D$52&gt;'Standard Settings'!$I29),-1,(EchelleFPAparam!$S$3/('crmcfgWLEN.txt'!$U34+D$52))*(SIN('Standard Settings'!$F29)+SIN('Standard Settings'!$F29+EchelleFPAparam!$M$3+EchelleFPAparam!$J$3)))</f>
        <v>5340.7830357657849</v>
      </c>
      <c r="DU34" s="27">
        <f>IF(OR($U34+E$52&lt;'Standard Settings'!$G29,$U34+E$52&gt;'Standard Settings'!$I29),-1,(EchelleFPAparam!$S$3/('crmcfgWLEN.txt'!$U34+E$52))*(SIN('Standard Settings'!$F29)+SIN('Standard Settings'!$F29+EchelleFPAparam!$M$3+EchelleFPAparam!$J$3)))</f>
        <v>4895.7177827853029</v>
      </c>
      <c r="DV34" s="27">
        <f>IF(OR($U34+F$52&lt;'Standard Settings'!$G29,$U34+F$52&gt;'Standard Settings'!$I29),-1,(EchelleFPAparam!$S$3/('crmcfgWLEN.txt'!$U34+F$52))*(SIN('Standard Settings'!$F29)+SIN('Standard Settings'!$F29+EchelleFPAparam!$M$3+EchelleFPAparam!$J$3)))</f>
        <v>4519.1241071864333</v>
      </c>
      <c r="DW34" s="27">
        <f>IF(OR($U34+G$52&lt;'Standard Settings'!$G29,$U34+G$52&gt;'Standard Settings'!$I29),-1,(EchelleFPAparam!$S$3/('crmcfgWLEN.txt'!$U34+G$52))*(SIN('Standard Settings'!$F29)+SIN('Standard Settings'!$F29+EchelleFPAparam!$M$3+EchelleFPAparam!$J$3)))</f>
        <v>4196.3295281016881</v>
      </c>
      <c r="DX34" s="27">
        <f>IF(OR($U34+H$52&lt;'Standard Settings'!$G29,$U34+H$52&gt;'Standard Settings'!$I29),-1,(EchelleFPAparam!$S$3/('crmcfgWLEN.txt'!$U34+H$52))*(SIN('Standard Settings'!$F29)+SIN('Standard Settings'!$F29+EchelleFPAparam!$M$3+EchelleFPAparam!$J$3)))</f>
        <v>3916.574226228242</v>
      </c>
      <c r="DY34" s="27">
        <f>IF(OR($U34+K$52&lt;'Standard Settings'!$G29,$U34+K$52&gt;'Standard Settings'!$I29),-1,(EchelleFPAparam!$S$3/('crmcfgWLEN.txt'!$U34+K$52))*(SIN('Standard Settings'!$F29)+SIN('Standard Settings'!$F29+EchelleFPAparam!$M$3+EchelleFPAparam!$J$3)))</f>
        <v>3671.7883370889772</v>
      </c>
      <c r="DZ34" s="27">
        <f>IF(OR($U34+L$52&lt;'Standard Settings'!$G29,$U34+L$52&gt;'Standard Settings'!$I29),-1,(EchelleFPAparam!$S$3/('crmcfgWLEN.txt'!$U34+L$52))*(SIN('Standard Settings'!$F29)+SIN('Standard Settings'!$F29+EchelleFPAparam!$M$3+EchelleFPAparam!$J$3)))</f>
        <v>-1</v>
      </c>
      <c r="EA34" s="27">
        <f>IF(OR($U34+B$52&lt;$S34,$U34+B$52&gt;$T34),-1,(EchelleFPAparam!$S$3/('crmcfgWLEN.txt'!$U34+B$52))*(SIN('Standard Settings'!$F29)+SIN('Standard Settings'!$F29+EchelleFPAparam!$M$3+EchelleFPAparam!$K$3)))</f>
        <v>-1</v>
      </c>
      <c r="EB34" s="27">
        <f>IF(OR($U34+C$52&lt;$S34,$U34+C$52&gt;$T34),-1,(EchelleFPAparam!$S$3/('crmcfgWLEN.txt'!$U34+C$52))*(SIN('Standard Settings'!$F29)+SIN('Standard Settings'!$F29+EchelleFPAparam!$M$3+EchelleFPAparam!$K$3)))</f>
        <v>5903.3255725078761</v>
      </c>
      <c r="EC34" s="27">
        <f>IF(OR($U34+D$52&lt;$S34,$U34+D$52&gt;$T34),-1,(EchelleFPAparam!$S$3/('crmcfgWLEN.txt'!$U34+D$52))*(SIN('Standard Settings'!$F29)+SIN('Standard Settings'!$F29+EchelleFPAparam!$M$3+EchelleFPAparam!$K$3)))</f>
        <v>5366.6596113707965</v>
      </c>
      <c r="ED34" s="27">
        <f>IF(OR($U34+E$52&lt;$S34,$U34+E$52&gt;$T34),-1,(EchelleFPAparam!$S$3/('crmcfgWLEN.txt'!$U34+E$52))*(SIN('Standard Settings'!$F29)+SIN('Standard Settings'!$F29+EchelleFPAparam!$M$3+EchelleFPAparam!$K$3)))</f>
        <v>4919.4379770898968</v>
      </c>
      <c r="EE34" s="27">
        <f>IF(OR($U34+F$52&lt;$S34,$U34+F$52&gt;$T34),-1,(EchelleFPAparam!$S$3/('crmcfgWLEN.txt'!$U34+F$52))*(SIN('Standard Settings'!$F29)+SIN('Standard Settings'!$F29+EchelleFPAparam!$M$3+EchelleFPAparam!$K$3)))</f>
        <v>4541.0196711599046</v>
      </c>
      <c r="EF34" s="27">
        <f>IF(OR($U34+G$52&lt;$S34,$U34+G$52&gt;$T34),-1,(EchelleFPAparam!$S$3/('crmcfgWLEN.txt'!$U34+G$52))*(SIN('Standard Settings'!$F29)+SIN('Standard Settings'!$F29+EchelleFPAparam!$M$3+EchelleFPAparam!$K$3)))</f>
        <v>4216.6611232199111</v>
      </c>
      <c r="EG34" s="27">
        <f>IF(OR($U34+H$52&lt;$S34,$U34+H$52&gt;$T34),-1,(EchelleFPAparam!$S$3/('crmcfgWLEN.txt'!$U34+H$52))*(SIN('Standard Settings'!$F29)+SIN('Standard Settings'!$F29+EchelleFPAparam!$M$3+EchelleFPAparam!$K$3)))</f>
        <v>3935.550381671917</v>
      </c>
      <c r="EH34" s="27">
        <f>IF(OR($U34+K$52&lt;$S34,$U34+K$52&gt;$T34),-1,(EchelleFPAparam!$S$3/('crmcfgWLEN.txt'!$U34+K$52))*(SIN('Standard Settings'!$F29)+SIN('Standard Settings'!$F29+EchelleFPAparam!$M$3+EchelleFPAparam!$K$3)))</f>
        <v>3689.5784828174224</v>
      </c>
      <c r="EI34" s="27">
        <f>IF(OR($U34+L$52&lt;$S34,$U34+L$52&gt;$T34),-1,(EchelleFPAparam!$S$3/('crmcfgWLEN.txt'!$U34+L$52))*(SIN('Standard Settings'!$F29)+SIN('Standard Settings'!$F29+EchelleFPAparam!$M$3+EchelleFPAparam!$K$3)))</f>
        <v>-1</v>
      </c>
      <c r="EJ34" s="64">
        <f t="shared" si="6"/>
        <v>3630.9680024425161</v>
      </c>
      <c r="EK34" s="64">
        <f t="shared" si="7"/>
        <v>5903.3255725078761</v>
      </c>
      <c r="EL34" s="96">
        <v>0</v>
      </c>
      <c r="EM34" s="96">
        <v>0</v>
      </c>
      <c r="EN34" s="104"/>
      <c r="EO34" s="104"/>
      <c r="EP34" s="104"/>
      <c r="EQ34" s="54"/>
      <c r="ER34" s="54"/>
      <c r="ES34" s="54"/>
      <c r="ET34" s="54"/>
      <c r="EU34" s="104"/>
      <c r="EV34" s="104"/>
      <c r="EW34" s="54"/>
      <c r="EX34" s="54"/>
      <c r="EY34" s="54"/>
      <c r="EZ34" s="54"/>
      <c r="FA34" s="54"/>
      <c r="FB34" s="97">
        <f>1/(F34*EchelleFPAparam!$Q$3)</f>
        <v>-2016.0729526607486</v>
      </c>
      <c r="FC34" s="97">
        <f>E34*FB34</f>
        <v>-22.929122944528363</v>
      </c>
      <c r="FD34" s="54"/>
      <c r="FE34" s="54"/>
      <c r="FF34" s="54"/>
      <c r="FG34" s="54"/>
      <c r="FH34" s="54"/>
      <c r="FI34" s="54"/>
      <c r="FJ34" s="54"/>
      <c r="FK34" s="54"/>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c r="IV34" s="54"/>
      <c r="IW34" s="54"/>
      <c r="IX34" s="54"/>
      <c r="IY34" s="54"/>
      <c r="IZ34" s="54"/>
      <c r="JA34" s="54"/>
      <c r="JB34" s="54"/>
      <c r="JC34" s="54"/>
      <c r="JD34" s="54"/>
      <c r="JE34" s="54"/>
      <c r="JF34" s="54"/>
      <c r="JG34" s="54"/>
      <c r="JH34" s="54"/>
      <c r="JI34" s="54"/>
      <c r="JJ34" s="56">
        <f t="shared" si="5"/>
        <v>2966.847491242017</v>
      </c>
    </row>
    <row r="35" spans="1:270" x14ac:dyDescent="0.2">
      <c r="A35"/>
      <c r="B35"/>
      <c r="C35"/>
      <c r="D35"/>
      <c r="E35"/>
      <c r="F35"/>
      <c r="G35"/>
      <c r="H35"/>
      <c r="I35" s="62"/>
      <c r="J35" s="62"/>
      <c r="K35"/>
      <c r="L35"/>
      <c r="M35"/>
      <c r="O35"/>
      <c r="P35"/>
      <c r="CK35"/>
      <c r="EE35"/>
      <c r="EF35"/>
    </row>
    <row r="36" spans="1:270" x14ac:dyDescent="0.2">
      <c r="A36"/>
      <c r="B36"/>
      <c r="C36"/>
      <c r="D36"/>
      <c r="E36"/>
      <c r="F36"/>
      <c r="G36"/>
      <c r="H36"/>
      <c r="I36" s="62"/>
      <c r="J36" s="62"/>
      <c r="K36"/>
      <c r="L36"/>
      <c r="M36"/>
      <c r="O36"/>
      <c r="P36"/>
      <c r="CK36"/>
      <c r="EE36"/>
      <c r="EF36"/>
    </row>
    <row r="37" spans="1:270" x14ac:dyDescent="0.2">
      <c r="A37"/>
      <c r="B37"/>
      <c r="C37"/>
      <c r="D37"/>
      <c r="E37"/>
      <c r="F37"/>
      <c r="G37"/>
      <c r="H37"/>
      <c r="I37" s="62"/>
      <c r="J37" s="62"/>
      <c r="K37"/>
      <c r="L37"/>
      <c r="M37"/>
      <c r="O37"/>
      <c r="P37"/>
      <c r="CK37"/>
    </row>
    <row r="38" spans="1:270" x14ac:dyDescent="0.2">
      <c r="A38"/>
      <c r="B38"/>
      <c r="C38"/>
      <c r="D38"/>
      <c r="E38"/>
      <c r="F38"/>
      <c r="G38"/>
      <c r="H38"/>
      <c r="I38" s="62"/>
      <c r="J38" s="62"/>
      <c r="K38"/>
      <c r="L38"/>
      <c r="M38"/>
      <c r="O38"/>
      <c r="P38"/>
      <c r="CK38"/>
    </row>
    <row r="39" spans="1:270" x14ac:dyDescent="0.2">
      <c r="A39"/>
      <c r="B39"/>
      <c r="C39"/>
      <c r="D39"/>
      <c r="E39"/>
      <c r="F39"/>
      <c r="G39"/>
      <c r="H39"/>
      <c r="I39" s="62"/>
      <c r="J39" s="62"/>
      <c r="K39"/>
      <c r="L39"/>
      <c r="M39"/>
      <c r="O39"/>
      <c r="P39"/>
      <c r="CK39"/>
    </row>
    <row r="40" spans="1:270" x14ac:dyDescent="0.2">
      <c r="A40"/>
      <c r="B40"/>
      <c r="C40"/>
      <c r="D40"/>
      <c r="E40"/>
      <c r="F40"/>
      <c r="G40"/>
      <c r="H40"/>
      <c r="I40" s="62"/>
      <c r="J40" s="62"/>
      <c r="K40"/>
      <c r="L40"/>
      <c r="M40"/>
      <c r="O40"/>
      <c r="P40"/>
      <c r="CK40"/>
    </row>
    <row r="41" spans="1:270" x14ac:dyDescent="0.2">
      <c r="A41"/>
      <c r="B41"/>
      <c r="C41"/>
      <c r="D41"/>
      <c r="E41"/>
      <c r="F41"/>
      <c r="G41"/>
      <c r="H41"/>
      <c r="I41" s="62"/>
      <c r="J41" s="62"/>
      <c r="K41"/>
      <c r="L41"/>
      <c r="M41"/>
      <c r="O41"/>
      <c r="P41"/>
      <c r="CK41"/>
    </row>
    <row r="42" spans="1:270" x14ac:dyDescent="0.2">
      <c r="A42"/>
      <c r="B42"/>
      <c r="C42"/>
      <c r="D42"/>
      <c r="E42"/>
      <c r="F42"/>
      <c r="G42"/>
      <c r="H42"/>
      <c r="I42" s="62"/>
      <c r="J42" s="62"/>
      <c r="K42"/>
      <c r="L42"/>
      <c r="M42"/>
      <c r="O42"/>
      <c r="P42"/>
      <c r="CK42" s="28" t="s">
        <v>245</v>
      </c>
    </row>
    <row r="43" spans="1:270" x14ac:dyDescent="0.2">
      <c r="A43"/>
      <c r="B43"/>
      <c r="C43"/>
      <c r="D43"/>
      <c r="E43"/>
      <c r="F43"/>
      <c r="G43"/>
      <c r="H43"/>
      <c r="I43" s="62"/>
      <c r="J43" s="62"/>
      <c r="K43"/>
      <c r="L43"/>
      <c r="M43"/>
      <c r="O43"/>
      <c r="P43"/>
    </row>
    <row r="44" spans="1:270" x14ac:dyDescent="0.2">
      <c r="A44"/>
      <c r="B44"/>
      <c r="C44"/>
      <c r="D44"/>
      <c r="E44"/>
      <c r="F44"/>
      <c r="G44"/>
      <c r="H44"/>
      <c r="I44" s="62"/>
      <c r="J44" s="62"/>
      <c r="K44"/>
      <c r="L44"/>
      <c r="M44"/>
      <c r="O44"/>
      <c r="P44"/>
    </row>
    <row r="45" spans="1:270" x14ac:dyDescent="0.2">
      <c r="A45"/>
      <c r="B45"/>
      <c r="C45"/>
      <c r="D45"/>
      <c r="E45"/>
      <c r="F45"/>
      <c r="G45"/>
      <c r="H45"/>
      <c r="I45" s="62"/>
      <c r="J45" s="62"/>
      <c r="K45"/>
      <c r="L45"/>
      <c r="M45"/>
      <c r="O45"/>
      <c r="P45"/>
    </row>
    <row r="46" spans="1:270" x14ac:dyDescent="0.2">
      <c r="A46"/>
      <c r="B46"/>
      <c r="C46"/>
      <c r="D46"/>
      <c r="E46"/>
      <c r="F46"/>
      <c r="G46"/>
      <c r="H46"/>
      <c r="I46" s="62"/>
      <c r="J46" s="62"/>
      <c r="K46"/>
      <c r="L46"/>
      <c r="M46"/>
      <c r="O46"/>
      <c r="P46"/>
    </row>
    <row r="47" spans="1:270" x14ac:dyDescent="0.2">
      <c r="A47"/>
      <c r="B47"/>
      <c r="C47"/>
      <c r="D47"/>
      <c r="E47"/>
      <c r="F47"/>
      <c r="G47"/>
      <c r="H47"/>
      <c r="I47" s="62"/>
      <c r="J47" s="62"/>
      <c r="K47"/>
      <c r="L47"/>
      <c r="M47"/>
      <c r="O47"/>
      <c r="P47"/>
    </row>
    <row r="48" spans="1:270" x14ac:dyDescent="0.2">
      <c r="A48"/>
      <c r="B48"/>
      <c r="C48"/>
      <c r="D48"/>
      <c r="E48"/>
      <c r="F48"/>
      <c r="G48"/>
      <c r="H48"/>
      <c r="I48" s="62"/>
      <c r="J48" s="62"/>
      <c r="K48"/>
      <c r="L48"/>
      <c r="M48"/>
      <c r="O48"/>
      <c r="P48"/>
    </row>
    <row r="49" spans="1:16" x14ac:dyDescent="0.2">
      <c r="A49"/>
      <c r="B49"/>
      <c r="C49"/>
      <c r="D49"/>
      <c r="E49"/>
      <c r="F49"/>
      <c r="G49"/>
      <c r="H49"/>
      <c r="I49" s="62"/>
      <c r="J49" s="62"/>
      <c r="K49"/>
      <c r="L49"/>
      <c r="M49"/>
      <c r="O49"/>
      <c r="P49"/>
    </row>
    <row r="50" spans="1:16" x14ac:dyDescent="0.2">
      <c r="A50"/>
      <c r="B50"/>
      <c r="C50"/>
      <c r="D50"/>
      <c r="E50"/>
      <c r="F50"/>
      <c r="G50"/>
      <c r="H50"/>
      <c r="I50" s="62"/>
      <c r="J50" s="62"/>
      <c r="K50"/>
      <c r="L50"/>
      <c r="M50"/>
      <c r="O50"/>
      <c r="P50"/>
    </row>
    <row r="51" spans="1:16" x14ac:dyDescent="0.2">
      <c r="A51"/>
      <c r="B51"/>
      <c r="C51"/>
      <c r="D51"/>
      <c r="E51"/>
      <c r="F51"/>
      <c r="G51"/>
      <c r="H51"/>
      <c r="I51" s="62"/>
      <c r="J51" s="62"/>
      <c r="K51"/>
      <c r="L51"/>
      <c r="M51"/>
      <c r="O51"/>
      <c r="P51"/>
    </row>
    <row r="52" spans="1:16" x14ac:dyDescent="0.2">
      <c r="A52" s="28" t="s">
        <v>318</v>
      </c>
      <c r="B52" s="28">
        <v>0</v>
      </c>
      <c r="C52" s="28">
        <v>1</v>
      </c>
      <c r="D52" s="28">
        <v>2</v>
      </c>
      <c r="E52" s="28">
        <v>3</v>
      </c>
      <c r="F52" s="28">
        <v>4</v>
      </c>
      <c r="G52" s="28">
        <v>5</v>
      </c>
      <c r="H52" s="28">
        <v>6</v>
      </c>
      <c r="K52" s="28">
        <v>7</v>
      </c>
      <c r="L52" s="28">
        <v>8</v>
      </c>
      <c r="M52" s="28" t="s">
        <v>319</v>
      </c>
      <c r="O52" s="28">
        <v>7</v>
      </c>
      <c r="P52" s="28">
        <v>8</v>
      </c>
    </row>
  </sheetData>
  <conditionalFormatting sqref="W7:AE34">
    <cfRule type="cellIs" dxfId="3" priority="2" operator="lessThan">
      <formula>0</formula>
    </cfRule>
    <cfRule type="cellIs" dxfId="2" priority="3" operator="lessThan">
      <formula>0</formula>
    </cfRule>
  </conditionalFormatting>
  <conditionalFormatting sqref="EA7:EK34">
    <cfRule type="cellIs" dxfId="1" priority="4" operator="lessThan">
      <formula>0</formula>
    </cfRule>
  </conditionalFormatting>
  <conditionalFormatting sqref="BG7:DZ34">
    <cfRule type="cellIs" dxfId="0" priority="5" operator="lessThan">
      <formula>0</formula>
    </cfRule>
  </conditionalFormatting>
  <pageMargins left="0.75" right="0.75" top="1" bottom="1" header="0.5" footer="0.5"/>
  <pageSetup paperSize="9" firstPageNumber="0" orientation="portrait" r:id="rId1"/>
  <headerFooter>
    <oddHeader>&amp;C&amp;"Times New Roman,Regular"&amp;12&amp;K000000&amp;A</oddHeader>
    <oddFooter>&amp;C&amp;"Times New Roman,Regular"&amp;12&amp;K000000Page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J6"/>
  <sheetViews>
    <sheetView workbookViewId="0">
      <selection activeCell="Q2" sqref="Q1:Q1048576"/>
    </sheetView>
  </sheetViews>
  <sheetFormatPr baseColWidth="10" defaultColWidth="11.5" defaultRowHeight="15" x14ac:dyDescent="0.2"/>
  <cols>
    <col min="1" max="2" width="13.33203125" style="10" customWidth="1"/>
    <col min="3" max="3" width="2.83203125" style="10" customWidth="1"/>
    <col min="4" max="4" width="8.33203125" style="29" customWidth="1"/>
    <col min="5" max="5" width="6.6640625" style="10" customWidth="1"/>
    <col min="6" max="6" width="9.6640625" style="10" customWidth="1"/>
    <col min="7" max="7" width="14.33203125" style="30" customWidth="1"/>
    <col min="8" max="8" width="16.6640625" style="10" customWidth="1"/>
    <col min="9" max="10" width="9.6640625" style="10" customWidth="1"/>
    <col min="11" max="11" width="14.6640625" style="31" customWidth="1"/>
    <col min="12" max="12" width="9" style="10" customWidth="1"/>
    <col min="13" max="14" width="9.6640625" style="10" customWidth="1"/>
    <col min="15" max="15" width="11" style="10" customWidth="1"/>
    <col min="16" max="16" width="9.6640625" style="10" customWidth="1"/>
    <col min="17" max="17" width="16.83203125" style="100" customWidth="1"/>
    <col min="18" max="18" width="9.6640625" style="10" customWidth="1"/>
    <col min="19" max="19" width="10.1640625" style="10" customWidth="1"/>
    <col min="20" max="20" width="17.33203125" style="10" customWidth="1"/>
    <col min="21" max="1024" width="13.6640625" style="10" customWidth="1"/>
    <col min="1025" max="1025" width="13.6640625" customWidth="1"/>
  </cols>
  <sheetData>
    <row r="1" spans="1:1024" ht="18.5" customHeight="1" x14ac:dyDescent="0.2">
      <c r="A1" s="101" t="s">
        <v>320</v>
      </c>
      <c r="B1" s="101"/>
      <c r="C1" s="101"/>
      <c r="D1" s="102" t="s">
        <v>321</v>
      </c>
      <c r="E1" s="102"/>
      <c r="F1" s="102"/>
      <c r="G1" s="102"/>
      <c r="H1" s="102"/>
      <c r="I1" s="102"/>
      <c r="J1" s="102"/>
      <c r="K1" s="102"/>
      <c r="L1" s="102"/>
      <c r="M1" s="102"/>
      <c r="N1" s="102"/>
      <c r="O1" s="102"/>
      <c r="P1" s="102"/>
      <c r="Q1" s="102"/>
      <c r="R1" s="102"/>
      <c r="S1" s="102"/>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8" customFormat="1" ht="49.5" customHeight="1" x14ac:dyDescent="0.2">
      <c r="A2" s="32" t="s">
        <v>322</v>
      </c>
      <c r="B2" s="32" t="s">
        <v>323</v>
      </c>
      <c r="C2" s="33"/>
      <c r="D2" s="34" t="s">
        <v>324</v>
      </c>
      <c r="E2" s="35" t="s">
        <v>325</v>
      </c>
      <c r="F2" s="34" t="s">
        <v>326</v>
      </c>
      <c r="G2" s="36" t="s">
        <v>327</v>
      </c>
      <c r="H2" s="34" t="s">
        <v>328</v>
      </c>
      <c r="I2" s="34" t="s">
        <v>329</v>
      </c>
      <c r="J2" s="34" t="s">
        <v>330</v>
      </c>
      <c r="K2" s="37" t="s">
        <v>331</v>
      </c>
      <c r="L2" s="34" t="s">
        <v>332</v>
      </c>
      <c r="M2" s="34" t="s">
        <v>333</v>
      </c>
      <c r="N2" s="34"/>
      <c r="O2" s="34" t="s">
        <v>334</v>
      </c>
      <c r="P2" s="34"/>
      <c r="Q2" s="98" t="s">
        <v>335</v>
      </c>
      <c r="R2" s="34"/>
      <c r="S2" s="34" t="s">
        <v>336</v>
      </c>
      <c r="T2" s="38" t="s">
        <v>337</v>
      </c>
      <c r="U2" s="38" t="s">
        <v>338</v>
      </c>
      <c r="V2" s="38" t="s">
        <v>339</v>
      </c>
      <c r="W2" s="38" t="s">
        <v>340</v>
      </c>
      <c r="AB2" s="38" t="s">
        <v>341</v>
      </c>
    </row>
    <row r="3" spans="1:1024" ht="14" customHeight="1" x14ac:dyDescent="0.2">
      <c r="A3" s="39">
        <f>65</f>
        <v>65</v>
      </c>
      <c r="B3" s="40">
        <v>1.8</v>
      </c>
      <c r="C3"/>
      <c r="D3" s="41">
        <f>2048*0.018</f>
        <v>36.863999999999997</v>
      </c>
      <c r="E3" s="42">
        <v>1512</v>
      </c>
      <c r="F3" s="30">
        <f>-($D3*1.5+$B3)/$E3</f>
        <v>-3.7761904761904753E-2</v>
      </c>
      <c r="G3" s="30">
        <f>-($D3*0.5+$B3)/$E3</f>
        <v>-1.3380952380952381E-2</v>
      </c>
      <c r="H3" s="30">
        <f>-($D3*0.5)/$E3</f>
        <v>-1.2190476190476189E-2</v>
      </c>
      <c r="I3" s="30">
        <f>-$H3</f>
        <v>1.2190476190476189E-2</v>
      </c>
      <c r="J3" s="30">
        <f>-$G3</f>
        <v>1.3380952380952381E-2</v>
      </c>
      <c r="K3" s="31">
        <f>-$F3</f>
        <v>3.7761904761904753E-2</v>
      </c>
      <c r="L3" s="43">
        <f>$A$3*O3/180</f>
        <v>1.1344640305555556</v>
      </c>
      <c r="M3" s="44">
        <f>-3.207*O3/180</f>
        <v>-5.597270993833333E-2</v>
      </c>
      <c r="N3" s="43"/>
      <c r="O3" s="45">
        <v>3.1415926999999999</v>
      </c>
      <c r="P3" s="43"/>
      <c r="Q3" s="99">
        <v>-1.47E-5</v>
      </c>
      <c r="R3" s="43"/>
      <c r="S3" s="46">
        <v>31518</v>
      </c>
      <c r="T3" s="42">
        <f>63.76*O3/180</f>
        <v>1.1128219475111112</v>
      </c>
      <c r="U3" s="43">
        <f>$L$3-$T$3</f>
        <v>2.1642083044444371E-2</v>
      </c>
      <c r="V3" s="10">
        <f>SIN($U$3)</f>
        <v>2.1640393631737552E-2</v>
      </c>
      <c r="W3" s="10">
        <f t="shared" ref="W3:AB3" si="0">SIN($L$3+$M$3+F$3-$T$3)</f>
        <v>-7.2030099731557926E-2</v>
      </c>
      <c r="X3" s="10">
        <f t="shared" si="0"/>
        <v>-4.7693479603261819E-2</v>
      </c>
      <c r="Y3" s="10">
        <f t="shared" si="0"/>
        <v>-4.650432463714689E-2</v>
      </c>
      <c r="Z3" s="10">
        <f t="shared" si="0"/>
        <v>-2.213834194808471E-2</v>
      </c>
      <c r="AA3" s="10">
        <f t="shared" si="0"/>
        <v>-2.0948142116762956E-2</v>
      </c>
      <c r="AB3" s="10">
        <f t="shared" si="0"/>
        <v>3.4312711348986713E-3</v>
      </c>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6" spans="1:1024" ht="45.75" customHeight="1" x14ac:dyDescent="0.2"/>
  </sheetData>
  <mergeCells count="2">
    <mergeCell ref="A1:C1"/>
    <mergeCell ref="D1:S1"/>
  </mergeCells>
  <pageMargins left="0.75" right="0.75" top="1" bottom="1" header="0.5" footer="0.5"/>
  <pageSetup paperSize="0" scale="0" orientation="portrait" usePrinterDefaults="0" useFirstPageNumber="1" horizontalDpi="0" verticalDpi="0" copies="0"/>
  <headerFooter>
    <oddHeader>&amp;C&amp;"Times New Roman,Regular"&amp;12&amp;K000000&amp;A</oddHeader>
    <oddFooter>&amp;C&amp;"Times New Roman,Regular"&amp;12&amp;K000000Page &amp;P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29"/>
  <sheetViews>
    <sheetView zoomScale="116" zoomScaleNormal="116" zoomScalePageLayoutView="116" workbookViewId="0">
      <selection activeCell="E4" sqref="E4"/>
    </sheetView>
  </sheetViews>
  <sheetFormatPr baseColWidth="10" defaultColWidth="11.5" defaultRowHeight="15" x14ac:dyDescent="0.2"/>
  <cols>
    <col min="1" max="4" width="13.6640625" style="10" customWidth="1"/>
    <col min="5" max="6" width="25.6640625" style="10" customWidth="1"/>
    <col min="7" max="16" width="13.6640625" style="10" customWidth="1"/>
    <col min="17" max="1025" width="13.6640625" customWidth="1"/>
  </cols>
  <sheetData>
    <row r="1" spans="1:16" ht="13" customHeight="1" x14ac:dyDescent="0.2">
      <c r="A1" s="10" t="s">
        <v>342</v>
      </c>
      <c r="B1" s="47" t="s">
        <v>343</v>
      </c>
      <c r="C1" s="47" t="s">
        <v>344</v>
      </c>
      <c r="D1" s="47" t="s">
        <v>345</v>
      </c>
      <c r="E1" s="42" t="s">
        <v>346</v>
      </c>
      <c r="F1" s="10" t="s">
        <v>347</v>
      </c>
      <c r="G1" s="47" t="s">
        <v>348</v>
      </c>
      <c r="H1" s="47" t="s">
        <v>26</v>
      </c>
      <c r="I1" s="47" t="s">
        <v>349</v>
      </c>
      <c r="P1" s="34" t="s">
        <v>334</v>
      </c>
    </row>
    <row r="2" spans="1:16" ht="13" customHeight="1" x14ac:dyDescent="0.2">
      <c r="A2" s="48">
        <f>'crmcfgWLEN.txt'!AA7</f>
        <v>1024.3656665387809</v>
      </c>
      <c r="B2" s="49" t="s">
        <v>350</v>
      </c>
      <c r="C2" s="47" t="s">
        <v>351</v>
      </c>
      <c r="D2" s="47" t="s">
        <v>352</v>
      </c>
      <c r="E2" s="42">
        <v>65</v>
      </c>
      <c r="F2" s="10">
        <f t="shared" ref="F2:F29" si="0">E2*$P$2/180</f>
        <v>1.1344640305555556</v>
      </c>
      <c r="G2" s="47">
        <v>51</v>
      </c>
      <c r="H2" s="47">
        <v>55</v>
      </c>
      <c r="I2" s="47">
        <v>59</v>
      </c>
      <c r="P2" s="45">
        <v>3.1415926999999999</v>
      </c>
    </row>
    <row r="3" spans="1:16" ht="13" customHeight="1" x14ac:dyDescent="0.2">
      <c r="A3" s="48">
        <f>'crmcfgWLEN.txt'!AA8</f>
        <v>1030.3123485304211</v>
      </c>
      <c r="B3" s="49" t="s">
        <v>353</v>
      </c>
      <c r="C3" s="47" t="s">
        <v>351</v>
      </c>
      <c r="D3" s="47" t="s">
        <v>352</v>
      </c>
      <c r="E3" s="42">
        <v>65.671999999999997</v>
      </c>
      <c r="F3" s="10">
        <f t="shared" si="0"/>
        <v>1.1461926433022223</v>
      </c>
      <c r="G3" s="47">
        <f>G2</f>
        <v>51</v>
      </c>
      <c r="H3" s="47">
        <f>H2</f>
        <v>55</v>
      </c>
      <c r="I3" s="47">
        <f>I2</f>
        <v>59</v>
      </c>
    </row>
    <row r="4" spans="1:16" ht="13" customHeight="1" x14ac:dyDescent="0.2">
      <c r="A4" s="48">
        <f>'crmcfgWLEN.txt'!AA9</f>
        <v>1224.7850360789773</v>
      </c>
      <c r="B4" s="49" t="s">
        <v>354</v>
      </c>
      <c r="C4" s="47" t="s">
        <v>355</v>
      </c>
      <c r="D4" s="47" t="s">
        <v>352</v>
      </c>
      <c r="E4" s="42">
        <v>65</v>
      </c>
      <c r="F4" s="10">
        <f t="shared" si="0"/>
        <v>1.1344640305555556</v>
      </c>
      <c r="G4" s="47">
        <v>42</v>
      </c>
      <c r="H4" s="47">
        <v>46</v>
      </c>
      <c r="I4" s="47">
        <v>50</v>
      </c>
    </row>
    <row r="5" spans="1:16" ht="13" customHeight="1" x14ac:dyDescent="0.2">
      <c r="A5" s="48">
        <f>'crmcfgWLEN.txt'!AA10</f>
        <v>1230.0914333864644</v>
      </c>
      <c r="B5" s="49" t="s">
        <v>356</v>
      </c>
      <c r="C5" s="47" t="s">
        <v>355</v>
      </c>
      <c r="D5" s="47" t="s">
        <v>352</v>
      </c>
      <c r="E5" s="42">
        <v>65.5</v>
      </c>
      <c r="F5" s="10">
        <f t="shared" si="0"/>
        <v>1.1431906769444444</v>
      </c>
      <c r="G5" s="47">
        <f>G4</f>
        <v>42</v>
      </c>
      <c r="H5" s="47">
        <f>H4</f>
        <v>46</v>
      </c>
      <c r="I5" s="47">
        <f>I4</f>
        <v>50</v>
      </c>
    </row>
    <row r="6" spans="1:16" ht="13" customHeight="1" x14ac:dyDescent="0.2">
      <c r="A6" s="48">
        <f>'crmcfgWLEN.txt'!AA11</f>
        <v>1558.103524048036</v>
      </c>
      <c r="B6" s="49" t="s">
        <v>357</v>
      </c>
      <c r="C6" s="47" t="s">
        <v>358</v>
      </c>
      <c r="D6" s="47" t="s">
        <v>359</v>
      </c>
      <c r="E6" s="42">
        <v>64.5</v>
      </c>
      <c r="F6" s="10">
        <f t="shared" si="0"/>
        <v>1.1257373841666667</v>
      </c>
      <c r="G6" s="47">
        <v>32</v>
      </c>
      <c r="H6" s="47">
        <v>36</v>
      </c>
      <c r="I6" s="47">
        <v>39</v>
      </c>
    </row>
    <row r="7" spans="1:16" ht="13" customHeight="1" x14ac:dyDescent="0.2">
      <c r="A7" s="48">
        <f>'crmcfgWLEN.txt'!AA12</f>
        <v>1565.003101656471</v>
      </c>
      <c r="B7" s="49" t="s">
        <v>360</v>
      </c>
      <c r="C7" s="47" t="s">
        <v>358</v>
      </c>
      <c r="D7" s="47" t="s">
        <v>359</v>
      </c>
      <c r="E7" s="42">
        <v>65</v>
      </c>
      <c r="F7" s="10">
        <f t="shared" si="0"/>
        <v>1.1344640305555556</v>
      </c>
      <c r="G7" s="47">
        <f t="shared" ref="G7:I9" si="1">G6</f>
        <v>32</v>
      </c>
      <c r="H7" s="47">
        <f t="shared" si="1"/>
        <v>36</v>
      </c>
      <c r="I7" s="47">
        <f t="shared" si="1"/>
        <v>39</v>
      </c>
    </row>
    <row r="8" spans="1:16" ht="13" customHeight="1" x14ac:dyDescent="0.2">
      <c r="A8" s="48">
        <f>'crmcfgWLEN.txt'!AA13</f>
        <v>1571.7834982160377</v>
      </c>
      <c r="B8" s="49" t="s">
        <v>361</v>
      </c>
      <c r="C8" s="47" t="s">
        <v>358</v>
      </c>
      <c r="D8" s="47" t="s">
        <v>359</v>
      </c>
      <c r="E8" s="42">
        <v>65.5</v>
      </c>
      <c r="F8" s="10">
        <f t="shared" si="0"/>
        <v>1.1431906769444444</v>
      </c>
      <c r="G8" s="47">
        <f t="shared" si="1"/>
        <v>32</v>
      </c>
      <c r="H8" s="47">
        <f t="shared" si="1"/>
        <v>36</v>
      </c>
      <c r="I8" s="47">
        <f t="shared" si="1"/>
        <v>39</v>
      </c>
    </row>
    <row r="9" spans="1:16" ht="13" customHeight="1" x14ac:dyDescent="0.2">
      <c r="A9" s="48">
        <f>'crmcfgWLEN.txt'!AA14</f>
        <v>1578.4441973732719</v>
      </c>
      <c r="B9" s="49" t="s">
        <v>362</v>
      </c>
      <c r="C9" s="47" t="s">
        <v>358</v>
      </c>
      <c r="D9" s="47" t="s">
        <v>359</v>
      </c>
      <c r="E9" s="42">
        <v>66</v>
      </c>
      <c r="F9" s="10">
        <f t="shared" si="0"/>
        <v>1.1519173233333333</v>
      </c>
      <c r="G9" s="47">
        <f t="shared" si="1"/>
        <v>32</v>
      </c>
      <c r="H9" s="47">
        <f t="shared" si="1"/>
        <v>36</v>
      </c>
      <c r="I9" s="47">
        <f t="shared" si="1"/>
        <v>39</v>
      </c>
    </row>
    <row r="10" spans="1:16" ht="13" customHeight="1" x14ac:dyDescent="0.2">
      <c r="A10" s="48">
        <f>'crmcfgWLEN.txt'!AA15</f>
        <v>2147.6565565204091</v>
      </c>
      <c r="B10" s="49" t="s">
        <v>363</v>
      </c>
      <c r="C10" s="47" t="s">
        <v>364</v>
      </c>
      <c r="D10" s="47" t="s">
        <v>359</v>
      </c>
      <c r="E10" s="42">
        <v>64</v>
      </c>
      <c r="F10" s="10">
        <f t="shared" si="0"/>
        <v>1.1170107377777778</v>
      </c>
      <c r="G10" s="47">
        <v>23</v>
      </c>
      <c r="H10" s="47">
        <v>26</v>
      </c>
      <c r="I10" s="47">
        <v>29</v>
      </c>
    </row>
    <row r="11" spans="1:16" ht="13" customHeight="1" x14ac:dyDescent="0.2">
      <c r="A11" s="48">
        <f>'crmcfgWLEN.txt'!AA16</f>
        <v>2157.3741102203576</v>
      </c>
      <c r="B11" s="49" t="s">
        <v>365</v>
      </c>
      <c r="C11" s="47" t="s">
        <v>364</v>
      </c>
      <c r="D11" s="47" t="s">
        <v>359</v>
      </c>
      <c r="E11" s="42">
        <v>64.5</v>
      </c>
      <c r="F11" s="10">
        <f t="shared" si="0"/>
        <v>1.1257373841666667</v>
      </c>
      <c r="G11" s="47">
        <f t="shared" ref="G11:I13" si="2">G10</f>
        <v>23</v>
      </c>
      <c r="H11" s="47">
        <f t="shared" si="2"/>
        <v>26</v>
      </c>
      <c r="I11" s="47">
        <f t="shared" si="2"/>
        <v>29</v>
      </c>
    </row>
    <row r="12" spans="1:16" ht="13" customHeight="1" x14ac:dyDescent="0.2">
      <c r="A12" s="48">
        <f>'crmcfgWLEN.txt'!AA17</f>
        <v>2194.5941887709482</v>
      </c>
      <c r="B12" s="49" t="s">
        <v>366</v>
      </c>
      <c r="C12" s="47" t="s">
        <v>364</v>
      </c>
      <c r="D12" s="47" t="s">
        <v>359</v>
      </c>
      <c r="E12" s="42">
        <v>66.5</v>
      </c>
      <c r="F12" s="10">
        <f t="shared" si="0"/>
        <v>1.1606439697222222</v>
      </c>
      <c r="G12" s="47">
        <f t="shared" si="2"/>
        <v>23</v>
      </c>
      <c r="H12" s="47">
        <f t="shared" si="2"/>
        <v>26</v>
      </c>
      <c r="I12" s="47">
        <f t="shared" si="2"/>
        <v>29</v>
      </c>
    </row>
    <row r="13" spans="1:16" ht="13" customHeight="1" x14ac:dyDescent="0.2">
      <c r="A13" s="48">
        <f>'crmcfgWLEN.txt'!AA18</f>
        <v>2203.4831312528518</v>
      </c>
      <c r="B13" s="49" t="s">
        <v>367</v>
      </c>
      <c r="C13" s="47" t="s">
        <v>364</v>
      </c>
      <c r="D13" s="47" t="s">
        <v>359</v>
      </c>
      <c r="E13" s="42">
        <v>67</v>
      </c>
      <c r="F13" s="10">
        <f t="shared" si="0"/>
        <v>1.169370616111111</v>
      </c>
      <c r="G13" s="47">
        <f t="shared" si="2"/>
        <v>23</v>
      </c>
      <c r="H13" s="47">
        <f t="shared" si="2"/>
        <v>26</v>
      </c>
      <c r="I13" s="47">
        <f t="shared" si="2"/>
        <v>29</v>
      </c>
    </row>
    <row r="14" spans="1:16" ht="13" customHeight="1" x14ac:dyDescent="0.2">
      <c r="A14" s="48">
        <f>'crmcfgWLEN.txt'!AA19</f>
        <v>3254.1776563020908</v>
      </c>
      <c r="B14" s="49" t="s">
        <v>368</v>
      </c>
      <c r="C14" s="47" t="s">
        <v>369</v>
      </c>
      <c r="D14" s="47" t="s">
        <v>370</v>
      </c>
      <c r="E14" s="42">
        <v>63</v>
      </c>
      <c r="F14" s="10">
        <f t="shared" si="0"/>
        <v>1.0995574450000001</v>
      </c>
      <c r="G14" s="47">
        <v>14</v>
      </c>
      <c r="H14" s="47">
        <v>17</v>
      </c>
      <c r="I14" s="47">
        <v>20</v>
      </c>
    </row>
    <row r="15" spans="1:16" ht="13" customHeight="1" x14ac:dyDescent="0.2">
      <c r="A15" s="48">
        <f>'crmcfgWLEN.txt'!AA20</f>
        <v>3269.5389242235492</v>
      </c>
      <c r="B15" s="49" t="s">
        <v>371</v>
      </c>
      <c r="C15" s="47" t="s">
        <v>369</v>
      </c>
      <c r="D15" s="47" t="s">
        <v>370</v>
      </c>
      <c r="E15" s="42">
        <v>63.5</v>
      </c>
      <c r="F15" s="10">
        <f t="shared" si="0"/>
        <v>1.1082840913888889</v>
      </c>
      <c r="G15" s="47">
        <f t="shared" ref="G15:I20" si="3">G14</f>
        <v>14</v>
      </c>
      <c r="H15" s="47">
        <f t="shared" si="3"/>
        <v>17</v>
      </c>
      <c r="I15" s="47">
        <f t="shared" si="3"/>
        <v>20</v>
      </c>
    </row>
    <row r="16" spans="1:16" ht="13" customHeight="1" x14ac:dyDescent="0.2">
      <c r="A16" s="48">
        <f>'crmcfgWLEN.txt'!AA21</f>
        <v>3328.4827021045508</v>
      </c>
      <c r="B16" s="49" t="s">
        <v>372</v>
      </c>
      <c r="C16" s="47" t="s">
        <v>369</v>
      </c>
      <c r="D16" s="47" t="s">
        <v>370</v>
      </c>
      <c r="E16" s="42">
        <v>65.5</v>
      </c>
      <c r="F16" s="10">
        <f t="shared" si="0"/>
        <v>1.1431906769444444</v>
      </c>
      <c r="G16" s="47">
        <f t="shared" si="3"/>
        <v>14</v>
      </c>
      <c r="H16" s="47">
        <f t="shared" si="3"/>
        <v>17</v>
      </c>
      <c r="I16" s="47">
        <f t="shared" si="3"/>
        <v>20</v>
      </c>
    </row>
    <row r="17" spans="1:9" ht="13" customHeight="1" x14ac:dyDescent="0.2">
      <c r="A17" s="48">
        <f>'crmcfgWLEN.txt'!AA22</f>
        <v>3342.5877120845757</v>
      </c>
      <c r="B17" s="49" t="s">
        <v>373</v>
      </c>
      <c r="C17" s="47" t="s">
        <v>369</v>
      </c>
      <c r="D17" s="47" t="s">
        <v>370</v>
      </c>
      <c r="E17" s="42">
        <v>66</v>
      </c>
      <c r="F17" s="10">
        <f t="shared" si="0"/>
        <v>1.1519173233333333</v>
      </c>
      <c r="G17" s="47">
        <f t="shared" si="3"/>
        <v>14</v>
      </c>
      <c r="H17" s="47">
        <f t="shared" si="3"/>
        <v>17</v>
      </c>
      <c r="I17" s="47">
        <f t="shared" si="3"/>
        <v>20</v>
      </c>
    </row>
    <row r="18" spans="1:9" ht="13" customHeight="1" x14ac:dyDescent="0.2">
      <c r="A18" s="48">
        <f>'crmcfgWLEN.txt'!AA23</f>
        <v>3356.4381710614498</v>
      </c>
      <c r="B18" s="49" t="s">
        <v>374</v>
      </c>
      <c r="C18" s="47" t="s">
        <v>369</v>
      </c>
      <c r="D18" s="47" t="s">
        <v>370</v>
      </c>
      <c r="E18" s="42">
        <v>66.5</v>
      </c>
      <c r="F18" s="10">
        <f t="shared" si="0"/>
        <v>1.1606439697222222</v>
      </c>
      <c r="G18" s="47">
        <f t="shared" si="3"/>
        <v>14</v>
      </c>
      <c r="H18" s="47">
        <f t="shared" si="3"/>
        <v>17</v>
      </c>
      <c r="I18" s="47">
        <f t="shared" si="3"/>
        <v>20</v>
      </c>
    </row>
    <row r="19" spans="1:9" ht="13" customHeight="1" x14ac:dyDescent="0.2">
      <c r="A19" s="48">
        <f>'crmcfgWLEN.txt'!AA24</f>
        <v>3409.2736940674199</v>
      </c>
      <c r="B19" s="49" t="s">
        <v>375</v>
      </c>
      <c r="C19" s="47" t="s">
        <v>369</v>
      </c>
      <c r="D19" s="47" t="s">
        <v>370</v>
      </c>
      <c r="E19" s="42">
        <v>68.5</v>
      </c>
      <c r="F19" s="10">
        <f t="shared" si="0"/>
        <v>1.1955505552777779</v>
      </c>
      <c r="G19" s="47">
        <f t="shared" si="3"/>
        <v>14</v>
      </c>
      <c r="H19" s="47">
        <f t="shared" si="3"/>
        <v>17</v>
      </c>
      <c r="I19" s="47">
        <f t="shared" si="3"/>
        <v>20</v>
      </c>
    </row>
    <row r="20" spans="1:9" ht="13" customHeight="1" x14ac:dyDescent="0.2">
      <c r="A20" s="48">
        <f>'crmcfgWLEN.txt'!AA25</f>
        <v>3421.8359670180307</v>
      </c>
      <c r="B20" s="49" t="s">
        <v>376</v>
      </c>
      <c r="C20" s="47" t="s">
        <v>369</v>
      </c>
      <c r="D20" s="47" t="s">
        <v>370</v>
      </c>
      <c r="E20" s="42">
        <v>69</v>
      </c>
      <c r="F20" s="10">
        <f t="shared" si="0"/>
        <v>1.2042772016666667</v>
      </c>
      <c r="G20" s="47">
        <f t="shared" si="3"/>
        <v>14</v>
      </c>
      <c r="H20" s="47">
        <f t="shared" si="3"/>
        <v>17</v>
      </c>
      <c r="I20" s="47">
        <f t="shared" si="3"/>
        <v>20</v>
      </c>
    </row>
    <row r="21" spans="1:9" ht="13" customHeight="1" x14ac:dyDescent="0.2">
      <c r="A21" s="48">
        <f>'crmcfgWLEN.txt'!AA26</f>
        <v>4193.2614756578905</v>
      </c>
      <c r="B21" s="49" t="s">
        <v>377</v>
      </c>
      <c r="C21" s="47" t="s">
        <v>378</v>
      </c>
      <c r="D21" s="47" t="s">
        <v>370</v>
      </c>
      <c r="E21" s="42">
        <v>61.5</v>
      </c>
      <c r="F21" s="10">
        <f t="shared" si="0"/>
        <v>1.0733775058333332</v>
      </c>
      <c r="G21" s="47">
        <v>10</v>
      </c>
      <c r="H21" s="47">
        <v>13</v>
      </c>
      <c r="I21" s="47">
        <v>16</v>
      </c>
    </row>
    <row r="22" spans="1:9" ht="13" customHeight="1" x14ac:dyDescent="0.2">
      <c r="A22" s="48">
        <f>'crmcfgWLEN.txt'!AA27</f>
        <v>4214.316809661228</v>
      </c>
      <c r="B22" s="49" t="s">
        <v>379</v>
      </c>
      <c r="C22" s="47" t="s">
        <v>378</v>
      </c>
      <c r="D22" s="47" t="s">
        <v>370</v>
      </c>
      <c r="E22" s="42">
        <v>62</v>
      </c>
      <c r="F22" s="10">
        <f t="shared" si="0"/>
        <v>1.0821041522222221</v>
      </c>
      <c r="G22" s="47">
        <f t="shared" ref="G22:I29" si="4">G21</f>
        <v>10</v>
      </c>
      <c r="H22" s="47">
        <f t="shared" si="4"/>
        <v>13</v>
      </c>
      <c r="I22" s="47">
        <f t="shared" si="4"/>
        <v>16</v>
      </c>
    </row>
    <row r="23" spans="1:9" ht="13" customHeight="1" x14ac:dyDescent="0.2">
      <c r="A23" s="48">
        <f>'crmcfgWLEN.txt'!AA28</f>
        <v>4275.5509009077186</v>
      </c>
      <c r="B23" s="49" t="s">
        <v>380</v>
      </c>
      <c r="C23" s="47" t="s">
        <v>378</v>
      </c>
      <c r="D23" s="47" t="s">
        <v>370</v>
      </c>
      <c r="E23" s="42">
        <v>63.5</v>
      </c>
      <c r="F23" s="10">
        <f t="shared" si="0"/>
        <v>1.1082840913888889</v>
      </c>
      <c r="G23" s="47">
        <f t="shared" si="4"/>
        <v>10</v>
      </c>
      <c r="H23" s="47">
        <f t="shared" si="4"/>
        <v>13</v>
      </c>
      <c r="I23" s="47">
        <f t="shared" si="4"/>
        <v>16</v>
      </c>
    </row>
    <row r="24" spans="1:9" ht="13" customHeight="1" x14ac:dyDescent="0.2">
      <c r="A24" s="48">
        <f>'crmcfgWLEN.txt'!AA29</f>
        <v>4295.3131130408183</v>
      </c>
      <c r="B24" s="49" t="s">
        <v>381</v>
      </c>
      <c r="C24" s="47" t="s">
        <v>378</v>
      </c>
      <c r="D24" s="47" t="s">
        <v>370</v>
      </c>
      <c r="E24" s="42">
        <v>64</v>
      </c>
      <c r="F24" s="10">
        <f t="shared" si="0"/>
        <v>1.1170107377777778</v>
      </c>
      <c r="G24" s="47">
        <f t="shared" si="4"/>
        <v>10</v>
      </c>
      <c r="H24" s="47">
        <f t="shared" si="4"/>
        <v>13</v>
      </c>
      <c r="I24" s="47">
        <f t="shared" si="4"/>
        <v>16</v>
      </c>
    </row>
    <row r="25" spans="1:9" ht="13" customHeight="1" x14ac:dyDescent="0.2">
      <c r="A25" s="48">
        <f>'crmcfgWLEN.txt'!AA30</f>
        <v>4371.0762388798294</v>
      </c>
      <c r="B25" s="49" t="s">
        <v>382</v>
      </c>
      <c r="C25" s="47" t="s">
        <v>378</v>
      </c>
      <c r="D25" s="47" t="s">
        <v>370</v>
      </c>
      <c r="E25" s="42">
        <v>66</v>
      </c>
      <c r="F25" s="10">
        <f t="shared" si="0"/>
        <v>1.1519173233333333</v>
      </c>
      <c r="G25" s="47">
        <f t="shared" si="4"/>
        <v>10</v>
      </c>
      <c r="H25" s="47">
        <f t="shared" si="4"/>
        <v>13</v>
      </c>
      <c r="I25" s="47">
        <f t="shared" si="4"/>
        <v>16</v>
      </c>
    </row>
    <row r="26" spans="1:9" ht="13" customHeight="1" x14ac:dyDescent="0.2">
      <c r="A26" s="48">
        <f>'crmcfgWLEN.txt'!AA31</f>
        <v>4389.1883775418964</v>
      </c>
      <c r="B26" s="49" t="s">
        <v>383</v>
      </c>
      <c r="C26" s="47" t="s">
        <v>378</v>
      </c>
      <c r="D26" s="47" t="s">
        <v>370</v>
      </c>
      <c r="E26" s="42">
        <v>66.5</v>
      </c>
      <c r="F26" s="10">
        <f t="shared" si="0"/>
        <v>1.1606439697222222</v>
      </c>
      <c r="G26" s="47">
        <f t="shared" si="4"/>
        <v>10</v>
      </c>
      <c r="H26" s="47">
        <f t="shared" si="4"/>
        <v>13</v>
      </c>
      <c r="I26" s="47">
        <f t="shared" si="4"/>
        <v>16</v>
      </c>
    </row>
    <row r="27" spans="1:9" ht="13" customHeight="1" x14ac:dyDescent="0.2">
      <c r="A27" s="48">
        <f>'crmcfgWLEN.txt'!AA32</f>
        <v>4441.5138814771162</v>
      </c>
      <c r="B27" s="49" t="s">
        <v>384</v>
      </c>
      <c r="C27" s="47" t="s">
        <v>378</v>
      </c>
      <c r="D27" s="47" t="s">
        <v>370</v>
      </c>
      <c r="E27" s="42">
        <v>68</v>
      </c>
      <c r="F27" s="10">
        <f t="shared" si="0"/>
        <v>1.1868239088888888</v>
      </c>
      <c r="G27" s="47">
        <f t="shared" si="4"/>
        <v>10</v>
      </c>
      <c r="H27" s="47">
        <f t="shared" si="4"/>
        <v>13</v>
      </c>
      <c r="I27" s="47">
        <f t="shared" si="4"/>
        <v>16</v>
      </c>
    </row>
    <row r="28" spans="1:9" ht="13" customHeight="1" x14ac:dyDescent="0.2">
      <c r="A28" s="48">
        <f>'crmcfgWLEN.txt'!AA33</f>
        <v>4490.7953935666092</v>
      </c>
      <c r="B28" s="49" t="s">
        <v>385</v>
      </c>
      <c r="C28" s="47" t="s">
        <v>378</v>
      </c>
      <c r="D28" s="47" t="s">
        <v>370</v>
      </c>
      <c r="E28" s="42">
        <v>69.5</v>
      </c>
      <c r="F28" s="10">
        <f t="shared" si="0"/>
        <v>1.2130038480555556</v>
      </c>
      <c r="G28" s="47">
        <f t="shared" si="4"/>
        <v>10</v>
      </c>
      <c r="H28" s="47">
        <f t="shared" si="4"/>
        <v>13</v>
      </c>
      <c r="I28" s="47">
        <f t="shared" si="4"/>
        <v>16</v>
      </c>
    </row>
    <row r="29" spans="1:9" ht="13" customHeight="1" x14ac:dyDescent="0.2">
      <c r="A29" s="48">
        <f>'crmcfgWLEN.txt'!AA34</f>
        <v>4506.5402234127241</v>
      </c>
      <c r="B29" s="49" t="s">
        <v>386</v>
      </c>
      <c r="C29" s="47" t="s">
        <v>378</v>
      </c>
      <c r="D29" s="47" t="s">
        <v>370</v>
      </c>
      <c r="E29" s="42">
        <v>70</v>
      </c>
      <c r="F29" s="10">
        <f t="shared" si="0"/>
        <v>1.2217304944444445</v>
      </c>
      <c r="G29" s="47">
        <f t="shared" si="4"/>
        <v>10</v>
      </c>
      <c r="H29" s="47">
        <f t="shared" si="4"/>
        <v>13</v>
      </c>
      <c r="I29" s="47">
        <f t="shared" si="4"/>
        <v>16</v>
      </c>
    </row>
  </sheetData>
  <pageMargins left="0.75" right="0.75" top="1" bottom="1" header="0.5" footer="0.5"/>
  <pageSetup paperSize="0" scale="0" firstPageNumber="0" orientation="portrait" usePrinterDefaults="0" horizontalDpi="0" verticalDpi="0" copies="0"/>
  <headerFooter>
    <oddHeader>&amp;C&amp;"Times New Roman,Regular"&amp;12&amp;K000000&amp;A</oddHeader>
    <oddFooter>&amp;C&amp;"Times New Roman,Regular"&amp;12&amp;K000000Page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CoverPage (FilledByPDM)</vt:lpstr>
      <vt:lpstr>Table notes</vt:lpstr>
      <vt:lpstr>crmcfgWLEN.txt</vt:lpstr>
      <vt:lpstr>EchelleFPAparam</vt:lpstr>
      <vt:lpstr>Standard Settings</vt:lpstr>
      <vt:lpstr>CP_ApprovedBy</vt:lpstr>
      <vt:lpstr>CP_DocClassification</vt:lpstr>
      <vt:lpstr>CP_DocName</vt:lpstr>
      <vt:lpstr>CP_DocNumber</vt:lpstr>
      <vt:lpstr>CP_DocType</vt:lpstr>
      <vt:lpstr>CP_DocVersion</vt:lpstr>
      <vt:lpstr>CP_Job</vt:lpstr>
      <vt:lpstr>CP_PreparedBy</vt:lpstr>
      <vt:lpstr>CP_Programme</vt:lpstr>
      <vt:lpstr>CP_ReleasedOn</vt:lpstr>
      <vt:lpstr>CP_ValidatedBy</vt:lpstr>
      <vt:lpstr>DocName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bristowp</cp:lastModifiedBy>
  <cp:revision>4</cp:revision>
  <dcterms:created xsi:type="dcterms:W3CDTF">2006-09-16T00:00:00Z</dcterms:created>
  <dcterms:modified xsi:type="dcterms:W3CDTF">2018-10-12T20:47:20Z</dcterms:modified>
  <cp:category/>
  <dc:identifier/>
  <cp:contentStatus/>
  <dc:language>en-US</dc:language>
  <cp:version/>
</cp:coreProperties>
</file>